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drawings/drawing10.xml" ContentType="application/vnd.openxmlformats-officedocument.drawing+xml"/>
  <Override PartName="/xl/embeddings/oleObject7.bin" ContentType="application/vnd.openxmlformats-officedocument.oleObject"/>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 Id="rId4" Type="http://purl.oclc.org/ooxml/officeDocument/relationships/customProperties" Target="docProps/custom.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7" rupBuild="11114"/>
  <workbookPr dateCompatibility="0" updateLinks="never" codeName="ThisWorkbook" defaultThemeVersion="124226"/>
  <mc:AlternateContent xmlns:mc="http://schemas.openxmlformats.org/markup-compatibility/2006">
    <mc:Choice Requires="x15">
      <x15ac:absPath xmlns:x15ac="http://schemas.microsoft.com/office/spreadsheetml/2010/11/ac" url="/Users/channigan/Desktop/"/>
    </mc:Choice>
  </mc:AlternateContent>
  <xr:revisionPtr revIDLastSave="0" documentId="8_{888A2EA4-9F61-2B46-B5B6-738A65912BED}" xr6:coauthVersionLast="47" xr6:coauthVersionMax="47" xr10:uidLastSave="{00000000-0000-0000-0000-000000000000}"/>
  <bookViews>
    <workbookView xWindow="0" yWindow="500" windowWidth="23260" windowHeight="12580" tabRatio="959" xr2:uid="{00000000-000D-0000-FFFF-FFFF00000000}"/>
  </bookViews>
  <sheets>
    <sheet name="COVER" sheetId="24" r:id="rId1"/>
    <sheet name="TOC" sheetId="168" r:id="rId2"/>
    <sheet name="Aud Quest 2" sheetId="28" r:id="rId3"/>
    <sheet name="FP Info 3" sheetId="37" r:id="rId4"/>
    <sheet name="Fin Profile 4" sheetId="118" r:id="rId5"/>
    <sheet name="Assets-Liab 5-6" sheetId="3" r:id="rId6"/>
    <sheet name="Acct Summary 7-9" sheetId="4" r:id="rId7"/>
    <sheet name="Revenues 10-15" sheetId="5" r:id="rId8"/>
    <sheet name="Expenditures 16-24" sheetId="29" r:id="rId9"/>
    <sheet name="Tax Sched 25" sheetId="7" r:id="rId10"/>
    <sheet name="Short-Term Long-Term Debt 26" sheetId="8" r:id="rId11"/>
    <sheet name="Rest Tax Levies-Tort Im 27" sheetId="12" r:id="rId12"/>
    <sheet name="CARES CRRSA ARP 28-31" sheetId="186" r:id="rId13"/>
    <sheet name="Cap Outlay Deprec 32" sheetId="11" r:id="rId14"/>
    <sheet name="PCTC-OEPP 33-35" sheetId="34" r:id="rId15"/>
    <sheet name="Contracts Paid in CY 36" sheetId="183" r:id="rId16"/>
    <sheet name="ICR Computation 37" sheetId="108" r:id="rId17"/>
    <sheet name="Shared Outsourced Services 38" sheetId="182" r:id="rId18"/>
    <sheet name="AC 39" sheetId="184" r:id="rId19"/>
    <sheet name="Itemization 40" sheetId="127" r:id="rId20"/>
    <sheet name="REF 41" sheetId="117" r:id="rId21"/>
    <sheet name="Opinion-Notes 42" sheetId="129" r:id="rId22"/>
    <sheet name="DeficitAFRSum Calc 43" sheetId="146" r:id="rId23"/>
    <sheet name="AUDITCHECK" sheetId="36" r:id="rId24"/>
    <sheet name="AFR21" sheetId="106" state="hidden" r:id="rId25"/>
    <sheet name="Single Audit &amp; GATA Information" sheetId="185" r:id="rId26"/>
  </sheets>
  <definedNames>
    <definedName name="_xlnm._FilterDatabase" localSheetId="24" hidden="1">'AFR21'!$A$1:$F$9140</definedName>
    <definedName name="_xlnm.Print_Titles" localSheetId="6">'Acct Summary 7-9'!$A:$B,'Acct Summary 7-9'!$1:$2</definedName>
    <definedName name="_xlnm.Print_Titles" localSheetId="5">'Assets-Liab 5-6'!$A:$B,'Assets-Liab 5-6'!$1:$2</definedName>
    <definedName name="_xlnm.Print_Titles" localSheetId="23">AUDITCHECK!$24:$24</definedName>
    <definedName name="_xlnm.Print_Titles" localSheetId="15">'Contracts Paid in CY 36'!$18:$18</definedName>
    <definedName name="_xlnm.Print_Titles" localSheetId="8">'Expenditures 16-24'!$A:$B,'Expenditures 16-24'!$1:$2</definedName>
    <definedName name="_xlnm.Print_Titles" localSheetId="14">'PCTC-OEPP 33-35'!$1:$5</definedName>
    <definedName name="_xlnm.Print_Titles" localSheetId="7">'Revenues 10-15'!$A:$B,'Revenues 10-15'!$1:$2</definedName>
    <definedName name="_xlnm.Print_Titles" localSheetId="17">'Shared Outsourced Services 38'!$5:$5</definedName>
    <definedName name="SCHADDRS" localSheetId="12">#REF!</definedName>
    <definedName name="SCHADDRS" localSheetId="15">#REF!</definedName>
    <definedName name="SCHADDRS" localSheetId="22">#REF!</definedName>
    <definedName name="SCHADDRS" localSheetId="4">#REF!</definedName>
    <definedName name="SCHADDRS">#REF!</definedName>
    <definedName name="SCHCTY" localSheetId="12">#REF!</definedName>
    <definedName name="SCHCTY" localSheetId="15">#REF!</definedName>
    <definedName name="SCHCTY" localSheetId="22">#REF!</definedName>
    <definedName name="SCHCTY" localSheetId="4">#REF!</definedName>
    <definedName name="SCHCTY">#REF!</definedName>
    <definedName name="SCHNMBR" localSheetId="12">#REF!</definedName>
    <definedName name="SCHNMBR" localSheetId="15">#REF!</definedName>
    <definedName name="SCHNMBR" localSheetId="22">#REF!</definedName>
    <definedName name="SCHNMBR" localSheetId="4">#REF!</definedName>
    <definedName name="SCHNMBR">#REF!</definedName>
    <definedName name="SCHNME" localSheetId="12">#REF!</definedName>
    <definedName name="SCHNME" localSheetId="15">#REF!</definedName>
    <definedName name="SCHNME" localSheetId="22">#REF!</definedName>
    <definedName name="SCHNME" localSheetId="4">#REF!</definedName>
    <definedName name="SCHNME">#REF!</definedName>
    <definedName name="SUPT" localSheetId="12">#REF!</definedName>
    <definedName name="SUPT" localSheetId="15">#REF!</definedName>
    <definedName name="SUPT" localSheetId="22">#REF!</definedName>
    <definedName name="SUPT" localSheetId="4">#REF!</definedName>
    <definedName name="SUPT">#REF!</definedName>
  </definedNames>
  <calcPr calcId="191029"/>
  <extLs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purl.oclc.org/ooxml/spreadsheetml/main">
  <c r="F45" i="183" l="1"/>
  <c r="F46" i="183"/>
  <c r="E21" i="183"/>
  <c r="F21" i="183" s="1"/>
  <c r="E22" i="183"/>
  <c r="F22" i="183" s="1"/>
  <c r="E23" i="183"/>
  <c r="F23" i="183" s="1"/>
  <c r="E24" i="183"/>
  <c r="F24" i="183" s="1"/>
  <c r="E25" i="183"/>
  <c r="F25" i="183" s="1"/>
  <c r="E26" i="183"/>
  <c r="F26" i="183" s="1"/>
  <c r="E27" i="183"/>
  <c r="F27" i="183" s="1"/>
  <c r="E28" i="183"/>
  <c r="F28" i="183" s="1"/>
  <c r="E29" i="183"/>
  <c r="F29" i="183" s="1"/>
  <c r="E30" i="183"/>
  <c r="F30" i="183" s="1"/>
  <c r="E31" i="183"/>
  <c r="F31" i="183" s="1"/>
  <c r="E32" i="183"/>
  <c r="F32" i="183" s="1"/>
  <c r="E33" i="183"/>
  <c r="F33" i="183" s="1"/>
  <c r="E34" i="183"/>
  <c r="F34" i="183" s="1"/>
  <c r="E35" i="183"/>
  <c r="F35" i="183" s="1"/>
  <c r="E36" i="183"/>
  <c r="F36" i="183" s="1"/>
  <c r="E37" i="183"/>
  <c r="F37" i="183" s="1"/>
  <c r="E38" i="183"/>
  <c r="F38" i="183" s="1"/>
  <c r="E39" i="183"/>
  <c r="F39" i="183" s="1"/>
  <c r="E40" i="183"/>
  <c r="F40" i="183" s="1"/>
  <c r="E41" i="183"/>
  <c r="F41" i="183" s="1"/>
  <c r="E42" i="183"/>
  <c r="F42" i="183" s="1"/>
  <c r="E43" i="183"/>
  <c r="F43" i="183" s="1"/>
  <c r="E44" i="183"/>
  <c r="F44" i="183" s="1"/>
  <c r="E45" i="183"/>
  <c r="F44" i="186"/>
  <c r="A46" i="24" l="1"/>
  <c r="C49" i="3" l="1"/>
  <c r="H5" i="12"/>
  <c r="H14" i="12" s="1"/>
  <c r="K7" i="12"/>
  <c r="K14" i="12" s="1"/>
  <c r="N21" i="3"/>
  <c r="L254" i="29"/>
  <c r="B2723" i="106"/>
  <c r="B1421" i="106"/>
  <c r="B1420" i="106"/>
  <c r="K253" i="29"/>
  <c r="K251" i="29"/>
  <c r="B2724" i="106" s="1"/>
  <c r="K250" i="29"/>
  <c r="B1485" i="106" s="1"/>
  <c r="K249" i="29"/>
  <c r="B1484" i="106" s="1"/>
  <c r="D254" i="29"/>
  <c r="D93" i="36" l="1"/>
  <c r="D6" i="36" l="1"/>
  <c r="D5" i="36"/>
  <c r="D4" i="36"/>
  <c r="B7783" i="106" l="1"/>
  <c r="B8525" i="106"/>
  <c r="B9098" i="106" l="1"/>
  <c r="C2" i="7" l="1"/>
  <c r="C89" i="4" l="1"/>
  <c r="D9070" i="106" l="1"/>
  <c r="D9098" i="106"/>
  <c r="D9100" i="106"/>
  <c r="D9101" i="106"/>
  <c r="D9102" i="106"/>
  <c r="D9103" i="106"/>
  <c r="D9104" i="106"/>
  <c r="D9105" i="106"/>
  <c r="D9106" i="106"/>
  <c r="D9107" i="106"/>
  <c r="D9108" i="106"/>
  <c r="D9109" i="106"/>
  <c r="D9110" i="106"/>
  <c r="D9111" i="106"/>
  <c r="D9112" i="106"/>
  <c r="D9113" i="106"/>
  <c r="D9114" i="106"/>
  <c r="D9115" i="106"/>
  <c r="D9116" i="106"/>
  <c r="D9117" i="106"/>
  <c r="D9118" i="106"/>
  <c r="D9119" i="106"/>
  <c r="D9120" i="106"/>
  <c r="D9121" i="106"/>
  <c r="D9122" i="106"/>
  <c r="D9123" i="106"/>
  <c r="D9124" i="106"/>
  <c r="D9125" i="106"/>
  <c r="D9126" i="106"/>
  <c r="D9127" i="106"/>
  <c r="D9128" i="106"/>
  <c r="D9129" i="106"/>
  <c r="D9130" i="106"/>
  <c r="D9131" i="106"/>
  <c r="D9132" i="106"/>
  <c r="D9133" i="106"/>
  <c r="D9134" i="106"/>
  <c r="D9135" i="106"/>
  <c r="D9136" i="106"/>
  <c r="D9137" i="106"/>
  <c r="D9138" i="106"/>
  <c r="D9139" i="106"/>
  <c r="D9140" i="106"/>
  <c r="B8693" i="106"/>
  <c r="D8693" i="106" s="1"/>
  <c r="B8694" i="106"/>
  <c r="D8694" i="106" s="1"/>
  <c r="B8695" i="106"/>
  <c r="D8695" i="106" s="1"/>
  <c r="B8696" i="106"/>
  <c r="D8696" i="106" s="1"/>
  <c r="B8698" i="106"/>
  <c r="D8698" i="106" s="1"/>
  <c r="B8699" i="106"/>
  <c r="D8699" i="106" s="1"/>
  <c r="B8700" i="106"/>
  <c r="D8700" i="106" s="1"/>
  <c r="B8701" i="106"/>
  <c r="D8701" i="106" s="1"/>
  <c r="B8702" i="106"/>
  <c r="D8702" i="106" s="1"/>
  <c r="B8703" i="106"/>
  <c r="D8703" i="106" s="1"/>
  <c r="B8708" i="106"/>
  <c r="D8708" i="106" s="1"/>
  <c r="B8709" i="106"/>
  <c r="D8709" i="106" s="1"/>
  <c r="B8710" i="106"/>
  <c r="D8710" i="106" s="1"/>
  <c r="B8711" i="106"/>
  <c r="D8711" i="106" s="1"/>
  <c r="B8713" i="106"/>
  <c r="D8713" i="106" s="1"/>
  <c r="B8714" i="106"/>
  <c r="D8714" i="106" s="1"/>
  <c r="B8715" i="106"/>
  <c r="D8715" i="106" s="1"/>
  <c r="B8716" i="106"/>
  <c r="D8716" i="106" s="1"/>
  <c r="B8717" i="106"/>
  <c r="D8717" i="106" s="1"/>
  <c r="B8718" i="106"/>
  <c r="D8718" i="106" s="1"/>
  <c r="B8723" i="106"/>
  <c r="D8723" i="106" s="1"/>
  <c r="B8724" i="106"/>
  <c r="D8724" i="106" s="1"/>
  <c r="B8725" i="106"/>
  <c r="D8725" i="106" s="1"/>
  <c r="B8726" i="106"/>
  <c r="D8726" i="106" s="1"/>
  <c r="B8728" i="106"/>
  <c r="D8728" i="106" s="1"/>
  <c r="B8729" i="106"/>
  <c r="D8729" i="106" s="1"/>
  <c r="B8730" i="106"/>
  <c r="D8730" i="106" s="1"/>
  <c r="B8731" i="106"/>
  <c r="D8731" i="106" s="1"/>
  <c r="B8732" i="106"/>
  <c r="D8732" i="106" s="1"/>
  <c r="B8737" i="106"/>
  <c r="D8737" i="106" s="1"/>
  <c r="B8738" i="106"/>
  <c r="D8738" i="106" s="1"/>
  <c r="B8739" i="106"/>
  <c r="D8739" i="106" s="1"/>
  <c r="B8740" i="106"/>
  <c r="D8740" i="106" s="1"/>
  <c r="B8742" i="106"/>
  <c r="D8742" i="106" s="1"/>
  <c r="B8743" i="106"/>
  <c r="D8743" i="106" s="1"/>
  <c r="B8744" i="106"/>
  <c r="D8744" i="106" s="1"/>
  <c r="B8745" i="106"/>
  <c r="D8745" i="106" s="1"/>
  <c r="B8746" i="106"/>
  <c r="D8746" i="106" s="1"/>
  <c r="B8747" i="106"/>
  <c r="D8747" i="106" s="1"/>
  <c r="B8752" i="106"/>
  <c r="D8752" i="106" s="1"/>
  <c r="B8753" i="106"/>
  <c r="D8753" i="106" s="1"/>
  <c r="B8754" i="106"/>
  <c r="D8754" i="106" s="1"/>
  <c r="B8755" i="106"/>
  <c r="D8755" i="106" s="1"/>
  <c r="B8756" i="106"/>
  <c r="D8756" i="106" s="1"/>
  <c r="B8757" i="106"/>
  <c r="D8757" i="106" s="1"/>
  <c r="B8758" i="106"/>
  <c r="D8758" i="106" s="1"/>
  <c r="B8759" i="106"/>
  <c r="D8759" i="106" s="1"/>
  <c r="B8760" i="106"/>
  <c r="D8760" i="106" s="1"/>
  <c r="B8761" i="106"/>
  <c r="D8761" i="106" s="1"/>
  <c r="B8766" i="106"/>
  <c r="D8766" i="106" s="1"/>
  <c r="B8767" i="106"/>
  <c r="D8767" i="106" s="1"/>
  <c r="B8768" i="106"/>
  <c r="D8768" i="106" s="1"/>
  <c r="B8769" i="106"/>
  <c r="D8769" i="106" s="1"/>
  <c r="B8770" i="106"/>
  <c r="D8770" i="106" s="1"/>
  <c r="B8771" i="106"/>
  <c r="D8771" i="106" s="1"/>
  <c r="B8772" i="106"/>
  <c r="D8772" i="106" s="1"/>
  <c r="B8773" i="106"/>
  <c r="D8773" i="106" s="1"/>
  <c r="B8774" i="106"/>
  <c r="D8774" i="106" s="1"/>
  <c r="B8775" i="106"/>
  <c r="D8775" i="106" s="1"/>
  <c r="B8795" i="106"/>
  <c r="D8795" i="106" s="1"/>
  <c r="B8798" i="106"/>
  <c r="D8798" i="106" s="1"/>
  <c r="B8799" i="106"/>
  <c r="D8799" i="106" s="1"/>
  <c r="B8800" i="106"/>
  <c r="D8800" i="106" s="1"/>
  <c r="B8801" i="106"/>
  <c r="D8801" i="106" s="1"/>
  <c r="B8802" i="106"/>
  <c r="D8802" i="106" s="1"/>
  <c r="B8803" i="106"/>
  <c r="D8803" i="106" s="1"/>
  <c r="B8804" i="106"/>
  <c r="D8804" i="106" s="1"/>
  <c r="B8806" i="106"/>
  <c r="D8806" i="106" s="1"/>
  <c r="B8807" i="106"/>
  <c r="D8807" i="106" s="1"/>
  <c r="B8808" i="106"/>
  <c r="D8808" i="106" s="1"/>
  <c r="B8809" i="106"/>
  <c r="D8809" i="106" s="1"/>
  <c r="B8810" i="106"/>
  <c r="D8810" i="106" s="1"/>
  <c r="B8811" i="106"/>
  <c r="D8811" i="106" s="1"/>
  <c r="B8812" i="106"/>
  <c r="D8812" i="106" s="1"/>
  <c r="B8814" i="106"/>
  <c r="D8814" i="106" s="1"/>
  <c r="B8815" i="106"/>
  <c r="D8815" i="106" s="1"/>
  <c r="B8816" i="106"/>
  <c r="D8816" i="106" s="1"/>
  <c r="B8817" i="106"/>
  <c r="D8817" i="106" s="1"/>
  <c r="B8818" i="106"/>
  <c r="D8818" i="106" s="1"/>
  <c r="B8819" i="106"/>
  <c r="D8819" i="106" s="1"/>
  <c r="B8820" i="106"/>
  <c r="D8820" i="106" s="1"/>
  <c r="B8822" i="106"/>
  <c r="D8822" i="106" s="1"/>
  <c r="B8823" i="106"/>
  <c r="D8823" i="106" s="1"/>
  <c r="B8824" i="106"/>
  <c r="D8824" i="106" s="1"/>
  <c r="B8825" i="106"/>
  <c r="D8825" i="106" s="1"/>
  <c r="B8826" i="106"/>
  <c r="D8826" i="106" s="1"/>
  <c r="B8827" i="106"/>
  <c r="D8827" i="106" s="1"/>
  <c r="B8828" i="106"/>
  <c r="D8828" i="106" s="1"/>
  <c r="B8830" i="106"/>
  <c r="D8830" i="106" s="1"/>
  <c r="B8831" i="106"/>
  <c r="D8831" i="106" s="1"/>
  <c r="B8832" i="106"/>
  <c r="D8832" i="106" s="1"/>
  <c r="B8833" i="106"/>
  <c r="D8833" i="106" s="1"/>
  <c r="B8834" i="106"/>
  <c r="D8834" i="106" s="1"/>
  <c r="B8835" i="106"/>
  <c r="D8835" i="106" s="1"/>
  <c r="B8836" i="106"/>
  <c r="D8836" i="106" s="1"/>
  <c r="B8838" i="106"/>
  <c r="D8838" i="106" s="1"/>
  <c r="B8839" i="106"/>
  <c r="D8839" i="106" s="1"/>
  <c r="B8840" i="106"/>
  <c r="D8840" i="106" s="1"/>
  <c r="B8841" i="106"/>
  <c r="D8841" i="106" s="1"/>
  <c r="B8843" i="106"/>
  <c r="D8843" i="106" s="1"/>
  <c r="B8844" i="106"/>
  <c r="D8844" i="106" s="1"/>
  <c r="B8845" i="106"/>
  <c r="D8845" i="106" s="1"/>
  <c r="B8846" i="106"/>
  <c r="D8846" i="106" s="1"/>
  <c r="B8853" i="106"/>
  <c r="D8853" i="106" s="1"/>
  <c r="B8854" i="106"/>
  <c r="D8854" i="106" s="1"/>
  <c r="B8855" i="106"/>
  <c r="D8855" i="106" s="1"/>
  <c r="B8856" i="106"/>
  <c r="D8856" i="106" s="1"/>
  <c r="B8857" i="106"/>
  <c r="D8857" i="106" s="1"/>
  <c r="B8858" i="106"/>
  <c r="D8858" i="106" s="1"/>
  <c r="B8859" i="106"/>
  <c r="D8859" i="106" s="1"/>
  <c r="B8861" i="106"/>
  <c r="D8861" i="106" s="1"/>
  <c r="B8862" i="106"/>
  <c r="D8862" i="106" s="1"/>
  <c r="B8863" i="106"/>
  <c r="D8863" i="106" s="1"/>
  <c r="B8864" i="106"/>
  <c r="D8864" i="106" s="1"/>
  <c r="B8865" i="106"/>
  <c r="D8865" i="106" s="1"/>
  <c r="B8866" i="106"/>
  <c r="D8866" i="106" s="1"/>
  <c r="B8867" i="106"/>
  <c r="D8867" i="106" s="1"/>
  <c r="B8869" i="106"/>
  <c r="D8869" i="106" s="1"/>
  <c r="B8870" i="106"/>
  <c r="D8870" i="106" s="1"/>
  <c r="B8871" i="106"/>
  <c r="D8871" i="106" s="1"/>
  <c r="B8872" i="106"/>
  <c r="D8872" i="106" s="1"/>
  <c r="B8873" i="106"/>
  <c r="D8873" i="106" s="1"/>
  <c r="B8874" i="106"/>
  <c r="D8874" i="106" s="1"/>
  <c r="B8875" i="106"/>
  <c r="D8875" i="106" s="1"/>
  <c r="B8877" i="106"/>
  <c r="D8877" i="106" s="1"/>
  <c r="B8878" i="106"/>
  <c r="D8878" i="106" s="1"/>
  <c r="B8879" i="106"/>
  <c r="D8879" i="106" s="1"/>
  <c r="B8880" i="106"/>
  <c r="D8880" i="106" s="1"/>
  <c r="B8881" i="106"/>
  <c r="D8881" i="106" s="1"/>
  <c r="B8882" i="106"/>
  <c r="D8882" i="106" s="1"/>
  <c r="B8883" i="106"/>
  <c r="D8883" i="106" s="1"/>
  <c r="B8885" i="106"/>
  <c r="D8885" i="106" s="1"/>
  <c r="B8886" i="106"/>
  <c r="D8886" i="106" s="1"/>
  <c r="B8887" i="106"/>
  <c r="D8887" i="106" s="1"/>
  <c r="B8888" i="106"/>
  <c r="D8888" i="106" s="1"/>
  <c r="B8889" i="106"/>
  <c r="D8889" i="106" s="1"/>
  <c r="B8890" i="106"/>
  <c r="D8890" i="106" s="1"/>
  <c r="B8891" i="106"/>
  <c r="D8891" i="106" s="1"/>
  <c r="B8893" i="106"/>
  <c r="D8893" i="106" s="1"/>
  <c r="B8894" i="106"/>
  <c r="D8894" i="106" s="1"/>
  <c r="B8895" i="106"/>
  <c r="D8895" i="106" s="1"/>
  <c r="B8896" i="106"/>
  <c r="D8896" i="106" s="1"/>
  <c r="B8898" i="106"/>
  <c r="D8898" i="106" s="1"/>
  <c r="B8899" i="106"/>
  <c r="D8899" i="106" s="1"/>
  <c r="B8900" i="106"/>
  <c r="D8900" i="106" s="1"/>
  <c r="B8901" i="106"/>
  <c r="D8901" i="106" s="1"/>
  <c r="B8908" i="106"/>
  <c r="D8908" i="106" s="1"/>
  <c r="B8909" i="106"/>
  <c r="D8909" i="106" s="1"/>
  <c r="B8910" i="106"/>
  <c r="D8910" i="106" s="1"/>
  <c r="B8911" i="106"/>
  <c r="D8911" i="106" s="1"/>
  <c r="B8912" i="106"/>
  <c r="D8912" i="106" s="1"/>
  <c r="B8913" i="106"/>
  <c r="D8913" i="106" s="1"/>
  <c r="B8914" i="106"/>
  <c r="D8914" i="106" s="1"/>
  <c r="B8916" i="106"/>
  <c r="D8916" i="106" s="1"/>
  <c r="B8917" i="106"/>
  <c r="D8917" i="106" s="1"/>
  <c r="B8918" i="106"/>
  <c r="D8918" i="106" s="1"/>
  <c r="B8919" i="106"/>
  <c r="D8919" i="106" s="1"/>
  <c r="B8920" i="106"/>
  <c r="D8920" i="106" s="1"/>
  <c r="B8921" i="106"/>
  <c r="D8921" i="106" s="1"/>
  <c r="B8922" i="106"/>
  <c r="D8922" i="106" s="1"/>
  <c r="B8924" i="106"/>
  <c r="D8924" i="106" s="1"/>
  <c r="B8925" i="106"/>
  <c r="D8925" i="106" s="1"/>
  <c r="B8926" i="106"/>
  <c r="D8926" i="106" s="1"/>
  <c r="B8927" i="106"/>
  <c r="D8927" i="106" s="1"/>
  <c r="B8928" i="106"/>
  <c r="D8928" i="106" s="1"/>
  <c r="B8929" i="106"/>
  <c r="D8929" i="106" s="1"/>
  <c r="B8930" i="106"/>
  <c r="D8930" i="106" s="1"/>
  <c r="B8932" i="106"/>
  <c r="D8932" i="106" s="1"/>
  <c r="B8933" i="106"/>
  <c r="D8933" i="106" s="1"/>
  <c r="B8934" i="106"/>
  <c r="D8934" i="106" s="1"/>
  <c r="B8935" i="106"/>
  <c r="D8935" i="106" s="1"/>
  <c r="B8936" i="106"/>
  <c r="D8936" i="106" s="1"/>
  <c r="B8937" i="106"/>
  <c r="D8937" i="106" s="1"/>
  <c r="B8938" i="106"/>
  <c r="D8938" i="106" s="1"/>
  <c r="B8940" i="106"/>
  <c r="D8940" i="106" s="1"/>
  <c r="B8941" i="106"/>
  <c r="D8941" i="106" s="1"/>
  <c r="B8942" i="106"/>
  <c r="D8942" i="106" s="1"/>
  <c r="B8943" i="106"/>
  <c r="D8943" i="106" s="1"/>
  <c r="B8944" i="106"/>
  <c r="D8944" i="106" s="1"/>
  <c r="B8945" i="106"/>
  <c r="D8945" i="106" s="1"/>
  <c r="B8946" i="106"/>
  <c r="D8946" i="106" s="1"/>
  <c r="B8948" i="106"/>
  <c r="D8948" i="106" s="1"/>
  <c r="B8949" i="106"/>
  <c r="D8949" i="106" s="1"/>
  <c r="B8950" i="106"/>
  <c r="D8950" i="106" s="1"/>
  <c r="B8951" i="106"/>
  <c r="D8951" i="106" s="1"/>
  <c r="B8953" i="106"/>
  <c r="D8953" i="106" s="1"/>
  <c r="B8954" i="106"/>
  <c r="D8954" i="106" s="1"/>
  <c r="B8955" i="106"/>
  <c r="D8955" i="106" s="1"/>
  <c r="B8956" i="106"/>
  <c r="D8956" i="106" s="1"/>
  <c r="B8963" i="106"/>
  <c r="D8963" i="106" s="1"/>
  <c r="B8964" i="106"/>
  <c r="D8964" i="106" s="1"/>
  <c r="B8965" i="106"/>
  <c r="D8965" i="106" s="1"/>
  <c r="B8966" i="106"/>
  <c r="D8966" i="106" s="1"/>
  <c r="B8967" i="106"/>
  <c r="D8967" i="106" s="1"/>
  <c r="B8968" i="106"/>
  <c r="D8968" i="106" s="1"/>
  <c r="B8969" i="106"/>
  <c r="D8969" i="106" s="1"/>
  <c r="B8971" i="106"/>
  <c r="D8971" i="106" s="1"/>
  <c r="B8972" i="106"/>
  <c r="D8972" i="106" s="1"/>
  <c r="B8973" i="106"/>
  <c r="D8973" i="106" s="1"/>
  <c r="B8974" i="106"/>
  <c r="D8974" i="106" s="1"/>
  <c r="B8975" i="106"/>
  <c r="D8975" i="106" s="1"/>
  <c r="B8976" i="106"/>
  <c r="D8976" i="106" s="1"/>
  <c r="B8977" i="106"/>
  <c r="D8977" i="106" s="1"/>
  <c r="B8979" i="106"/>
  <c r="D8979" i="106" s="1"/>
  <c r="B8980" i="106"/>
  <c r="D8980" i="106" s="1"/>
  <c r="B8981" i="106"/>
  <c r="D8981" i="106" s="1"/>
  <c r="B8982" i="106"/>
  <c r="D8982" i="106" s="1"/>
  <c r="B8983" i="106"/>
  <c r="D8983" i="106" s="1"/>
  <c r="B8984" i="106"/>
  <c r="D8984" i="106" s="1"/>
  <c r="B8985" i="106"/>
  <c r="D8985" i="106" s="1"/>
  <c r="B8987" i="106"/>
  <c r="D8987" i="106" s="1"/>
  <c r="B8989" i="106"/>
  <c r="D8989" i="106" s="1"/>
  <c r="B8990" i="106"/>
  <c r="D8990" i="106" s="1"/>
  <c r="B8991" i="106"/>
  <c r="D8991" i="106" s="1"/>
  <c r="B8992" i="106"/>
  <c r="D8992" i="106" s="1"/>
  <c r="B8993" i="106"/>
  <c r="D8993" i="106" s="1"/>
  <c r="B8994" i="106"/>
  <c r="D8994" i="106" s="1"/>
  <c r="B8995" i="106"/>
  <c r="D8995" i="106" s="1"/>
  <c r="B8997" i="106"/>
  <c r="D8997" i="106" s="1"/>
  <c r="B8998" i="106"/>
  <c r="D8998" i="106" s="1"/>
  <c r="B8999" i="106"/>
  <c r="D8999" i="106" s="1"/>
  <c r="B9000" i="106"/>
  <c r="D9000" i="106" s="1"/>
  <c r="B9002" i="106"/>
  <c r="D9002" i="106" s="1"/>
  <c r="B9003" i="106"/>
  <c r="D9003" i="106" s="1"/>
  <c r="B9004" i="106"/>
  <c r="D9004" i="106" s="1"/>
  <c r="B9005" i="106"/>
  <c r="D9005" i="106" s="1"/>
  <c r="B9012" i="106"/>
  <c r="D9012" i="106" s="1"/>
  <c r="B9013" i="106"/>
  <c r="D9013" i="106" s="1"/>
  <c r="B9014" i="106"/>
  <c r="D9014" i="106" s="1"/>
  <c r="B9015" i="106"/>
  <c r="D9015" i="106" s="1"/>
  <c r="B9016" i="106"/>
  <c r="D9016" i="106" s="1"/>
  <c r="B9017" i="106"/>
  <c r="D9017" i="106" s="1"/>
  <c r="B9018" i="106"/>
  <c r="D9018" i="106" s="1"/>
  <c r="B9020" i="106"/>
  <c r="D9020" i="106" s="1"/>
  <c r="B9021" i="106"/>
  <c r="D9021" i="106" s="1"/>
  <c r="B9022" i="106"/>
  <c r="D9022" i="106" s="1"/>
  <c r="B9023" i="106"/>
  <c r="D9023" i="106" s="1"/>
  <c r="B9024" i="106"/>
  <c r="D9024" i="106" s="1"/>
  <c r="B9025" i="106"/>
  <c r="D9025" i="106" s="1"/>
  <c r="B9026" i="106"/>
  <c r="D9026" i="106" s="1"/>
  <c r="B9028" i="106"/>
  <c r="D9028" i="106" s="1"/>
  <c r="B9029" i="106"/>
  <c r="D9029" i="106" s="1"/>
  <c r="B9030" i="106"/>
  <c r="D9030" i="106" s="1"/>
  <c r="B9031" i="106"/>
  <c r="D9031" i="106" s="1"/>
  <c r="B9032" i="106"/>
  <c r="D9032" i="106" s="1"/>
  <c r="B9033" i="106"/>
  <c r="D9033" i="106" s="1"/>
  <c r="B9034" i="106"/>
  <c r="D9034" i="106" s="1"/>
  <c r="B9036" i="106"/>
  <c r="D9036" i="106" s="1"/>
  <c r="B9037" i="106"/>
  <c r="D9037" i="106" s="1"/>
  <c r="B9038" i="106"/>
  <c r="D9038" i="106" s="1"/>
  <c r="B9039" i="106"/>
  <c r="D9039" i="106" s="1"/>
  <c r="B9040" i="106"/>
  <c r="D9040" i="106" s="1"/>
  <c r="B9041" i="106"/>
  <c r="D9041" i="106" s="1"/>
  <c r="B9042" i="106"/>
  <c r="D9042" i="106" s="1"/>
  <c r="B9044" i="106"/>
  <c r="D9044" i="106" s="1"/>
  <c r="B9045" i="106"/>
  <c r="D9045" i="106" s="1"/>
  <c r="B9046" i="106"/>
  <c r="D9046" i="106" s="1"/>
  <c r="B9047" i="106"/>
  <c r="D9047" i="106" s="1"/>
  <c r="B9048" i="106"/>
  <c r="D9048" i="106" s="1"/>
  <c r="B9049" i="106"/>
  <c r="D9049" i="106" s="1"/>
  <c r="B9050" i="106"/>
  <c r="D9050" i="106" s="1"/>
  <c r="B9052" i="106"/>
  <c r="D9052" i="106" s="1"/>
  <c r="B9053" i="106"/>
  <c r="D9053" i="106" s="1"/>
  <c r="B9054" i="106"/>
  <c r="D9054" i="106" s="1"/>
  <c r="B9055" i="106"/>
  <c r="D9055" i="106" s="1"/>
  <c r="B9057" i="106"/>
  <c r="D9057" i="106" s="1"/>
  <c r="B9058" i="106"/>
  <c r="D9058" i="106" s="1"/>
  <c r="B9059" i="106"/>
  <c r="D9059" i="106" s="1"/>
  <c r="B9060" i="106"/>
  <c r="D9060" i="106" s="1"/>
  <c r="B9090" i="106"/>
  <c r="D9090" i="106" s="1"/>
  <c r="B9091" i="106"/>
  <c r="D9091" i="106" s="1"/>
  <c r="B9092" i="106"/>
  <c r="D9092" i="106" s="1"/>
  <c r="B9093" i="106"/>
  <c r="D9093" i="106" s="1"/>
  <c r="B9094" i="106"/>
  <c r="D9094" i="106" s="1"/>
  <c r="B9095" i="106"/>
  <c r="D9095" i="106" s="1"/>
  <c r="I23" i="12" l="1"/>
  <c r="D133" i="186" l="1"/>
  <c r="B9067" i="106" s="1"/>
  <c r="D9067" i="106" s="1"/>
  <c r="D28" i="186" l="1"/>
  <c r="B8719" i="106" s="1"/>
  <c r="D8719" i="106" s="1"/>
  <c r="L24" i="186"/>
  <c r="B8787" i="106" s="1"/>
  <c r="D8787" i="106" s="1"/>
  <c r="L21" i="186"/>
  <c r="B8785" i="106" s="1"/>
  <c r="D8785" i="106" s="1"/>
  <c r="L15" i="186"/>
  <c r="B8783" i="106" s="1"/>
  <c r="D8783" i="106" s="1"/>
  <c r="L26" i="186"/>
  <c r="B8789" i="106" s="1"/>
  <c r="D8789" i="106" s="1"/>
  <c r="L22" i="186"/>
  <c r="B8786" i="106" s="1"/>
  <c r="D8786" i="106" s="1"/>
  <c r="L12" i="186"/>
  <c r="B8780" i="106" s="1"/>
  <c r="D8780" i="106" s="1"/>
  <c r="L13" i="186"/>
  <c r="B8781" i="106" s="1"/>
  <c r="D8781" i="106" s="1"/>
  <c r="L14" i="186"/>
  <c r="B8782" i="106" s="1"/>
  <c r="D8782" i="106" s="1"/>
  <c r="E134" i="186"/>
  <c r="B9077" i="106" s="1"/>
  <c r="D9077" i="106" s="1"/>
  <c r="F134" i="186"/>
  <c r="B9078" i="106" s="1"/>
  <c r="D9078" i="106" s="1"/>
  <c r="G134" i="186"/>
  <c r="B9079" i="106" s="1"/>
  <c r="D9079" i="106" s="1"/>
  <c r="H134" i="186"/>
  <c r="B9080" i="106" s="1"/>
  <c r="D9080" i="106" s="1"/>
  <c r="I134" i="186"/>
  <c r="B9081" i="106" s="1"/>
  <c r="D9081" i="106" s="1"/>
  <c r="J134" i="186"/>
  <c r="B9082" i="106" s="1"/>
  <c r="D9082" i="106" s="1"/>
  <c r="D134" i="186"/>
  <c r="B9076" i="106" s="1"/>
  <c r="D9076" i="106" s="1"/>
  <c r="E133" i="186"/>
  <c r="B9068" i="106" s="1"/>
  <c r="D9068" i="106" s="1"/>
  <c r="F133" i="186"/>
  <c r="B9069" i="106" s="1"/>
  <c r="D9069" i="106" s="1"/>
  <c r="G133" i="186"/>
  <c r="B9071" i="106" s="1"/>
  <c r="D9071" i="106" s="1"/>
  <c r="H133" i="186"/>
  <c r="B9072" i="106" s="1"/>
  <c r="D9072" i="106" s="1"/>
  <c r="I133" i="186"/>
  <c r="B9073" i="106" s="1"/>
  <c r="D9073" i="106" s="1"/>
  <c r="J133" i="186"/>
  <c r="B9074" i="106" s="1"/>
  <c r="D9074" i="106" s="1"/>
  <c r="D16" i="186"/>
  <c r="B8712" i="106" s="1"/>
  <c r="D8712" i="106" s="1"/>
  <c r="C16" i="186"/>
  <c r="K16" i="186"/>
  <c r="B8797" i="106" s="1"/>
  <c r="D8797" i="106" s="1"/>
  <c r="H16" i="186"/>
  <c r="B8796" i="106" s="1"/>
  <c r="D8796" i="106" s="1"/>
  <c r="F16" i="186"/>
  <c r="B8727" i="106" s="1"/>
  <c r="D8727" i="106" s="1"/>
  <c r="L133" i="186" l="1"/>
  <c r="L134" i="186"/>
  <c r="B9083" i="106" s="1"/>
  <c r="D9083" i="106" s="1"/>
  <c r="B8697" i="106"/>
  <c r="D8697" i="106" s="1"/>
  <c r="L16" i="186"/>
  <c r="B9075" i="106" l="1"/>
  <c r="D9075" i="106" s="1"/>
  <c r="L135" i="186"/>
  <c r="B9084" i="106" s="1"/>
  <c r="D9084" i="106" s="1"/>
  <c r="B8784" i="106"/>
  <c r="D8784" i="106" s="1"/>
  <c r="F191" i="34"/>
  <c r="B8692" i="106" s="1"/>
  <c r="D8692" i="106" s="1"/>
  <c r="J72" i="186"/>
  <c r="B8906" i="106" s="1"/>
  <c r="D8906" i="106" s="1"/>
  <c r="H72" i="186"/>
  <c r="B8905" i="106" s="1"/>
  <c r="D8905" i="106" s="1"/>
  <c r="G72" i="186"/>
  <c r="B8904" i="106" s="1"/>
  <c r="D8904" i="106" s="1"/>
  <c r="F72" i="186"/>
  <c r="B8903" i="106" s="1"/>
  <c r="D8903" i="106" s="1"/>
  <c r="L71" i="186"/>
  <c r="B8902" i="106" s="1"/>
  <c r="D8902" i="106" s="1"/>
  <c r="L70" i="186"/>
  <c r="B8897" i="106" s="1"/>
  <c r="D8897" i="106" s="1"/>
  <c r="L67" i="186"/>
  <c r="B8892" i="106" s="1"/>
  <c r="D8892" i="106" s="1"/>
  <c r="L66" i="186"/>
  <c r="B8884" i="106" s="1"/>
  <c r="D8884" i="106" s="1"/>
  <c r="L65" i="186"/>
  <c r="B8876" i="106" s="1"/>
  <c r="D8876" i="106" s="1"/>
  <c r="L62" i="186"/>
  <c r="B8868" i="106" s="1"/>
  <c r="D8868" i="106" s="1"/>
  <c r="L61" i="186"/>
  <c r="B8860" i="106" s="1"/>
  <c r="D8860" i="106" s="1"/>
  <c r="L72" i="186" l="1"/>
  <c r="B8907" i="106" s="1"/>
  <c r="D8907" i="106" s="1"/>
  <c r="B8689" i="106" l="1"/>
  <c r="D8689" i="106" s="1"/>
  <c r="B8688" i="106"/>
  <c r="D8688" i="106" s="1"/>
  <c r="L60" i="3"/>
  <c r="K60" i="3"/>
  <c r="J60" i="3"/>
  <c r="I60" i="3"/>
  <c r="H60" i="3"/>
  <c r="G60" i="3"/>
  <c r="F60" i="3"/>
  <c r="E60" i="3"/>
  <c r="D60" i="3"/>
  <c r="C60" i="3"/>
  <c r="L59" i="3"/>
  <c r="K59" i="3"/>
  <c r="J59" i="3"/>
  <c r="I59" i="3"/>
  <c r="H59" i="3"/>
  <c r="G59" i="3"/>
  <c r="F59" i="3"/>
  <c r="E59" i="3"/>
  <c r="D59" i="3"/>
  <c r="C59" i="3"/>
  <c r="C50" i="3"/>
  <c r="C46" i="3"/>
  <c r="B8690" i="106" l="1"/>
  <c r="D8690" i="106" s="1"/>
  <c r="D91" i="36"/>
  <c r="K31" i="186"/>
  <c r="B8778" i="106" s="1"/>
  <c r="D8778" i="106" s="1"/>
  <c r="H31" i="186"/>
  <c r="B8764" i="106" s="1"/>
  <c r="D8764" i="106" s="1"/>
  <c r="G31" i="186"/>
  <c r="B8750" i="106" s="1"/>
  <c r="D8750" i="106" s="1"/>
  <c r="F31" i="186"/>
  <c r="B8735" i="106" s="1"/>
  <c r="D8735" i="106" s="1"/>
  <c r="D31" i="186"/>
  <c r="B8721" i="106" s="1"/>
  <c r="D8721" i="106" s="1"/>
  <c r="C31" i="186"/>
  <c r="B8706" i="106" l="1"/>
  <c r="D8706" i="106" s="1"/>
  <c r="L31" i="186"/>
  <c r="B8793" i="106" s="1"/>
  <c r="D8793" i="106" s="1"/>
  <c r="J126" i="186"/>
  <c r="B9065" i="106" s="1"/>
  <c r="D9065" i="106" s="1"/>
  <c r="H126" i="186"/>
  <c r="B9064" i="106" s="1"/>
  <c r="D9064" i="106" s="1"/>
  <c r="G126" i="186"/>
  <c r="B9063" i="106" s="1"/>
  <c r="D9063" i="106" s="1"/>
  <c r="F126" i="186"/>
  <c r="B9062" i="106" s="1"/>
  <c r="D9062" i="106" s="1"/>
  <c r="L125" i="186"/>
  <c r="B9061" i="106" s="1"/>
  <c r="D9061" i="106" s="1"/>
  <c r="L124" i="186"/>
  <c r="B9056" i="106" s="1"/>
  <c r="D9056" i="106" s="1"/>
  <c r="L121" i="186"/>
  <c r="B9051" i="106" s="1"/>
  <c r="D9051" i="106" s="1"/>
  <c r="L120" i="186"/>
  <c r="B9043" i="106" s="1"/>
  <c r="D9043" i="106" s="1"/>
  <c r="L119" i="186"/>
  <c r="B9035" i="106" s="1"/>
  <c r="D9035" i="106" s="1"/>
  <c r="L116" i="186"/>
  <c r="B9027" i="106" s="1"/>
  <c r="D9027" i="106" s="1"/>
  <c r="L115" i="186"/>
  <c r="B9019" i="106" s="1"/>
  <c r="D9019" i="106" s="1"/>
  <c r="J108" i="186"/>
  <c r="B9010" i="106" s="1"/>
  <c r="D9010" i="106" s="1"/>
  <c r="H108" i="186"/>
  <c r="B9009" i="106" s="1"/>
  <c r="D9009" i="106" s="1"/>
  <c r="G108" i="186"/>
  <c r="B9008" i="106" s="1"/>
  <c r="D9008" i="106" s="1"/>
  <c r="F108" i="186"/>
  <c r="B9007" i="106" s="1"/>
  <c r="D9007" i="106" s="1"/>
  <c r="L107" i="186"/>
  <c r="B9006" i="106" s="1"/>
  <c r="D9006" i="106" s="1"/>
  <c r="L106" i="186"/>
  <c r="B9001" i="106" s="1"/>
  <c r="D9001" i="106" s="1"/>
  <c r="L103" i="186"/>
  <c r="B8996" i="106" s="1"/>
  <c r="D8996" i="106" s="1"/>
  <c r="L102" i="186"/>
  <c r="B8988" i="106" s="1"/>
  <c r="D8988" i="106" s="1"/>
  <c r="L101" i="186"/>
  <c r="B8986" i="106" s="1"/>
  <c r="D8986" i="106" s="1"/>
  <c r="L98" i="186"/>
  <c r="B8978" i="106" s="1"/>
  <c r="D8978" i="106" s="1"/>
  <c r="L97" i="186"/>
  <c r="B8970" i="106" s="1"/>
  <c r="D8970" i="106" s="1"/>
  <c r="J90" i="186"/>
  <c r="B8961" i="106" s="1"/>
  <c r="D8961" i="106" s="1"/>
  <c r="H90" i="186"/>
  <c r="B8960" i="106" s="1"/>
  <c r="D8960" i="106" s="1"/>
  <c r="G90" i="186"/>
  <c r="B8959" i="106" s="1"/>
  <c r="D8959" i="106" s="1"/>
  <c r="F90" i="186"/>
  <c r="B8958" i="106" s="1"/>
  <c r="D8958" i="106" s="1"/>
  <c r="L89" i="186"/>
  <c r="B8957" i="106" s="1"/>
  <c r="D8957" i="106" s="1"/>
  <c r="L88" i="186"/>
  <c r="B8952" i="106" s="1"/>
  <c r="D8952" i="106" s="1"/>
  <c r="L85" i="186"/>
  <c r="B8947" i="106" s="1"/>
  <c r="D8947" i="106" s="1"/>
  <c r="L84" i="186"/>
  <c r="B8939" i="106" s="1"/>
  <c r="D8939" i="106" s="1"/>
  <c r="L83" i="186"/>
  <c r="B8931" i="106" s="1"/>
  <c r="D8931" i="106" s="1"/>
  <c r="L80" i="186"/>
  <c r="B8923" i="106" s="1"/>
  <c r="D8923" i="106" s="1"/>
  <c r="L79" i="186"/>
  <c r="B8915" i="106" s="1"/>
  <c r="D8915" i="106" s="1"/>
  <c r="J54" i="186"/>
  <c r="H54" i="186"/>
  <c r="B8850" i="106" s="1"/>
  <c r="D8850" i="106" s="1"/>
  <c r="G54" i="186"/>
  <c r="F54" i="186"/>
  <c r="L53" i="186"/>
  <c r="B8847" i="106" s="1"/>
  <c r="D8847" i="106" s="1"/>
  <c r="L52" i="186"/>
  <c r="B8842" i="106" s="1"/>
  <c r="D8842" i="106" s="1"/>
  <c r="L49" i="186"/>
  <c r="B8837" i="106" s="1"/>
  <c r="D8837" i="106" s="1"/>
  <c r="L48" i="186"/>
  <c r="B8829" i="106" s="1"/>
  <c r="D8829" i="106" s="1"/>
  <c r="L47" i="186"/>
  <c r="B8821" i="106" s="1"/>
  <c r="D8821" i="106" s="1"/>
  <c r="L44" i="186"/>
  <c r="B8813" i="106" s="1"/>
  <c r="D8813" i="106" s="1"/>
  <c r="L43" i="186"/>
  <c r="B8805" i="106" s="1"/>
  <c r="D8805" i="106" s="1"/>
  <c r="K28" i="186"/>
  <c r="B8776" i="106" s="1"/>
  <c r="D8776" i="106" s="1"/>
  <c r="H28" i="186"/>
  <c r="B8762" i="106" s="1"/>
  <c r="D8762" i="106" s="1"/>
  <c r="G28" i="186"/>
  <c r="B8748" i="106" s="1"/>
  <c r="D8748" i="106" s="1"/>
  <c r="F28" i="186"/>
  <c r="B8733" i="106" s="1"/>
  <c r="D8733" i="106" s="1"/>
  <c r="C28" i="186"/>
  <c r="L27" i="186"/>
  <c r="B8790" i="106" s="1"/>
  <c r="D8790" i="106" s="1"/>
  <c r="L25" i="186"/>
  <c r="B8788" i="106" s="1"/>
  <c r="D8788" i="106" s="1"/>
  <c r="G16" i="186"/>
  <c r="B8741" i="106" s="1"/>
  <c r="D8741" i="106" s="1"/>
  <c r="B8851" i="106" l="1"/>
  <c r="D8851" i="106" s="1"/>
  <c r="J142" i="186"/>
  <c r="B9088" i="106" s="1"/>
  <c r="D9088" i="106" s="1"/>
  <c r="B8849" i="106"/>
  <c r="D8849" i="106" s="1"/>
  <c r="G142" i="186"/>
  <c r="B9086" i="106" s="1"/>
  <c r="D9086" i="106" s="1"/>
  <c r="H142" i="186"/>
  <c r="B8848" i="106"/>
  <c r="D8848" i="106" s="1"/>
  <c r="F142" i="186"/>
  <c r="B9085" i="106" s="1"/>
  <c r="D9085" i="106" s="1"/>
  <c r="B8704" i="106"/>
  <c r="D8704" i="106" s="1"/>
  <c r="C30" i="186"/>
  <c r="B8705" i="106" s="1"/>
  <c r="D8705" i="106" s="1"/>
  <c r="F30" i="186"/>
  <c r="H30" i="186"/>
  <c r="D30" i="186"/>
  <c r="G30" i="186"/>
  <c r="K30" i="186"/>
  <c r="L90" i="186"/>
  <c r="B8962" i="106" s="1"/>
  <c r="D8962" i="106" s="1"/>
  <c r="L126" i="186"/>
  <c r="B9066" i="106" s="1"/>
  <c r="D9066" i="106" s="1"/>
  <c r="L54" i="186"/>
  <c r="B8852" i="106" s="1"/>
  <c r="D8852" i="106" s="1"/>
  <c r="L108" i="186"/>
  <c r="B9011" i="106" s="1"/>
  <c r="D9011" i="106" s="1"/>
  <c r="L28" i="186"/>
  <c r="L142" i="186" l="1"/>
  <c r="B9089" i="106" s="1"/>
  <c r="D9089" i="106" s="1"/>
  <c r="B9087" i="106"/>
  <c r="D9087" i="106" s="1"/>
  <c r="C32" i="186"/>
  <c r="B8707" i="106" s="1"/>
  <c r="D8707" i="106" s="1"/>
  <c r="K32" i="186"/>
  <c r="K33" i="186" s="1"/>
  <c r="B8777" i="106"/>
  <c r="D8777" i="106" s="1"/>
  <c r="G32" i="186"/>
  <c r="G33" i="186" s="1"/>
  <c r="B8749" i="106"/>
  <c r="D8749" i="106" s="1"/>
  <c r="H32" i="186"/>
  <c r="H33" i="186" s="1"/>
  <c r="B8763" i="106"/>
  <c r="D8763" i="106" s="1"/>
  <c r="D32" i="186"/>
  <c r="B8722" i="106" s="1"/>
  <c r="D8722" i="106" s="1"/>
  <c r="B8720" i="106"/>
  <c r="D8720" i="106" s="1"/>
  <c r="F32" i="186"/>
  <c r="F33" i="186" s="1"/>
  <c r="B8734" i="106"/>
  <c r="D8734" i="106" s="1"/>
  <c r="B8791" i="106"/>
  <c r="D8791" i="106" s="1"/>
  <c r="L30" i="186"/>
  <c r="B8536" i="106"/>
  <c r="B8537" i="106"/>
  <c r="B8538" i="106"/>
  <c r="B8539" i="106"/>
  <c r="B8540" i="106"/>
  <c r="B8541" i="106"/>
  <c r="B8542" i="106"/>
  <c r="B8543" i="106"/>
  <c r="B8544" i="106"/>
  <c r="B8545" i="106"/>
  <c r="B8546" i="106"/>
  <c r="B8547" i="106"/>
  <c r="B8548" i="106"/>
  <c r="B8549" i="106"/>
  <c r="B8551" i="106"/>
  <c r="B8552" i="106"/>
  <c r="B8553" i="106"/>
  <c r="B8554" i="106"/>
  <c r="B8555" i="106"/>
  <c r="B8556" i="106"/>
  <c r="B8558" i="106"/>
  <c r="B8559" i="106"/>
  <c r="B8560" i="106"/>
  <c r="B8562" i="106"/>
  <c r="B8563" i="106"/>
  <c r="B8564" i="106"/>
  <c r="B8565" i="106"/>
  <c r="B8566" i="106"/>
  <c r="B8568" i="106"/>
  <c r="B8569" i="106"/>
  <c r="B8570" i="106"/>
  <c r="B8571" i="106"/>
  <c r="B8572" i="106"/>
  <c r="B8573" i="106"/>
  <c r="B8575" i="106"/>
  <c r="B8576" i="106"/>
  <c r="B8577" i="106"/>
  <c r="B8578" i="106"/>
  <c r="B8579" i="106"/>
  <c r="B8581" i="106"/>
  <c r="B8583" i="106"/>
  <c r="B8488" i="106"/>
  <c r="B8489" i="106"/>
  <c r="B8490" i="106"/>
  <c r="B8491" i="106"/>
  <c r="B8492" i="106"/>
  <c r="B8493" i="106"/>
  <c r="B8494" i="106"/>
  <c r="B8495" i="106"/>
  <c r="B8496" i="106"/>
  <c r="B8497" i="106"/>
  <c r="B8498" i="106"/>
  <c r="B8499" i="106"/>
  <c r="B8500" i="106"/>
  <c r="B8501" i="106"/>
  <c r="B8503" i="106"/>
  <c r="B8504" i="106"/>
  <c r="B8505" i="106"/>
  <c r="B8506" i="106"/>
  <c r="B8507" i="106"/>
  <c r="B8508" i="106"/>
  <c r="B8510" i="106"/>
  <c r="B8511" i="106"/>
  <c r="B8512" i="106"/>
  <c r="B8514" i="106"/>
  <c r="B8515" i="106"/>
  <c r="B8516" i="106"/>
  <c r="B8517" i="106"/>
  <c r="B8518" i="106"/>
  <c r="B8520" i="106"/>
  <c r="B8521" i="106"/>
  <c r="B8522" i="106"/>
  <c r="B8523" i="106"/>
  <c r="B8524" i="106"/>
  <c r="B8527" i="106"/>
  <c r="B8528" i="106"/>
  <c r="B8529" i="106"/>
  <c r="B8530" i="106"/>
  <c r="B8531" i="106"/>
  <c r="B8533" i="106"/>
  <c r="B8535" i="106"/>
  <c r="B8468" i="106"/>
  <c r="B8469" i="106"/>
  <c r="B8470" i="106"/>
  <c r="B8471" i="106"/>
  <c r="B8472" i="106"/>
  <c r="B8473" i="106"/>
  <c r="B8474" i="106"/>
  <c r="B8476" i="106"/>
  <c r="B8477" i="106"/>
  <c r="B8478" i="106"/>
  <c r="B8479" i="106"/>
  <c r="B8480" i="106"/>
  <c r="B8481" i="106"/>
  <c r="B8482" i="106"/>
  <c r="B8484" i="106"/>
  <c r="B8463" i="106"/>
  <c r="B8464" i="106"/>
  <c r="B8465" i="106"/>
  <c r="B8466" i="106"/>
  <c r="B8442" i="106"/>
  <c r="B8443" i="106"/>
  <c r="B8445" i="106"/>
  <c r="B8446" i="106"/>
  <c r="B8447" i="106"/>
  <c r="B8448" i="106"/>
  <c r="B8449" i="106"/>
  <c r="B8450" i="106"/>
  <c r="B8452" i="106"/>
  <c r="B8453" i="106"/>
  <c r="B8454" i="106"/>
  <c r="B8455" i="106"/>
  <c r="B8456" i="106"/>
  <c r="B8458" i="106"/>
  <c r="B8460" i="106"/>
  <c r="B8433" i="106"/>
  <c r="B8434" i="106"/>
  <c r="B8435" i="106"/>
  <c r="B8437" i="106"/>
  <c r="B8438" i="106"/>
  <c r="B8439" i="106"/>
  <c r="C33" i="186" l="1"/>
  <c r="D33" i="186"/>
  <c r="B8765" i="106"/>
  <c r="D8765" i="106" s="1"/>
  <c r="B8779" i="106"/>
  <c r="D8779" i="106" s="1"/>
  <c r="B8751" i="106"/>
  <c r="D8751" i="106" s="1"/>
  <c r="B8792" i="106"/>
  <c r="D8792" i="106" s="1"/>
  <c r="L32" i="186"/>
  <c r="L33" i="186" s="1"/>
  <c r="B8736" i="106"/>
  <c r="D8736" i="106" s="1"/>
  <c r="B8398" i="106"/>
  <c r="B8399" i="106"/>
  <c r="B8400" i="106"/>
  <c r="B8401" i="106"/>
  <c r="B8402" i="106"/>
  <c r="B8403" i="106"/>
  <c r="B8404" i="106"/>
  <c r="B8405" i="106"/>
  <c r="B8406" i="106"/>
  <c r="B8407" i="106"/>
  <c r="B8408" i="106"/>
  <c r="B8409" i="106"/>
  <c r="B8410" i="106"/>
  <c r="B8411" i="106"/>
  <c r="B8412" i="106"/>
  <c r="B8413" i="106"/>
  <c r="B8414" i="106"/>
  <c r="B8415" i="106"/>
  <c r="B8416" i="106"/>
  <c r="B8417" i="106"/>
  <c r="B8418" i="106"/>
  <c r="B8419" i="106"/>
  <c r="B8420" i="106"/>
  <c r="B8421" i="106"/>
  <c r="B8422" i="106"/>
  <c r="B8423" i="106"/>
  <c r="B8424" i="106"/>
  <c r="B8426" i="106"/>
  <c r="B8427" i="106"/>
  <c r="B8428" i="106"/>
  <c r="B8429" i="106"/>
  <c r="B8430" i="106"/>
  <c r="B8431" i="106"/>
  <c r="B8379" i="106"/>
  <c r="B8380" i="106"/>
  <c r="B8382" i="106"/>
  <c r="B8383" i="106"/>
  <c r="B8384" i="106"/>
  <c r="B8385" i="106"/>
  <c r="B8386" i="106"/>
  <c r="B8387" i="106"/>
  <c r="B8389" i="106"/>
  <c r="B8390" i="106"/>
  <c r="B8391" i="106"/>
  <c r="B8392" i="106"/>
  <c r="B8393" i="106"/>
  <c r="B8395" i="106"/>
  <c r="B8397" i="106"/>
  <c r="B8348" i="106"/>
  <c r="B8349" i="106"/>
  <c r="B8350" i="106"/>
  <c r="B8351" i="106"/>
  <c r="B8352" i="106"/>
  <c r="B8353" i="106"/>
  <c r="B8354" i="106"/>
  <c r="B8355" i="106"/>
  <c r="B8356" i="106"/>
  <c r="B8357" i="106"/>
  <c r="B8358" i="106"/>
  <c r="B8359" i="106"/>
  <c r="B8360" i="106"/>
  <c r="B8361" i="106"/>
  <c r="B8363" i="106"/>
  <c r="B8364" i="106"/>
  <c r="B8365" i="106"/>
  <c r="B8366" i="106"/>
  <c r="B8367" i="106"/>
  <c r="B8368" i="106"/>
  <c r="B8370" i="106"/>
  <c r="B8371" i="106"/>
  <c r="B8372" i="106"/>
  <c r="B8374" i="106"/>
  <c r="B8375" i="106"/>
  <c r="B8376" i="106"/>
  <c r="B8329" i="106"/>
  <c r="B8330" i="106"/>
  <c r="B8331" i="106"/>
  <c r="B8332" i="106"/>
  <c r="B8333" i="106"/>
  <c r="B8334" i="106"/>
  <c r="B8335" i="106"/>
  <c r="B8336" i="106"/>
  <c r="B8338" i="106"/>
  <c r="B8339" i="106"/>
  <c r="B8340" i="106"/>
  <c r="B8341" i="106"/>
  <c r="B8342" i="106"/>
  <c r="B8344" i="106"/>
  <c r="B8346" i="106"/>
  <c r="B8298" i="106"/>
  <c r="B8299" i="106"/>
  <c r="B8300" i="106"/>
  <c r="B8301" i="106"/>
  <c r="B8302" i="106"/>
  <c r="B8303" i="106"/>
  <c r="B8304" i="106"/>
  <c r="B8305" i="106"/>
  <c r="B8306" i="106"/>
  <c r="B8307" i="106"/>
  <c r="B8308" i="106"/>
  <c r="B8309" i="106"/>
  <c r="B8310" i="106"/>
  <c r="B8311" i="106"/>
  <c r="B8313" i="106"/>
  <c r="B8314" i="106"/>
  <c r="B8315" i="106"/>
  <c r="B8316" i="106"/>
  <c r="B8317" i="106"/>
  <c r="B8318" i="106"/>
  <c r="B8320" i="106"/>
  <c r="B8321" i="106"/>
  <c r="B8322" i="106"/>
  <c r="B8324" i="106"/>
  <c r="B8325" i="106"/>
  <c r="B8326" i="106"/>
  <c r="B8794" i="106" l="1"/>
  <c r="D8794" i="106" s="1"/>
  <c r="D92" i="36"/>
  <c r="B8271" i="106"/>
  <c r="B8272" i="106"/>
  <c r="B8274" i="106"/>
  <c r="B8275" i="106"/>
  <c r="B8276" i="106"/>
  <c r="B8277" i="106"/>
  <c r="B8278" i="106"/>
  <c r="B8279" i="106"/>
  <c r="B8281" i="106"/>
  <c r="B8282" i="106"/>
  <c r="B8283" i="106"/>
  <c r="B8284" i="106"/>
  <c r="B8285" i="106"/>
  <c r="B8287" i="106"/>
  <c r="B8289" i="106"/>
  <c r="B8290" i="106"/>
  <c r="B8291" i="106"/>
  <c r="B8292" i="106"/>
  <c r="B8293" i="106"/>
  <c r="B8295" i="106"/>
  <c r="B8297" i="106"/>
  <c r="B8239" i="106"/>
  <c r="B8240" i="106"/>
  <c r="B8241" i="106"/>
  <c r="B8242" i="106"/>
  <c r="B8243" i="106"/>
  <c r="B8244" i="106"/>
  <c r="B8245" i="106"/>
  <c r="B8246" i="106"/>
  <c r="B8247" i="106"/>
  <c r="B8248" i="106"/>
  <c r="B8249" i="106"/>
  <c r="B8250" i="106"/>
  <c r="B8251" i="106"/>
  <c r="B8252" i="106"/>
  <c r="B8253" i="106"/>
  <c r="B8255" i="106"/>
  <c r="B8256" i="106"/>
  <c r="B8257" i="106"/>
  <c r="B8258" i="106"/>
  <c r="B8259" i="106"/>
  <c r="B8260" i="106"/>
  <c r="B8262" i="106"/>
  <c r="B8263" i="106"/>
  <c r="B8264" i="106"/>
  <c r="B8266" i="106"/>
  <c r="B8267" i="106"/>
  <c r="B8268" i="106"/>
  <c r="B8220" i="106"/>
  <c r="B8221" i="106"/>
  <c r="B8223" i="106"/>
  <c r="B8224" i="106"/>
  <c r="B8225" i="106"/>
  <c r="B8226" i="106"/>
  <c r="B8227" i="106"/>
  <c r="B8228" i="106"/>
  <c r="B8230" i="106"/>
  <c r="B8231" i="106"/>
  <c r="B8232" i="106"/>
  <c r="B8233" i="106"/>
  <c r="B8234" i="106"/>
  <c r="B8236" i="106"/>
  <c r="B8238" i="106"/>
  <c r="B8188" i="106"/>
  <c r="B8189" i="106"/>
  <c r="B8190" i="106"/>
  <c r="B8191" i="106"/>
  <c r="B8192" i="106"/>
  <c r="B8193" i="106"/>
  <c r="B8194" i="106"/>
  <c r="B8195" i="106"/>
  <c r="B8196" i="106"/>
  <c r="B8197" i="106"/>
  <c r="B8198" i="106"/>
  <c r="B8199" i="106"/>
  <c r="B8200" i="106"/>
  <c r="B8201" i="106"/>
  <c r="B8203" i="106"/>
  <c r="B8204" i="106"/>
  <c r="B8205" i="106"/>
  <c r="B8206" i="106"/>
  <c r="B8207" i="106"/>
  <c r="B8208" i="106"/>
  <c r="B8210" i="106"/>
  <c r="B8211" i="106"/>
  <c r="B8212" i="106"/>
  <c r="B8214" i="106"/>
  <c r="B8215" i="106"/>
  <c r="B8216" i="106"/>
  <c r="B8169" i="106"/>
  <c r="B8170" i="106"/>
  <c r="B8172" i="106"/>
  <c r="B8173" i="106"/>
  <c r="B8174" i="106"/>
  <c r="B8175" i="106"/>
  <c r="B8176" i="106"/>
  <c r="B8177" i="106"/>
  <c r="B8179" i="106"/>
  <c r="B8180" i="106"/>
  <c r="B8181" i="106"/>
  <c r="B8182" i="106"/>
  <c r="B8183" i="106"/>
  <c r="B8185" i="106"/>
  <c r="B8187" i="106"/>
  <c r="B8165" i="106"/>
  <c r="B8137" i="106"/>
  <c r="B8138" i="106"/>
  <c r="B8139" i="106"/>
  <c r="B8140" i="106"/>
  <c r="B8141" i="106"/>
  <c r="B8142" i="106"/>
  <c r="B8143" i="106"/>
  <c r="B8144" i="106"/>
  <c r="B8145" i="106"/>
  <c r="B8146" i="106"/>
  <c r="B8147" i="106"/>
  <c r="B8148" i="106"/>
  <c r="B8149" i="106"/>
  <c r="B8150" i="106"/>
  <c r="B8152" i="106"/>
  <c r="B8153" i="106"/>
  <c r="B8154" i="106"/>
  <c r="B8155" i="106"/>
  <c r="B8156" i="106"/>
  <c r="B8157" i="106"/>
  <c r="B8159" i="106"/>
  <c r="B8160" i="106"/>
  <c r="B8161" i="106"/>
  <c r="B8163" i="106"/>
  <c r="B8164" i="106"/>
  <c r="B8114" i="106"/>
  <c r="B8102" i="106"/>
  <c r="B7945" i="106"/>
  <c r="B7943" i="106" l="1"/>
  <c r="B7921" i="106"/>
  <c r="B7922" i="106"/>
  <c r="B7923" i="106"/>
  <c r="B7924" i="106"/>
  <c r="B7925" i="106"/>
  <c r="B7926" i="106"/>
  <c r="B7927" i="106"/>
  <c r="B7928" i="106"/>
  <c r="B7929" i="106"/>
  <c r="B7930" i="106"/>
  <c r="B7912" i="106" l="1"/>
  <c r="B7913" i="106"/>
  <c r="B7914" i="106"/>
  <c r="B7915" i="106"/>
  <c r="B7916" i="106"/>
  <c r="B7917" i="106"/>
  <c r="B7918" i="106"/>
  <c r="B7919" i="106"/>
  <c r="B7920" i="106"/>
  <c r="B7911" i="106"/>
  <c r="B7887" i="106"/>
  <c r="B7886" i="106" l="1"/>
  <c r="D8583" i="106"/>
  <c r="D8581" i="106"/>
  <c r="D8579" i="106"/>
  <c r="D8578" i="106"/>
  <c r="D8577" i="106"/>
  <c r="D8576" i="106"/>
  <c r="D8575" i="106"/>
  <c r="D8573" i="106"/>
  <c r="D8572" i="106"/>
  <c r="D8571" i="106"/>
  <c r="D8570" i="106"/>
  <c r="D8569" i="106"/>
  <c r="D8568" i="106"/>
  <c r="D8566" i="106"/>
  <c r="D8565" i="106"/>
  <c r="D8564" i="106"/>
  <c r="D8563" i="106"/>
  <c r="D8562" i="106"/>
  <c r="D8560" i="106"/>
  <c r="D8559" i="106"/>
  <c r="D8558" i="106"/>
  <c r="D8556" i="106"/>
  <c r="D8555" i="106"/>
  <c r="D8554" i="106"/>
  <c r="D8553" i="106"/>
  <c r="D8552" i="106"/>
  <c r="D8551" i="106"/>
  <c r="D8549" i="106"/>
  <c r="D8548" i="106"/>
  <c r="D8547" i="106"/>
  <c r="D8546" i="106"/>
  <c r="D8545" i="106"/>
  <c r="D8544" i="106"/>
  <c r="D8543" i="106"/>
  <c r="D8542" i="106"/>
  <c r="D8541" i="106"/>
  <c r="D8540" i="106"/>
  <c r="D8539" i="106"/>
  <c r="D8538" i="106"/>
  <c r="D8537" i="106"/>
  <c r="D8536" i="106"/>
  <c r="D8535" i="106"/>
  <c r="D8533" i="106"/>
  <c r="D8531" i="106"/>
  <c r="D8530" i="106"/>
  <c r="D8529" i="106"/>
  <c r="D8528" i="106"/>
  <c r="D8527" i="106"/>
  <c r="D8525" i="106"/>
  <c r="D8524" i="106"/>
  <c r="D8523" i="106"/>
  <c r="D8522" i="106"/>
  <c r="D8521" i="106"/>
  <c r="D8520" i="106"/>
  <c r="D8518" i="106"/>
  <c r="D8517" i="106"/>
  <c r="D8516" i="106"/>
  <c r="D8515" i="106"/>
  <c r="D8514" i="106"/>
  <c r="D8512" i="106"/>
  <c r="D8511" i="106"/>
  <c r="D8510" i="106"/>
  <c r="D8508" i="106"/>
  <c r="D8507" i="106"/>
  <c r="D8506" i="106"/>
  <c r="D8505" i="106"/>
  <c r="D8504" i="106"/>
  <c r="D8503" i="106"/>
  <c r="D8501" i="106"/>
  <c r="D8500" i="106"/>
  <c r="D8499" i="106"/>
  <c r="D8498" i="106"/>
  <c r="D8497" i="106"/>
  <c r="D8496" i="106"/>
  <c r="D8495" i="106"/>
  <c r="D8494" i="106"/>
  <c r="D8493" i="106"/>
  <c r="D8492" i="106"/>
  <c r="D8491" i="106"/>
  <c r="D8490" i="106"/>
  <c r="D8489" i="106"/>
  <c r="D8488" i="106"/>
  <c r="D8487" i="106"/>
  <c r="D8486" i="106"/>
  <c r="D8485" i="106"/>
  <c r="D8484" i="106"/>
  <c r="D8482" i="106"/>
  <c r="D8481" i="106"/>
  <c r="D8480" i="106"/>
  <c r="D8479" i="106"/>
  <c r="D8478" i="106"/>
  <c r="D8477" i="106"/>
  <c r="D8476" i="106"/>
  <c r="D8474" i="106"/>
  <c r="D8473" i="106"/>
  <c r="D8472" i="106"/>
  <c r="D8471" i="106"/>
  <c r="D8470" i="106"/>
  <c r="D8469" i="106"/>
  <c r="D8468" i="106"/>
  <c r="D8467" i="106"/>
  <c r="D8466" i="106"/>
  <c r="D8465" i="106"/>
  <c r="D8464" i="106"/>
  <c r="D8463" i="106"/>
  <c r="D8462" i="106"/>
  <c r="D8461" i="106"/>
  <c r="D8460" i="106"/>
  <c r="D8458" i="106"/>
  <c r="D8456" i="106"/>
  <c r="D8455" i="106"/>
  <c r="D8454" i="106"/>
  <c r="D8453" i="106"/>
  <c r="D8452" i="106"/>
  <c r="D8450" i="106"/>
  <c r="D8449" i="106"/>
  <c r="D8448" i="106"/>
  <c r="D8447" i="106"/>
  <c r="D8446" i="106"/>
  <c r="D8445" i="106"/>
  <c r="D8443" i="106"/>
  <c r="D8442" i="106"/>
  <c r="D8441" i="106"/>
  <c r="D8440" i="106"/>
  <c r="D8439" i="106"/>
  <c r="D8438" i="106"/>
  <c r="D8437" i="106"/>
  <c r="D8435" i="106"/>
  <c r="D8434" i="106"/>
  <c r="D8433" i="106"/>
  <c r="D8431" i="106"/>
  <c r="D8430" i="106"/>
  <c r="D8429" i="106"/>
  <c r="D8428" i="106"/>
  <c r="D8427" i="106"/>
  <c r="D8426" i="106"/>
  <c r="D8424" i="106"/>
  <c r="D8423" i="106"/>
  <c r="D8422" i="106"/>
  <c r="D8421" i="106"/>
  <c r="D8420" i="106"/>
  <c r="D8419" i="106"/>
  <c r="D8418" i="106"/>
  <c r="D8417" i="106"/>
  <c r="D8416" i="106"/>
  <c r="D8415" i="106"/>
  <c r="D8414" i="106"/>
  <c r="D8413" i="106"/>
  <c r="D8412" i="106"/>
  <c r="D8411" i="106"/>
  <c r="D8410" i="106"/>
  <c r="D8409" i="106"/>
  <c r="D8408" i="106"/>
  <c r="D8407" i="106"/>
  <c r="D8406" i="106"/>
  <c r="D8405" i="106"/>
  <c r="D8404" i="106"/>
  <c r="D8403" i="106"/>
  <c r="D8402" i="106"/>
  <c r="D8401" i="106"/>
  <c r="D8400" i="106"/>
  <c r="D8399" i="106"/>
  <c r="D8398" i="106"/>
  <c r="D8397" i="106"/>
  <c r="D8395" i="106"/>
  <c r="D8393" i="106"/>
  <c r="D8392" i="106"/>
  <c r="D8391" i="106"/>
  <c r="D8390" i="106"/>
  <c r="D8389" i="106"/>
  <c r="D8387" i="106"/>
  <c r="D8386" i="106"/>
  <c r="D8385" i="106"/>
  <c r="D8384" i="106"/>
  <c r="D8383" i="106"/>
  <c r="D8382" i="106"/>
  <c r="D8380" i="106"/>
  <c r="D8379" i="106"/>
  <c r="D8378" i="106"/>
  <c r="D8377" i="106"/>
  <c r="D8376" i="106"/>
  <c r="D8375" i="106"/>
  <c r="D8374" i="106"/>
  <c r="D8372" i="106"/>
  <c r="D8371" i="106"/>
  <c r="D8370" i="106"/>
  <c r="D8368" i="106"/>
  <c r="D8367" i="106"/>
  <c r="D8366" i="106"/>
  <c r="D8365" i="106"/>
  <c r="D8364" i="106"/>
  <c r="D8363" i="106"/>
  <c r="D8361" i="106"/>
  <c r="D8360" i="106"/>
  <c r="D8359" i="106"/>
  <c r="D8358" i="106"/>
  <c r="D8357" i="106"/>
  <c r="D8356" i="106"/>
  <c r="D8355" i="106"/>
  <c r="D8354" i="106"/>
  <c r="D8353" i="106"/>
  <c r="D8352" i="106"/>
  <c r="D8351" i="106"/>
  <c r="D8350" i="106"/>
  <c r="D8349" i="106"/>
  <c r="D8348" i="106"/>
  <c r="D8346" i="106"/>
  <c r="D8344" i="106"/>
  <c r="D8342" i="106"/>
  <c r="D8341" i="106"/>
  <c r="D8340" i="106"/>
  <c r="D8339" i="106"/>
  <c r="D8338" i="106"/>
  <c r="D8336" i="106"/>
  <c r="D8335" i="106"/>
  <c r="D8334" i="106"/>
  <c r="D8333" i="106"/>
  <c r="D8332" i="106"/>
  <c r="D8331" i="106"/>
  <c r="D8330" i="106"/>
  <c r="D8329" i="106"/>
  <c r="D8328" i="106"/>
  <c r="D8327" i="106"/>
  <c r="D8326" i="106"/>
  <c r="D8325" i="106"/>
  <c r="D8324" i="106"/>
  <c r="D8322" i="106"/>
  <c r="D8321" i="106"/>
  <c r="D8320" i="106"/>
  <c r="D8318" i="106"/>
  <c r="D8317" i="106"/>
  <c r="D8316" i="106"/>
  <c r="D8315" i="106"/>
  <c r="D8314" i="106"/>
  <c r="D8313" i="106"/>
  <c r="D8311" i="106"/>
  <c r="D8310" i="106"/>
  <c r="D8309" i="106"/>
  <c r="D8308" i="106"/>
  <c r="D8307" i="106"/>
  <c r="D8306" i="106"/>
  <c r="D8305" i="106"/>
  <c r="D8304" i="106"/>
  <c r="D8303" i="106"/>
  <c r="D8302" i="106"/>
  <c r="D8301" i="106"/>
  <c r="D8300" i="106"/>
  <c r="D8299" i="106"/>
  <c r="D8298" i="106"/>
  <c r="D8297" i="106"/>
  <c r="D8295" i="106"/>
  <c r="D8293" i="106"/>
  <c r="D8292" i="106"/>
  <c r="D8291" i="106"/>
  <c r="D8290" i="106"/>
  <c r="D8289" i="106"/>
  <c r="D8287" i="106"/>
  <c r="D8285" i="106"/>
  <c r="D8284" i="106"/>
  <c r="D8283" i="106"/>
  <c r="D8282" i="106"/>
  <c r="D8281" i="106"/>
  <c r="D8279" i="106"/>
  <c r="D8278" i="106"/>
  <c r="D8277" i="106"/>
  <c r="D8276" i="106"/>
  <c r="D8275" i="106"/>
  <c r="D8274" i="106"/>
  <c r="D8272" i="106"/>
  <c r="D8271" i="106"/>
  <c r="D8270" i="106"/>
  <c r="D8269" i="106"/>
  <c r="D8268" i="106"/>
  <c r="D8267" i="106"/>
  <c r="D8266" i="106"/>
  <c r="D8264" i="106"/>
  <c r="D8263" i="106"/>
  <c r="D8262" i="106"/>
  <c r="D8260" i="106"/>
  <c r="D8259" i="106"/>
  <c r="D8258" i="106"/>
  <c r="D8257" i="106"/>
  <c r="D8256" i="106"/>
  <c r="D8255" i="106"/>
  <c r="D8253" i="106"/>
  <c r="D8252" i="106"/>
  <c r="D8251" i="106"/>
  <c r="D8250" i="106"/>
  <c r="D8249" i="106"/>
  <c r="D8248" i="106"/>
  <c r="D8247" i="106"/>
  <c r="D8246" i="106"/>
  <c r="D8245" i="106"/>
  <c r="D8244" i="106"/>
  <c r="D8243" i="106"/>
  <c r="D8242" i="106"/>
  <c r="D8241" i="106"/>
  <c r="D8240" i="106"/>
  <c r="D8239" i="106"/>
  <c r="D8238" i="106"/>
  <c r="D8236" i="106"/>
  <c r="D8234" i="106"/>
  <c r="D8233" i="106"/>
  <c r="D8232" i="106"/>
  <c r="D8231" i="106"/>
  <c r="D8230" i="106"/>
  <c r="D8228" i="106"/>
  <c r="D8227" i="106"/>
  <c r="D8226" i="106"/>
  <c r="D8225" i="106"/>
  <c r="D8224" i="106"/>
  <c r="D8223" i="106"/>
  <c r="D8221" i="106"/>
  <c r="D8220" i="106"/>
  <c r="D8219" i="106"/>
  <c r="D8218" i="106"/>
  <c r="D8217" i="106"/>
  <c r="D8216" i="106"/>
  <c r="D8215" i="106"/>
  <c r="D8214" i="106"/>
  <c r="D8212" i="106"/>
  <c r="D8211" i="106"/>
  <c r="D8210" i="106"/>
  <c r="D8208" i="106"/>
  <c r="D8207" i="106"/>
  <c r="D8206" i="106"/>
  <c r="D8205" i="106"/>
  <c r="D8204" i="106"/>
  <c r="D8203" i="106"/>
  <c r="D8201" i="106"/>
  <c r="D8200" i="106"/>
  <c r="D8199" i="106"/>
  <c r="D8198" i="106"/>
  <c r="D8197" i="106"/>
  <c r="D8196" i="106"/>
  <c r="D8195" i="106"/>
  <c r="D8194" i="106"/>
  <c r="D8193" i="106"/>
  <c r="D8192" i="106"/>
  <c r="D8191" i="106"/>
  <c r="D8190" i="106"/>
  <c r="D8189" i="106"/>
  <c r="D8188" i="106"/>
  <c r="D8187" i="106"/>
  <c r="D8185" i="106"/>
  <c r="D8183" i="106"/>
  <c r="D8182" i="106"/>
  <c r="D8181" i="106"/>
  <c r="D8180" i="106"/>
  <c r="D8179" i="106"/>
  <c r="D8177" i="106"/>
  <c r="D8176" i="106"/>
  <c r="D8175" i="106"/>
  <c r="D8174" i="106"/>
  <c r="D8173" i="106"/>
  <c r="D8172" i="106"/>
  <c r="D8170" i="106"/>
  <c r="D8169" i="106"/>
  <c r="D8168" i="106"/>
  <c r="D8167" i="106"/>
  <c r="D8166" i="106"/>
  <c r="D8165" i="106"/>
  <c r="D8164" i="106"/>
  <c r="D8163" i="106"/>
  <c r="D8161" i="106"/>
  <c r="D8160" i="106"/>
  <c r="D8159" i="106"/>
  <c r="D8157" i="106"/>
  <c r="D8156" i="106"/>
  <c r="D8155" i="106"/>
  <c r="D8154" i="106"/>
  <c r="D8153" i="106"/>
  <c r="D8152" i="106"/>
  <c r="D8150" i="106"/>
  <c r="D8149" i="106"/>
  <c r="D8148" i="106"/>
  <c r="D8147" i="106"/>
  <c r="D8146" i="106"/>
  <c r="D8145" i="106"/>
  <c r="D8144" i="106"/>
  <c r="D8143" i="106"/>
  <c r="D8142" i="106"/>
  <c r="D8141" i="106"/>
  <c r="D8140" i="106"/>
  <c r="D8139" i="106"/>
  <c r="D8138" i="106"/>
  <c r="D8137" i="106"/>
  <c r="D8114" i="106"/>
  <c r="D8102" i="106"/>
  <c r="D7945" i="106"/>
  <c r="D7943" i="106"/>
  <c r="D7930" i="106"/>
  <c r="D7929" i="106"/>
  <c r="D7928" i="106"/>
  <c r="D7927" i="106"/>
  <c r="D7926" i="106"/>
  <c r="D7925" i="106"/>
  <c r="D7924" i="106"/>
  <c r="D7923" i="106"/>
  <c r="D7922" i="106"/>
  <c r="D7921" i="106"/>
  <c r="D7920" i="106"/>
  <c r="D7919" i="106"/>
  <c r="D7918" i="106"/>
  <c r="D7917" i="106"/>
  <c r="D7916" i="106"/>
  <c r="D7915" i="106"/>
  <c r="D7914" i="106"/>
  <c r="D7913" i="106"/>
  <c r="D7912" i="106"/>
  <c r="D7911" i="106"/>
  <c r="D7887" i="106"/>
  <c r="B7785" i="106"/>
  <c r="D7886" i="106" l="1"/>
  <c r="D7881" i="106"/>
  <c r="D7834" i="106"/>
  <c r="D7797" i="106"/>
  <c r="D7796" i="106"/>
  <c r="D7795" i="106"/>
  <c r="D7785" i="106"/>
  <c r="D7783" i="106"/>
  <c r="D7770" i="106"/>
  <c r="D7769" i="106"/>
  <c r="D7768" i="106"/>
  <c r="D7765" i="106"/>
  <c r="D7755" i="106"/>
  <c r="D7754" i="106"/>
  <c r="D7742" i="106"/>
  <c r="D7703" i="106"/>
  <c r="D7702" i="106"/>
  <c r="D7701" i="106"/>
  <c r="D7700" i="106"/>
  <c r="D7699" i="106"/>
  <c r="D7698" i="106"/>
  <c r="D7697" i="106"/>
  <c r="D7696" i="106"/>
  <c r="D7695" i="106"/>
  <c r="D7694" i="106"/>
  <c r="D7693" i="106"/>
  <c r="D7692" i="106"/>
  <c r="D7691" i="106"/>
  <c r="D7690" i="106"/>
  <c r="D7689" i="106"/>
  <c r="D7688" i="106"/>
  <c r="D7687" i="106"/>
  <c r="D7686" i="106"/>
  <c r="D7648" i="106"/>
  <c r="D7647" i="106"/>
  <c r="D7646" i="106"/>
  <c r="D7645" i="106"/>
  <c r="D7644" i="106"/>
  <c r="D7643" i="106"/>
  <c r="D7642" i="106"/>
  <c r="D7641" i="106"/>
  <c r="D7640" i="106"/>
  <c r="D7639" i="106"/>
  <c r="D7638" i="106"/>
  <c r="D7633" i="106"/>
  <c r="D7632" i="106"/>
  <c r="D7631" i="106"/>
  <c r="D7630" i="106"/>
  <c r="D7628" i="106"/>
  <c r="D7627" i="106"/>
  <c r="D7626" i="106"/>
  <c r="D7625" i="106"/>
  <c r="D7624" i="106"/>
  <c r="D7587" i="106"/>
  <c r="D7586" i="106"/>
  <c r="D7585" i="106"/>
  <c r="D7584" i="106"/>
  <c r="D7583" i="106"/>
  <c r="D7582" i="106"/>
  <c r="D7581" i="106"/>
  <c r="D7580" i="106"/>
  <c r="D7579" i="106"/>
  <c r="D7578" i="106"/>
  <c r="D7577" i="106"/>
  <c r="D7576" i="106"/>
  <c r="D7575" i="106"/>
  <c r="D7574" i="106"/>
  <c r="D7573" i="106"/>
  <c r="D7572" i="106"/>
  <c r="D7571" i="106"/>
  <c r="D7570" i="106"/>
  <c r="D7569" i="106"/>
  <c r="D7568" i="106"/>
  <c r="D7567" i="106"/>
  <c r="D7566" i="106"/>
  <c r="D7565" i="106"/>
  <c r="D7564" i="106"/>
  <c r="D7563" i="106"/>
  <c r="D7562" i="106"/>
  <c r="D7561" i="106"/>
  <c r="D7560" i="106"/>
  <c r="D7559" i="106"/>
  <c r="D7558" i="106"/>
  <c r="D7557" i="106"/>
  <c r="D7556" i="106"/>
  <c r="D7555" i="106"/>
  <c r="D7554" i="106"/>
  <c r="D7553" i="106"/>
  <c r="D7552" i="106"/>
  <c r="D7551" i="106"/>
  <c r="D7550" i="106"/>
  <c r="D7549" i="106"/>
  <c r="D7548" i="106"/>
  <c r="D7547" i="106"/>
  <c r="D7546" i="106"/>
  <c r="D7545" i="106"/>
  <c r="D7544" i="106"/>
  <c r="D7543" i="106"/>
  <c r="D7542" i="106"/>
  <c r="D7541" i="106"/>
  <c r="D7540" i="106"/>
  <c r="D7539" i="106"/>
  <c r="D7538" i="106"/>
  <c r="D7537" i="106"/>
  <c r="D7536" i="106"/>
  <c r="D7535" i="106"/>
  <c r="D7534" i="106"/>
  <c r="D7533" i="106"/>
  <c r="D7532" i="106"/>
  <c r="D7531" i="106"/>
  <c r="D7530" i="106"/>
  <c r="D7529" i="106"/>
  <c r="D7528" i="106"/>
  <c r="D7527" i="106"/>
  <c r="D7526" i="106"/>
  <c r="D7525" i="106"/>
  <c r="D7524" i="106"/>
  <c r="D7523" i="106"/>
  <c r="D7522" i="106"/>
  <c r="D7521" i="106"/>
  <c r="D7520" i="106"/>
  <c r="D7519" i="106"/>
  <c r="D7518" i="106"/>
  <c r="D7517" i="106"/>
  <c r="D7516" i="106"/>
  <c r="D7515" i="106"/>
  <c r="D7514" i="106"/>
  <c r="D7513" i="106"/>
  <c r="D7512" i="106"/>
  <c r="D7511" i="106"/>
  <c r="D7510" i="106"/>
  <c r="D7509" i="106"/>
  <c r="D7508" i="106"/>
  <c r="D7507" i="106"/>
  <c r="D7506" i="106"/>
  <c r="D7505" i="106"/>
  <c r="D7504" i="106"/>
  <c r="D7503" i="106"/>
  <c r="D7502" i="106"/>
  <c r="D7501" i="106"/>
  <c r="D7500" i="106"/>
  <c r="D7499" i="106"/>
  <c r="D7498" i="106"/>
  <c r="D7497" i="106"/>
  <c r="D7496" i="106"/>
  <c r="D7495" i="106"/>
  <c r="D7494" i="106"/>
  <c r="D7493" i="106"/>
  <c r="D7492" i="106"/>
  <c r="D7491" i="106"/>
  <c r="D7490" i="106"/>
  <c r="D7489" i="106"/>
  <c r="D7488" i="106"/>
  <c r="D7487" i="106"/>
  <c r="D7486" i="106"/>
  <c r="D7485" i="106"/>
  <c r="D7484" i="106"/>
  <c r="D7483" i="106"/>
  <c r="D7482" i="106"/>
  <c r="D7481" i="106"/>
  <c r="D7480" i="106"/>
  <c r="D7479" i="106"/>
  <c r="D7478" i="106"/>
  <c r="D7477" i="106"/>
  <c r="D7476" i="106"/>
  <c r="D7475" i="106"/>
  <c r="D7474" i="106"/>
  <c r="D7473" i="106"/>
  <c r="D7472" i="106"/>
  <c r="D7471" i="106"/>
  <c r="D7470" i="106"/>
  <c r="D7469" i="106"/>
  <c r="D7468" i="106"/>
  <c r="D7467" i="106"/>
  <c r="D7466" i="106"/>
  <c r="D7465" i="106"/>
  <c r="D7464" i="106"/>
  <c r="D7463" i="106"/>
  <c r="D7462" i="106"/>
  <c r="D7461" i="106"/>
  <c r="D7460" i="106"/>
  <c r="D7459" i="106"/>
  <c r="D7458" i="106"/>
  <c r="D7457" i="106"/>
  <c r="D7456" i="106"/>
  <c r="D7455" i="106"/>
  <c r="D7454" i="106"/>
  <c r="D7453" i="106"/>
  <c r="D7452" i="106"/>
  <c r="D7451" i="106"/>
  <c r="D7450" i="106"/>
  <c r="D7449" i="106"/>
  <c r="D7448" i="106"/>
  <c r="D7447" i="106"/>
  <c r="D7446" i="106"/>
  <c r="D7445" i="106"/>
  <c r="D7444" i="106"/>
  <c r="D7443" i="106"/>
  <c r="D7442" i="106"/>
  <c r="D7441" i="106"/>
  <c r="D7440" i="106"/>
  <c r="D7439" i="106"/>
  <c r="D7438" i="106"/>
  <c r="D7437" i="106"/>
  <c r="D7436" i="106"/>
  <c r="D7435" i="106"/>
  <c r="D7434" i="106"/>
  <c r="D7433" i="106"/>
  <c r="D7432" i="106"/>
  <c r="D7431" i="106"/>
  <c r="D7430" i="106"/>
  <c r="D7429" i="106"/>
  <c r="D7428" i="106"/>
  <c r="D7427" i="106"/>
  <c r="D7426" i="106"/>
  <c r="D7425" i="106"/>
  <c r="D7424" i="106"/>
  <c r="D7423" i="106"/>
  <c r="D7422" i="106"/>
  <c r="D7421" i="106"/>
  <c r="D7420" i="106"/>
  <c r="D7419" i="106"/>
  <c r="D7418" i="106"/>
  <c r="D7417" i="106"/>
  <c r="D7416" i="106"/>
  <c r="D7415" i="106"/>
  <c r="D7414" i="106"/>
  <c r="D7413" i="106"/>
  <c r="D7412" i="106"/>
  <c r="D7411" i="106"/>
  <c r="D7410" i="106"/>
  <c r="D7409" i="106"/>
  <c r="D7408" i="106"/>
  <c r="D7407" i="106"/>
  <c r="D7406" i="106"/>
  <c r="D7405" i="106"/>
  <c r="D7404" i="106"/>
  <c r="D7403" i="106"/>
  <c r="D7402" i="106"/>
  <c r="D7401" i="106"/>
  <c r="D7400" i="106"/>
  <c r="D7399" i="106"/>
  <c r="D7398" i="106"/>
  <c r="D7397" i="106"/>
  <c r="D7396" i="106"/>
  <c r="D7395" i="106"/>
  <c r="D7394" i="106"/>
  <c r="D7393" i="106"/>
  <c r="D7392" i="106"/>
  <c r="D7391" i="106"/>
  <c r="D7390" i="106"/>
  <c r="D7389" i="106"/>
  <c r="D7388" i="106"/>
  <c r="D7387" i="106"/>
  <c r="D7386" i="106"/>
  <c r="D7385" i="106"/>
  <c r="D7384" i="106"/>
  <c r="D7383" i="106"/>
  <c r="D7382" i="106"/>
  <c r="D7381" i="106"/>
  <c r="D7380" i="106"/>
  <c r="D7379" i="106"/>
  <c r="D7378" i="106"/>
  <c r="D7377" i="106"/>
  <c r="D7376" i="106"/>
  <c r="D7375" i="106"/>
  <c r="D7374" i="106"/>
  <c r="D7373" i="106"/>
  <c r="D7372" i="106"/>
  <c r="D7371" i="106"/>
  <c r="D7370" i="106"/>
  <c r="D7369" i="106"/>
  <c r="D7368" i="106"/>
  <c r="D7367" i="106"/>
  <c r="D7366" i="106"/>
  <c r="D7365" i="106"/>
  <c r="D7364" i="106"/>
  <c r="D7363" i="106"/>
  <c r="D7362" i="106"/>
  <c r="D7361" i="106"/>
  <c r="D7360" i="106"/>
  <c r="D7359" i="106"/>
  <c r="D7358" i="106"/>
  <c r="D7357" i="106"/>
  <c r="D7356" i="106"/>
  <c r="D7355" i="106"/>
  <c r="D7354" i="106"/>
  <c r="D7353" i="106"/>
  <c r="D7352" i="106"/>
  <c r="D7351" i="106"/>
  <c r="D7350" i="106"/>
  <c r="D7349" i="106"/>
  <c r="D7348" i="106"/>
  <c r="D7347" i="106"/>
  <c r="D7346" i="106"/>
  <c r="D7345" i="106"/>
  <c r="D7344" i="106"/>
  <c r="D7343" i="106"/>
  <c r="D7342" i="106"/>
  <c r="D7341" i="106"/>
  <c r="D7340" i="106"/>
  <c r="D7339" i="106"/>
  <c r="D7338" i="106"/>
  <c r="D7337" i="106"/>
  <c r="D7336" i="106"/>
  <c r="D7335" i="106"/>
  <c r="D7334" i="106"/>
  <c r="D7333" i="106"/>
  <c r="D7332" i="106"/>
  <c r="D7331" i="106"/>
  <c r="D7330" i="106"/>
  <c r="D7329" i="106"/>
  <c r="D7328" i="106"/>
  <c r="D7327" i="106"/>
  <c r="D7326" i="106"/>
  <c r="D7325" i="106"/>
  <c r="D7324" i="106"/>
  <c r="D7323" i="106"/>
  <c r="D7322" i="106"/>
  <c r="D7321" i="106"/>
  <c r="D7320" i="106"/>
  <c r="D7319" i="106"/>
  <c r="D7318" i="106"/>
  <c r="D7317" i="106"/>
  <c r="D7316" i="106"/>
  <c r="D7315" i="106"/>
  <c r="D7314" i="106"/>
  <c r="D7313" i="106"/>
  <c r="D7312" i="106"/>
  <c r="D7311" i="106"/>
  <c r="D7310" i="106"/>
  <c r="D7309" i="106"/>
  <c r="D7308" i="106"/>
  <c r="D7307" i="106"/>
  <c r="D7306" i="106"/>
  <c r="D7305" i="106"/>
  <c r="D7304" i="106"/>
  <c r="D7303" i="106"/>
  <c r="D7302" i="106"/>
  <c r="D7301" i="106"/>
  <c r="D7300" i="106"/>
  <c r="D7299" i="106"/>
  <c r="D7298" i="106"/>
  <c r="D7297" i="106"/>
  <c r="D7296" i="106"/>
  <c r="D7295" i="106"/>
  <c r="D7294" i="106"/>
  <c r="D7293" i="106"/>
  <c r="D7292" i="106"/>
  <c r="D7291" i="106"/>
  <c r="D7290" i="106"/>
  <c r="D7289" i="106"/>
  <c r="D7288" i="106"/>
  <c r="D7287" i="106"/>
  <c r="D7286" i="106"/>
  <c r="D7285" i="106"/>
  <c r="D7284" i="106"/>
  <c r="D7283" i="106"/>
  <c r="D7282" i="106"/>
  <c r="D7281" i="106"/>
  <c r="D7280" i="106"/>
  <c r="D7279" i="106"/>
  <c r="D7278" i="106"/>
  <c r="D7277" i="106"/>
  <c r="D7276" i="106"/>
  <c r="D7275" i="106"/>
  <c r="D7274" i="106"/>
  <c r="D7273" i="106"/>
  <c r="D7272" i="106"/>
  <c r="D7271" i="106"/>
  <c r="D7270" i="106"/>
  <c r="D7269" i="106"/>
  <c r="D7268" i="106"/>
  <c r="D7267" i="106"/>
  <c r="D7196" i="106"/>
  <c r="D7195" i="106"/>
  <c r="D7194" i="106"/>
  <c r="D7193" i="106"/>
  <c r="D7192" i="106"/>
  <c r="D7191" i="106"/>
  <c r="D7190" i="106"/>
  <c r="D7189" i="106"/>
  <c r="D7188" i="106"/>
  <c r="D7187" i="106"/>
  <c r="D7186" i="106"/>
  <c r="D7185" i="106"/>
  <c r="D7184" i="106"/>
  <c r="D7183" i="106"/>
  <c r="D7182" i="106"/>
  <c r="D7181" i="106"/>
  <c r="D7180" i="106"/>
  <c r="D7179" i="106"/>
  <c r="D7178" i="106"/>
  <c r="D7177" i="106"/>
  <c r="D7176" i="106"/>
  <c r="D7175" i="106"/>
  <c r="D7174" i="106"/>
  <c r="D7173" i="106"/>
  <c r="D7172" i="106"/>
  <c r="D7171" i="106"/>
  <c r="D7170" i="106"/>
  <c r="D7169" i="106"/>
  <c r="D7168" i="106"/>
  <c r="D7167" i="106"/>
  <c r="D7166" i="106"/>
  <c r="D7165" i="106"/>
  <c r="D7164" i="106"/>
  <c r="D7163" i="106"/>
  <c r="D7162" i="106"/>
  <c r="D7161" i="106"/>
  <c r="D7151" i="106"/>
  <c r="D7150" i="106"/>
  <c r="D7149" i="106"/>
  <c r="D7148" i="106"/>
  <c r="D7147" i="106"/>
  <c r="D7146" i="106"/>
  <c r="D7145" i="106"/>
  <c r="D7144" i="106"/>
  <c r="D7143" i="106"/>
  <c r="D7142" i="106"/>
  <c r="D7141" i="106"/>
  <c r="D7140" i="106"/>
  <c r="D7139" i="106"/>
  <c r="D7138" i="106"/>
  <c r="D7137" i="106"/>
  <c r="D7136" i="106"/>
  <c r="D7135" i="106"/>
  <c r="D7134" i="106"/>
  <c r="D7133" i="106"/>
  <c r="D7132" i="106"/>
  <c r="D7131" i="106"/>
  <c r="D7130" i="106"/>
  <c r="D7129" i="106"/>
  <c r="D7128" i="106"/>
  <c r="D7127" i="106"/>
  <c r="D7126" i="106"/>
  <c r="D7125" i="106"/>
  <c r="D7054" i="106"/>
  <c r="D6939" i="106"/>
  <c r="D6841" i="106"/>
  <c r="D6840" i="106"/>
  <c r="D6839" i="106"/>
  <c r="D6611" i="106"/>
  <c r="D6610" i="106"/>
  <c r="D6609" i="106"/>
  <c r="D6608" i="106"/>
  <c r="D6607" i="106"/>
  <c r="D6606" i="106"/>
  <c r="D6605" i="106"/>
  <c r="D6604" i="106"/>
  <c r="D6603" i="106"/>
  <c r="D6602" i="106"/>
  <c r="D6601" i="106"/>
  <c r="D6600" i="106"/>
  <c r="D6599" i="106"/>
  <c r="D6598" i="106"/>
  <c r="D6597" i="106"/>
  <c r="D6596" i="106"/>
  <c r="D6595" i="106"/>
  <c r="D6594" i="106"/>
  <c r="D6593" i="106"/>
  <c r="D6592" i="106"/>
  <c r="D6591" i="106"/>
  <c r="D6590" i="106"/>
  <c r="D6589" i="106"/>
  <c r="D6588" i="106"/>
  <c r="D6587" i="106"/>
  <c r="D6586" i="106"/>
  <c r="D6585" i="106"/>
  <c r="D6584" i="106"/>
  <c r="D6583" i="106"/>
  <c r="D6582" i="106"/>
  <c r="D6581" i="106"/>
  <c r="D6580" i="106"/>
  <c r="D6579" i="106"/>
  <c r="D6578" i="106"/>
  <c r="D6577" i="106"/>
  <c r="D6576" i="106"/>
  <c r="D6575" i="106"/>
  <c r="D6574" i="106"/>
  <c r="D6573" i="106"/>
  <c r="D6572" i="106"/>
  <c r="D6571" i="106"/>
  <c r="D6570" i="106"/>
  <c r="D6569" i="106"/>
  <c r="D6568" i="106"/>
  <c r="D6567" i="106"/>
  <c r="D6566" i="106"/>
  <c r="D6565" i="106"/>
  <c r="D6564" i="106"/>
  <c r="D6563" i="106"/>
  <c r="D6562" i="106"/>
  <c r="D6561" i="106"/>
  <c r="D6560" i="106"/>
  <c r="D6559" i="106"/>
  <c r="D6558" i="106"/>
  <c r="D6557" i="106"/>
  <c r="D6556" i="106"/>
  <c r="D6555" i="106"/>
  <c r="D6554" i="106"/>
  <c r="D6553" i="106"/>
  <c r="D6552" i="106"/>
  <c r="D6551" i="106"/>
  <c r="D6550" i="106"/>
  <c r="D6549" i="106"/>
  <c r="D6548" i="106"/>
  <c r="D6547" i="106"/>
  <c r="D6546" i="106"/>
  <c r="D6545" i="106"/>
  <c r="D6544" i="106"/>
  <c r="D6543" i="106"/>
  <c r="D6542" i="106"/>
  <c r="D6541" i="106"/>
  <c r="D6540" i="106"/>
  <c r="D6539" i="106"/>
  <c r="D6538" i="106"/>
  <c r="D6537" i="106"/>
  <c r="D6536" i="106"/>
  <c r="D6535" i="106"/>
  <c r="D6534" i="106"/>
  <c r="D6533" i="106"/>
  <c r="D6532" i="106"/>
  <c r="D6531" i="106"/>
  <c r="D6530" i="106"/>
  <c r="D6529" i="106"/>
  <c r="D6528" i="106"/>
  <c r="D6527" i="106"/>
  <c r="D6526" i="106"/>
  <c r="D6525" i="106"/>
  <c r="D6524" i="106"/>
  <c r="D6523" i="106"/>
  <c r="D6522" i="106"/>
  <c r="D6521" i="106"/>
  <c r="D6520" i="106"/>
  <c r="D6519" i="106"/>
  <c r="D6518" i="106"/>
  <c r="D6517" i="106"/>
  <c r="D6516" i="106"/>
  <c r="D6515" i="106"/>
  <c r="D6514" i="106"/>
  <c r="D6513" i="106"/>
  <c r="D6512" i="106"/>
  <c r="D6511" i="106"/>
  <c r="D6510" i="106"/>
  <c r="D6509" i="106"/>
  <c r="D6508" i="106"/>
  <c r="D6507" i="106"/>
  <c r="D6506" i="106"/>
  <c r="D6505" i="106"/>
  <c r="D6504" i="106"/>
  <c r="D6503" i="106"/>
  <c r="D6502" i="106"/>
  <c r="D6501" i="106"/>
  <c r="D6500" i="106"/>
  <c r="D6499" i="106"/>
  <c r="D6498" i="106"/>
  <c r="D6497" i="106"/>
  <c r="D6496" i="106"/>
  <c r="D6495" i="106"/>
  <c r="D6494" i="106"/>
  <c r="D6493" i="106"/>
  <c r="D6492" i="106"/>
  <c r="D6491" i="106"/>
  <c r="D6490" i="106"/>
  <c r="D6489" i="106"/>
  <c r="D6488" i="106"/>
  <c r="D6487" i="106"/>
  <c r="D6486" i="106"/>
  <c r="D6485" i="106"/>
  <c r="D6484" i="106"/>
  <c r="D6483" i="106"/>
  <c r="D6482" i="106"/>
  <c r="D6481" i="106"/>
  <c r="D6480" i="106"/>
  <c r="D6479" i="106"/>
  <c r="D6478" i="106"/>
  <c r="D6477" i="106"/>
  <c r="D6476" i="106"/>
  <c r="D6475" i="106"/>
  <c r="D6474" i="106"/>
  <c r="D6473" i="106"/>
  <c r="D6472" i="106"/>
  <c r="D6471" i="106"/>
  <c r="D6470" i="106"/>
  <c r="D6469" i="106"/>
  <c r="D6468" i="106"/>
  <c r="D6467" i="106"/>
  <c r="D6466" i="106"/>
  <c r="D6465" i="106"/>
  <c r="D6464" i="106"/>
  <c r="D6463" i="106"/>
  <c r="D6462" i="106"/>
  <c r="D6461" i="106"/>
  <c r="D6460" i="106"/>
  <c r="D6459" i="106"/>
  <c r="D6458" i="106"/>
  <c r="D6457" i="106"/>
  <c r="D6456" i="106"/>
  <c r="D6455" i="106"/>
  <c r="D6454" i="106"/>
  <c r="D6453" i="106"/>
  <c r="D6452" i="106"/>
  <c r="D6451" i="106"/>
  <c r="D6450" i="106"/>
  <c r="D6449" i="106"/>
  <c r="D6448" i="106"/>
  <c r="D6447" i="106"/>
  <c r="D6446" i="106"/>
  <c r="D6445" i="106"/>
  <c r="D6444" i="106"/>
  <c r="D6443" i="106"/>
  <c r="D6442" i="106"/>
  <c r="D6441" i="106"/>
  <c r="D6440" i="106"/>
  <c r="D6439" i="106"/>
  <c r="D6438" i="106"/>
  <c r="D6437" i="106"/>
  <c r="D6436" i="106"/>
  <c r="D6435" i="106"/>
  <c r="D6434" i="106"/>
  <c r="D6433" i="106"/>
  <c r="D6432" i="106"/>
  <c r="D6431" i="106"/>
  <c r="D6430" i="106"/>
  <c r="D6429" i="106"/>
  <c r="D6428" i="106"/>
  <c r="D6427" i="106"/>
  <c r="D6426" i="106"/>
  <c r="D6425" i="106"/>
  <c r="D6424" i="106"/>
  <c r="D6423" i="106"/>
  <c r="D6422" i="106"/>
  <c r="D6421" i="106"/>
  <c r="D6420" i="106"/>
  <c r="D6419" i="106"/>
  <c r="D6418" i="106"/>
  <c r="D6417" i="106"/>
  <c r="D6416" i="106"/>
  <c r="D6415" i="106"/>
  <c r="D6414" i="106"/>
  <c r="D6411" i="106"/>
  <c r="D6410" i="106"/>
  <c r="D6409" i="106"/>
  <c r="D6408" i="106"/>
  <c r="D6385" i="106"/>
  <c r="D6384" i="106"/>
  <c r="D6383" i="106"/>
  <c r="D6382" i="106"/>
  <c r="D6381" i="106"/>
  <c r="D6380" i="106"/>
  <c r="D6352" i="106"/>
  <c r="D6211" i="106"/>
  <c r="D6210" i="106"/>
  <c r="D6209" i="106"/>
  <c r="D6208" i="106"/>
  <c r="D6207" i="106"/>
  <c r="D6206" i="106"/>
  <c r="D6205" i="106"/>
  <c r="D6204" i="106"/>
  <c r="D6203" i="106"/>
  <c r="D6202" i="106"/>
  <c r="D6201" i="106"/>
  <c r="D6200" i="106"/>
  <c r="D6199" i="106"/>
  <c r="D6198" i="106"/>
  <c r="D6197" i="106"/>
  <c r="D6196" i="106"/>
  <c r="D6195" i="106"/>
  <c r="D6194" i="106"/>
  <c r="D6193" i="106"/>
  <c r="D6192" i="106"/>
  <c r="D6191" i="106"/>
  <c r="D6190" i="106"/>
  <c r="D6078" i="106"/>
  <c r="D6073" i="106"/>
  <c r="D6071" i="106"/>
  <c r="D6070" i="106"/>
  <c r="D6069" i="106"/>
  <c r="D6068" i="106"/>
  <c r="D6067" i="106"/>
  <c r="D6066" i="106"/>
  <c r="D6065" i="106"/>
  <c r="D6064" i="106"/>
  <c r="D6063" i="106"/>
  <c r="D6062" i="106"/>
  <c r="D6061" i="106"/>
  <c r="D6060" i="106"/>
  <c r="D6059" i="106"/>
  <c r="D6058" i="106"/>
  <c r="D6057" i="106"/>
  <c r="D6056" i="106"/>
  <c r="D6055" i="106"/>
  <c r="D6054" i="106"/>
  <c r="D6053" i="106"/>
  <c r="D6052" i="106"/>
  <c r="D6051" i="106"/>
  <c r="D6050" i="106"/>
  <c r="D6049" i="106"/>
  <c r="D6048" i="106"/>
  <c r="D6047" i="106"/>
  <c r="D6046" i="106"/>
  <c r="D6045" i="106"/>
  <c r="D6044" i="106"/>
  <c r="D6043" i="106"/>
  <c r="D6042" i="106"/>
  <c r="D6041" i="106"/>
  <c r="D6040" i="106"/>
  <c r="D6039" i="106"/>
  <c r="D6038" i="106"/>
  <c r="D6037" i="106"/>
  <c r="D6036" i="106"/>
  <c r="D6035" i="106"/>
  <c r="D6034" i="106"/>
  <c r="D6032" i="106"/>
  <c r="D6031" i="106"/>
  <c r="D6028" i="106"/>
  <c r="D6027" i="106"/>
  <c r="D6025" i="106"/>
  <c r="D6019" i="106"/>
  <c r="D6018" i="106"/>
  <c r="D6017" i="106"/>
  <c r="D6016" i="106"/>
  <c r="D6015" i="106"/>
  <c r="D6013" i="106"/>
  <c r="D6011" i="106"/>
  <c r="D6010" i="106"/>
  <c r="D6009" i="106"/>
  <c r="D6008" i="106"/>
  <c r="D6007" i="106"/>
  <c r="D6006" i="106"/>
  <c r="D6005" i="106"/>
  <c r="D6003" i="106"/>
  <c r="D6002" i="106"/>
  <c r="D6001" i="106"/>
  <c r="D6000" i="106"/>
  <c r="D5982" i="106"/>
  <c r="D5981" i="106"/>
  <c r="D5980" i="106"/>
  <c r="D5979" i="106"/>
  <c r="D5978" i="106"/>
  <c r="D5977" i="106"/>
  <c r="D5976" i="106"/>
  <c r="D5975" i="106"/>
  <c r="D5974" i="106"/>
  <c r="D5973" i="106"/>
  <c r="D5972" i="106"/>
  <c r="D5971" i="106"/>
  <c r="D5970" i="106"/>
  <c r="D5969" i="106"/>
  <c r="D5968" i="106"/>
  <c r="D5967" i="106"/>
  <c r="D5966" i="106"/>
  <c r="D5965" i="106"/>
  <c r="D5964" i="106"/>
  <c r="D5963" i="106"/>
  <c r="D5962" i="106"/>
  <c r="D5961" i="106"/>
  <c r="D5960" i="106"/>
  <c r="D5959" i="106"/>
  <c r="D5958" i="106"/>
  <c r="D5957" i="106"/>
  <c r="D5956" i="106"/>
  <c r="D5955" i="106"/>
  <c r="D5954" i="106"/>
  <c r="D5953" i="106"/>
  <c r="D5952" i="106"/>
  <c r="D5951" i="106"/>
  <c r="D5950" i="106"/>
  <c r="D5949" i="106"/>
  <c r="D5948" i="106"/>
  <c r="D5947" i="106"/>
  <c r="D5946" i="106"/>
  <c r="D5945" i="106"/>
  <c r="D5943" i="106"/>
  <c r="D5942" i="106"/>
  <c r="D5941" i="106"/>
  <c r="D5940" i="106"/>
  <c r="D5939" i="106"/>
  <c r="D5938" i="106"/>
  <c r="D5937" i="106"/>
  <c r="D5936" i="106"/>
  <c r="D5935" i="106"/>
  <c r="D5934" i="106"/>
  <c r="D5933" i="106"/>
  <c r="D5932" i="106"/>
  <c r="D5931" i="106"/>
  <c r="D5930" i="106"/>
  <c r="D5929" i="106"/>
  <c r="D5926" i="106"/>
  <c r="D5911" i="106"/>
  <c r="D5910" i="106"/>
  <c r="D5909" i="106"/>
  <c r="D5908" i="106"/>
  <c r="D5907" i="106"/>
  <c r="D5903" i="106"/>
  <c r="D5902" i="106"/>
  <c r="D5901" i="106"/>
  <c r="D5900" i="106"/>
  <c r="D5899" i="106"/>
  <c r="D5898" i="106"/>
  <c r="D5896" i="106"/>
  <c r="D5895" i="106"/>
  <c r="D5894" i="106"/>
  <c r="D5893" i="106"/>
  <c r="D5892" i="106"/>
  <c r="D5890" i="106"/>
  <c r="D5889" i="106"/>
  <c r="D5888" i="106"/>
  <c r="D5887" i="106"/>
  <c r="D5886" i="106"/>
  <c r="D5885" i="106"/>
  <c r="D5866" i="106"/>
  <c r="D5865" i="106"/>
  <c r="D5864" i="106"/>
  <c r="D5863" i="106"/>
  <c r="D5862" i="106"/>
  <c r="D5860" i="106"/>
  <c r="D5859" i="106"/>
  <c r="D5857" i="106"/>
  <c r="D5855" i="106"/>
  <c r="D5854" i="106"/>
  <c r="D5852" i="106"/>
  <c r="D5850" i="106"/>
  <c r="D5849" i="106"/>
  <c r="D5848" i="106"/>
  <c r="D5847" i="106"/>
  <c r="D5846" i="106"/>
  <c r="D5844" i="106"/>
  <c r="D5843" i="106"/>
  <c r="D5841" i="106"/>
  <c r="D5840" i="106"/>
  <c r="D5839" i="106"/>
  <c r="D5838" i="106"/>
  <c r="D5837" i="106"/>
  <c r="D5836" i="106"/>
  <c r="D5835" i="106"/>
  <c r="D5834" i="106"/>
  <c r="D5833" i="106"/>
  <c r="D5832" i="106"/>
  <c r="D5831" i="106"/>
  <c r="D5830" i="106"/>
  <c r="D5829" i="106"/>
  <c r="D5828" i="106"/>
  <c r="D5826" i="106"/>
  <c r="D5825" i="106"/>
  <c r="D5824" i="106"/>
  <c r="D5823" i="106"/>
  <c r="D5822" i="106"/>
  <c r="D5818" i="106"/>
  <c r="D5817" i="106"/>
  <c r="D5814" i="106"/>
  <c r="D5813" i="106"/>
  <c r="D5812" i="106"/>
  <c r="D5811" i="106"/>
  <c r="D5810" i="106"/>
  <c r="D5809" i="106"/>
  <c r="D5808" i="106"/>
  <c r="D5807" i="106"/>
  <c r="D5806" i="106"/>
  <c r="D5805" i="106"/>
  <c r="D5804" i="106"/>
  <c r="D5803" i="106"/>
  <c r="D5802" i="106"/>
  <c r="D5800" i="106"/>
  <c r="D5799" i="106"/>
  <c r="D5798" i="106"/>
  <c r="D5795" i="106"/>
  <c r="D5794" i="106"/>
  <c r="D5793" i="106"/>
  <c r="D5792" i="106"/>
  <c r="D5791" i="106"/>
  <c r="D5790" i="106"/>
  <c r="D5787" i="106"/>
  <c r="D5786" i="106"/>
  <c r="D5785" i="106"/>
  <c r="D5784" i="106"/>
  <c r="D5781" i="106"/>
  <c r="D5780" i="106"/>
  <c r="D5779" i="106"/>
  <c r="D5775" i="106"/>
  <c r="D5774" i="106"/>
  <c r="D5773" i="106"/>
  <c r="D5772" i="106"/>
  <c r="D5771" i="106"/>
  <c r="D5770" i="106"/>
  <c r="D5769" i="106"/>
  <c r="D5767" i="106"/>
  <c r="D5766" i="106"/>
  <c r="D5765" i="106"/>
  <c r="D5764" i="106"/>
  <c r="D5762" i="106"/>
  <c r="D5760" i="106"/>
  <c r="D5759" i="106"/>
  <c r="D5758" i="106"/>
  <c r="D5757" i="106"/>
  <c r="D5756" i="106"/>
  <c r="D5751" i="106"/>
  <c r="D5749" i="106"/>
  <c r="D5748" i="106"/>
  <c r="D5745" i="106"/>
  <c r="D5744" i="106"/>
  <c r="D5743" i="106"/>
  <c r="D5742" i="106"/>
  <c r="D5716" i="106"/>
  <c r="D5715" i="106"/>
  <c r="D5714" i="106"/>
  <c r="D5713" i="106"/>
  <c r="D5712" i="106"/>
  <c r="D5710" i="106"/>
  <c r="D5709" i="106"/>
  <c r="D5707" i="106"/>
  <c r="D5705" i="106"/>
  <c r="D5704" i="106"/>
  <c r="D5702" i="106"/>
  <c r="D5700" i="106"/>
  <c r="D5699" i="106"/>
  <c r="D5698" i="106"/>
  <c r="D5697" i="106"/>
  <c r="D5696" i="106"/>
  <c r="D5692" i="106"/>
  <c r="D5691" i="106"/>
  <c r="D5688" i="106"/>
  <c r="D5687" i="106"/>
  <c r="D5686" i="106"/>
  <c r="D5685" i="106"/>
  <c r="D5684" i="106"/>
  <c r="D5683" i="106"/>
  <c r="D5682" i="106"/>
  <c r="D5681" i="106"/>
  <c r="D5680" i="106"/>
  <c r="D5679" i="106"/>
  <c r="D5678" i="106"/>
  <c r="D5677" i="106"/>
  <c r="D5676" i="106"/>
  <c r="D5674" i="106"/>
  <c r="D5673" i="106"/>
  <c r="D5672" i="106"/>
  <c r="D5669" i="106"/>
  <c r="D5668" i="106"/>
  <c r="D5667" i="106"/>
  <c r="D5666" i="106"/>
  <c r="D5665" i="106"/>
  <c r="D5664" i="106"/>
  <c r="D5661" i="106"/>
  <c r="D5660" i="106"/>
  <c r="D5659" i="106"/>
  <c r="D5658" i="106"/>
  <c r="D5655" i="106"/>
  <c r="D5654" i="106"/>
  <c r="D5650" i="106"/>
  <c r="D5649" i="106"/>
  <c r="D5648" i="106"/>
  <c r="D5647" i="106"/>
  <c r="D5646" i="106"/>
  <c r="D5645" i="106"/>
  <c r="D5644" i="106"/>
  <c r="D5643" i="106"/>
  <c r="D5641" i="106"/>
  <c r="D5640" i="106"/>
  <c r="D5639" i="106"/>
  <c r="D5638" i="106"/>
  <c r="D5637" i="106"/>
  <c r="D5636" i="106"/>
  <c r="D5635" i="106"/>
  <c r="D5634" i="106"/>
  <c r="D5633" i="106"/>
  <c r="D5632" i="106"/>
  <c r="D5631" i="106"/>
  <c r="D5630" i="106"/>
  <c r="D5629" i="106"/>
  <c r="D5628" i="106"/>
  <c r="D5627" i="106"/>
  <c r="D5626" i="106"/>
  <c r="D5624" i="106"/>
  <c r="D5622" i="106"/>
  <c r="D5621" i="106"/>
  <c r="D5620" i="106"/>
  <c r="D5619" i="106"/>
  <c r="D5618" i="106"/>
  <c r="D5614" i="106"/>
  <c r="D5611" i="106"/>
  <c r="D5610" i="106"/>
  <c r="D5609" i="106"/>
  <c r="D5608" i="106"/>
  <c r="D5606" i="106"/>
  <c r="D5605" i="106"/>
  <c r="D5603" i="106"/>
  <c r="D5601" i="106"/>
  <c r="D5596" i="106"/>
  <c r="D5595" i="106"/>
  <c r="D5594" i="106"/>
  <c r="D5593" i="106"/>
  <c r="D5552" i="106"/>
  <c r="D5549" i="106"/>
  <c r="D5548" i="106"/>
  <c r="D5547" i="106"/>
  <c r="D5546" i="106"/>
  <c r="D5545" i="106"/>
  <c r="D5544" i="106"/>
  <c r="D5543" i="106"/>
  <c r="D5541" i="106"/>
  <c r="D5540" i="106"/>
  <c r="D5539" i="106"/>
  <c r="D5538" i="106"/>
  <c r="D5537" i="106"/>
  <c r="D5536" i="106"/>
  <c r="D5534" i="106"/>
  <c r="D5533" i="106"/>
  <c r="D5531" i="106"/>
  <c r="D5530" i="106"/>
  <c r="D5529" i="106"/>
  <c r="D5528" i="106"/>
  <c r="D5508" i="106"/>
  <c r="D5504" i="106"/>
  <c r="D5503" i="106"/>
  <c r="D5502" i="106"/>
  <c r="D5501" i="106"/>
  <c r="D5500" i="106"/>
  <c r="D5498" i="106"/>
  <c r="D5497" i="106"/>
  <c r="D5495" i="106"/>
  <c r="D5493" i="106"/>
  <c r="D5491" i="106"/>
  <c r="D5490" i="106"/>
  <c r="D5489" i="106"/>
  <c r="D5488" i="106"/>
  <c r="D5487" i="106"/>
  <c r="D5485" i="106"/>
  <c r="D5484" i="106"/>
  <c r="D5482" i="106"/>
  <c r="D5481" i="106"/>
  <c r="D5480" i="106"/>
  <c r="D5479" i="106"/>
  <c r="D5478" i="106"/>
  <c r="D5477" i="106"/>
  <c r="D5476" i="106"/>
  <c r="D5475" i="106"/>
  <c r="D5474" i="106"/>
  <c r="D5473" i="106"/>
  <c r="D5472" i="106"/>
  <c r="D5471" i="106"/>
  <c r="D5470" i="106"/>
  <c r="D5469" i="106"/>
  <c r="D5467" i="106"/>
  <c r="D5466" i="106"/>
  <c r="D5465" i="106"/>
  <c r="D5464" i="106"/>
  <c r="D5463" i="106"/>
  <c r="D5459" i="106"/>
  <c r="D5458" i="106"/>
  <c r="D5455" i="106"/>
  <c r="D5454" i="106"/>
  <c r="D5453" i="106"/>
  <c r="D5452" i="106"/>
  <c r="D5451" i="106"/>
  <c r="D5450" i="106"/>
  <c r="D5449" i="106"/>
  <c r="D5448" i="106"/>
  <c r="D5447" i="106"/>
  <c r="D5446" i="106"/>
  <c r="D5445" i="106"/>
  <c r="D5444" i="106"/>
  <c r="D5443" i="106"/>
  <c r="D5441" i="106"/>
  <c r="D5440" i="106"/>
  <c r="D5439" i="106"/>
  <c r="D5436" i="106"/>
  <c r="D5435" i="106"/>
  <c r="D5434" i="106"/>
  <c r="D5433" i="106"/>
  <c r="D5432" i="106"/>
  <c r="D5431" i="106"/>
  <c r="D5428" i="106"/>
  <c r="D5427" i="106"/>
  <c r="D5426" i="106"/>
  <c r="D5425" i="106"/>
  <c r="D5418" i="106"/>
  <c r="D5417" i="106"/>
  <c r="D5416" i="106"/>
  <c r="D5415" i="106"/>
  <c r="D5414" i="106"/>
  <c r="D5413" i="106"/>
  <c r="D5412" i="106"/>
  <c r="D5411" i="106"/>
  <c r="D5409" i="106"/>
  <c r="D5408" i="106"/>
  <c r="D5407" i="106"/>
  <c r="D5406" i="106"/>
  <c r="D5405" i="106"/>
  <c r="D5404" i="106"/>
  <c r="D5403" i="106"/>
  <c r="D5402" i="106"/>
  <c r="D5401" i="106"/>
  <c r="D5400" i="106"/>
  <c r="D5398" i="106"/>
  <c r="D5397" i="106"/>
  <c r="D5396" i="106"/>
  <c r="D5395" i="106"/>
  <c r="D5394" i="106"/>
  <c r="D5390" i="106"/>
  <c r="D5388" i="106"/>
  <c r="D5387" i="106"/>
  <c r="D5386" i="106"/>
  <c r="D5384" i="106"/>
  <c r="D5383" i="106"/>
  <c r="D5380" i="106"/>
  <c r="D5379" i="106"/>
  <c r="D5378" i="106"/>
  <c r="D5377" i="106"/>
  <c r="D5376" i="106"/>
  <c r="D5375" i="106"/>
  <c r="D5374" i="106"/>
  <c r="D5371" i="106"/>
  <c r="D5370" i="106"/>
  <c r="D5369" i="106"/>
  <c r="D5364" i="106"/>
  <c r="D5363" i="106"/>
  <c r="D5362" i="106"/>
  <c r="D5361" i="106"/>
  <c r="D5327" i="106"/>
  <c r="D5323" i="106"/>
  <c r="D5322" i="106"/>
  <c r="D5321" i="106"/>
  <c r="D5320" i="106"/>
  <c r="D5319" i="106"/>
  <c r="D5317" i="106"/>
  <c r="D5316" i="106"/>
  <c r="D5314" i="106"/>
  <c r="D5312" i="106"/>
  <c r="D5311" i="106"/>
  <c r="D5309" i="106"/>
  <c r="D5307" i="106"/>
  <c r="D5306" i="106"/>
  <c r="D5305" i="106"/>
  <c r="D5304" i="106"/>
  <c r="D5303" i="106"/>
  <c r="D5301" i="106"/>
  <c r="D5300" i="106"/>
  <c r="D5298" i="106"/>
  <c r="D5297" i="106"/>
  <c r="D5296" i="106"/>
  <c r="D5295" i="106"/>
  <c r="D5294" i="106"/>
  <c r="D5293" i="106"/>
  <c r="D5292" i="106"/>
  <c r="D5291" i="106"/>
  <c r="D5290" i="106"/>
  <c r="D5289" i="106"/>
  <c r="D5288" i="106"/>
  <c r="D5287" i="106"/>
  <c r="D5286" i="106"/>
  <c r="D5285" i="106"/>
  <c r="D5283" i="106"/>
  <c r="D5282" i="106"/>
  <c r="D5281" i="106"/>
  <c r="D5280" i="106"/>
  <c r="D5279" i="106"/>
  <c r="D5275" i="106"/>
  <c r="D5274" i="106"/>
  <c r="D5271" i="106"/>
  <c r="D5270" i="106"/>
  <c r="D5269" i="106"/>
  <c r="D5268" i="106"/>
  <c r="D5267" i="106"/>
  <c r="D5266" i="106"/>
  <c r="D5265" i="106"/>
  <c r="D5264" i="106"/>
  <c r="D5263" i="106"/>
  <c r="D5262" i="106"/>
  <c r="D5261" i="106"/>
  <c r="D5260" i="106"/>
  <c r="D5259" i="106"/>
  <c r="D5257" i="106"/>
  <c r="D5256" i="106"/>
  <c r="D5255" i="106"/>
  <c r="D5252" i="106"/>
  <c r="D5251" i="106"/>
  <c r="D5250" i="106"/>
  <c r="D5249" i="106"/>
  <c r="D5248" i="106"/>
  <c r="D5247" i="106"/>
  <c r="D5243" i="106"/>
  <c r="D5242" i="106"/>
  <c r="D5236" i="106"/>
  <c r="D5235" i="106"/>
  <c r="D5234" i="106"/>
  <c r="D5233" i="106"/>
  <c r="D5232" i="106"/>
  <c r="D5227" i="106"/>
  <c r="D5226" i="106"/>
  <c r="D5225" i="106"/>
  <c r="D5224" i="106"/>
  <c r="D5220" i="106"/>
  <c r="D5219" i="106"/>
  <c r="D5218" i="106"/>
  <c r="D5217" i="106"/>
  <c r="D5216" i="106"/>
  <c r="D5215" i="106"/>
  <c r="D5214" i="106"/>
  <c r="D5213" i="106"/>
  <c r="D5211" i="106"/>
  <c r="D5210" i="106"/>
  <c r="D5209" i="106"/>
  <c r="D5208" i="106"/>
  <c r="D5207" i="106"/>
  <c r="D5206" i="106"/>
  <c r="D5205" i="106"/>
  <c r="D5204" i="106"/>
  <c r="D5203" i="106"/>
  <c r="D5202" i="106"/>
  <c r="D5201" i="106"/>
  <c r="D5200" i="106"/>
  <c r="D5199" i="106"/>
  <c r="D5198" i="106"/>
  <c r="D5197" i="106"/>
  <c r="D5196" i="106"/>
  <c r="D5195" i="106"/>
  <c r="D5193" i="106"/>
  <c r="D5191" i="106"/>
  <c r="D5190" i="106"/>
  <c r="D5189" i="106"/>
  <c r="D5188" i="106"/>
  <c r="D5187" i="106"/>
  <c r="D5186" i="106"/>
  <c r="D5184" i="106"/>
  <c r="D5183" i="106"/>
  <c r="D5182" i="106"/>
  <c r="D5181" i="106"/>
  <c r="D5180" i="106"/>
  <c r="D5178" i="106"/>
  <c r="D5177" i="106"/>
  <c r="D5174" i="106"/>
  <c r="D5172" i="106"/>
  <c r="D5171" i="106"/>
  <c r="D5170" i="106"/>
  <c r="D5168" i="106"/>
  <c r="D5167" i="106"/>
  <c r="D5164" i="106"/>
  <c r="D5160" i="106"/>
  <c r="D5158" i="106"/>
  <c r="D5157" i="106"/>
  <c r="D5156" i="106"/>
  <c r="D5155" i="106"/>
  <c r="D5154" i="106"/>
  <c r="D5153" i="106"/>
  <c r="D5152" i="106"/>
  <c r="D5149" i="106"/>
  <c r="D5148" i="106"/>
  <c r="D5147" i="106"/>
  <c r="D5144" i="106"/>
  <c r="D5143" i="106"/>
  <c r="D5142" i="106"/>
  <c r="D5141" i="106"/>
  <c r="D5139" i="106"/>
  <c r="D5138" i="106"/>
  <c r="D5136" i="106"/>
  <c r="D5134" i="106"/>
  <c r="D5129" i="106"/>
  <c r="D5128" i="106"/>
  <c r="D5127" i="106"/>
  <c r="D5126" i="106"/>
  <c r="D5060" i="106"/>
  <c r="D5053" i="106"/>
  <c r="D5052" i="106"/>
  <c r="D5051" i="106"/>
  <c r="D5050" i="106"/>
  <c r="D5049" i="106"/>
  <c r="D5048" i="106"/>
  <c r="D5047" i="106"/>
  <c r="D5046" i="106"/>
  <c r="D5045" i="106"/>
  <c r="D5044" i="106"/>
  <c r="D5043" i="106"/>
  <c r="D5042" i="106"/>
  <c r="D5041" i="106"/>
  <c r="D5040" i="106"/>
  <c r="D5039" i="106"/>
  <c r="D5038" i="106"/>
  <c r="D5037" i="106"/>
  <c r="D5036" i="106"/>
  <c r="D5035" i="106"/>
  <c r="D5034" i="106"/>
  <c r="D5033" i="106"/>
  <c r="D5032" i="106"/>
  <c r="D5031" i="106"/>
  <c r="D5030" i="106"/>
  <c r="D5029" i="106"/>
  <c r="D5028" i="106"/>
  <c r="D5027" i="106"/>
  <c r="D5026" i="106"/>
  <c r="D5023" i="106"/>
  <c r="D5019" i="106"/>
  <c r="D5018" i="106"/>
  <c r="D5017" i="106"/>
  <c r="D5016" i="106"/>
  <c r="D5015" i="106"/>
  <c r="D5014" i="106"/>
  <c r="D5013" i="106"/>
  <c r="D5008" i="106"/>
  <c r="D5007" i="106"/>
  <c r="D5006" i="106"/>
  <c r="D5005" i="106"/>
  <c r="D5004" i="106"/>
  <c r="D5003" i="106"/>
  <c r="D5002" i="106"/>
  <c r="D5001" i="106"/>
  <c r="D5000" i="106"/>
  <c r="D4999" i="106"/>
  <c r="D4997" i="106"/>
  <c r="D4996" i="106"/>
  <c r="D4992" i="106"/>
  <c r="D4991" i="106"/>
  <c r="D4990" i="106"/>
  <c r="D4989" i="106"/>
  <c r="D4988" i="106"/>
  <c r="D4987" i="106"/>
  <c r="D4986" i="106"/>
  <c r="D4985" i="106"/>
  <c r="D4984" i="106"/>
  <c r="D4983" i="106"/>
  <c r="D4982" i="106"/>
  <c r="D4981" i="106"/>
  <c r="D4980" i="106"/>
  <c r="D4979" i="106"/>
  <c r="D4978" i="106"/>
  <c r="D4977" i="106"/>
  <c r="D4976" i="106"/>
  <c r="D4975" i="106"/>
  <c r="D4974" i="106"/>
  <c r="D4973" i="106"/>
  <c r="D4972" i="106"/>
  <c r="D4971" i="106"/>
  <c r="D4970" i="106"/>
  <c r="D4969" i="106"/>
  <c r="D4968" i="106"/>
  <c r="D4967" i="106"/>
  <c r="D4966" i="106"/>
  <c r="D4965" i="106"/>
  <c r="D4964" i="106"/>
  <c r="D4963" i="106"/>
  <c r="D4962" i="106"/>
  <c r="D4961" i="106"/>
  <c r="D4960" i="106"/>
  <c r="D4959" i="106"/>
  <c r="D4958" i="106"/>
  <c r="D4957" i="106"/>
  <c r="D4956" i="106"/>
  <c r="D4955" i="106"/>
  <c r="D4954" i="106"/>
  <c r="D4953" i="106"/>
  <c r="D4952" i="106"/>
  <c r="D4951" i="106"/>
  <c r="D4950" i="106"/>
  <c r="D4941" i="106"/>
  <c r="D4940" i="106"/>
  <c r="D4939" i="106"/>
  <c r="D4938" i="106"/>
  <c r="D4937" i="106"/>
  <c r="D4936" i="106"/>
  <c r="D4935" i="106"/>
  <c r="D4934" i="106"/>
  <c r="D4933" i="106"/>
  <c r="D4932" i="106"/>
  <c r="D4931" i="106"/>
  <c r="D4930" i="106"/>
  <c r="D4929" i="106"/>
  <c r="D4928" i="106"/>
  <c r="D4927" i="106"/>
  <c r="D4926" i="106"/>
  <c r="D4925" i="106"/>
  <c r="D4924" i="106"/>
  <c r="D4923" i="106"/>
  <c r="D4922" i="106"/>
  <c r="D4921" i="106"/>
  <c r="D4919" i="106"/>
  <c r="D4912" i="106"/>
  <c r="D4911" i="106"/>
  <c r="D4910" i="106"/>
  <c r="D4909" i="106"/>
  <c r="D4908" i="106"/>
  <c r="D4907" i="106"/>
  <c r="D4906" i="106"/>
  <c r="D4905" i="106"/>
  <c r="D4904" i="106"/>
  <c r="D4903" i="106"/>
  <c r="D4902" i="106"/>
  <c r="D4901" i="106"/>
  <c r="D4900" i="106"/>
  <c r="D4899" i="106"/>
  <c r="D4898" i="106"/>
  <c r="D4897" i="106"/>
  <c r="D4896" i="106"/>
  <c r="D4895" i="106"/>
  <c r="D4894" i="106"/>
  <c r="D4893" i="106"/>
  <c r="D4892" i="106"/>
  <c r="D4891" i="106"/>
  <c r="D4890" i="106"/>
  <c r="D4889" i="106"/>
  <c r="D4888" i="106"/>
  <c r="D4886" i="106"/>
  <c r="D4885" i="106"/>
  <c r="D4879" i="106"/>
  <c r="D4878" i="106"/>
  <c r="D4877" i="106"/>
  <c r="D4876" i="106"/>
  <c r="D4875" i="106"/>
  <c r="D4874" i="106"/>
  <c r="D4873" i="106"/>
  <c r="D4872" i="106"/>
  <c r="D4871" i="106"/>
  <c r="D4870" i="106"/>
  <c r="D4869" i="106"/>
  <c r="D4868" i="106"/>
  <c r="D4867" i="106"/>
  <c r="D4865" i="106"/>
  <c r="D4864" i="106"/>
  <c r="D4861" i="106"/>
  <c r="D4860" i="106"/>
  <c r="D4859" i="106"/>
  <c r="D4858" i="106"/>
  <c r="D4857" i="106"/>
  <c r="D4856" i="106"/>
  <c r="D4855" i="106"/>
  <c r="D4854" i="106"/>
  <c r="D4852" i="106"/>
  <c r="D4849" i="106"/>
  <c r="D4848" i="106"/>
  <c r="D4847" i="106"/>
  <c r="D4846" i="106"/>
  <c r="D4845" i="106"/>
  <c r="D4844" i="106"/>
  <c r="D4843" i="106"/>
  <c r="D4842" i="106"/>
  <c r="D4841" i="106"/>
  <c r="D4840" i="106"/>
  <c r="D4839" i="106"/>
  <c r="D4838" i="106"/>
  <c r="D4837" i="106"/>
  <c r="D4836" i="106"/>
  <c r="D4835" i="106"/>
  <c r="D4834" i="106"/>
  <c r="D4833" i="106"/>
  <c r="D4832" i="106"/>
  <c r="D4831" i="106"/>
  <c r="D4830" i="106"/>
  <c r="D4829" i="106"/>
  <c r="D4828" i="106"/>
  <c r="D4827" i="106"/>
  <c r="D4826" i="106"/>
  <c r="D4825" i="106"/>
  <c r="D4824" i="106"/>
  <c r="D4823" i="106"/>
  <c r="D4822" i="106"/>
  <c r="D4821" i="106"/>
  <c r="D4820" i="106"/>
  <c r="D4819" i="106"/>
  <c r="D4818" i="106"/>
  <c r="D4817" i="106"/>
  <c r="D4816" i="106"/>
  <c r="D4815" i="106"/>
  <c r="D4813" i="106"/>
  <c r="D4810" i="106"/>
  <c r="D4807" i="106"/>
  <c r="D4805" i="106"/>
  <c r="D4801" i="106"/>
  <c r="D4798" i="106"/>
  <c r="D4796" i="106"/>
  <c r="D4789" i="106"/>
  <c r="D4788" i="106"/>
  <c r="D4787" i="106"/>
  <c r="D4786" i="106"/>
  <c r="D4785" i="106"/>
  <c r="D4784" i="106"/>
  <c r="D4783" i="106"/>
  <c r="D4782" i="106"/>
  <c r="D4781" i="106"/>
  <c r="D4780" i="106"/>
  <c r="D4779" i="106"/>
  <c r="D4778" i="106"/>
  <c r="D4777" i="106"/>
  <c r="D4776" i="106"/>
  <c r="D4775" i="106"/>
  <c r="D4774" i="106"/>
  <c r="D4773" i="106"/>
  <c r="D4772" i="106"/>
  <c r="D4771" i="106"/>
  <c r="D4770" i="106"/>
  <c r="D4768" i="106"/>
  <c r="D4767" i="106"/>
  <c r="D4766" i="106"/>
  <c r="D4765" i="106"/>
  <c r="D4764" i="106"/>
  <c r="D4763" i="106"/>
  <c r="D4762" i="106"/>
  <c r="D4761" i="106"/>
  <c r="D4760" i="106"/>
  <c r="D4758" i="106"/>
  <c r="D4757" i="106"/>
  <c r="D4756" i="106"/>
  <c r="D4755" i="106"/>
  <c r="D4754" i="106"/>
  <c r="D4753" i="106"/>
  <c r="D4752" i="106"/>
  <c r="D4751" i="106"/>
  <c r="D4750" i="106"/>
  <c r="D4749" i="106"/>
  <c r="D4748" i="106"/>
  <c r="D4747" i="106"/>
  <c r="D4746" i="106"/>
  <c r="D4745" i="106"/>
  <c r="D4744" i="106"/>
  <c r="D4743" i="106"/>
  <c r="D4742" i="106"/>
  <c r="D4741" i="106"/>
  <c r="D4740" i="106"/>
  <c r="D4739" i="106"/>
  <c r="D4738" i="106"/>
  <c r="D4737" i="106"/>
  <c r="D4736" i="106"/>
  <c r="D4735" i="106"/>
  <c r="D4734" i="106"/>
  <c r="D4733" i="106"/>
  <c r="D4732" i="106"/>
  <c r="D4731" i="106"/>
  <c r="D4730" i="106"/>
  <c r="D4729" i="106"/>
  <c r="D4728" i="106"/>
  <c r="D4727" i="106"/>
  <c r="D4726" i="106"/>
  <c r="D4725" i="106"/>
  <c r="D4724" i="106"/>
  <c r="D4723" i="106"/>
  <c r="D4722" i="106"/>
  <c r="D4721" i="106"/>
  <c r="D4720" i="106"/>
  <c r="D4719" i="106"/>
  <c r="D4718" i="106"/>
  <c r="D4717" i="106"/>
  <c r="D4716" i="106"/>
  <c r="D4715" i="106"/>
  <c r="D4714" i="106"/>
  <c r="D4713" i="106"/>
  <c r="D4712" i="106"/>
  <c r="D4711" i="106"/>
  <c r="D4710" i="106"/>
  <c r="D4709" i="106"/>
  <c r="D4708" i="106"/>
  <c r="D4707" i="106"/>
  <c r="D4706" i="106"/>
  <c r="D4705" i="106"/>
  <c r="D4704" i="106"/>
  <c r="D4703" i="106"/>
  <c r="D4702" i="106"/>
  <c r="D4701" i="106"/>
  <c r="D4700" i="106"/>
  <c r="D4699" i="106"/>
  <c r="D4698" i="106"/>
  <c r="D4697" i="106"/>
  <c r="D4696" i="106"/>
  <c r="D4695" i="106"/>
  <c r="D4694" i="106"/>
  <c r="D4693" i="106"/>
  <c r="D4692" i="106"/>
  <c r="D4691" i="106"/>
  <c r="D4690" i="106"/>
  <c r="D4689" i="106"/>
  <c r="D4688" i="106"/>
  <c r="D4687" i="106"/>
  <c r="D4686" i="106"/>
  <c r="D4685" i="106"/>
  <c r="D4684" i="106"/>
  <c r="D4683" i="106"/>
  <c r="D4682" i="106"/>
  <c r="D4681" i="106"/>
  <c r="D4680" i="106"/>
  <c r="D4679" i="106"/>
  <c r="D4678" i="106"/>
  <c r="D4677" i="106"/>
  <c r="D4676" i="106"/>
  <c r="D4675" i="106"/>
  <c r="D4674" i="106"/>
  <c r="D4673" i="106"/>
  <c r="D4672" i="106"/>
  <c r="D4671" i="106"/>
  <c r="D4670" i="106"/>
  <c r="D4669" i="106"/>
  <c r="D4668" i="106"/>
  <c r="D4667" i="106"/>
  <c r="D4666" i="106"/>
  <c r="D4665" i="106"/>
  <c r="D4664" i="106"/>
  <c r="D4663" i="106"/>
  <c r="D4662" i="106"/>
  <c r="D4661" i="106"/>
  <c r="D4660" i="106"/>
  <c r="D4659" i="106"/>
  <c r="D4658" i="106"/>
  <c r="D4657" i="106"/>
  <c r="D4656" i="106"/>
  <c r="D4655" i="106"/>
  <c r="D4654" i="106"/>
  <c r="D4653" i="106"/>
  <c r="D4652" i="106"/>
  <c r="D4651" i="106"/>
  <c r="D4650" i="106"/>
  <c r="D4649" i="106"/>
  <c r="D4648" i="106"/>
  <c r="D4647" i="106"/>
  <c r="D4646" i="106"/>
  <c r="D4645" i="106"/>
  <c r="D4644" i="106"/>
  <c r="D4643" i="106"/>
  <c r="D4642" i="106"/>
  <c r="D4641" i="106"/>
  <c r="D4640" i="106"/>
  <c r="D4639" i="106"/>
  <c r="D4638" i="106"/>
  <c r="D4637" i="106"/>
  <c r="D4636" i="106"/>
  <c r="D4635" i="106"/>
  <c r="D4634" i="106"/>
  <c r="D4633" i="106"/>
  <c r="D4632" i="106"/>
  <c r="D4631" i="106"/>
  <c r="D4630" i="106"/>
  <c r="D4629" i="106"/>
  <c r="D4628" i="106"/>
  <c r="D4627" i="106"/>
  <c r="D4626" i="106"/>
  <c r="D4625" i="106"/>
  <c r="D4624" i="106"/>
  <c r="D4623" i="106"/>
  <c r="D4622" i="106"/>
  <c r="D4621" i="106"/>
  <c r="D4620" i="106"/>
  <c r="D4619" i="106"/>
  <c r="D4618" i="106"/>
  <c r="D4617" i="106"/>
  <c r="D4616" i="106"/>
  <c r="D4615" i="106"/>
  <c r="D4614" i="106"/>
  <c r="D4613" i="106"/>
  <c r="D4612" i="106"/>
  <c r="D4611" i="106"/>
  <c r="D4610" i="106"/>
  <c r="D4609" i="106"/>
  <c r="D4608" i="106"/>
  <c r="D4607" i="106"/>
  <c r="D4606" i="106"/>
  <c r="D4605" i="106"/>
  <c r="D4604" i="106"/>
  <c r="D4603" i="106"/>
  <c r="D4602" i="106"/>
  <c r="D4601" i="106"/>
  <c r="D4600" i="106"/>
  <c r="D4599" i="106"/>
  <c r="D4598" i="106"/>
  <c r="D4597" i="106"/>
  <c r="D4596" i="106"/>
  <c r="D4595" i="106"/>
  <c r="D4594" i="106"/>
  <c r="D4593" i="106"/>
  <c r="D4592" i="106"/>
  <c r="D4591" i="106"/>
  <c r="D4590" i="106"/>
  <c r="D4589" i="106"/>
  <c r="D4588" i="106"/>
  <c r="D4587" i="106"/>
  <c r="D4586" i="106"/>
  <c r="D4585" i="106"/>
  <c r="D4584" i="106"/>
  <c r="D4583" i="106"/>
  <c r="D4582" i="106"/>
  <c r="D4581" i="106"/>
  <c r="D4580" i="106"/>
  <c r="D4579" i="106"/>
  <c r="D4578" i="106"/>
  <c r="D4577" i="106"/>
  <c r="D4576" i="106"/>
  <c r="D4575" i="106"/>
  <c r="D4574" i="106"/>
  <c r="D4573" i="106"/>
  <c r="D4572" i="106"/>
  <c r="D4571" i="106"/>
  <c r="D4570" i="106"/>
  <c r="D4569" i="106"/>
  <c r="D4568" i="106"/>
  <c r="D4567" i="106"/>
  <c r="D4566" i="106"/>
  <c r="D4565" i="106"/>
  <c r="D4564" i="106"/>
  <c r="D4563" i="106"/>
  <c r="D4562" i="106"/>
  <c r="D4561" i="106"/>
  <c r="D4560" i="106"/>
  <c r="D4559" i="106"/>
  <c r="D4558" i="106"/>
  <c r="D4557" i="106"/>
  <c r="D4556" i="106"/>
  <c r="D4555" i="106"/>
  <c r="D4554" i="106"/>
  <c r="D4553" i="106"/>
  <c r="D4552" i="106"/>
  <c r="D4551" i="106"/>
  <c r="D4550" i="106"/>
  <c r="D4549" i="106"/>
  <c r="D4548" i="106"/>
  <c r="D4547" i="106"/>
  <c r="D4546" i="106"/>
  <c r="D4545" i="106"/>
  <c r="D4544" i="106"/>
  <c r="D4543" i="106"/>
  <c r="D4542" i="106"/>
  <c r="D4541" i="106"/>
  <c r="D4540" i="106"/>
  <c r="D4539" i="106"/>
  <c r="D4538" i="106"/>
  <c r="D4537" i="106"/>
  <c r="D4536" i="106"/>
  <c r="D4535" i="106"/>
  <c r="D4534" i="106"/>
  <c r="D4533" i="106"/>
  <c r="D4532" i="106"/>
  <c r="D4531" i="106"/>
  <c r="D4530" i="106"/>
  <c r="D4529" i="106"/>
  <c r="D4528" i="106"/>
  <c r="D4527" i="106"/>
  <c r="D4526" i="106"/>
  <c r="D4525" i="106"/>
  <c r="D4524" i="106"/>
  <c r="D4523" i="106"/>
  <c r="D4522" i="106"/>
  <c r="D4521" i="106"/>
  <c r="D4520" i="106"/>
  <c r="D4519" i="106"/>
  <c r="D4518" i="106"/>
  <c r="D4517" i="106"/>
  <c r="D4516" i="106"/>
  <c r="D4515" i="106"/>
  <c r="D4514" i="106"/>
  <c r="D4513" i="106"/>
  <c r="D4512" i="106"/>
  <c r="D4511" i="106"/>
  <c r="D4510" i="106"/>
  <c r="D4509" i="106"/>
  <c r="D4508" i="106"/>
  <c r="D4507" i="106"/>
  <c r="D4506" i="106"/>
  <c r="D4505" i="106"/>
  <c r="D4504" i="106"/>
  <c r="D4503" i="106"/>
  <c r="D4502" i="106"/>
  <c r="D4501" i="106"/>
  <c r="D4500" i="106"/>
  <c r="D4499" i="106"/>
  <c r="D4498" i="106"/>
  <c r="D4497" i="106"/>
  <c r="D4496" i="106"/>
  <c r="D4495" i="106"/>
  <c r="D4494" i="106"/>
  <c r="D4493" i="106"/>
  <c r="D4492" i="106"/>
  <c r="D4491" i="106"/>
  <c r="D4490" i="106"/>
  <c r="D4489" i="106"/>
  <c r="D4488" i="106"/>
  <c r="D4487" i="106"/>
  <c r="D4486" i="106"/>
  <c r="D4485" i="106"/>
  <c r="D4484" i="106"/>
  <c r="D4483" i="106"/>
  <c r="D4482" i="106"/>
  <c r="D4481" i="106"/>
  <c r="D4480" i="106"/>
  <c r="D4479" i="106"/>
  <c r="D4478" i="106"/>
  <c r="D4477" i="106"/>
  <c r="D4476" i="106"/>
  <c r="D4475" i="106"/>
  <c r="D4474" i="106"/>
  <c r="D4473" i="106"/>
  <c r="D4472" i="106"/>
  <c r="D4471" i="106"/>
  <c r="D4470" i="106"/>
  <c r="D4469" i="106"/>
  <c r="D4468" i="106"/>
  <c r="D4467" i="106"/>
  <c r="D4466" i="106"/>
  <c r="D4465" i="106"/>
  <c r="D4464" i="106"/>
  <c r="D4463" i="106"/>
  <c r="D4462" i="106"/>
  <c r="D4461" i="106"/>
  <c r="D4460" i="106"/>
  <c r="D4459" i="106"/>
  <c r="D4458" i="106"/>
  <c r="D4457" i="106"/>
  <c r="D4456" i="106"/>
  <c r="D4455" i="106"/>
  <c r="D4454" i="106"/>
  <c r="D4453" i="106"/>
  <c r="D4452" i="106"/>
  <c r="D4451" i="106"/>
  <c r="D4450" i="106"/>
  <c r="D4449" i="106"/>
  <c r="D4448" i="106"/>
  <c r="D4447" i="106"/>
  <c r="D4443" i="106"/>
  <c r="D4438" i="106"/>
  <c r="D4437" i="106"/>
  <c r="D4436" i="106"/>
  <c r="D4434" i="106"/>
  <c r="D4431" i="106"/>
  <c r="D4430" i="106"/>
  <c r="D4429" i="106"/>
  <c r="D4428" i="106"/>
  <c r="D4427" i="106"/>
  <c r="D4426" i="106"/>
  <c r="D4425" i="106"/>
  <c r="D4424" i="106"/>
  <c r="D4423" i="106"/>
  <c r="D4422" i="106"/>
  <c r="D4421" i="106"/>
  <c r="D4420" i="106"/>
  <c r="D4404" i="106"/>
  <c r="D4403" i="106"/>
  <c r="D4402" i="106"/>
  <c r="D4401" i="106"/>
  <c r="D4400" i="106"/>
  <c r="D4399" i="106"/>
  <c r="D4398" i="106"/>
  <c r="D4397" i="106"/>
  <c r="D4388" i="106"/>
  <c r="D4387" i="106"/>
  <c r="D4386" i="106"/>
  <c r="D4385" i="106"/>
  <c r="D4384" i="106"/>
  <c r="D4383" i="106"/>
  <c r="D4382" i="106"/>
  <c r="D4381" i="106"/>
  <c r="D4372" i="106"/>
  <c r="D4369" i="106"/>
  <c r="D4365" i="106"/>
  <c r="D4348" i="106"/>
  <c r="D4347" i="106"/>
  <c r="D4346" i="106"/>
  <c r="D4345" i="106"/>
  <c r="D4324" i="106"/>
  <c r="D4323" i="106"/>
  <c r="D4322" i="106"/>
  <c r="D4321" i="106"/>
  <c r="D4318" i="106"/>
  <c r="D4317" i="106"/>
  <c r="D4295" i="106"/>
  <c r="D4294" i="106"/>
  <c r="D4293" i="106"/>
  <c r="D4292" i="106"/>
  <c r="D4291" i="106"/>
  <c r="D4290" i="106"/>
  <c r="D4289" i="106"/>
  <c r="D4288" i="106"/>
  <c r="D4287" i="106"/>
  <c r="D4286" i="106"/>
  <c r="D4285" i="106"/>
  <c r="D4284" i="106"/>
  <c r="D4283" i="106"/>
  <c r="D4282" i="106"/>
  <c r="D4281" i="106"/>
  <c r="D4280" i="106"/>
  <c r="D4279" i="106"/>
  <c r="D4278" i="106"/>
  <c r="D4277" i="106"/>
  <c r="D4276" i="106"/>
  <c r="D4275" i="106"/>
  <c r="D4274" i="106"/>
  <c r="D4273" i="106"/>
  <c r="D4272" i="106"/>
  <c r="D4271" i="106"/>
  <c r="D4270" i="106"/>
  <c r="D4269" i="106"/>
  <c r="D4262" i="106"/>
  <c r="D4261" i="106"/>
  <c r="D4260" i="106"/>
  <c r="D4259" i="106"/>
  <c r="D4258" i="106"/>
  <c r="D4257" i="106"/>
  <c r="D4256" i="106"/>
  <c r="D4255" i="106"/>
  <c r="D4254" i="106"/>
  <c r="D4253" i="106"/>
  <c r="D4252" i="106"/>
  <c r="D4251" i="106"/>
  <c r="D4250" i="106"/>
  <c r="D4249" i="106"/>
  <c r="D4248" i="106"/>
  <c r="D4247" i="106"/>
  <c r="D4246" i="106"/>
  <c r="D4245" i="106"/>
  <c r="D4244" i="106"/>
  <c r="D4243" i="106"/>
  <c r="D4242" i="106"/>
  <c r="D4241" i="106"/>
  <c r="D4240" i="106"/>
  <c r="D4239" i="106"/>
  <c r="D4238" i="106"/>
  <c r="D4237" i="106"/>
  <c r="D4236" i="106"/>
  <c r="D4235" i="106"/>
  <c r="D4234" i="106"/>
  <c r="D4233" i="106"/>
  <c r="D4232" i="106"/>
  <c r="D4231" i="106"/>
  <c r="D4230" i="106"/>
  <c r="D4229" i="106"/>
  <c r="D4227" i="106"/>
  <c r="D4224" i="106"/>
  <c r="D4223" i="106"/>
  <c r="D4222" i="106"/>
  <c r="D4221" i="106"/>
  <c r="D4220" i="106"/>
  <c r="D4219" i="106"/>
  <c r="D4218" i="106"/>
  <c r="D4217" i="106"/>
  <c r="D4216" i="106"/>
  <c r="D4212" i="106"/>
  <c r="D4211" i="106"/>
  <c r="D4210" i="106"/>
  <c r="D4207" i="106"/>
  <c r="D4206" i="106"/>
  <c r="D4205" i="106"/>
  <c r="D4204" i="106"/>
  <c r="D4203" i="106"/>
  <c r="D4202" i="106"/>
  <c r="D4196" i="106"/>
  <c r="D4195" i="106"/>
  <c r="D4194" i="106"/>
  <c r="D4193" i="106"/>
  <c r="D4192" i="106"/>
  <c r="D4191" i="106"/>
  <c r="D4186" i="106"/>
  <c r="D4185" i="106"/>
  <c r="D4184" i="106"/>
  <c r="D4183" i="106"/>
  <c r="D4182" i="106"/>
  <c r="D4181" i="106"/>
  <c r="D4180" i="106"/>
  <c r="D4176" i="106"/>
  <c r="D4172" i="106"/>
  <c r="D4168" i="106"/>
  <c r="D4167" i="106"/>
  <c r="D4166" i="106"/>
  <c r="D4165" i="106"/>
  <c r="D4162" i="106"/>
  <c r="D4161" i="106"/>
  <c r="D4160" i="106"/>
  <c r="D4159" i="106"/>
  <c r="D4158" i="106"/>
  <c r="D4157" i="106"/>
  <c r="D4156" i="106"/>
  <c r="D4153" i="106"/>
  <c r="D4152" i="106"/>
  <c r="D4151" i="106"/>
  <c r="D4150" i="106"/>
  <c r="D4149" i="106"/>
  <c r="D4148" i="106"/>
  <c r="D4147" i="106"/>
  <c r="D4146" i="106"/>
  <c r="D4145" i="106"/>
  <c r="D4144" i="106"/>
  <c r="D4143" i="106"/>
  <c r="D4141" i="106"/>
  <c r="D4140" i="106"/>
  <c r="D4127" i="106"/>
  <c r="D4118" i="106"/>
  <c r="D4117" i="106"/>
  <c r="D4110" i="106"/>
  <c r="D4099" i="106"/>
  <c r="D4096" i="106"/>
  <c r="D4095" i="106"/>
  <c r="D4094" i="106"/>
  <c r="D4093" i="106"/>
  <c r="D4092" i="106"/>
  <c r="D4091" i="106"/>
  <c r="D4090" i="106"/>
  <c r="D4089" i="106"/>
  <c r="D4088" i="106"/>
  <c r="D4087" i="106"/>
  <c r="D4086" i="106"/>
  <c r="D4071" i="106"/>
  <c r="D4070" i="106"/>
  <c r="D4069" i="106"/>
  <c r="D4068" i="106"/>
  <c r="D4067" i="106"/>
  <c r="D4066" i="106"/>
  <c r="D4065" i="106"/>
  <c r="D4064" i="106"/>
  <c r="D4063" i="106"/>
  <c r="D4062" i="106"/>
  <c r="D4061" i="106"/>
  <c r="D4060" i="106"/>
  <c r="D4059" i="106"/>
  <c r="D4058" i="106"/>
  <c r="D4057" i="106"/>
  <c r="D4056" i="106"/>
  <c r="D4055" i="106"/>
  <c r="D4054" i="106"/>
  <c r="D4053" i="106"/>
  <c r="D4052" i="106"/>
  <c r="D4051" i="106"/>
  <c r="D4050" i="106"/>
  <c r="D4049" i="106"/>
  <c r="D4048" i="106"/>
  <c r="D4047" i="106"/>
  <c r="D4046" i="106"/>
  <c r="D4045" i="106"/>
  <c r="D4044" i="106"/>
  <c r="D4043" i="106"/>
  <c r="D4042" i="106"/>
  <c r="D4041" i="106"/>
  <c r="D4040" i="106"/>
  <c r="D4039" i="106"/>
  <c r="D4038" i="106"/>
  <c r="D4037" i="106"/>
  <c r="D4036" i="106"/>
  <c r="D4035" i="106"/>
  <c r="D4034" i="106"/>
  <c r="D4033" i="106"/>
  <c r="D4032" i="106"/>
  <c r="D4031" i="106"/>
  <c r="D4030" i="106"/>
  <c r="D4029" i="106"/>
  <c r="D4028" i="106"/>
  <c r="D4027" i="106"/>
  <c r="D4026" i="106"/>
  <c r="D4025" i="106"/>
  <c r="D4024" i="106"/>
  <c r="D4023" i="106"/>
  <c r="D4022" i="106"/>
  <c r="D4021" i="106"/>
  <c r="D4020" i="106"/>
  <c r="D4019" i="106"/>
  <c r="D4018" i="106"/>
  <c r="D4017" i="106"/>
  <c r="D4016" i="106"/>
  <c r="D4015" i="106"/>
  <c r="D4014" i="106"/>
  <c r="D4013" i="106"/>
  <c r="D4012" i="106"/>
  <c r="D4011" i="106"/>
  <c r="D4010" i="106"/>
  <c r="D4009" i="106"/>
  <c r="D4008" i="106"/>
  <c r="D4007" i="106"/>
  <c r="D4006" i="106"/>
  <c r="D4005" i="106"/>
  <c r="D4004" i="106"/>
  <c r="D4003" i="106"/>
  <c r="D4002" i="106"/>
  <c r="D4001" i="106"/>
  <c r="D4000" i="106"/>
  <c r="D3999" i="106"/>
  <c r="D3998" i="106"/>
  <c r="D3997" i="106"/>
  <c r="D3996" i="106"/>
  <c r="D3995" i="106"/>
  <c r="D3994" i="106"/>
  <c r="D3993" i="106"/>
  <c r="D3992" i="106"/>
  <c r="D3991" i="106"/>
  <c r="D3990" i="106"/>
  <c r="D3989" i="106"/>
  <c r="D3988" i="106"/>
  <c r="D3987" i="106"/>
  <c r="D3986" i="106"/>
  <c r="D3985" i="106"/>
  <c r="D3984" i="106"/>
  <c r="D3983" i="106"/>
  <c r="D3982" i="106"/>
  <c r="D3981" i="106"/>
  <c r="D3980" i="106"/>
  <c r="D3979" i="106"/>
  <c r="D3978" i="106"/>
  <c r="D3977" i="106"/>
  <c r="D3976" i="106"/>
  <c r="D3975" i="106"/>
  <c r="D3974" i="106"/>
  <c r="D3973" i="106"/>
  <c r="D3972" i="106"/>
  <c r="D3971" i="106"/>
  <c r="D3970" i="106"/>
  <c r="D3969" i="106"/>
  <c r="D3968" i="106"/>
  <c r="D3967" i="106"/>
  <c r="D3966" i="106"/>
  <c r="D3965" i="106"/>
  <c r="D3964" i="106"/>
  <c r="D3963" i="106"/>
  <c r="D3962" i="106"/>
  <c r="D3961" i="106"/>
  <c r="D3960" i="106"/>
  <c r="D3959" i="106"/>
  <c r="D3958" i="106"/>
  <c r="D3957" i="106"/>
  <c r="D3956" i="106"/>
  <c r="D3955" i="106"/>
  <c r="D3954" i="106"/>
  <c r="D3953" i="106"/>
  <c r="D3952" i="106"/>
  <c r="D3951" i="106"/>
  <c r="D3950" i="106"/>
  <c r="D3949" i="106"/>
  <c r="D3948" i="106"/>
  <c r="D3947" i="106"/>
  <c r="D3946" i="106"/>
  <c r="D3945" i="106"/>
  <c r="D3944" i="106"/>
  <c r="D3943" i="106"/>
  <c r="D3942" i="106"/>
  <c r="D3941" i="106"/>
  <c r="D3940" i="106"/>
  <c r="D3939" i="106"/>
  <c r="D3938" i="106"/>
  <c r="D3937" i="106"/>
  <c r="D3936" i="106"/>
  <c r="D3935" i="106"/>
  <c r="D3934" i="106"/>
  <c r="D3933" i="106"/>
  <c r="D3932" i="106"/>
  <c r="D3931" i="106"/>
  <c r="D3930" i="106"/>
  <c r="D3929" i="106"/>
  <c r="D3928" i="106"/>
  <c r="D3927" i="106"/>
  <c r="D3926" i="106"/>
  <c r="D3925" i="106"/>
  <c r="D3924" i="106"/>
  <c r="D3923" i="106"/>
  <c r="D3922" i="106"/>
  <c r="D3921" i="106"/>
  <c r="D3920" i="106"/>
  <c r="D3919" i="106"/>
  <c r="D3918" i="106"/>
  <c r="D3917" i="106"/>
  <c r="D3916" i="106"/>
  <c r="D3915" i="106"/>
  <c r="D3914" i="106"/>
  <c r="D3913" i="106"/>
  <c r="D3912" i="106"/>
  <c r="D3911" i="106"/>
  <c r="D3910" i="106"/>
  <c r="D3909" i="106"/>
  <c r="D3908" i="106"/>
  <c r="D3907" i="106"/>
  <c r="D3906" i="106"/>
  <c r="D3905" i="106"/>
  <c r="D3904" i="106"/>
  <c r="D3903" i="106"/>
  <c r="D3902" i="106"/>
  <c r="D3901" i="106"/>
  <c r="D3900" i="106"/>
  <c r="D3899" i="106"/>
  <c r="D3898" i="106"/>
  <c r="D3897" i="106"/>
  <c r="D3896" i="106"/>
  <c r="D3895" i="106"/>
  <c r="D3894" i="106"/>
  <c r="D3893" i="106"/>
  <c r="D3892" i="106"/>
  <c r="D3891" i="106"/>
  <c r="D3890" i="106"/>
  <c r="D3889" i="106"/>
  <c r="D3888" i="106"/>
  <c r="D3887" i="106"/>
  <c r="D3886" i="106"/>
  <c r="D3885" i="106"/>
  <c r="D3884" i="106"/>
  <c r="D3883" i="106"/>
  <c r="D3882" i="106"/>
  <c r="D3881" i="106"/>
  <c r="D3880" i="106"/>
  <c r="D3879" i="106"/>
  <c r="D3878" i="106"/>
  <c r="D3877" i="106"/>
  <c r="D3876" i="106"/>
  <c r="D3875" i="106"/>
  <c r="D3874" i="106"/>
  <c r="D3873" i="106"/>
  <c r="D3872" i="106"/>
  <c r="D3871" i="106"/>
  <c r="D3870" i="106"/>
  <c r="D3869" i="106"/>
  <c r="D3868" i="106"/>
  <c r="D3867" i="106"/>
  <c r="D3866" i="106"/>
  <c r="D3865" i="106"/>
  <c r="D3864" i="106"/>
  <c r="D3863" i="106"/>
  <c r="D3862" i="106"/>
  <c r="D3861" i="106"/>
  <c r="D3860" i="106"/>
  <c r="D3859" i="106"/>
  <c r="D3858" i="106"/>
  <c r="D3857" i="106"/>
  <c r="D3856" i="106"/>
  <c r="D3855" i="106"/>
  <c r="D3854" i="106"/>
  <c r="D3853" i="106"/>
  <c r="D3852" i="106"/>
  <c r="D3851" i="106"/>
  <c r="D3850" i="106"/>
  <c r="D3849" i="106"/>
  <c r="D3848" i="106"/>
  <c r="D3847" i="106"/>
  <c r="D3846" i="106"/>
  <c r="D3845" i="106"/>
  <c r="D3844" i="106"/>
  <c r="D3843" i="106"/>
  <c r="D3842" i="106"/>
  <c r="D3841" i="106"/>
  <c r="D3840" i="106"/>
  <c r="D3839" i="106"/>
  <c r="D3838" i="106"/>
  <c r="D3837" i="106"/>
  <c r="D3836" i="106"/>
  <c r="D3835" i="106"/>
  <c r="D3834" i="106"/>
  <c r="D3833" i="106"/>
  <c r="D3832" i="106"/>
  <c r="D3831" i="106"/>
  <c r="D3830" i="106"/>
  <c r="D3829" i="106"/>
  <c r="D3828" i="106"/>
  <c r="D3827" i="106"/>
  <c r="D3826" i="106"/>
  <c r="D3825" i="106"/>
  <c r="D3824" i="106"/>
  <c r="D3823" i="106"/>
  <c r="D3822" i="106"/>
  <c r="D3821" i="106"/>
  <c r="D3820" i="106"/>
  <c r="D3819" i="106"/>
  <c r="D3818" i="106"/>
  <c r="D3817" i="106"/>
  <c r="D3816" i="106"/>
  <c r="D3815" i="106"/>
  <c r="D3814" i="106"/>
  <c r="D3813" i="106"/>
  <c r="D3812" i="106"/>
  <c r="D3811" i="106"/>
  <c r="D3810" i="106"/>
  <c r="D3809" i="106"/>
  <c r="D3808" i="106"/>
  <c r="D3807" i="106"/>
  <c r="D3806" i="106"/>
  <c r="D3805" i="106"/>
  <c r="D3804" i="106"/>
  <c r="D3803" i="106"/>
  <c r="D3802" i="106"/>
  <c r="D3801" i="106"/>
  <c r="D3800" i="106"/>
  <c r="D3799" i="106"/>
  <c r="D3798" i="106"/>
  <c r="D3797" i="106"/>
  <c r="D3796" i="106"/>
  <c r="D3795" i="106"/>
  <c r="D3794" i="106"/>
  <c r="D3793" i="106"/>
  <c r="D3792" i="106"/>
  <c r="D3791" i="106"/>
  <c r="D3790" i="106"/>
  <c r="D3789" i="106"/>
  <c r="D3788" i="106"/>
  <c r="D3787" i="106"/>
  <c r="D3786" i="106"/>
  <c r="D3785" i="106"/>
  <c r="D3784" i="106"/>
  <c r="D3783" i="106"/>
  <c r="D3782" i="106"/>
  <c r="D3781" i="106"/>
  <c r="D3780" i="106"/>
  <c r="D3779" i="106"/>
  <c r="D3778" i="106"/>
  <c r="D3777" i="106"/>
  <c r="D3776" i="106"/>
  <c r="D3775" i="106"/>
  <c r="D3774" i="106"/>
  <c r="D3773" i="106"/>
  <c r="D3772" i="106"/>
  <c r="D3771" i="106"/>
  <c r="D3770" i="106"/>
  <c r="D3769" i="106"/>
  <c r="D3768" i="106"/>
  <c r="D3767" i="106"/>
  <c r="D3766" i="106"/>
  <c r="D3765" i="106"/>
  <c r="D3764" i="106"/>
  <c r="D3763" i="106"/>
  <c r="D3762" i="106"/>
  <c r="D3761" i="106"/>
  <c r="D3760" i="106"/>
  <c r="D3759" i="106"/>
  <c r="D3758" i="106"/>
  <c r="D3757" i="106"/>
  <c r="D3756" i="106"/>
  <c r="D3755" i="106"/>
  <c r="D3754" i="106"/>
  <c r="D3753" i="106"/>
  <c r="D3752" i="106"/>
  <c r="D3751" i="106"/>
  <c r="D3750" i="106"/>
  <c r="D3749" i="106"/>
  <c r="D3748" i="106"/>
  <c r="D3747" i="106"/>
  <c r="D3746" i="106"/>
  <c r="D3745" i="106"/>
  <c r="D3744" i="106"/>
  <c r="D3743" i="106"/>
  <c r="D3742" i="106"/>
  <c r="D3741" i="106"/>
  <c r="D3740" i="106"/>
  <c r="D3739" i="106"/>
  <c r="D3738" i="106"/>
  <c r="D3737" i="106"/>
  <c r="D3736" i="106"/>
  <c r="D3735" i="106"/>
  <c r="D3734" i="106"/>
  <c r="D3733" i="106"/>
  <c r="D3732" i="106"/>
  <c r="D3731" i="106"/>
  <c r="D3730" i="106"/>
  <c r="D3729" i="106"/>
  <c r="D3718" i="106"/>
  <c r="D3717" i="106"/>
  <c r="D3714" i="106"/>
  <c r="D3713" i="106"/>
  <c r="D3712" i="106"/>
  <c r="D3711" i="106"/>
  <c r="D3710" i="106"/>
  <c r="D3709" i="106"/>
  <c r="D3708" i="106"/>
  <c r="D3707" i="106"/>
  <c r="D3706" i="106"/>
  <c r="D3705" i="106"/>
  <c r="D3704" i="106"/>
  <c r="D3703" i="106"/>
  <c r="D3702" i="106"/>
  <c r="D3699" i="106"/>
  <c r="D3698" i="106"/>
  <c r="D3695" i="106"/>
  <c r="D3694" i="106"/>
  <c r="D3693" i="106"/>
  <c r="D3692" i="106"/>
  <c r="D3691" i="106"/>
  <c r="D3690" i="106"/>
  <c r="D3689" i="106"/>
  <c r="D3688" i="106"/>
  <c r="D3678" i="106"/>
  <c r="D3677" i="106"/>
  <c r="D3675" i="106"/>
  <c r="D3665" i="106"/>
  <c r="D3664" i="106"/>
  <c r="D3663" i="106"/>
  <c r="D3662" i="106"/>
  <c r="D3661" i="106"/>
  <c r="D3660" i="106"/>
  <c r="D3659" i="106"/>
  <c r="D3657" i="106"/>
  <c r="D3649" i="106"/>
  <c r="D3642" i="106"/>
  <c r="D3635" i="106"/>
  <c r="D3628" i="106"/>
  <c r="D3621" i="106"/>
  <c r="D3614" i="106"/>
  <c r="D3613" i="106"/>
  <c r="D3612" i="106"/>
  <c r="D3611" i="106"/>
  <c r="D3610" i="106"/>
  <c r="D3609" i="106"/>
  <c r="D3608" i="106"/>
  <c r="D3607" i="106"/>
  <c r="D3606" i="106"/>
  <c r="D3605" i="106"/>
  <c r="D3604" i="106"/>
  <c r="D3603" i="106"/>
  <c r="D3602" i="106"/>
  <c r="D3601" i="106"/>
  <c r="D3600" i="106"/>
  <c r="D3599" i="106"/>
  <c r="D3598" i="106"/>
  <c r="D3597" i="106"/>
  <c r="D3596" i="106"/>
  <c r="D3595" i="106"/>
  <c r="D3594" i="106"/>
  <c r="D3593" i="106"/>
  <c r="D3592" i="106"/>
  <c r="D3591" i="106"/>
  <c r="D3590" i="106"/>
  <c r="D3562" i="106"/>
  <c r="D3561" i="106"/>
  <c r="D3558" i="106"/>
  <c r="D3557" i="106"/>
  <c r="D3556" i="106"/>
  <c r="D3555" i="106"/>
  <c r="D3554" i="106"/>
  <c r="D3553" i="106"/>
  <c r="D3552" i="106"/>
  <c r="D3551" i="106"/>
  <c r="D3545" i="106"/>
  <c r="D3543" i="106"/>
  <c r="D3542" i="106"/>
  <c r="D3541" i="106"/>
  <c r="D3540" i="106"/>
  <c r="D3539" i="106"/>
  <c r="D3538" i="106"/>
  <c r="D3537" i="106"/>
  <c r="D3536" i="106"/>
  <c r="D3535" i="106"/>
  <c r="D3534" i="106"/>
  <c r="D3533" i="106"/>
  <c r="D3527" i="106"/>
  <c r="D3526" i="106"/>
  <c r="D3525" i="106"/>
  <c r="D3524" i="106"/>
  <c r="D3523" i="106"/>
  <c r="D3522" i="106"/>
  <c r="D3521" i="106"/>
  <c r="D3520" i="106"/>
  <c r="D3519" i="106"/>
  <c r="D3518" i="106"/>
  <c r="D3516" i="106"/>
  <c r="D3515" i="106"/>
  <c r="D3514" i="106"/>
  <c r="D3513" i="106"/>
  <c r="D3512" i="106"/>
  <c r="D3511" i="106"/>
  <c r="D3510" i="106"/>
  <c r="D3509" i="106"/>
  <c r="D3508" i="106"/>
  <c r="D3507" i="106"/>
  <c r="D3506" i="106"/>
  <c r="D3505" i="106"/>
  <c r="D3504" i="106"/>
  <c r="D3503" i="106"/>
  <c r="D3502" i="106"/>
  <c r="D3501" i="106"/>
  <c r="D3500" i="106"/>
  <c r="D3499" i="106"/>
  <c r="D3498" i="106"/>
  <c r="D3497" i="106"/>
  <c r="D3496" i="106"/>
  <c r="D3495" i="106"/>
  <c r="D3494" i="106"/>
  <c r="D3493" i="106"/>
  <c r="D3492" i="106"/>
  <c r="D3489" i="106"/>
  <c r="D3487" i="106"/>
  <c r="D3479" i="106"/>
  <c r="D3478" i="106"/>
  <c r="D3477" i="106"/>
  <c r="D3476" i="106"/>
  <c r="D3475" i="106"/>
  <c r="D3474" i="106"/>
  <c r="D3473" i="106"/>
  <c r="D3472" i="106"/>
  <c r="D3471" i="106"/>
  <c r="D3470" i="106"/>
  <c r="D3469" i="106"/>
  <c r="D3468" i="106"/>
  <c r="D3467" i="106"/>
  <c r="D3466" i="106"/>
  <c r="D3465" i="106"/>
  <c r="D3464" i="106"/>
  <c r="D3463" i="106"/>
  <c r="D3462" i="106"/>
  <c r="D3461" i="106"/>
  <c r="D3460" i="106"/>
  <c r="D3459" i="106"/>
  <c r="D3458" i="106"/>
  <c r="D3456" i="106"/>
  <c r="D3455" i="106"/>
  <c r="D3454" i="106"/>
  <c r="D3453" i="106"/>
  <c r="D3443" i="106"/>
  <c r="D3442" i="106"/>
  <c r="D3441" i="106"/>
  <c r="D3440" i="106"/>
  <c r="D3439" i="106"/>
  <c r="D3438" i="106"/>
  <c r="D3437" i="106"/>
  <c r="D3436" i="106"/>
  <c r="D3435" i="106"/>
  <c r="D3434" i="106"/>
  <c r="D3432" i="106"/>
  <c r="D3431" i="106"/>
  <c r="D3430" i="106"/>
  <c r="D3429" i="106"/>
  <c r="D3428" i="106"/>
  <c r="D3427" i="106"/>
  <c r="D3426" i="106"/>
  <c r="D3424" i="106"/>
  <c r="D3422" i="106"/>
  <c r="D3421" i="106"/>
  <c r="D3419" i="106"/>
  <c r="D3418" i="106"/>
  <c r="D3416" i="106"/>
  <c r="D3414" i="106"/>
  <c r="D3413" i="106"/>
  <c r="D3411" i="106"/>
  <c r="D3410" i="106"/>
  <c r="D3408" i="106"/>
  <c r="D3405" i="106"/>
  <c r="D3402" i="106"/>
  <c r="D3401" i="106"/>
  <c r="D3400" i="106"/>
  <c r="D3399" i="106"/>
  <c r="D3398" i="106"/>
  <c r="D3397" i="106"/>
  <c r="D3396" i="106"/>
  <c r="D3395" i="106"/>
  <c r="D3394" i="106"/>
  <c r="D3393" i="106"/>
  <c r="D3392" i="106"/>
  <c r="D3391" i="106"/>
  <c r="D3384" i="106"/>
  <c r="D3383" i="106"/>
  <c r="D3382" i="106"/>
  <c r="D3381" i="106"/>
  <c r="D3380" i="106"/>
  <c r="D3377" i="106"/>
  <c r="D3376" i="106"/>
  <c r="D3363" i="106"/>
  <c r="D3362" i="106"/>
  <c r="D3361" i="106"/>
  <c r="D3360" i="106"/>
  <c r="D3359" i="106"/>
  <c r="D3358" i="106"/>
  <c r="D3357" i="106"/>
  <c r="D3356" i="106"/>
  <c r="D3355" i="106"/>
  <c r="D3354" i="106"/>
  <c r="D3353" i="106"/>
  <c r="D3352" i="106"/>
  <c r="D3351" i="106"/>
  <c r="D3350" i="106"/>
  <c r="D3349" i="106"/>
  <c r="D3348" i="106"/>
  <c r="D3347" i="106"/>
  <c r="D3346" i="106"/>
  <c r="D3345" i="106"/>
  <c r="D3344" i="106"/>
  <c r="D3343" i="106"/>
  <c r="D3342" i="106"/>
  <c r="D3341" i="106"/>
  <c r="D3340" i="106"/>
  <c r="D3339" i="106"/>
  <c r="D3338" i="106"/>
  <c r="D3337" i="106"/>
  <c r="D3336" i="106"/>
  <c r="D3335" i="106"/>
  <c r="D3334" i="106"/>
  <c r="D3333" i="106"/>
  <c r="D3332" i="106"/>
  <c r="D3331" i="106"/>
  <c r="D3330" i="106"/>
  <c r="D3329" i="106"/>
  <c r="D3328" i="106"/>
  <c r="D3327" i="106"/>
  <c r="D3326" i="106"/>
  <c r="D3325" i="106"/>
  <c r="D3324" i="106"/>
  <c r="D3323" i="106"/>
  <c r="D3322" i="106"/>
  <c r="D3313" i="106"/>
  <c r="D3312" i="106"/>
  <c r="D3311" i="106"/>
  <c r="D3310" i="106"/>
  <c r="D3309" i="106"/>
  <c r="D3308" i="106"/>
  <c r="D3307" i="106"/>
  <c r="D3306" i="106"/>
  <c r="D3305" i="106"/>
  <c r="D3304" i="106"/>
  <c r="D3303" i="106"/>
  <c r="D3302" i="106"/>
  <c r="D3301" i="106"/>
  <c r="D3300" i="106"/>
  <c r="D3299" i="106"/>
  <c r="D3292" i="106"/>
  <c r="D3291" i="106"/>
  <c r="D3290" i="106"/>
  <c r="D3289" i="106"/>
  <c r="D3288" i="106"/>
  <c r="D3287" i="106"/>
  <c r="D3286" i="106"/>
  <c r="D3285" i="106"/>
  <c r="D3284" i="106"/>
  <c r="D3283" i="106"/>
  <c r="D3282" i="106"/>
  <c r="D3281" i="106"/>
  <c r="D3280" i="106"/>
  <c r="D3279" i="106"/>
  <c r="D3278" i="106"/>
  <c r="D3277" i="106"/>
  <c r="D3270" i="106"/>
  <c r="D3269" i="106"/>
  <c r="D3268" i="106"/>
  <c r="D3267" i="106"/>
  <c r="D3266" i="106"/>
  <c r="D3265" i="106"/>
  <c r="D3264" i="106"/>
  <c r="D3263" i="106"/>
  <c r="D3262" i="106"/>
  <c r="D3261" i="106"/>
  <c r="D3248" i="106"/>
  <c r="D3247" i="106"/>
  <c r="D3246" i="106"/>
  <c r="D3245" i="106"/>
  <c r="D3244" i="106"/>
  <c r="D3243" i="106"/>
  <c r="D3242" i="106"/>
  <c r="D3241" i="106"/>
  <c r="D3240" i="106"/>
  <c r="D3239" i="106"/>
  <c r="D3238" i="106"/>
  <c r="D3222" i="106"/>
  <c r="D3221" i="106"/>
  <c r="D3220" i="106"/>
  <c r="D3219" i="106"/>
  <c r="D3218" i="106"/>
  <c r="D3217" i="106"/>
  <c r="D3216" i="106"/>
  <c r="D3215" i="106"/>
  <c r="D3214" i="106"/>
  <c r="D3213" i="106"/>
  <c r="D3212" i="106"/>
  <c r="D3211" i="106"/>
  <c r="D3210" i="106"/>
  <c r="D3209" i="106"/>
  <c r="D3208" i="106"/>
  <c r="D3207" i="106"/>
  <c r="D3206" i="106"/>
  <c r="D3205" i="106"/>
  <c r="D3204" i="106"/>
  <c r="D3203" i="106"/>
  <c r="D3202" i="106"/>
  <c r="D3201" i="106"/>
  <c r="D3200" i="106"/>
  <c r="D3199" i="106"/>
  <c r="D3198" i="106"/>
  <c r="D3197" i="106"/>
  <c r="D3196" i="106"/>
  <c r="D3195" i="106"/>
  <c r="D3194" i="106"/>
  <c r="D3193" i="106"/>
  <c r="D3192" i="106"/>
  <c r="D3191" i="106"/>
  <c r="D3190" i="106"/>
  <c r="D3189" i="106"/>
  <c r="D3188" i="106"/>
  <c r="D3187" i="106"/>
  <c r="D3186" i="106"/>
  <c r="D3185" i="106"/>
  <c r="D3184" i="106"/>
  <c r="D3183" i="106"/>
  <c r="D3182" i="106"/>
  <c r="D3181" i="106"/>
  <c r="D3180" i="106"/>
  <c r="D3179" i="106"/>
  <c r="D3178" i="106"/>
  <c r="D3177" i="106"/>
  <c r="D3176" i="106"/>
  <c r="D3175" i="106"/>
  <c r="D3174" i="106"/>
  <c r="D3173" i="106"/>
  <c r="D3172" i="106"/>
  <c r="D3171" i="106"/>
  <c r="D3170" i="106"/>
  <c r="D3169" i="106"/>
  <c r="D3167" i="106"/>
  <c r="D3166" i="106"/>
  <c r="D3165" i="106"/>
  <c r="D3164" i="106"/>
  <c r="D3163" i="106"/>
  <c r="D3162" i="106"/>
  <c r="D3161" i="106"/>
  <c r="D3160" i="106"/>
  <c r="D3158" i="106"/>
  <c r="D3157" i="106"/>
  <c r="D3156" i="106"/>
  <c r="D3155" i="106"/>
  <c r="D3154" i="106"/>
  <c r="D3153" i="106"/>
  <c r="D3152" i="106"/>
  <c r="D3151" i="106"/>
  <c r="D3150" i="106"/>
  <c r="D3149" i="106"/>
  <c r="D3148" i="106"/>
  <c r="D3147" i="106"/>
  <c r="D3146" i="106"/>
  <c r="D3145" i="106"/>
  <c r="D3144" i="106"/>
  <c r="D3143" i="106"/>
  <c r="D3142" i="106"/>
  <c r="D3141" i="106"/>
  <c r="D3140" i="106"/>
  <c r="D3139" i="106"/>
  <c r="D3138" i="106"/>
  <c r="D3137" i="106"/>
  <c r="D3136" i="106"/>
  <c r="D3135" i="106"/>
  <c r="D3134" i="106"/>
  <c r="D3133" i="106"/>
  <c r="D3132" i="106"/>
  <c r="D3131" i="106"/>
  <c r="D3130" i="106"/>
  <c r="D3129" i="106"/>
  <c r="D3128" i="106"/>
  <c r="D3127" i="106"/>
  <c r="D3126" i="106"/>
  <c r="D3125" i="106"/>
  <c r="D3124" i="106"/>
  <c r="D3123" i="106"/>
  <c r="D3122" i="106"/>
  <c r="D3121" i="106"/>
  <c r="D3120" i="106"/>
  <c r="D3119" i="106"/>
  <c r="D3118" i="106"/>
  <c r="D3117" i="106"/>
  <c r="D3116" i="106"/>
  <c r="D3115" i="106"/>
  <c r="D3114" i="106"/>
  <c r="D3113" i="106"/>
  <c r="D3112" i="106"/>
  <c r="D3111" i="106"/>
  <c r="D3110" i="106"/>
  <c r="D3109" i="106"/>
  <c r="D3108" i="106"/>
  <c r="D3107" i="106"/>
  <c r="D3106" i="106"/>
  <c r="D3105" i="106"/>
  <c r="D3104" i="106"/>
  <c r="D3103" i="106"/>
  <c r="D3102" i="106"/>
  <c r="D3101" i="106"/>
  <c r="D3100" i="106"/>
  <c r="D3099" i="106"/>
  <c r="D3098" i="106"/>
  <c r="D3097" i="106"/>
  <c r="D3096" i="106"/>
  <c r="D3095" i="106"/>
  <c r="D3094" i="106"/>
  <c r="D3093" i="106"/>
  <c r="D3092" i="106"/>
  <c r="D3091" i="106"/>
  <c r="D3090" i="106"/>
  <c r="D3089" i="106"/>
  <c r="D3088" i="106"/>
  <c r="D3087" i="106"/>
  <c r="D3086" i="106"/>
  <c r="D3085" i="106"/>
  <c r="D3084" i="106"/>
  <c r="D3079" i="106"/>
  <c r="D3075" i="106"/>
  <c r="D3074" i="106"/>
  <c r="D3073" i="106"/>
  <c r="D3072" i="106"/>
  <c r="D3071" i="106"/>
  <c r="D3068" i="106"/>
  <c r="D3067" i="106"/>
  <c r="D3066" i="106"/>
  <c r="D3065" i="106"/>
  <c r="D3064" i="106"/>
  <c r="D3061" i="106"/>
  <c r="D3059" i="106"/>
  <c r="D3052" i="106"/>
  <c r="D3051" i="106"/>
  <c r="D3050" i="106"/>
  <c r="D3049" i="106"/>
  <c r="D3048" i="106"/>
  <c r="D3047" i="106"/>
  <c r="D3046" i="106"/>
  <c r="D3045" i="106"/>
  <c r="D3044" i="106"/>
  <c r="D3043" i="106"/>
  <c r="D3042" i="106"/>
  <c r="D3041" i="106"/>
  <c r="D3040" i="106"/>
  <c r="D3039" i="106"/>
  <c r="D3038" i="106"/>
  <c r="D3037" i="106"/>
  <c r="D3036" i="106"/>
  <c r="D3035" i="106"/>
  <c r="D3034" i="106"/>
  <c r="D3033" i="106"/>
  <c r="D3032" i="106"/>
  <c r="D3031" i="106"/>
  <c r="D3030" i="106"/>
  <c r="D3029" i="106"/>
  <c r="D3028" i="106"/>
  <c r="D3027" i="106"/>
  <c r="D3026" i="106"/>
  <c r="D3025" i="106"/>
  <c r="D3024" i="106"/>
  <c r="D3023" i="106"/>
  <c r="D3022" i="106"/>
  <c r="D3021" i="106"/>
  <c r="D3020" i="106"/>
  <c r="D3019" i="106"/>
  <c r="D3018" i="106"/>
  <c r="D3017" i="106"/>
  <c r="D3016" i="106"/>
  <c r="D3015" i="106"/>
  <c r="D3014" i="106"/>
  <c r="D3013" i="106"/>
  <c r="D3012" i="106"/>
  <c r="D3011" i="106"/>
  <c r="D3004" i="106"/>
  <c r="D3003" i="106"/>
  <c r="D3002" i="106"/>
  <c r="D3001" i="106"/>
  <c r="D3000" i="106"/>
  <c r="D2999" i="106"/>
  <c r="D2983" i="106"/>
  <c r="D2982" i="106"/>
  <c r="D2981" i="106"/>
  <c r="D2980" i="106"/>
  <c r="D2970" i="106"/>
  <c r="D2969" i="106"/>
  <c r="D2968" i="106"/>
  <c r="D2967" i="106"/>
  <c r="D2966" i="106"/>
  <c r="D2965" i="106"/>
  <c r="D2964" i="106"/>
  <c r="D2963" i="106"/>
  <c r="D2962" i="106"/>
  <c r="D2961" i="106"/>
  <c r="D2960" i="106"/>
  <c r="D2959" i="106"/>
  <c r="D2946" i="106"/>
  <c r="D2944" i="106"/>
  <c r="D2943" i="106"/>
  <c r="D2942" i="106"/>
  <c r="D2941" i="106"/>
  <c r="D2940" i="106"/>
  <c r="D2939" i="106"/>
  <c r="D2938" i="106"/>
  <c r="D2937" i="106"/>
  <c r="D2936" i="106"/>
  <c r="D2935" i="106"/>
  <c r="D2934" i="106"/>
  <c r="D2933" i="106"/>
  <c r="D2932" i="106"/>
  <c r="D2931" i="106"/>
  <c r="D2930" i="106"/>
  <c r="D2929" i="106"/>
  <c r="D2928" i="106"/>
  <c r="D2927" i="106"/>
  <c r="D2926" i="106"/>
  <c r="D2925" i="106"/>
  <c r="D2924" i="106"/>
  <c r="D2923" i="106"/>
  <c r="D2922" i="106"/>
  <c r="D2921" i="106"/>
  <c r="D2920" i="106"/>
  <c r="D2919" i="106"/>
  <c r="D2918" i="106"/>
  <c r="D2917" i="106"/>
  <c r="D2916" i="106"/>
  <c r="D2913" i="106"/>
  <c r="D2907" i="106"/>
  <c r="D2905" i="106"/>
  <c r="D2904" i="106"/>
  <c r="D2903" i="106"/>
  <c r="D2902" i="106"/>
  <c r="D2901" i="106"/>
  <c r="D2900" i="106"/>
  <c r="D2899" i="106"/>
  <c r="D2898" i="106"/>
  <c r="D2897" i="106"/>
  <c r="D2896" i="106"/>
  <c r="D2895" i="106"/>
  <c r="D2894" i="106"/>
  <c r="D2891" i="106"/>
  <c r="D2888" i="106"/>
  <c r="D2887" i="106"/>
  <c r="D2884" i="106"/>
  <c r="D2882" i="106"/>
  <c r="D2881" i="106"/>
  <c r="D2880" i="106"/>
  <c r="D2879" i="106"/>
  <c r="D2877" i="106"/>
  <c r="D2876" i="106"/>
  <c r="D2875" i="106"/>
  <c r="D2874" i="106"/>
  <c r="D2873" i="106"/>
  <c r="D2872" i="106"/>
  <c r="D2871" i="106"/>
  <c r="D2870" i="106"/>
  <c r="D2869" i="106"/>
  <c r="D2868" i="106"/>
  <c r="D2867" i="106"/>
  <c r="D2866" i="106"/>
  <c r="D2865" i="106"/>
  <c r="D2864" i="106"/>
  <c r="D2863" i="106"/>
  <c r="D2861" i="106"/>
  <c r="D2859" i="106"/>
  <c r="D2857" i="106"/>
  <c r="D2855" i="106"/>
  <c r="D2851" i="106"/>
  <c r="D2850" i="106"/>
  <c r="D2849" i="106"/>
  <c r="D2848" i="106"/>
  <c r="D2847" i="106"/>
  <c r="D2845" i="106"/>
  <c r="D2836" i="106"/>
  <c r="D2833" i="106"/>
  <c r="D2832" i="106"/>
  <c r="D2831" i="106"/>
  <c r="D2814" i="106"/>
  <c r="D2813" i="106"/>
  <c r="D2812" i="106"/>
  <c r="D2807" i="106"/>
  <c r="D2802" i="106"/>
  <c r="D2801" i="106"/>
  <c r="D2791" i="106"/>
  <c r="D2786" i="106"/>
  <c r="D2785" i="106"/>
  <c r="D2784" i="106"/>
  <c r="D2783" i="106"/>
  <c r="D2782" i="106"/>
  <c r="D2781" i="106"/>
  <c r="D2780" i="106"/>
  <c r="D2779" i="106"/>
  <c r="D2778" i="106"/>
  <c r="D2777" i="106"/>
  <c r="D2776" i="106"/>
  <c r="D2775" i="106"/>
  <c r="D2774" i="106"/>
  <c r="D2773" i="106"/>
  <c r="D2772" i="106"/>
  <c r="D2771" i="106"/>
  <c r="D2769" i="106"/>
  <c r="D2768" i="106"/>
  <c r="D2766" i="106"/>
  <c r="D2765" i="106"/>
  <c r="D2763" i="106"/>
  <c r="D2762" i="106"/>
  <c r="D2759" i="106"/>
  <c r="D2757" i="106"/>
  <c r="D2754" i="106"/>
  <c r="D2753" i="106"/>
  <c r="D2752" i="106"/>
  <c r="D2751" i="106"/>
  <c r="D2750" i="106"/>
  <c r="D2749" i="106"/>
  <c r="D2748" i="106"/>
  <c r="D2747" i="106"/>
  <c r="D2746" i="106"/>
  <c r="D2745" i="106"/>
  <c r="D2744" i="106"/>
  <c r="D2743" i="106"/>
  <c r="D2742" i="106"/>
  <c r="D2741" i="106"/>
  <c r="D2740" i="106"/>
  <c r="D2739" i="106"/>
  <c r="D2738" i="106"/>
  <c r="D2737" i="106"/>
  <c r="D2736" i="106"/>
  <c r="D2735" i="106"/>
  <c r="D2734" i="106"/>
  <c r="D2733" i="106"/>
  <c r="D2715" i="106"/>
  <c r="D2714" i="106"/>
  <c r="D2713" i="106"/>
  <c r="D2712" i="106"/>
  <c r="D2711" i="106"/>
  <c r="D2710" i="106"/>
  <c r="D2709" i="106"/>
  <c r="D2708" i="106"/>
  <c r="D2707" i="106"/>
  <c r="D2706" i="106"/>
  <c r="D2705" i="106"/>
  <c r="D2704" i="106"/>
  <c r="D2703" i="106"/>
  <c r="D2702" i="106"/>
  <c r="D2701" i="106"/>
  <c r="D2700" i="106"/>
  <c r="D2699" i="106"/>
  <c r="D2698" i="106"/>
  <c r="D2697" i="106"/>
  <c r="D2696" i="106"/>
  <c r="D2695" i="106"/>
  <c r="D2694" i="106"/>
  <c r="D2693" i="106"/>
  <c r="D2692" i="106"/>
  <c r="D2691" i="106"/>
  <c r="D2690" i="106"/>
  <c r="D2689" i="106"/>
  <c r="D2688" i="106"/>
  <c r="D2687" i="106"/>
  <c r="D2686" i="106"/>
  <c r="D2685" i="106"/>
  <c r="D2684" i="106"/>
  <c r="D2683" i="106"/>
  <c r="D2682" i="106"/>
  <c r="D2681" i="106"/>
  <c r="D2680" i="106"/>
  <c r="D2679" i="106"/>
  <c r="D2678" i="106"/>
  <c r="D2677" i="106"/>
  <c r="D2676" i="106"/>
  <c r="D2675" i="106"/>
  <c r="D2674" i="106"/>
  <c r="D2673" i="106"/>
  <c r="D2672" i="106"/>
  <c r="D2671" i="106"/>
  <c r="D2670" i="106"/>
  <c r="D2669" i="106"/>
  <c r="D2668" i="106"/>
  <c r="D2667" i="106"/>
  <c r="D2666" i="106"/>
  <c r="D2665" i="106"/>
  <c r="D2664" i="106"/>
  <c r="D2663" i="106"/>
  <c r="D2662" i="106"/>
  <c r="D2652" i="106"/>
  <c r="D2651" i="106"/>
  <c r="D2650" i="106"/>
  <c r="D2649" i="106"/>
  <c r="D2648" i="106"/>
  <c r="D2647" i="106"/>
  <c r="D2646" i="106"/>
  <c r="D2645" i="106"/>
  <c r="D2644" i="106"/>
  <c r="D2643" i="106"/>
  <c r="D2642" i="106"/>
  <c r="D2641" i="106"/>
  <c r="D2640" i="106"/>
  <c r="D2639" i="106"/>
  <c r="D2638" i="106"/>
  <c r="D2637" i="106"/>
  <c r="D2636" i="106"/>
  <c r="D2627" i="106"/>
  <c r="D2626" i="106"/>
  <c r="D2625" i="106"/>
  <c r="D2624" i="106"/>
  <c r="D2623" i="106"/>
  <c r="D2622" i="106"/>
  <c r="D2621" i="106"/>
  <c r="D2620" i="106"/>
  <c r="D2619" i="106"/>
  <c r="D2618" i="106"/>
  <c r="D2617" i="106"/>
  <c r="D2616" i="106"/>
  <c r="D2615" i="106"/>
  <c r="D2614" i="106"/>
  <c r="D2613" i="106"/>
  <c r="D2608" i="106"/>
  <c r="D2590" i="106"/>
  <c r="D2588" i="106"/>
  <c r="D2587" i="106"/>
  <c r="D2586" i="106"/>
  <c r="D2585" i="106"/>
  <c r="D2584" i="106"/>
  <c r="D2583" i="106"/>
  <c r="D2582" i="106"/>
  <c r="D2581" i="106"/>
  <c r="D2580" i="106"/>
  <c r="D2579" i="106"/>
  <c r="D2578" i="106"/>
  <c r="D2577" i="106"/>
  <c r="D2576" i="106"/>
  <c r="D2575" i="106"/>
  <c r="D2574" i="106"/>
  <c r="D2563" i="106"/>
  <c r="D2550" i="106"/>
  <c r="D2548" i="106"/>
  <c r="D2547" i="106"/>
  <c r="D2546" i="106"/>
  <c r="D2545" i="106"/>
  <c r="D2544" i="106"/>
  <c r="D2543" i="106"/>
  <c r="D2542" i="106"/>
  <c r="D2541" i="106"/>
  <c r="D2540" i="106"/>
  <c r="D2539" i="106"/>
  <c r="D2538" i="106"/>
  <c r="D2537" i="106"/>
  <c r="D2536" i="106"/>
  <c r="D2535" i="106"/>
  <c r="D2534" i="106"/>
  <c r="D2532" i="106"/>
  <c r="D2531" i="106"/>
  <c r="D2530" i="106"/>
  <c r="D2529" i="106"/>
  <c r="D2528" i="106"/>
  <c r="D2527" i="106"/>
  <c r="D2526" i="106"/>
  <c r="D2525" i="106"/>
  <c r="D2524" i="106"/>
  <c r="D2523" i="106"/>
  <c r="D2522" i="106"/>
  <c r="D2521" i="106"/>
  <c r="D2520" i="106"/>
  <c r="D2519" i="106"/>
  <c r="D2518" i="106"/>
  <c r="D2517" i="106"/>
  <c r="D2516" i="106"/>
  <c r="D2515" i="106"/>
  <c r="D2514" i="106"/>
  <c r="D2513" i="106"/>
  <c r="D2512" i="106"/>
  <c r="D2511" i="106"/>
  <c r="D2510" i="106"/>
  <c r="D2509" i="106"/>
  <c r="D2508" i="106"/>
  <c r="D2507" i="106"/>
  <c r="D2506" i="106"/>
  <c r="D2505" i="106"/>
  <c r="D2504" i="106"/>
  <c r="D2503" i="106"/>
  <c r="D2501" i="106"/>
  <c r="D2500" i="106"/>
  <c r="D2499" i="106"/>
  <c r="D2498" i="106"/>
  <c r="D2497" i="106"/>
  <c r="D2496" i="106"/>
  <c r="D2495" i="106"/>
  <c r="D2494" i="106"/>
  <c r="D2493" i="106"/>
  <c r="D2492" i="106"/>
  <c r="D2491" i="106"/>
  <c r="D2490" i="106"/>
  <c r="D2489" i="106"/>
  <c r="D2488" i="106"/>
  <c r="D2487" i="106"/>
  <c r="D2486" i="106"/>
  <c r="D2485" i="106"/>
  <c r="D2484" i="106"/>
  <c r="D2483" i="106"/>
  <c r="D2482" i="106"/>
  <c r="D2481" i="106"/>
  <c r="D2480" i="106"/>
  <c r="D2479" i="106"/>
  <c r="D2478" i="106"/>
  <c r="D2477" i="106"/>
  <c r="D2476" i="106"/>
  <c r="D2474" i="106"/>
  <c r="D2472" i="106"/>
  <c r="D2471" i="106"/>
  <c r="D2470" i="106"/>
  <c r="D2469" i="106"/>
  <c r="D2468" i="106"/>
  <c r="D2467" i="106"/>
  <c r="D2466" i="106"/>
  <c r="D2465" i="106"/>
  <c r="D2464" i="106"/>
  <c r="D2463" i="106"/>
  <c r="D2462" i="106"/>
  <c r="D2461" i="106"/>
  <c r="D2460" i="106"/>
  <c r="D2459" i="106"/>
  <c r="D2458" i="106"/>
  <c r="D2457" i="106"/>
  <c r="D2456" i="106"/>
  <c r="D2455" i="106"/>
  <c r="D2454" i="106"/>
  <c r="D2453" i="106"/>
  <c r="D2452" i="106"/>
  <c r="D2451" i="106"/>
  <c r="D2450" i="106"/>
  <c r="D2449" i="106"/>
  <c r="D2448" i="106"/>
  <c r="D2447" i="106"/>
  <c r="D2446" i="106"/>
  <c r="D2445" i="106"/>
  <c r="D2444" i="106"/>
  <c r="D2443" i="106"/>
  <c r="D2442" i="106"/>
  <c r="D2441" i="106"/>
  <c r="D2440" i="106"/>
  <c r="D2439" i="106"/>
  <c r="D2438" i="106"/>
  <c r="D2437" i="106"/>
  <c r="D2436" i="106"/>
  <c r="D2434" i="106"/>
  <c r="D2432" i="106"/>
  <c r="D2431" i="106"/>
  <c r="D2430" i="106"/>
  <c r="D2429" i="106"/>
  <c r="D2428" i="106"/>
  <c r="D2427" i="106"/>
  <c r="D2426" i="106"/>
  <c r="D2425" i="106"/>
  <c r="D2424" i="106"/>
  <c r="D2423" i="106"/>
  <c r="D2422" i="106"/>
  <c r="D2421" i="106"/>
  <c r="D2420" i="106"/>
  <c r="D2419" i="106"/>
  <c r="D2418" i="106"/>
  <c r="D2417" i="106"/>
  <c r="D2416" i="106"/>
  <c r="D2415" i="106"/>
  <c r="D2414" i="106"/>
  <c r="D2413" i="106"/>
  <c r="D2412" i="106"/>
  <c r="D2411" i="106"/>
  <c r="D2410" i="106"/>
  <c r="D2409" i="106"/>
  <c r="D2408" i="106"/>
  <c r="D2407" i="106"/>
  <c r="D2406" i="106"/>
  <c r="D2405" i="106"/>
  <c r="D2404" i="106"/>
  <c r="D2403" i="106"/>
  <c r="D2402" i="106"/>
  <c r="D2401" i="106"/>
  <c r="D2400" i="106"/>
  <c r="D2399" i="106"/>
  <c r="D2398" i="106"/>
  <c r="D2397" i="106"/>
  <c r="D2396" i="106"/>
  <c r="D2395" i="106"/>
  <c r="D2394" i="106"/>
  <c r="D2393" i="106"/>
  <c r="D2392" i="106"/>
  <c r="D2391" i="106"/>
  <c r="D2390" i="106"/>
  <c r="D2389" i="106"/>
  <c r="D2388" i="106"/>
  <c r="D2387" i="106"/>
  <c r="D2386" i="106"/>
  <c r="D2385" i="106"/>
  <c r="D2384" i="106"/>
  <c r="D2383" i="106"/>
  <c r="D2382" i="106"/>
  <c r="D2381" i="106"/>
  <c r="D2380" i="106"/>
  <c r="D2379" i="106"/>
  <c r="D2378" i="106"/>
  <c r="D2377" i="106"/>
  <c r="D2376" i="106"/>
  <c r="D2375" i="106"/>
  <c r="D2374" i="106"/>
  <c r="D2373" i="106"/>
  <c r="D2372" i="106"/>
  <c r="D2371" i="106"/>
  <c r="D2370" i="106"/>
  <c r="D2369" i="106"/>
  <c r="D2368" i="106"/>
  <c r="D2367" i="106"/>
  <c r="D2366" i="106"/>
  <c r="D2365" i="106"/>
  <c r="D2364" i="106"/>
  <c r="D2363" i="106"/>
  <c r="D2362" i="106"/>
  <c r="D2361" i="106"/>
  <c r="D2360" i="106"/>
  <c r="D2359" i="106"/>
  <c r="D2358" i="106"/>
  <c r="D2357" i="106"/>
  <c r="D2356" i="106"/>
  <c r="D2355" i="106"/>
  <c r="D2354" i="106"/>
  <c r="D2353" i="106"/>
  <c r="D2352" i="106"/>
  <c r="D2351" i="106"/>
  <c r="D2350" i="106"/>
  <c r="D2349" i="106"/>
  <c r="D2348" i="106"/>
  <c r="D2347" i="106"/>
  <c r="D2346" i="106"/>
  <c r="D2345" i="106"/>
  <c r="D2344" i="106"/>
  <c r="D2343" i="106"/>
  <c r="D2342" i="106"/>
  <c r="D2341" i="106"/>
  <c r="D2340" i="106"/>
  <c r="D2339" i="106"/>
  <c r="D2338" i="106"/>
  <c r="D2337" i="106"/>
  <c r="D2336" i="106"/>
  <c r="D2335" i="106"/>
  <c r="D2334" i="106"/>
  <c r="D2333" i="106"/>
  <c r="D2332" i="106"/>
  <c r="D2331" i="106"/>
  <c r="D2330" i="106"/>
  <c r="D2329" i="106"/>
  <c r="D2328" i="106"/>
  <c r="D2327" i="106"/>
  <c r="D2326" i="106"/>
  <c r="D2325" i="106"/>
  <c r="D2324" i="106"/>
  <c r="D2323" i="106"/>
  <c r="D2322" i="106"/>
  <c r="D2321" i="106"/>
  <c r="D2320" i="106"/>
  <c r="D2319" i="106"/>
  <c r="D2318" i="106"/>
  <c r="D2317" i="106"/>
  <c r="D2316" i="106"/>
  <c r="D2315" i="106"/>
  <c r="D2314" i="106"/>
  <c r="D2313" i="106"/>
  <c r="D2312" i="106"/>
  <c r="D2311" i="106"/>
  <c r="D2310" i="106"/>
  <c r="D2309" i="106"/>
  <c r="D2308" i="106"/>
  <c r="D2307" i="106"/>
  <c r="D2306" i="106"/>
  <c r="D2305" i="106"/>
  <c r="D2304" i="106"/>
  <c r="D2303" i="106"/>
  <c r="D2302" i="106"/>
  <c r="D2301" i="106"/>
  <c r="D2300" i="106"/>
  <c r="D2299" i="106"/>
  <c r="D2298" i="106"/>
  <c r="D2297" i="106"/>
  <c r="D2296" i="106"/>
  <c r="D2295" i="106"/>
  <c r="D2294" i="106"/>
  <c r="D2293" i="106"/>
  <c r="D2292" i="106"/>
  <c r="D2291" i="106"/>
  <c r="D2290" i="106"/>
  <c r="D2289" i="106"/>
  <c r="D2288" i="106"/>
  <c r="D2287" i="106"/>
  <c r="D2286" i="106"/>
  <c r="D2285" i="106"/>
  <c r="D2284" i="106"/>
  <c r="D2283" i="106"/>
  <c r="D2282" i="106"/>
  <c r="D2281" i="106"/>
  <c r="D2280" i="106"/>
  <c r="D2279" i="106"/>
  <c r="D2278" i="106"/>
  <c r="D2277" i="106"/>
  <c r="D2276" i="106"/>
  <c r="D2275" i="106"/>
  <c r="D2274" i="106"/>
  <c r="D2273" i="106"/>
  <c r="D2272" i="106"/>
  <c r="D2271" i="106"/>
  <c r="D2270" i="106"/>
  <c r="D2269" i="106"/>
  <c r="D2268" i="106"/>
  <c r="D2267" i="106"/>
  <c r="D2266" i="106"/>
  <c r="D2265" i="106"/>
  <c r="D2264" i="106"/>
  <c r="D2263" i="106"/>
  <c r="D2262" i="106"/>
  <c r="D2261" i="106"/>
  <c r="D2260" i="106"/>
  <c r="D2259" i="106"/>
  <c r="D2258" i="106"/>
  <c r="D2257" i="106"/>
  <c r="D2256" i="106"/>
  <c r="D2255" i="106"/>
  <c r="D2254" i="106"/>
  <c r="D2253" i="106"/>
  <c r="D2252" i="106"/>
  <c r="D2251" i="106"/>
  <c r="D2250" i="106"/>
  <c r="D2249" i="106"/>
  <c r="D2248" i="106"/>
  <c r="D2247" i="106"/>
  <c r="D2246" i="106"/>
  <c r="D2245" i="106"/>
  <c r="D2244" i="106"/>
  <c r="D2243" i="106"/>
  <c r="D2242" i="106"/>
  <c r="D2241" i="106"/>
  <c r="D2240" i="106"/>
  <c r="D2239" i="106"/>
  <c r="D2238" i="106"/>
  <c r="D2237" i="106"/>
  <c r="D2236" i="106"/>
  <c r="D2235" i="106"/>
  <c r="D2234" i="106"/>
  <c r="D2233" i="106"/>
  <c r="D2232" i="106"/>
  <c r="D2231" i="106"/>
  <c r="D2230" i="106"/>
  <c r="D2229" i="106"/>
  <c r="D2228" i="106"/>
  <c r="D2227" i="106"/>
  <c r="D2226" i="106"/>
  <c r="D2225" i="106"/>
  <c r="D2224" i="106"/>
  <c r="D2223" i="106"/>
  <c r="D2222" i="106"/>
  <c r="D2221" i="106"/>
  <c r="D2220" i="106"/>
  <c r="D2219" i="106"/>
  <c r="D2218" i="106"/>
  <c r="D2217" i="106"/>
  <c r="D2216" i="106"/>
  <c r="D2215" i="106"/>
  <c r="D2214" i="106"/>
  <c r="D2213" i="106"/>
  <c r="D2212" i="106"/>
  <c r="D2211" i="106"/>
  <c r="D2210" i="106"/>
  <c r="D2209" i="106"/>
  <c r="D2208" i="106"/>
  <c r="D2207" i="106"/>
  <c r="D2206" i="106"/>
  <c r="D2205" i="106"/>
  <c r="D2204" i="106"/>
  <c r="D2203" i="106"/>
  <c r="D2202" i="106"/>
  <c r="D2201" i="106"/>
  <c r="D2200" i="106"/>
  <c r="D2199" i="106"/>
  <c r="D2198" i="106"/>
  <c r="D2197" i="106"/>
  <c r="D2196" i="106"/>
  <c r="D2195" i="106"/>
  <c r="D2194" i="106"/>
  <c r="D2193" i="106"/>
  <c r="D2192" i="106"/>
  <c r="D2191" i="106"/>
  <c r="D2190" i="106"/>
  <c r="D2189" i="106"/>
  <c r="D2188" i="106"/>
  <c r="D2187" i="106"/>
  <c r="D2186" i="106"/>
  <c r="D2185" i="106"/>
  <c r="D2184" i="106"/>
  <c r="D2183" i="106"/>
  <c r="D2182" i="106"/>
  <c r="D2181" i="106"/>
  <c r="D2180" i="106"/>
  <c r="D2179" i="106"/>
  <c r="D2178" i="106"/>
  <c r="D2177" i="106"/>
  <c r="D2176" i="106"/>
  <c r="D2175" i="106"/>
  <c r="D2174" i="106"/>
  <c r="D2173" i="106"/>
  <c r="D2172" i="106"/>
  <c r="D2171" i="106"/>
  <c r="D2170" i="106"/>
  <c r="D2169" i="106"/>
  <c r="D2168" i="106"/>
  <c r="D2167" i="106"/>
  <c r="D2166" i="106"/>
  <c r="D2165" i="106"/>
  <c r="D2164" i="106"/>
  <c r="D2163" i="106"/>
  <c r="D2162" i="106"/>
  <c r="D2161" i="106"/>
  <c r="D2160" i="106"/>
  <c r="D2159" i="106"/>
  <c r="D2158" i="106"/>
  <c r="D2157" i="106"/>
  <c r="D2156" i="106"/>
  <c r="D2155" i="106"/>
  <c r="D2154" i="106"/>
  <c r="D2153" i="106"/>
  <c r="D2152" i="106"/>
  <c r="D2151" i="106"/>
  <c r="D2150" i="106"/>
  <c r="D2149" i="106"/>
  <c r="D2148" i="106"/>
  <c r="D2147" i="106"/>
  <c r="D2146" i="106"/>
  <c r="D2145" i="106"/>
  <c r="D2144" i="106"/>
  <c r="D2143" i="106"/>
  <c r="D2142" i="106"/>
  <c r="D2141" i="106"/>
  <c r="D2140" i="106"/>
  <c r="D2139" i="106"/>
  <c r="D2138" i="106"/>
  <c r="D2137" i="106"/>
  <c r="D2136" i="106"/>
  <c r="D2135" i="106"/>
  <c r="D2134" i="106"/>
  <c r="D2133" i="106"/>
  <c r="D2132" i="106"/>
  <c r="D2131" i="106"/>
  <c r="D2130" i="106"/>
  <c r="D2129" i="106"/>
  <c r="D2128" i="106"/>
  <c r="D2127" i="106"/>
  <c r="D2126" i="106"/>
  <c r="D2125" i="106"/>
  <c r="D2124" i="106"/>
  <c r="D2123" i="106"/>
  <c r="D2122" i="106"/>
  <c r="D2121" i="106"/>
  <c r="D2120" i="106"/>
  <c r="D2119" i="106"/>
  <c r="D2118" i="106"/>
  <c r="D2117" i="106"/>
  <c r="D2116" i="106"/>
  <c r="D2115" i="106"/>
  <c r="D2114" i="106"/>
  <c r="D2113" i="106"/>
  <c r="D2112" i="106"/>
  <c r="D2111" i="106"/>
  <c r="D2110" i="106"/>
  <c r="D2109" i="106"/>
  <c r="D2108" i="106"/>
  <c r="D2107" i="106"/>
  <c r="D2106" i="106"/>
  <c r="D2102" i="106"/>
  <c r="D2101" i="106"/>
  <c r="D2099" i="106"/>
  <c r="D2098" i="106"/>
  <c r="D2097" i="106"/>
  <c r="D2096" i="106"/>
  <c r="D2095" i="106"/>
  <c r="D2094" i="106"/>
  <c r="D2093" i="106"/>
  <c r="D2088" i="106"/>
  <c r="D2085" i="106"/>
  <c r="D2084" i="106"/>
  <c r="D2083" i="106"/>
  <c r="D2082" i="106"/>
  <c r="D2081" i="106"/>
  <c r="D2080" i="106"/>
  <c r="D2078" i="106"/>
  <c r="D2077" i="106"/>
  <c r="D2076" i="106"/>
  <c r="D2075" i="106"/>
  <c r="D2074" i="106"/>
  <c r="D2073" i="106"/>
  <c r="D2072" i="106"/>
  <c r="D2071" i="106"/>
  <c r="D2070" i="106"/>
  <c r="D2069" i="106"/>
  <c r="D2068" i="106"/>
  <c r="D2067" i="106"/>
  <c r="D2066" i="106"/>
  <c r="D2065" i="106"/>
  <c r="D2064" i="106"/>
  <c r="D2063" i="106"/>
  <c r="D2062" i="106"/>
  <c r="D2061" i="106"/>
  <c r="D2060" i="106"/>
  <c r="D2048" i="106"/>
  <c r="D2042" i="106"/>
  <c r="D2036" i="106"/>
  <c r="D2030" i="106"/>
  <c r="D2005" i="106"/>
  <c r="D2004" i="106"/>
  <c r="D2003" i="106"/>
  <c r="D2002" i="106"/>
  <c r="D2001" i="106"/>
  <c r="D2000" i="106"/>
  <c r="D1999" i="106"/>
  <c r="D1998" i="106"/>
  <c r="D1997" i="106"/>
  <c r="D1996" i="106"/>
  <c r="D1995" i="106"/>
  <c r="D1992" i="106"/>
  <c r="D1989" i="106"/>
  <c r="D1987" i="106"/>
  <c r="D1979" i="106"/>
  <c r="D1976" i="106"/>
  <c r="D1974" i="106"/>
  <c r="D1973" i="106"/>
  <c r="D1968" i="106"/>
  <c r="D1967" i="106"/>
  <c r="D1966" i="106"/>
  <c r="D1965" i="106"/>
  <c r="D1964" i="106"/>
  <c r="D1963" i="106"/>
  <c r="D1962" i="106"/>
  <c r="D1961" i="106"/>
  <c r="D1960" i="106"/>
  <c r="D1959" i="106"/>
  <c r="D1958" i="106"/>
  <c r="D1957" i="106"/>
  <c r="D1954" i="106"/>
  <c r="D1952" i="106"/>
  <c r="D1950" i="106"/>
  <c r="D1949" i="106"/>
  <c r="D1947" i="106"/>
  <c r="D1945" i="106"/>
  <c r="D1944" i="106"/>
  <c r="D1943" i="106"/>
  <c r="D1942" i="106"/>
  <c r="D1941" i="106"/>
  <c r="D1940" i="106"/>
  <c r="D1939" i="106"/>
  <c r="D1936" i="106"/>
  <c r="D1935" i="106"/>
  <c r="D1934" i="106"/>
  <c r="D1933" i="106"/>
  <c r="D1932" i="106"/>
  <c r="D1931" i="106"/>
  <c r="D1930" i="106"/>
  <c r="D1929" i="106"/>
  <c r="D1928" i="106"/>
  <c r="D1927" i="106"/>
  <c r="D1926" i="106"/>
  <c r="D1925" i="106"/>
  <c r="D1924" i="106"/>
  <c r="D1923" i="106"/>
  <c r="D1922" i="106"/>
  <c r="D1921" i="106"/>
  <c r="D1920" i="106"/>
  <c r="D1919" i="106"/>
  <c r="D1918" i="106"/>
  <c r="D1917" i="106"/>
  <c r="D1916" i="106"/>
  <c r="D1915" i="106"/>
  <c r="D1914" i="106"/>
  <c r="D1913" i="106"/>
  <c r="D1912" i="106"/>
  <c r="D1911" i="106"/>
  <c r="D1910" i="106"/>
  <c r="D1909" i="106"/>
  <c r="D1908" i="106"/>
  <c r="D1907" i="106"/>
  <c r="D1906" i="106"/>
  <c r="D1905" i="106"/>
  <c r="D1904" i="106"/>
  <c r="D1903" i="106"/>
  <c r="D1902" i="106"/>
  <c r="D1901" i="106"/>
  <c r="D1900" i="106"/>
  <c r="D1899" i="106"/>
  <c r="D1898" i="106"/>
  <c r="D1897" i="106"/>
  <c r="D1896" i="106"/>
  <c r="D1895" i="106"/>
  <c r="D1894" i="106"/>
  <c r="D1893" i="106"/>
  <c r="D1892" i="106"/>
  <c r="D1891" i="106"/>
  <c r="D1890" i="106"/>
  <c r="D1889" i="106"/>
  <c r="D1888" i="106"/>
  <c r="D1887" i="106"/>
  <c r="D1886" i="106"/>
  <c r="D1885" i="106"/>
  <c r="D1884" i="106"/>
  <c r="D1883" i="106"/>
  <c r="D1882" i="106"/>
  <c r="D1881" i="106"/>
  <c r="D1880" i="106"/>
  <c r="D1879" i="106"/>
  <c r="D1822" i="106"/>
  <c r="D1820" i="106"/>
  <c r="D1819" i="106"/>
  <c r="D1817" i="106"/>
  <c r="D1812" i="106"/>
  <c r="D1804" i="106"/>
  <c r="D1803" i="106"/>
  <c r="D1801" i="106"/>
  <c r="D1796" i="106"/>
  <c r="D1788" i="106"/>
  <c r="D1787" i="106"/>
  <c r="D1785" i="106"/>
  <c r="D1780" i="106"/>
  <c r="D1772" i="106"/>
  <c r="D1771" i="106"/>
  <c r="D1769" i="106"/>
  <c r="D1764" i="106"/>
  <c r="D1756" i="106"/>
  <c r="D1755" i="106"/>
  <c r="D1753" i="106"/>
  <c r="D1748" i="106"/>
  <c r="D1741" i="106"/>
  <c r="D1740" i="106"/>
  <c r="D1739" i="106"/>
  <c r="D1738" i="106"/>
  <c r="D1737" i="106"/>
  <c r="D1736" i="106"/>
  <c r="D1735" i="106"/>
  <c r="D1734" i="106"/>
  <c r="D1733" i="106"/>
  <c r="D1732" i="106"/>
  <c r="D1731" i="106"/>
  <c r="D1730" i="106"/>
  <c r="D1729" i="106"/>
  <c r="D1728" i="106"/>
  <c r="D1727" i="106"/>
  <c r="D1726" i="106"/>
  <c r="D1725" i="106"/>
  <c r="D1724" i="106"/>
  <c r="D1723" i="106"/>
  <c r="D1722" i="106"/>
  <c r="D1721" i="106"/>
  <c r="D1720" i="106"/>
  <c r="D1719" i="106"/>
  <c r="D1718" i="106"/>
  <c r="D1717" i="106"/>
  <c r="D1716" i="106"/>
  <c r="D1715" i="106"/>
  <c r="D1714" i="106"/>
  <c r="D1713" i="106"/>
  <c r="D1712" i="106"/>
  <c r="D1711" i="106"/>
  <c r="D1710" i="106"/>
  <c r="D1709" i="106"/>
  <c r="D1708" i="106"/>
  <c r="D1707" i="106"/>
  <c r="D1706" i="106"/>
  <c r="D1705" i="106"/>
  <c r="D1704" i="106"/>
  <c r="D1703" i="106"/>
  <c r="D1702" i="106"/>
  <c r="D1701" i="106"/>
  <c r="D1700" i="106"/>
  <c r="D1699" i="106"/>
  <c r="D1697" i="106"/>
  <c r="D1696" i="106"/>
  <c r="D1695" i="106"/>
  <c r="D1694" i="106"/>
  <c r="D1693" i="106"/>
  <c r="D1692" i="106"/>
  <c r="D1691" i="106"/>
  <c r="D1690" i="106"/>
  <c r="D1689" i="106"/>
  <c r="D1688" i="106"/>
  <c r="D1687" i="106"/>
  <c r="D1686" i="106"/>
  <c r="D1683" i="106"/>
  <c r="D1682" i="106"/>
  <c r="D1681" i="106"/>
  <c r="D1680" i="106"/>
  <c r="D1679" i="106"/>
  <c r="D1678" i="106"/>
  <c r="D1677" i="106"/>
  <c r="D1676" i="106"/>
  <c r="D1675" i="106"/>
  <c r="D1674" i="106"/>
  <c r="D1673" i="106"/>
  <c r="D1672" i="106"/>
  <c r="D1669" i="106"/>
  <c r="D1668" i="106"/>
  <c r="D1667" i="106"/>
  <c r="D1666" i="106"/>
  <c r="D1665" i="106"/>
  <c r="D1664" i="106"/>
  <c r="D1663" i="106"/>
  <c r="D1662" i="106"/>
  <c r="D1661" i="106"/>
  <c r="D1660" i="106"/>
  <c r="D1659" i="106"/>
  <c r="D1658" i="106"/>
  <c r="D1655" i="106"/>
  <c r="D1654" i="106"/>
  <c r="D1653" i="106"/>
  <c r="D1652" i="106"/>
  <c r="D1651" i="106"/>
  <c r="D1650" i="106"/>
  <c r="D1649" i="106"/>
  <c r="D1648" i="106"/>
  <c r="D1647" i="106"/>
  <c r="D1646" i="106"/>
  <c r="D1645" i="106"/>
  <c r="D1644" i="106"/>
  <c r="D1641" i="106"/>
  <c r="D1640" i="106"/>
  <c r="D1639" i="106"/>
  <c r="D1638" i="106"/>
  <c r="D1637" i="106"/>
  <c r="D1636" i="106"/>
  <c r="D1635" i="106"/>
  <c r="D1634" i="106"/>
  <c r="D1633" i="106"/>
  <c r="D1632" i="106"/>
  <c r="D1631" i="106"/>
  <c r="D1630" i="106"/>
  <c r="D1627" i="106"/>
  <c r="D1626" i="106"/>
  <c r="D1625" i="106"/>
  <c r="D1624" i="106"/>
  <c r="D1623" i="106"/>
  <c r="D1622" i="106"/>
  <c r="D1621" i="106"/>
  <c r="D1620" i="106"/>
  <c r="D1619" i="106"/>
  <c r="D1618" i="106"/>
  <c r="D1617" i="106"/>
  <c r="D1616" i="106"/>
  <c r="D1614" i="106"/>
  <c r="D1613" i="106"/>
  <c r="D1612" i="106"/>
  <c r="D1611" i="106"/>
  <c r="D1610" i="106"/>
  <c r="D1609" i="106"/>
  <c r="D1608" i="106"/>
  <c r="D1607" i="106"/>
  <c r="D1606" i="106"/>
  <c r="D1605" i="106"/>
  <c r="D1604" i="106"/>
  <c r="D1603" i="106"/>
  <c r="D1602" i="106"/>
  <c r="D1601" i="106"/>
  <c r="D1600" i="106"/>
  <c r="D1599" i="106"/>
  <c r="D1598" i="106"/>
  <c r="D1597" i="106"/>
  <c r="D1596" i="106"/>
  <c r="D1595" i="106"/>
  <c r="D1594" i="106"/>
  <c r="D1593" i="106"/>
  <c r="D1592" i="106"/>
  <c r="D1591" i="106"/>
  <c r="D1590" i="106"/>
  <c r="D1589" i="106"/>
  <c r="D1588" i="106"/>
  <c r="D1587" i="106"/>
  <c r="D1586" i="106"/>
  <c r="D1585" i="106"/>
  <c r="D1584" i="106"/>
  <c r="D1583" i="106"/>
  <c r="D1582" i="106"/>
  <c r="D1581" i="106"/>
  <c r="D1580" i="106"/>
  <c r="D1579" i="106"/>
  <c r="D1578" i="106"/>
  <c r="D1577" i="106"/>
  <c r="D1576" i="106"/>
  <c r="D1575" i="106"/>
  <c r="D1574" i="106"/>
  <c r="D1573" i="106"/>
  <c r="D1572" i="106"/>
  <c r="D1571" i="106"/>
  <c r="D1570" i="106"/>
  <c r="D1569" i="106"/>
  <c r="D1568" i="106"/>
  <c r="D1567" i="106"/>
  <c r="D1566" i="106"/>
  <c r="D1565" i="106"/>
  <c r="D1564" i="106"/>
  <c r="D1563" i="106"/>
  <c r="D1562" i="106"/>
  <c r="D1561" i="106"/>
  <c r="D1560" i="106"/>
  <c r="D1555" i="106"/>
  <c r="D1554" i="106"/>
  <c r="D1549" i="106"/>
  <c r="D1548" i="106"/>
  <c r="D1543" i="106"/>
  <c r="D1542" i="106"/>
  <c r="D1537" i="106"/>
  <c r="D1536" i="106"/>
  <c r="D1531" i="106"/>
  <c r="D1530" i="106"/>
  <c r="D1525" i="106"/>
  <c r="D1524" i="106"/>
  <c r="D1519" i="106"/>
  <c r="D1518" i="106"/>
  <c r="D1514" i="106"/>
  <c r="D1505" i="106"/>
  <c r="D1503" i="106"/>
  <c r="D1497" i="106"/>
  <c r="D1467" i="106"/>
  <c r="D1466" i="106"/>
  <c r="D1465" i="106"/>
  <c r="D1463" i="106"/>
  <c r="D1462" i="106"/>
  <c r="D1461" i="106"/>
  <c r="D1460" i="106"/>
  <c r="D1459" i="106"/>
  <c r="D1457" i="106"/>
  <c r="D1456" i="106"/>
  <c r="D1455" i="106"/>
  <c r="D1454" i="106"/>
  <c r="D1453" i="106"/>
  <c r="D1451" i="106"/>
  <c r="D1441" i="106"/>
  <c r="D1439" i="106"/>
  <c r="D1433" i="106"/>
  <c r="D1403" i="106"/>
  <c r="D1402" i="106"/>
  <c r="D1401" i="106"/>
  <c r="D1399" i="106"/>
  <c r="D1398" i="106"/>
  <c r="D1397" i="106"/>
  <c r="D1396" i="106"/>
  <c r="D1395" i="106"/>
  <c r="D1393" i="106"/>
  <c r="D1392" i="106"/>
  <c r="D1391" i="106"/>
  <c r="D1390" i="106"/>
  <c r="D1389" i="106"/>
  <c r="D1388" i="106"/>
  <c r="D1384" i="106"/>
  <c r="D1377" i="106"/>
  <c r="D1376" i="106"/>
  <c r="D1372" i="106"/>
  <c r="D1366" i="106"/>
  <c r="D1365" i="106"/>
  <c r="D1360" i="106"/>
  <c r="D1359" i="106"/>
  <c r="D1354" i="106"/>
  <c r="D1353" i="106"/>
  <c r="D1347" i="106"/>
  <c r="D1346" i="106"/>
  <c r="D1341" i="106"/>
  <c r="D1340" i="106"/>
  <c r="D1335" i="106"/>
  <c r="D1334" i="106"/>
  <c r="D1332" i="106"/>
  <c r="D1320" i="106"/>
  <c r="D1319" i="106"/>
  <c r="D1318" i="106"/>
  <c r="D1317" i="106"/>
  <c r="D1304" i="106"/>
  <c r="D1303" i="106"/>
  <c r="D1302" i="106"/>
  <c r="D1301" i="106"/>
  <c r="D1300" i="106"/>
  <c r="D1299" i="106"/>
  <c r="D1298" i="106"/>
  <c r="D1297" i="106"/>
  <c r="D1296" i="106"/>
  <c r="D1295" i="106"/>
  <c r="D1294" i="106"/>
  <c r="D1293" i="106"/>
  <c r="D1292" i="106"/>
  <c r="D1291" i="106"/>
  <c r="D1290" i="106"/>
  <c r="D1289" i="106"/>
  <c r="D1288" i="106"/>
  <c r="D1284" i="106"/>
  <c r="D1276" i="106"/>
  <c r="D1269" i="106"/>
  <c r="D1261" i="106"/>
  <c r="D1253" i="106"/>
  <c r="D1244" i="106"/>
  <c r="D1236" i="106"/>
  <c r="D1228" i="106"/>
  <c r="D1220" i="106"/>
  <c r="D1216" i="106"/>
  <c r="D1215" i="106"/>
  <c r="D1214" i="106"/>
  <c r="D1213" i="106"/>
  <c r="D1212" i="106"/>
  <c r="D1211" i="106"/>
  <c r="D1210" i="106"/>
  <c r="D1209" i="106"/>
  <c r="D1208" i="106"/>
  <c r="D1207" i="106"/>
  <c r="D1206" i="106"/>
  <c r="D1205" i="106"/>
  <c r="D1204" i="106"/>
  <c r="D1203" i="106"/>
  <c r="D1202" i="106"/>
  <c r="D1201" i="106"/>
  <c r="D1200" i="106"/>
  <c r="D1199" i="106"/>
  <c r="D1198" i="106"/>
  <c r="D1197" i="106"/>
  <c r="D1196" i="106"/>
  <c r="D1195" i="106"/>
  <c r="D1194" i="106"/>
  <c r="D1193" i="106"/>
  <c r="D1192" i="106"/>
  <c r="D1191" i="106"/>
  <c r="D1190" i="106"/>
  <c r="D1189" i="106"/>
  <c r="D1188" i="106"/>
  <c r="D1187" i="106"/>
  <c r="D1186" i="106"/>
  <c r="D1185" i="106"/>
  <c r="D1184" i="106"/>
  <c r="D1183" i="106"/>
  <c r="D1182" i="106"/>
  <c r="D1181" i="106"/>
  <c r="D1180" i="106"/>
  <c r="D1179" i="106"/>
  <c r="D1178" i="106"/>
  <c r="D1177" i="106"/>
  <c r="D1176" i="106"/>
  <c r="D1175" i="106"/>
  <c r="D1174" i="106"/>
  <c r="D1173" i="106"/>
  <c r="D1172" i="106"/>
  <c r="D1171" i="106"/>
  <c r="D1170" i="106"/>
  <c r="D1169" i="106"/>
  <c r="D1168" i="106"/>
  <c r="D1167" i="106"/>
  <c r="D1166" i="106"/>
  <c r="D1165" i="106"/>
  <c r="D1164" i="106"/>
  <c r="D1163" i="106"/>
  <c r="D1162" i="106"/>
  <c r="D1161" i="106"/>
  <c r="D1160" i="106"/>
  <c r="D1159" i="106"/>
  <c r="D1158" i="106"/>
  <c r="D1157" i="106"/>
  <c r="D1156" i="106"/>
  <c r="D1155" i="106"/>
  <c r="D1154" i="106"/>
  <c r="D1153" i="106"/>
  <c r="D1152" i="106"/>
  <c r="D1148" i="106"/>
  <c r="D1146" i="106"/>
  <c r="D1138" i="106"/>
  <c r="D1136" i="106"/>
  <c r="D1130" i="106"/>
  <c r="D1101" i="106"/>
  <c r="D1100" i="106"/>
  <c r="D1099" i="106"/>
  <c r="D1097" i="106"/>
  <c r="D1096" i="106"/>
  <c r="D1095" i="106"/>
  <c r="D1094" i="106"/>
  <c r="D1093" i="106"/>
  <c r="D1090" i="106"/>
  <c r="D1089" i="106"/>
  <c r="D1088" i="106"/>
  <c r="D1087" i="106"/>
  <c r="D1086" i="106"/>
  <c r="D1085" i="106"/>
  <c r="D1084" i="106"/>
  <c r="D1083" i="106"/>
  <c r="D1082" i="106"/>
  <c r="D1081" i="106"/>
  <c r="D1080" i="106"/>
  <c r="D1079" i="106"/>
  <c r="D1078" i="106"/>
  <c r="D1077" i="106"/>
  <c r="D1076" i="106"/>
  <c r="D1075" i="106"/>
  <c r="D1074" i="106"/>
  <c r="D1073" i="106"/>
  <c r="D1072" i="106"/>
  <c r="D1071" i="106"/>
  <c r="D1070" i="106"/>
  <c r="D1069" i="106"/>
  <c r="D1068" i="106"/>
  <c r="D1067" i="106"/>
  <c r="D1066" i="106"/>
  <c r="D1065" i="106"/>
  <c r="D1064" i="106"/>
  <c r="D1063" i="106"/>
  <c r="D1062" i="106"/>
  <c r="D1061" i="106"/>
  <c r="D1060" i="106"/>
  <c r="D1059" i="106"/>
  <c r="D1058" i="106"/>
  <c r="D1057" i="106"/>
  <c r="D1056" i="106"/>
  <c r="D1055" i="106"/>
  <c r="D1054" i="106"/>
  <c r="D1053" i="106"/>
  <c r="D1050" i="106"/>
  <c r="D1048" i="106"/>
  <c r="D1040" i="106"/>
  <c r="D1038" i="106"/>
  <c r="D1032" i="106"/>
  <c r="D1003" i="106"/>
  <c r="D1002" i="106"/>
  <c r="D1001" i="106"/>
  <c r="D999" i="106"/>
  <c r="D998" i="106"/>
  <c r="D997" i="106"/>
  <c r="D996" i="106"/>
  <c r="D995" i="106"/>
  <c r="D992" i="106"/>
  <c r="D991" i="106"/>
  <c r="D990" i="106"/>
  <c r="D989" i="106"/>
  <c r="D988" i="106"/>
  <c r="D982" i="106"/>
  <c r="D980" i="106"/>
  <c r="D974" i="106"/>
  <c r="D945" i="106"/>
  <c r="D944" i="106"/>
  <c r="D943" i="106"/>
  <c r="D941" i="106"/>
  <c r="D940" i="106"/>
  <c r="D939" i="106"/>
  <c r="D938" i="106"/>
  <c r="D937" i="106"/>
  <c r="D934" i="106"/>
  <c r="D933" i="106"/>
  <c r="D932" i="106"/>
  <c r="D931" i="106"/>
  <c r="D930" i="106"/>
  <c r="D924" i="106"/>
  <c r="D922" i="106"/>
  <c r="D916" i="106"/>
  <c r="D887" i="106"/>
  <c r="D886" i="106"/>
  <c r="D885" i="106"/>
  <c r="D883" i="106"/>
  <c r="D882" i="106"/>
  <c r="D881" i="106"/>
  <c r="D880" i="106"/>
  <c r="D879" i="106"/>
  <c r="D876" i="106"/>
  <c r="D875" i="106"/>
  <c r="D874" i="106"/>
  <c r="D873" i="106"/>
  <c r="D872" i="106"/>
  <c r="D866" i="106"/>
  <c r="D864" i="106"/>
  <c r="D858" i="106"/>
  <c r="D829" i="106"/>
  <c r="D828" i="106"/>
  <c r="D827" i="106"/>
  <c r="D825" i="106"/>
  <c r="D824" i="106"/>
  <c r="D823" i="106"/>
  <c r="D822" i="106"/>
  <c r="D821" i="106"/>
  <c r="D818" i="106"/>
  <c r="D817" i="106"/>
  <c r="D816" i="106"/>
  <c r="D815" i="106"/>
  <c r="D814" i="106"/>
  <c r="D808" i="106"/>
  <c r="D806" i="106"/>
  <c r="D800" i="106"/>
  <c r="D771" i="106"/>
  <c r="D770" i="106"/>
  <c r="D769" i="106"/>
  <c r="D767" i="106"/>
  <c r="D766" i="106"/>
  <c r="D765" i="106"/>
  <c r="D764" i="106"/>
  <c r="D763" i="106"/>
  <c r="D760" i="106"/>
  <c r="D759" i="106"/>
  <c r="D758" i="106"/>
  <c r="D757" i="106"/>
  <c r="D756" i="106"/>
  <c r="D750" i="106"/>
  <c r="D748" i="106"/>
  <c r="D742" i="106"/>
  <c r="D713" i="106"/>
  <c r="D712" i="106"/>
  <c r="D711" i="106"/>
  <c r="D709" i="106"/>
  <c r="D708" i="106"/>
  <c r="D707" i="106"/>
  <c r="D706" i="106"/>
  <c r="D705" i="106"/>
  <c r="D702" i="106"/>
  <c r="D701" i="106"/>
  <c r="D700" i="106"/>
  <c r="D699" i="106"/>
  <c r="D698" i="106"/>
  <c r="D697" i="106"/>
  <c r="D696" i="106"/>
  <c r="D695" i="106"/>
  <c r="D694" i="106"/>
  <c r="D693" i="106"/>
  <c r="D692" i="106"/>
  <c r="D691" i="106"/>
  <c r="D690" i="106"/>
  <c r="D689" i="106"/>
  <c r="D688" i="106"/>
  <c r="D687" i="106"/>
  <c r="D686" i="106"/>
  <c r="D685" i="106"/>
  <c r="D684" i="106"/>
  <c r="D683" i="106"/>
  <c r="D682" i="106"/>
  <c r="D681" i="106"/>
  <c r="D680" i="106"/>
  <c r="D679" i="106"/>
  <c r="D678" i="106"/>
  <c r="D677" i="106"/>
  <c r="D676" i="106"/>
  <c r="D675" i="106"/>
  <c r="D674" i="106"/>
  <c r="D673" i="106"/>
  <c r="D672" i="106"/>
  <c r="D671" i="106"/>
  <c r="D670" i="106"/>
  <c r="D669" i="106"/>
  <c r="D668" i="106"/>
  <c r="D667" i="106"/>
  <c r="D666" i="106"/>
  <c r="D665" i="106"/>
  <c r="D664" i="106"/>
  <c r="D663" i="106"/>
  <c r="D662" i="106"/>
  <c r="D661" i="106"/>
  <c r="D660" i="106"/>
  <c r="D659" i="106"/>
  <c r="D658" i="106"/>
  <c r="D657" i="106"/>
  <c r="D656" i="106"/>
  <c r="D655" i="106"/>
  <c r="D654" i="106"/>
  <c r="D653" i="106"/>
  <c r="D652" i="106"/>
  <c r="D648" i="106"/>
  <c r="D647" i="106"/>
  <c r="D646" i="106"/>
  <c r="D645" i="106"/>
  <c r="D644" i="106"/>
  <c r="D643" i="106"/>
  <c r="D642" i="106"/>
  <c r="D641" i="106"/>
  <c r="D640" i="106"/>
  <c r="D639" i="106"/>
  <c r="D638" i="106"/>
  <c r="D637" i="106"/>
  <c r="D636" i="106"/>
  <c r="D635" i="106"/>
  <c r="D634" i="106"/>
  <c r="D633" i="106"/>
  <c r="D632" i="106"/>
  <c r="D631" i="106"/>
  <c r="D630" i="106"/>
  <c r="D629" i="106"/>
  <c r="D628" i="106"/>
  <c r="D627" i="106"/>
  <c r="D626" i="106"/>
  <c r="D625" i="106"/>
  <c r="D624" i="106"/>
  <c r="D623" i="106"/>
  <c r="D622" i="106"/>
  <c r="D621" i="106"/>
  <c r="D620" i="106"/>
  <c r="D619" i="106"/>
  <c r="D615" i="106"/>
  <c r="D614" i="106"/>
  <c r="D613" i="106"/>
  <c r="D612" i="106"/>
  <c r="D611" i="106"/>
  <c r="D610" i="106"/>
  <c r="D609" i="106"/>
  <c r="D608" i="106"/>
  <c r="D607" i="106"/>
  <c r="D606" i="106"/>
  <c r="D605" i="106"/>
  <c r="D604" i="106"/>
  <c r="D603" i="106"/>
  <c r="D602" i="106"/>
  <c r="D601" i="106"/>
  <c r="D600" i="106"/>
  <c r="D599" i="106"/>
  <c r="D598" i="106"/>
  <c r="D597" i="106"/>
  <c r="D596" i="106"/>
  <c r="D595" i="106"/>
  <c r="D594" i="106"/>
  <c r="D593" i="106"/>
  <c r="D592" i="106"/>
  <c r="D591" i="106"/>
  <c r="D590" i="106"/>
  <c r="D589" i="106"/>
  <c r="D588" i="106"/>
  <c r="D587" i="106"/>
  <c r="D586" i="106"/>
  <c r="D585" i="106"/>
  <c r="D584" i="106"/>
  <c r="D583" i="106"/>
  <c r="D582" i="106"/>
  <c r="D581" i="106"/>
  <c r="D580" i="106"/>
  <c r="D579" i="106"/>
  <c r="D578" i="106"/>
  <c r="D577" i="106"/>
  <c r="D576" i="106"/>
  <c r="D575" i="106"/>
  <c r="D574" i="106"/>
  <c r="D573" i="106"/>
  <c r="D572" i="106"/>
  <c r="D571" i="106"/>
  <c r="D570" i="106"/>
  <c r="D569" i="106"/>
  <c r="D568" i="106"/>
  <c r="D567" i="106"/>
  <c r="D566" i="106"/>
  <c r="D565" i="106"/>
  <c r="D564" i="106"/>
  <c r="D563" i="106"/>
  <c r="D562" i="106"/>
  <c r="D561" i="106"/>
  <c r="D560" i="106"/>
  <c r="D559" i="106"/>
  <c r="D558" i="106"/>
  <c r="D557" i="106"/>
  <c r="D556" i="106"/>
  <c r="D555" i="106"/>
  <c r="D554" i="106"/>
  <c r="D553" i="106"/>
  <c r="D552" i="106"/>
  <c r="D551" i="106"/>
  <c r="D550" i="106"/>
  <c r="D549" i="106"/>
  <c r="D548" i="106"/>
  <c r="D547" i="106"/>
  <c r="D546" i="106"/>
  <c r="D545" i="106"/>
  <c r="D544" i="106"/>
  <c r="D543" i="106"/>
  <c r="D542" i="106"/>
  <c r="D541" i="106"/>
  <c r="D540" i="106"/>
  <c r="D539" i="106"/>
  <c r="D538" i="106"/>
  <c r="D537" i="106"/>
  <c r="D536" i="106"/>
  <c r="D535" i="106"/>
  <c r="D534" i="106"/>
  <c r="D533" i="106"/>
  <c r="D532" i="106"/>
  <c r="D531" i="106"/>
  <c r="D530" i="106"/>
  <c r="D529" i="106"/>
  <c r="D528" i="106"/>
  <c r="D527" i="106"/>
  <c r="D526" i="106"/>
  <c r="D525" i="106"/>
  <c r="D524" i="106"/>
  <c r="D523" i="106"/>
  <c r="D522" i="106"/>
  <c r="D521" i="106"/>
  <c r="D520" i="106"/>
  <c r="D519" i="106"/>
  <c r="D518" i="106"/>
  <c r="D517" i="106"/>
  <c r="D516" i="106"/>
  <c r="D515" i="106"/>
  <c r="D514" i="106"/>
  <c r="D513" i="106"/>
  <c r="D512" i="106"/>
  <c r="D511" i="106"/>
  <c r="D510" i="106"/>
  <c r="D509" i="106"/>
  <c r="D508" i="106"/>
  <c r="D507" i="106"/>
  <c r="D506" i="106"/>
  <c r="D505" i="106"/>
  <c r="D504" i="106"/>
  <c r="D503" i="106"/>
  <c r="D502" i="106"/>
  <c r="D501" i="106"/>
  <c r="D500" i="106"/>
  <c r="D497" i="106"/>
  <c r="D496" i="106"/>
  <c r="D495" i="106"/>
  <c r="D494" i="106"/>
  <c r="D493" i="106"/>
  <c r="D492" i="106"/>
  <c r="D491" i="106"/>
  <c r="D490" i="106"/>
  <c r="D489" i="106"/>
  <c r="D488" i="106"/>
  <c r="D487" i="106"/>
  <c r="D486" i="106"/>
  <c r="D485" i="106"/>
  <c r="D484" i="106"/>
  <c r="D483" i="106"/>
  <c r="D482" i="106"/>
  <c r="D481" i="106"/>
  <c r="D480" i="106"/>
  <c r="D479" i="106"/>
  <c r="D478" i="106"/>
  <c r="D477" i="106"/>
  <c r="D476" i="106"/>
  <c r="D475" i="106"/>
  <c r="D474" i="106"/>
  <c r="D473" i="106"/>
  <c r="D472" i="106"/>
  <c r="D471" i="106"/>
  <c r="D470" i="106"/>
  <c r="D469" i="106"/>
  <c r="D468" i="106"/>
  <c r="D467" i="106"/>
  <c r="D466" i="106"/>
  <c r="D465" i="106"/>
  <c r="D464" i="106"/>
  <c r="D463" i="106"/>
  <c r="D462" i="106"/>
  <c r="D461" i="106"/>
  <c r="D460" i="106"/>
  <c r="D459" i="106"/>
  <c r="D458" i="106"/>
  <c r="D457" i="106"/>
  <c r="D456" i="106"/>
  <c r="D455" i="106"/>
  <c r="D454" i="106"/>
  <c r="D453" i="106"/>
  <c r="D452" i="106"/>
  <c r="D451" i="106"/>
  <c r="D450" i="106"/>
  <c r="D449" i="106"/>
  <c r="D448" i="106"/>
  <c r="D447" i="106"/>
  <c r="D446" i="106"/>
  <c r="D445" i="106"/>
  <c r="D444" i="106"/>
  <c r="D443" i="106"/>
  <c r="D442" i="106"/>
  <c r="D441" i="106"/>
  <c r="D440" i="106"/>
  <c r="D439" i="106"/>
  <c r="D438" i="106"/>
  <c r="D437" i="106"/>
  <c r="D436" i="106"/>
  <c r="D435" i="106"/>
  <c r="D434" i="106"/>
  <c r="D433" i="106"/>
  <c r="D432" i="106"/>
  <c r="D431" i="106"/>
  <c r="D429" i="106"/>
  <c r="D428" i="106"/>
  <c r="D427" i="106"/>
  <c r="D426" i="106"/>
  <c r="D425" i="106"/>
  <c r="D424" i="106"/>
  <c r="D423" i="106"/>
  <c r="D422" i="106"/>
  <c r="D421" i="106"/>
  <c r="D420" i="106"/>
  <c r="D419" i="106"/>
  <c r="D418" i="106"/>
  <c r="D417" i="106"/>
  <c r="D416" i="106"/>
  <c r="D415" i="106"/>
  <c r="D414" i="106"/>
  <c r="D413" i="106"/>
  <c r="D412" i="106"/>
  <c r="D411" i="106"/>
  <c r="D410" i="106"/>
  <c r="D409" i="106"/>
  <c r="D408" i="106"/>
  <c r="D407" i="106"/>
  <c r="D406" i="106"/>
  <c r="D405" i="106"/>
  <c r="D404" i="106"/>
  <c r="D403" i="106"/>
  <c r="D402" i="106"/>
  <c r="D401" i="106"/>
  <c r="D400" i="106"/>
  <c r="D399" i="106"/>
  <c r="D398" i="106"/>
  <c r="D397" i="106"/>
  <c r="D396" i="106"/>
  <c r="D395" i="106"/>
  <c r="D394" i="106"/>
  <c r="D393" i="106"/>
  <c r="D392" i="106"/>
  <c r="D391" i="106"/>
  <c r="D390" i="106"/>
  <c r="D389" i="106"/>
  <c r="D388" i="106"/>
  <c r="D387" i="106"/>
  <c r="D386" i="106"/>
  <c r="D385" i="106"/>
  <c r="D384" i="106"/>
  <c r="D383" i="106"/>
  <c r="D382" i="106"/>
  <c r="D381" i="106"/>
  <c r="D380" i="106"/>
  <c r="D379" i="106"/>
  <c r="D378" i="106"/>
  <c r="D377" i="106"/>
  <c r="D376" i="106"/>
  <c r="D375" i="106"/>
  <c r="D374" i="106"/>
  <c r="D373" i="106"/>
  <c r="D372" i="106"/>
  <c r="D371" i="106"/>
  <c r="D370" i="106"/>
  <c r="D369" i="106"/>
  <c r="D368" i="106"/>
  <c r="D367" i="106"/>
  <c r="D366" i="106"/>
  <c r="D365" i="106"/>
  <c r="D364" i="106"/>
  <c r="D363" i="106"/>
  <c r="D362" i="106"/>
  <c r="D361" i="106"/>
  <c r="D360" i="106"/>
  <c r="D359" i="106"/>
  <c r="D358" i="106"/>
  <c r="D357" i="106"/>
  <c r="D356" i="106"/>
  <c r="D355" i="106"/>
  <c r="D354" i="106"/>
  <c r="D353" i="106"/>
  <c r="D352" i="106"/>
  <c r="D351" i="106"/>
  <c r="D350" i="106"/>
  <c r="D349" i="106"/>
  <c r="D348" i="106"/>
  <c r="D347" i="106"/>
  <c r="D346" i="106"/>
  <c r="D345" i="106"/>
  <c r="D344" i="106"/>
  <c r="D343" i="106"/>
  <c r="D342" i="106"/>
  <c r="D341" i="106"/>
  <c r="D340" i="106"/>
  <c r="D339" i="106"/>
  <c r="D338" i="106"/>
  <c r="D337" i="106"/>
  <c r="D336" i="106"/>
  <c r="D335" i="106"/>
  <c r="D334" i="106"/>
  <c r="D333" i="106"/>
  <c r="D332" i="106"/>
  <c r="D331" i="106"/>
  <c r="D330" i="106"/>
  <c r="D329" i="106"/>
  <c r="D328" i="106"/>
  <c r="D327" i="106"/>
  <c r="D326" i="106"/>
  <c r="D325" i="106"/>
  <c r="D324" i="106"/>
  <c r="D320" i="106"/>
  <c r="D317" i="106"/>
  <c r="D316" i="106"/>
  <c r="D315" i="106"/>
  <c r="D314" i="106"/>
  <c r="D313" i="106"/>
  <c r="D312" i="106"/>
  <c r="D311" i="106"/>
  <c r="D310" i="106"/>
  <c r="D309" i="106"/>
  <c r="D308" i="106"/>
  <c r="D307" i="106"/>
  <c r="D306" i="106"/>
  <c r="D305" i="106"/>
  <c r="D304" i="106"/>
  <c r="D303" i="106"/>
  <c r="D302" i="106"/>
  <c r="D301" i="106"/>
  <c r="D300" i="106"/>
  <c r="D299" i="106"/>
  <c r="D298" i="106"/>
  <c r="D297" i="106"/>
  <c r="D296" i="106"/>
  <c r="D295" i="106"/>
  <c r="D294" i="106"/>
  <c r="D293" i="106"/>
  <c r="D292" i="106"/>
  <c r="D291" i="106"/>
  <c r="D290" i="106"/>
  <c r="D289" i="106"/>
  <c r="D288" i="106"/>
  <c r="D287" i="106"/>
  <c r="D284" i="106"/>
  <c r="D276" i="106"/>
  <c r="D275" i="106"/>
  <c r="D270" i="106"/>
  <c r="D269" i="106"/>
  <c r="D268" i="106"/>
  <c r="D267" i="106"/>
  <c r="D266" i="106"/>
  <c r="D265" i="106"/>
  <c r="D264" i="106"/>
  <c r="D263" i="106"/>
  <c r="D262" i="106"/>
  <c r="D261" i="106"/>
  <c r="D260" i="106"/>
  <c r="D259" i="106"/>
  <c r="D258" i="106"/>
  <c r="D257" i="106"/>
  <c r="D256" i="106"/>
  <c r="D255" i="106"/>
  <c r="D254" i="106"/>
  <c r="D253" i="106"/>
  <c r="D252" i="106"/>
  <c r="D251" i="106"/>
  <c r="D250" i="106"/>
  <c r="D249" i="106"/>
  <c r="D248" i="106"/>
  <c r="D247" i="106"/>
  <c r="D246" i="106"/>
  <c r="D245" i="106"/>
  <c r="D244" i="106"/>
  <c r="D243" i="106"/>
  <c r="D242" i="106"/>
  <c r="D241" i="106"/>
  <c r="D240" i="106"/>
  <c r="D239" i="106"/>
  <c r="D238" i="106"/>
  <c r="D237" i="106"/>
  <c r="D236" i="106"/>
  <c r="D235" i="106"/>
  <c r="D234" i="106"/>
  <c r="D233" i="106"/>
  <c r="D232" i="106"/>
  <c r="D231" i="106"/>
  <c r="D230" i="106"/>
  <c r="D229" i="106"/>
  <c r="D228" i="106"/>
  <c r="D227" i="106"/>
  <c r="D226" i="106"/>
  <c r="D225" i="106"/>
  <c r="D224" i="106"/>
  <c r="D223" i="106"/>
  <c r="D222" i="106"/>
  <c r="D221" i="106"/>
  <c r="D220" i="106"/>
  <c r="D219" i="106"/>
  <c r="D218" i="106"/>
  <c r="D217" i="106"/>
  <c r="D216" i="106"/>
  <c r="D215" i="106"/>
  <c r="D214" i="106"/>
  <c r="D213" i="106"/>
  <c r="D212" i="106"/>
  <c r="D208" i="106"/>
  <c r="D207" i="106"/>
  <c r="D205" i="106"/>
  <c r="D203" i="106"/>
  <c r="D202" i="106"/>
  <c r="D199" i="106"/>
  <c r="D198" i="106"/>
  <c r="D195" i="106"/>
  <c r="D194" i="106"/>
  <c r="D193" i="106"/>
  <c r="D192" i="106"/>
  <c r="D191" i="106"/>
  <c r="D190" i="106"/>
  <c r="D189" i="106"/>
  <c r="D185" i="106"/>
  <c r="D184" i="106"/>
  <c r="D181" i="106"/>
  <c r="D180" i="106"/>
  <c r="D179" i="106"/>
  <c r="D176" i="106"/>
  <c r="D174" i="106"/>
  <c r="D173" i="106"/>
  <c r="D172" i="106"/>
  <c r="D170" i="106"/>
  <c r="D166" i="106"/>
  <c r="D165" i="106"/>
  <c r="D163" i="106"/>
  <c r="D161" i="106"/>
  <c r="D160" i="106"/>
  <c r="D159" i="106"/>
  <c r="D158" i="106"/>
  <c r="D157" i="106"/>
  <c r="D156" i="106"/>
  <c r="D153" i="106"/>
  <c r="D152" i="106"/>
  <c r="D149" i="106"/>
  <c r="D148" i="106"/>
  <c r="D147" i="106"/>
  <c r="D146" i="106"/>
  <c r="D145" i="106"/>
  <c r="D144" i="106"/>
  <c r="D142" i="106"/>
  <c r="D141" i="106"/>
  <c r="D140" i="106"/>
  <c r="D136" i="106"/>
  <c r="D135" i="106"/>
  <c r="D134" i="106"/>
  <c r="D133" i="106"/>
  <c r="D131" i="106"/>
  <c r="D130" i="106"/>
  <c r="D126" i="106"/>
  <c r="D125" i="106"/>
  <c r="D123" i="106"/>
  <c r="D119" i="106"/>
  <c r="D118" i="106"/>
  <c r="D116" i="106"/>
  <c r="D114" i="106"/>
  <c r="D113" i="106"/>
  <c r="D112" i="106"/>
  <c r="D111" i="106"/>
  <c r="D110" i="106"/>
  <c r="D109" i="106"/>
  <c r="D108" i="106"/>
  <c r="D105" i="106"/>
  <c r="D104" i="106"/>
  <c r="D101" i="106"/>
  <c r="D100" i="106"/>
  <c r="D99" i="106"/>
  <c r="D98" i="106"/>
  <c r="D97" i="106"/>
  <c r="D96" i="106"/>
  <c r="D94" i="106"/>
  <c r="D93" i="106"/>
  <c r="D92" i="106"/>
  <c r="D88" i="106"/>
  <c r="D87" i="106"/>
  <c r="D85" i="106"/>
  <c r="D83" i="106"/>
  <c r="D82" i="106"/>
  <c r="D81" i="106"/>
  <c r="D80" i="106"/>
  <c r="D79" i="106"/>
  <c r="D78" i="106"/>
  <c r="D77" i="106"/>
  <c r="D76" i="106"/>
  <c r="D73" i="106"/>
  <c r="D72" i="106"/>
  <c r="D69" i="106"/>
  <c r="D68" i="106"/>
  <c r="D67" i="106"/>
  <c r="D66" i="106"/>
  <c r="D65" i="106"/>
  <c r="D64" i="106"/>
  <c r="D62" i="106"/>
  <c r="D61" i="106"/>
  <c r="D60" i="106"/>
  <c r="J86" i="28" l="1"/>
  <c r="J83" i="28"/>
  <c r="J88" i="28" l="1"/>
  <c r="D87" i="36" l="1"/>
  <c r="B7" i="24" l="1"/>
  <c r="L412" i="29" l="1"/>
  <c r="L404" i="29"/>
  <c r="L396" i="29"/>
  <c r="L384" i="29"/>
  <c r="L377" i="29"/>
  <c r="L369" i="29"/>
  <c r="L365" i="29"/>
  <c r="L358" i="29"/>
  <c r="L353" i="29"/>
  <c r="L344" i="29"/>
  <c r="K413" i="29"/>
  <c r="B8666" i="106" s="1"/>
  <c r="D8666" i="106" s="1"/>
  <c r="H412" i="29"/>
  <c r="B8483" i="106" s="1"/>
  <c r="D8483" i="106" s="1"/>
  <c r="E412" i="29"/>
  <c r="B8296" i="106" s="1"/>
  <c r="D8296" i="106" s="1"/>
  <c r="K411" i="29"/>
  <c r="B8664" i="106" s="1"/>
  <c r="D8664" i="106" s="1"/>
  <c r="K410" i="29"/>
  <c r="B8663" i="106" s="1"/>
  <c r="D8663" i="106" s="1"/>
  <c r="K409" i="29"/>
  <c r="B8662" i="106" s="1"/>
  <c r="D8662" i="106" s="1"/>
  <c r="K408" i="29"/>
  <c r="B8661" i="106" s="1"/>
  <c r="D8661" i="106" s="1"/>
  <c r="K407" i="29"/>
  <c r="B8660" i="106" s="1"/>
  <c r="D8660" i="106" s="1"/>
  <c r="K406" i="29"/>
  <c r="B8659" i="106" s="1"/>
  <c r="D8659" i="106" s="1"/>
  <c r="K405" i="29"/>
  <c r="B8658" i="106" s="1"/>
  <c r="D8658" i="106" s="1"/>
  <c r="H404" i="29"/>
  <c r="B8475" i="106" s="1"/>
  <c r="D8475" i="106" s="1"/>
  <c r="K403" i="29"/>
  <c r="B8656" i="106" s="1"/>
  <c r="D8656" i="106" s="1"/>
  <c r="K402" i="29"/>
  <c r="B8655" i="106" s="1"/>
  <c r="D8655" i="106" s="1"/>
  <c r="K401" i="29"/>
  <c r="B8654" i="106" s="1"/>
  <c r="D8654" i="106" s="1"/>
  <c r="K400" i="29"/>
  <c r="B8653" i="106" s="1"/>
  <c r="D8653" i="106" s="1"/>
  <c r="K399" i="29"/>
  <c r="B8652" i="106" s="1"/>
  <c r="D8652" i="106" s="1"/>
  <c r="K398" i="29"/>
  <c r="B8651" i="106" s="1"/>
  <c r="D8651" i="106" s="1"/>
  <c r="K397" i="29"/>
  <c r="B8650" i="106" s="1"/>
  <c r="D8650" i="106" s="1"/>
  <c r="H396" i="29"/>
  <c r="E396" i="29"/>
  <c r="K395" i="29"/>
  <c r="B8649" i="106" s="1"/>
  <c r="D8649" i="106" s="1"/>
  <c r="K394" i="29"/>
  <c r="B8648" i="106" s="1"/>
  <c r="D8648" i="106" s="1"/>
  <c r="K393" i="29"/>
  <c r="B8647" i="106" s="1"/>
  <c r="D8647" i="106" s="1"/>
  <c r="K392" i="29"/>
  <c r="B8646" i="106" s="1"/>
  <c r="D8646" i="106" s="1"/>
  <c r="K391" i="29"/>
  <c r="B7786" i="106" s="1"/>
  <c r="D7786" i="106" s="1"/>
  <c r="K390" i="29"/>
  <c r="B7784" i="106" s="1"/>
  <c r="D7784" i="106" s="1"/>
  <c r="K387" i="29"/>
  <c r="K385" i="29"/>
  <c r="B8643" i="106" s="1"/>
  <c r="D8643" i="106" s="1"/>
  <c r="J384" i="29"/>
  <c r="B8580" i="106" s="1"/>
  <c r="D8580" i="106" s="1"/>
  <c r="I384" i="29"/>
  <c r="B8532" i="106" s="1"/>
  <c r="D8532" i="106" s="1"/>
  <c r="H384" i="29"/>
  <c r="B8457" i="106" s="1"/>
  <c r="D8457" i="106" s="1"/>
  <c r="G384" i="29"/>
  <c r="B8394" i="106" s="1"/>
  <c r="D8394" i="106" s="1"/>
  <c r="F384" i="29"/>
  <c r="B8343" i="106" s="1"/>
  <c r="D8343" i="106" s="1"/>
  <c r="E384" i="29"/>
  <c r="B8286" i="106" s="1"/>
  <c r="D8286" i="106" s="1"/>
  <c r="D384" i="29"/>
  <c r="B8235" i="106" s="1"/>
  <c r="D8235" i="106" s="1"/>
  <c r="C384" i="29"/>
  <c r="B8184" i="106" s="1"/>
  <c r="D8184" i="106" s="1"/>
  <c r="K383" i="29"/>
  <c r="B8641" i="106" s="1"/>
  <c r="D8641" i="106" s="1"/>
  <c r="K382" i="29"/>
  <c r="B8640" i="106" s="1"/>
  <c r="D8640" i="106" s="1"/>
  <c r="K381" i="29"/>
  <c r="B8639" i="106" s="1"/>
  <c r="D8639" i="106" s="1"/>
  <c r="K380" i="29"/>
  <c r="B8638" i="106" s="1"/>
  <c r="D8638" i="106" s="1"/>
  <c r="K379" i="29"/>
  <c r="J377" i="29"/>
  <c r="B8574" i="106" s="1"/>
  <c r="D8574" i="106" s="1"/>
  <c r="I377" i="29"/>
  <c r="B8526" i="106" s="1"/>
  <c r="D8526" i="106" s="1"/>
  <c r="H377" i="29"/>
  <c r="B8451" i="106" s="1"/>
  <c r="D8451" i="106" s="1"/>
  <c r="G377" i="29"/>
  <c r="B8388" i="106" s="1"/>
  <c r="D8388" i="106" s="1"/>
  <c r="F377" i="29"/>
  <c r="B8337" i="106" s="1"/>
  <c r="D8337" i="106" s="1"/>
  <c r="E377" i="29"/>
  <c r="B8280" i="106" s="1"/>
  <c r="D8280" i="106" s="1"/>
  <c r="D377" i="29"/>
  <c r="B8229" i="106" s="1"/>
  <c r="D8229" i="106" s="1"/>
  <c r="C377" i="29"/>
  <c r="B8178" i="106" s="1"/>
  <c r="D8178" i="106" s="1"/>
  <c r="K376" i="29"/>
  <c r="K375" i="29"/>
  <c r="B8634" i="106" s="1"/>
  <c r="D8634" i="106" s="1"/>
  <c r="K374" i="29"/>
  <c r="B8633" i="106" s="1"/>
  <c r="D8633" i="106" s="1"/>
  <c r="K373" i="29"/>
  <c r="B8632" i="106" s="1"/>
  <c r="D8632" i="106" s="1"/>
  <c r="K372" i="29"/>
  <c r="B8631" i="106" s="1"/>
  <c r="D8631" i="106" s="1"/>
  <c r="K371" i="29"/>
  <c r="J369" i="29"/>
  <c r="B8567" i="106" s="1"/>
  <c r="D8567" i="106" s="1"/>
  <c r="I369" i="29"/>
  <c r="B8519" i="106" s="1"/>
  <c r="D8519" i="106" s="1"/>
  <c r="H369" i="29"/>
  <c r="B8444" i="106" s="1"/>
  <c r="D8444" i="106" s="1"/>
  <c r="G369" i="29"/>
  <c r="B8381" i="106" s="1"/>
  <c r="D8381" i="106" s="1"/>
  <c r="F369" i="29"/>
  <c r="B8347" i="106" s="1"/>
  <c r="D8347" i="106" s="1"/>
  <c r="E369" i="29"/>
  <c r="B8273" i="106" s="1"/>
  <c r="D8273" i="106" s="1"/>
  <c r="D369" i="29"/>
  <c r="B8222" i="106" s="1"/>
  <c r="D8222" i="106" s="1"/>
  <c r="C369" i="29"/>
  <c r="B8171" i="106" s="1"/>
  <c r="D8171" i="106" s="1"/>
  <c r="K368" i="29"/>
  <c r="K367" i="29"/>
  <c r="B8627" i="106" s="1"/>
  <c r="D8627" i="106" s="1"/>
  <c r="J365" i="29"/>
  <c r="I365" i="29"/>
  <c r="H365" i="29"/>
  <c r="G365" i="29"/>
  <c r="F365" i="29"/>
  <c r="E365" i="29"/>
  <c r="D365" i="29"/>
  <c r="C365" i="29"/>
  <c r="K362" i="29"/>
  <c r="K361" i="29"/>
  <c r="K360" i="29"/>
  <c r="B8624" i="106" s="1"/>
  <c r="D8624" i="106" s="1"/>
  <c r="J358" i="29"/>
  <c r="B8561" i="106" s="1"/>
  <c r="D8561" i="106" s="1"/>
  <c r="I358" i="29"/>
  <c r="B8513" i="106" s="1"/>
  <c r="D8513" i="106" s="1"/>
  <c r="H358" i="29"/>
  <c r="B8436" i="106" s="1"/>
  <c r="D8436" i="106" s="1"/>
  <c r="G358" i="29"/>
  <c r="B8373" i="106" s="1"/>
  <c r="D8373" i="106" s="1"/>
  <c r="F358" i="29"/>
  <c r="B8323" i="106" s="1"/>
  <c r="D8323" i="106" s="1"/>
  <c r="E358" i="29"/>
  <c r="B8265" i="106" s="1"/>
  <c r="D8265" i="106" s="1"/>
  <c r="D358" i="29"/>
  <c r="B8213" i="106" s="1"/>
  <c r="D8213" i="106" s="1"/>
  <c r="C358" i="29"/>
  <c r="B8162" i="106" s="1"/>
  <c r="D8162" i="106" s="1"/>
  <c r="K357" i="29"/>
  <c r="B8622" i="106" s="1"/>
  <c r="D8622" i="106" s="1"/>
  <c r="K356" i="29"/>
  <c r="K355" i="29"/>
  <c r="B8620" i="106" s="1"/>
  <c r="D8620" i="106" s="1"/>
  <c r="J353" i="29"/>
  <c r="B8557" i="106" s="1"/>
  <c r="D8557" i="106" s="1"/>
  <c r="I353" i="29"/>
  <c r="B8509" i="106" s="1"/>
  <c r="D8509" i="106" s="1"/>
  <c r="H353" i="29"/>
  <c r="B8432" i="106" s="1"/>
  <c r="D8432" i="106" s="1"/>
  <c r="G353" i="29"/>
  <c r="B8369" i="106" s="1"/>
  <c r="D8369" i="106" s="1"/>
  <c r="F353" i="29"/>
  <c r="B8319" i="106" s="1"/>
  <c r="D8319" i="106" s="1"/>
  <c r="E353" i="29"/>
  <c r="B8261" i="106" s="1"/>
  <c r="D8261" i="106" s="1"/>
  <c r="D353" i="29"/>
  <c r="B8209" i="106" s="1"/>
  <c r="D8209" i="106" s="1"/>
  <c r="C353" i="29"/>
  <c r="B8158" i="106" s="1"/>
  <c r="D8158" i="106" s="1"/>
  <c r="K352" i="29"/>
  <c r="B8618" i="106" s="1"/>
  <c r="D8618" i="106" s="1"/>
  <c r="K351" i="29"/>
  <c r="B8617" i="106" s="1"/>
  <c r="D8617" i="106" s="1"/>
  <c r="K350" i="29"/>
  <c r="B8616" i="106" s="1"/>
  <c r="D8616" i="106" s="1"/>
  <c r="K349" i="29"/>
  <c r="B8615" i="106" s="1"/>
  <c r="D8615" i="106" s="1"/>
  <c r="K348" i="29"/>
  <c r="B8614" i="106" s="1"/>
  <c r="D8614" i="106" s="1"/>
  <c r="K347" i="29"/>
  <c r="B8613" i="106" s="1"/>
  <c r="D8613" i="106" s="1"/>
  <c r="J344" i="29"/>
  <c r="B8550" i="106" s="1"/>
  <c r="D8550" i="106" s="1"/>
  <c r="I344" i="29"/>
  <c r="B8502" i="106" s="1"/>
  <c r="D8502" i="106" s="1"/>
  <c r="H344" i="29"/>
  <c r="G344" i="29"/>
  <c r="B8362" i="106" s="1"/>
  <c r="D8362" i="106" s="1"/>
  <c r="F344" i="29"/>
  <c r="B8312" i="106" s="1"/>
  <c r="D8312" i="106" s="1"/>
  <c r="E344" i="29"/>
  <c r="B8254" i="106" s="1"/>
  <c r="D8254" i="106" s="1"/>
  <c r="D344" i="29"/>
  <c r="B8202" i="106" s="1"/>
  <c r="D8202" i="106" s="1"/>
  <c r="C344" i="29"/>
  <c r="B8151" i="106" s="1"/>
  <c r="D8151" i="106" s="1"/>
  <c r="K343" i="29"/>
  <c r="K342" i="29"/>
  <c r="K341" i="29"/>
  <c r="K340" i="29"/>
  <c r="K339" i="29"/>
  <c r="K338" i="29"/>
  <c r="K337" i="29"/>
  <c r="K336" i="29"/>
  <c r="K335" i="29"/>
  <c r="K334" i="29"/>
  <c r="K333" i="29"/>
  <c r="K332" i="29"/>
  <c r="K331" i="29"/>
  <c r="K330" i="29"/>
  <c r="B8598" i="106" s="1"/>
  <c r="D8598" i="106" s="1"/>
  <c r="K329" i="29"/>
  <c r="B8597" i="106" s="1"/>
  <c r="D8597" i="106" s="1"/>
  <c r="K328" i="29"/>
  <c r="B8596" i="106" s="1"/>
  <c r="D8596" i="106" s="1"/>
  <c r="K327" i="29"/>
  <c r="B8595" i="106" s="1"/>
  <c r="D8595" i="106" s="1"/>
  <c r="K326" i="29"/>
  <c r="K325" i="29"/>
  <c r="B8593" i="106" s="1"/>
  <c r="D8593" i="106" s="1"/>
  <c r="K324" i="29"/>
  <c r="B8592" i="106" s="1"/>
  <c r="D8592" i="106" s="1"/>
  <c r="K323" i="29"/>
  <c r="K322" i="29"/>
  <c r="K321" i="29"/>
  <c r="B8589" i="106" s="1"/>
  <c r="D8589" i="106" s="1"/>
  <c r="K320" i="29"/>
  <c r="K319" i="29"/>
  <c r="B8587" i="106" s="1"/>
  <c r="D8587" i="106" s="1"/>
  <c r="K318" i="29"/>
  <c r="K317" i="29"/>
  <c r="B8585" i="106" s="1"/>
  <c r="D8585" i="106" s="1"/>
  <c r="K316" i="29"/>
  <c r="B8584" i="106" s="1"/>
  <c r="D8584" i="106" s="1"/>
  <c r="L35" i="29"/>
  <c r="B8125" i="106" s="1"/>
  <c r="D8125" i="106" s="1"/>
  <c r="J35" i="29"/>
  <c r="B8123" i="106" s="1"/>
  <c r="D8123" i="106" s="1"/>
  <c r="I35" i="29"/>
  <c r="B8122" i="106" s="1"/>
  <c r="D8122" i="106" s="1"/>
  <c r="H35" i="29"/>
  <c r="B8121" i="106" s="1"/>
  <c r="D8121" i="106" s="1"/>
  <c r="G35" i="29"/>
  <c r="B8120" i="106" s="1"/>
  <c r="D8120" i="106" s="1"/>
  <c r="F35" i="29"/>
  <c r="B8119" i="106" s="1"/>
  <c r="D8119" i="106" s="1"/>
  <c r="E35" i="29"/>
  <c r="B8118" i="106" s="1"/>
  <c r="D8118" i="106" s="1"/>
  <c r="D35" i="29"/>
  <c r="B8117" i="106" s="1"/>
  <c r="D8117" i="106" s="1"/>
  <c r="C35" i="29"/>
  <c r="B8116" i="106" s="1"/>
  <c r="D8116" i="106" s="1"/>
  <c r="K33" i="29"/>
  <c r="B8115" i="106" s="1"/>
  <c r="D8115" i="106" s="1"/>
  <c r="C87" i="4"/>
  <c r="C84" i="5"/>
  <c r="B8103" i="106" s="1"/>
  <c r="D8103" i="106" s="1"/>
  <c r="A79" i="4"/>
  <c r="A81" i="4"/>
  <c r="K99" i="4"/>
  <c r="B8089" i="106" s="1"/>
  <c r="D8089" i="106" s="1"/>
  <c r="J99" i="4"/>
  <c r="B8072" i="106" s="1"/>
  <c r="D8072" i="106" s="1"/>
  <c r="H99" i="4"/>
  <c r="B8046" i="106" s="1"/>
  <c r="D8046" i="106" s="1"/>
  <c r="G99" i="4"/>
  <c r="B8027" i="106" s="1"/>
  <c r="D8027" i="106" s="1"/>
  <c r="F99" i="4"/>
  <c r="B8008" i="106" s="1"/>
  <c r="D8008" i="106" s="1"/>
  <c r="E99" i="4"/>
  <c r="B7991" i="106" s="1"/>
  <c r="D7991" i="106" s="1"/>
  <c r="D99" i="4"/>
  <c r="B7973" i="106" s="1"/>
  <c r="D7973" i="106" s="1"/>
  <c r="C99" i="4"/>
  <c r="B7953" i="106" s="1"/>
  <c r="D7953" i="106" s="1"/>
  <c r="A117" i="4"/>
  <c r="A91" i="4"/>
  <c r="A85" i="4"/>
  <c r="L414" i="29" l="1"/>
  <c r="L386" i="29"/>
  <c r="B8586" i="106"/>
  <c r="D8586" i="106" s="1"/>
  <c r="F74" i="34"/>
  <c r="B8667" i="106" s="1"/>
  <c r="D8667" i="106" s="1"/>
  <c r="B8588" i="106"/>
  <c r="D8588" i="106" s="1"/>
  <c r="F75" i="34"/>
  <c r="B8668" i="106" s="1"/>
  <c r="D8668" i="106" s="1"/>
  <c r="B8590" i="106"/>
  <c r="D8590" i="106" s="1"/>
  <c r="F76" i="34"/>
  <c r="B8669" i="106" s="1"/>
  <c r="D8669" i="106" s="1"/>
  <c r="B8594" i="106"/>
  <c r="D8594" i="106" s="1"/>
  <c r="F78" i="34"/>
  <c r="B8671" i="106" s="1"/>
  <c r="D8671" i="106" s="1"/>
  <c r="B8600" i="106"/>
  <c r="D8600" i="106" s="1"/>
  <c r="F80" i="34"/>
  <c r="B8673" i="106" s="1"/>
  <c r="D8673" i="106" s="1"/>
  <c r="B8602" i="106"/>
  <c r="D8602" i="106" s="1"/>
  <c r="F82" i="34"/>
  <c r="B8675" i="106" s="1"/>
  <c r="D8675" i="106" s="1"/>
  <c r="B8604" i="106"/>
  <c r="D8604" i="106" s="1"/>
  <c r="F84" i="34"/>
  <c r="B8677" i="106" s="1"/>
  <c r="D8677" i="106" s="1"/>
  <c r="B8606" i="106"/>
  <c r="D8606" i="106" s="1"/>
  <c r="F86" i="34"/>
  <c r="B8679" i="106" s="1"/>
  <c r="D8679" i="106" s="1"/>
  <c r="B8608" i="106"/>
  <c r="D8608" i="106" s="1"/>
  <c r="F88" i="34"/>
  <c r="B8681" i="106" s="1"/>
  <c r="D8681" i="106" s="1"/>
  <c r="B8610" i="106"/>
  <c r="D8610" i="106" s="1"/>
  <c r="F90" i="34"/>
  <c r="B8683" i="106" s="1"/>
  <c r="D8683" i="106" s="1"/>
  <c r="B8625" i="106"/>
  <c r="D8625" i="106" s="1"/>
  <c r="G12" i="184"/>
  <c r="B8630" i="106"/>
  <c r="D8630" i="106" s="1"/>
  <c r="G15" i="184"/>
  <c r="B8637" i="106"/>
  <c r="D8637" i="106" s="1"/>
  <c r="G17" i="184"/>
  <c r="B8645" i="106"/>
  <c r="D8645" i="106" s="1"/>
  <c r="F92" i="34"/>
  <c r="B8685" i="106" s="1"/>
  <c r="D8685" i="106" s="1"/>
  <c r="J14" i="4"/>
  <c r="B8591" i="106"/>
  <c r="D8591" i="106" s="1"/>
  <c r="F77" i="34"/>
  <c r="B8670" i="106" s="1"/>
  <c r="D8670" i="106" s="1"/>
  <c r="B8599" i="106"/>
  <c r="D8599" i="106" s="1"/>
  <c r="F79" i="34"/>
  <c r="B8672" i="106" s="1"/>
  <c r="D8672" i="106" s="1"/>
  <c r="B8601" i="106"/>
  <c r="D8601" i="106" s="1"/>
  <c r="F81" i="34"/>
  <c r="B8674" i="106" s="1"/>
  <c r="D8674" i="106" s="1"/>
  <c r="B8603" i="106"/>
  <c r="D8603" i="106" s="1"/>
  <c r="F83" i="34"/>
  <c r="B8676" i="106" s="1"/>
  <c r="D8676" i="106" s="1"/>
  <c r="B8605" i="106"/>
  <c r="D8605" i="106" s="1"/>
  <c r="F85" i="34"/>
  <c r="B8678" i="106" s="1"/>
  <c r="D8678" i="106" s="1"/>
  <c r="B8607" i="106"/>
  <c r="D8607" i="106" s="1"/>
  <c r="F87" i="34"/>
  <c r="B8680" i="106" s="1"/>
  <c r="D8680" i="106" s="1"/>
  <c r="B8609" i="106"/>
  <c r="D8609" i="106" s="1"/>
  <c r="F89" i="34"/>
  <c r="B8682" i="106" s="1"/>
  <c r="D8682" i="106" s="1"/>
  <c r="B8611" i="106"/>
  <c r="D8611" i="106" s="1"/>
  <c r="F91" i="34"/>
  <c r="B8684" i="106" s="1"/>
  <c r="D8684" i="106" s="1"/>
  <c r="B8425" i="106"/>
  <c r="D8425" i="106" s="1"/>
  <c r="K358" i="29"/>
  <c r="B8623" i="106" s="1"/>
  <c r="D8623" i="106" s="1"/>
  <c r="B8621" i="106"/>
  <c r="D8621" i="106" s="1"/>
  <c r="B8626" i="106"/>
  <c r="D8626" i="106" s="1"/>
  <c r="G13" i="184"/>
  <c r="B8628" i="106"/>
  <c r="D8628" i="106" s="1"/>
  <c r="G14" i="184"/>
  <c r="B8635" i="106"/>
  <c r="D8635" i="106" s="1"/>
  <c r="G16" i="184"/>
  <c r="E414" i="29"/>
  <c r="B8294" i="106"/>
  <c r="D8294" i="106" s="1"/>
  <c r="C90" i="4"/>
  <c r="C91" i="4" s="1"/>
  <c r="B7944" i="106"/>
  <c r="D7944" i="106" s="1"/>
  <c r="K396" i="29"/>
  <c r="K404" i="29"/>
  <c r="B8657" i="106" s="1"/>
  <c r="D8657" i="106" s="1"/>
  <c r="K412" i="29"/>
  <c r="B8665" i="106" s="1"/>
  <c r="D8665" i="106" s="1"/>
  <c r="H414" i="29"/>
  <c r="B7787" i="106" s="1"/>
  <c r="D7787" i="106" s="1"/>
  <c r="D386" i="29"/>
  <c r="B8237" i="106" s="1"/>
  <c r="D8237" i="106" s="1"/>
  <c r="F386" i="29"/>
  <c r="B8345" i="106" s="1"/>
  <c r="D8345" i="106" s="1"/>
  <c r="H386" i="29"/>
  <c r="B8459" i="106" s="1"/>
  <c r="D8459" i="106" s="1"/>
  <c r="J386" i="29"/>
  <c r="B8582" i="106" s="1"/>
  <c r="D8582" i="106" s="1"/>
  <c r="K369" i="29"/>
  <c r="B8629" i="106" s="1"/>
  <c r="D8629" i="106" s="1"/>
  <c r="C386" i="29"/>
  <c r="B8186" i="106" s="1"/>
  <c r="D8186" i="106" s="1"/>
  <c r="E386" i="29"/>
  <c r="B8288" i="106" s="1"/>
  <c r="D8288" i="106" s="1"/>
  <c r="G386" i="29"/>
  <c r="B8396" i="106" s="1"/>
  <c r="D8396" i="106" s="1"/>
  <c r="I386" i="29"/>
  <c r="B8534" i="106" s="1"/>
  <c r="D8534" i="106" s="1"/>
  <c r="K377" i="29"/>
  <c r="B8636" i="106" s="1"/>
  <c r="D8636" i="106" s="1"/>
  <c r="K384" i="29"/>
  <c r="B8642" i="106" s="1"/>
  <c r="D8642" i="106" s="1"/>
  <c r="K353" i="29"/>
  <c r="B8619" i="106" s="1"/>
  <c r="D8619" i="106" s="1"/>
  <c r="K344" i="29"/>
  <c r="J422" i="29" l="1"/>
  <c r="E422" i="29"/>
  <c r="I422" i="29"/>
  <c r="D422" i="29"/>
  <c r="B8612" i="106"/>
  <c r="D8612" i="106" s="1"/>
  <c r="J12" i="4"/>
  <c r="G422" i="29"/>
  <c r="C422" i="29"/>
  <c r="F422" i="29"/>
  <c r="B7947" i="106"/>
  <c r="D7947" i="106" s="1"/>
  <c r="B7946" i="106"/>
  <c r="D7946" i="106" s="1"/>
  <c r="K414" i="29"/>
  <c r="K386" i="29"/>
  <c r="B8644" i="106" l="1"/>
  <c r="D8644" i="106" s="1"/>
  <c r="J13" i="4"/>
  <c r="B7788" i="106"/>
  <c r="D7788" i="106" s="1"/>
  <c r="F93" i="34"/>
  <c r="J15" i="4"/>
  <c r="D35" i="36"/>
  <c r="D37" i="36"/>
  <c r="A2" i="36"/>
  <c r="D3" i="36"/>
  <c r="D2" i="36"/>
  <c r="D28" i="36" l="1"/>
  <c r="D27" i="36" l="1"/>
  <c r="A11" i="146" l="1"/>
  <c r="C37" i="184"/>
  <c r="A25" i="184"/>
  <c r="A24" i="184"/>
  <c r="B20" i="184"/>
  <c r="I9" i="184"/>
  <c r="E9" i="184"/>
  <c r="A17" i="183"/>
  <c r="J7" i="184" l="1"/>
  <c r="J6" i="184"/>
  <c r="K19" i="184"/>
  <c r="J19" i="184"/>
  <c r="I19" i="184"/>
  <c r="L18" i="184"/>
  <c r="H18" i="184"/>
  <c r="L17" i="184"/>
  <c r="L16" i="184"/>
  <c r="L15" i="184"/>
  <c r="L14" i="184"/>
  <c r="L13" i="184"/>
  <c r="L12" i="184"/>
  <c r="L19" i="184" l="1"/>
  <c r="D89" i="36" s="1"/>
  <c r="G19" i="184"/>
  <c r="F143" i="183" l="1"/>
  <c r="F142" i="183"/>
  <c r="F141" i="183"/>
  <c r="F140" i="183"/>
  <c r="F139" i="183"/>
  <c r="F138" i="183"/>
  <c r="F137" i="183"/>
  <c r="F136" i="183"/>
  <c r="F135" i="183"/>
  <c r="F134" i="183"/>
  <c r="F133" i="183"/>
  <c r="F132" i="183"/>
  <c r="F131" i="183"/>
  <c r="F130" i="183"/>
  <c r="F129" i="183"/>
  <c r="F128" i="183"/>
  <c r="F127" i="183"/>
  <c r="F126" i="183"/>
  <c r="F125" i="183"/>
  <c r="F124" i="183"/>
  <c r="F123" i="183"/>
  <c r="F122" i="183"/>
  <c r="F121" i="183"/>
  <c r="F120" i="183"/>
  <c r="F119" i="183"/>
  <c r="F118" i="183"/>
  <c r="F117" i="183"/>
  <c r="F116" i="183"/>
  <c r="F115" i="183"/>
  <c r="F114" i="183"/>
  <c r="F113" i="183"/>
  <c r="F112" i="183"/>
  <c r="F111" i="183"/>
  <c r="F110" i="183"/>
  <c r="F109" i="183"/>
  <c r="F108" i="183"/>
  <c r="F107" i="183"/>
  <c r="F106" i="183"/>
  <c r="F105" i="183"/>
  <c r="F104" i="183"/>
  <c r="F103" i="183"/>
  <c r="F102" i="183"/>
  <c r="F101" i="183"/>
  <c r="F100" i="183"/>
  <c r="F99" i="183"/>
  <c r="F98" i="183"/>
  <c r="F97" i="183"/>
  <c r="F96" i="183"/>
  <c r="F95" i="183"/>
  <c r="F94" i="183"/>
  <c r="F93" i="183"/>
  <c r="F92" i="183"/>
  <c r="F91" i="183"/>
  <c r="F90" i="183"/>
  <c r="F89" i="183"/>
  <c r="F88" i="183"/>
  <c r="F87" i="183"/>
  <c r="F86" i="183"/>
  <c r="F85" i="183"/>
  <c r="F84" i="183"/>
  <c r="F83" i="183"/>
  <c r="F82" i="183"/>
  <c r="F81" i="183"/>
  <c r="F80" i="183"/>
  <c r="F79" i="183"/>
  <c r="F78" i="183"/>
  <c r="F77" i="183"/>
  <c r="F76" i="183"/>
  <c r="F75" i="183"/>
  <c r="F74" i="183"/>
  <c r="F73" i="183"/>
  <c r="F72" i="183"/>
  <c r="F71" i="183"/>
  <c r="F70" i="183"/>
  <c r="F69" i="183"/>
  <c r="F68" i="183"/>
  <c r="F67" i="183"/>
  <c r="F66" i="183"/>
  <c r="F65" i="183"/>
  <c r="F64" i="183"/>
  <c r="F63" i="183"/>
  <c r="F62" i="183"/>
  <c r="F61" i="183"/>
  <c r="F60" i="183"/>
  <c r="F59" i="183"/>
  <c r="F58" i="183"/>
  <c r="F57" i="183"/>
  <c r="F56" i="183"/>
  <c r="F55" i="183"/>
  <c r="E143" i="183"/>
  <c r="E142" i="183"/>
  <c r="E141" i="183"/>
  <c r="E140" i="183"/>
  <c r="E139" i="183"/>
  <c r="E138" i="183"/>
  <c r="E137" i="183"/>
  <c r="E136" i="183"/>
  <c r="E135" i="183"/>
  <c r="E134" i="183"/>
  <c r="E133" i="183"/>
  <c r="E132" i="183"/>
  <c r="E131" i="183"/>
  <c r="E130" i="183"/>
  <c r="E129" i="183"/>
  <c r="E128" i="183"/>
  <c r="E127" i="183"/>
  <c r="E126" i="183"/>
  <c r="E125" i="183"/>
  <c r="E124" i="183"/>
  <c r="E123" i="183"/>
  <c r="E122" i="183"/>
  <c r="E121" i="183"/>
  <c r="E120" i="183"/>
  <c r="E119" i="183"/>
  <c r="E118" i="183"/>
  <c r="E117" i="183"/>
  <c r="E116" i="183"/>
  <c r="E115" i="183"/>
  <c r="E114" i="183"/>
  <c r="E113" i="183"/>
  <c r="E112" i="183"/>
  <c r="E111" i="183"/>
  <c r="E110" i="183"/>
  <c r="E109" i="183"/>
  <c r="E108" i="183"/>
  <c r="E107" i="183"/>
  <c r="E106" i="183"/>
  <c r="E105" i="183"/>
  <c r="E104" i="183"/>
  <c r="E103" i="183"/>
  <c r="E102" i="183"/>
  <c r="E101" i="183"/>
  <c r="E100" i="183"/>
  <c r="E99" i="183"/>
  <c r="E98" i="183"/>
  <c r="E97" i="183"/>
  <c r="E96" i="183"/>
  <c r="E95" i="183"/>
  <c r="E94" i="183"/>
  <c r="E93" i="183"/>
  <c r="E92" i="183"/>
  <c r="E91" i="183"/>
  <c r="E90" i="183"/>
  <c r="E89" i="183"/>
  <c r="E88" i="183"/>
  <c r="E87" i="183"/>
  <c r="E86" i="183"/>
  <c r="E85" i="183"/>
  <c r="E84" i="183"/>
  <c r="E83" i="183"/>
  <c r="E82" i="183"/>
  <c r="E81" i="183"/>
  <c r="E80" i="183"/>
  <c r="E79" i="183"/>
  <c r="E78" i="183"/>
  <c r="E77" i="183"/>
  <c r="E76" i="183"/>
  <c r="E75" i="183"/>
  <c r="E74" i="183"/>
  <c r="E73" i="183"/>
  <c r="E72" i="183"/>
  <c r="E71" i="183"/>
  <c r="E70" i="183"/>
  <c r="E69" i="183"/>
  <c r="E68" i="183"/>
  <c r="E67" i="183"/>
  <c r="E66" i="183"/>
  <c r="E65" i="183"/>
  <c r="E64" i="183"/>
  <c r="E63" i="183"/>
  <c r="E62" i="183"/>
  <c r="E61" i="183"/>
  <c r="E60" i="183"/>
  <c r="E59" i="183"/>
  <c r="E58" i="183"/>
  <c r="E57" i="183"/>
  <c r="E56" i="183"/>
  <c r="E55" i="183"/>
  <c r="E54" i="183"/>
  <c r="F54" i="183" s="1"/>
  <c r="E53" i="183"/>
  <c r="F53" i="183" s="1"/>
  <c r="E52" i="183"/>
  <c r="F52" i="183" s="1"/>
  <c r="E51" i="183"/>
  <c r="F51" i="183" s="1"/>
  <c r="E50" i="183"/>
  <c r="F50" i="183" s="1"/>
  <c r="E49" i="183"/>
  <c r="F49" i="183" s="1"/>
  <c r="E48" i="183"/>
  <c r="F48" i="183" s="1"/>
  <c r="E47" i="183"/>
  <c r="F47" i="183" s="1"/>
  <c r="E46" i="183"/>
  <c r="E20" i="183"/>
  <c r="F20" i="183" s="1"/>
  <c r="E19" i="183"/>
  <c r="F19" i="183" s="1"/>
  <c r="B7883" i="106" l="1"/>
  <c r="D7883" i="106" s="1"/>
  <c r="B7882" i="106"/>
  <c r="D7882" i="106" s="1"/>
  <c r="B7880" i="106"/>
  <c r="D7880" i="106" s="1"/>
  <c r="B11" i="7" l="1"/>
  <c r="B7817" i="106" l="1"/>
  <c r="D7817" i="106" s="1"/>
  <c r="B7816" i="106"/>
  <c r="D7816" i="106" s="1"/>
  <c r="D144" i="183" l="1"/>
  <c r="A145" i="183" s="1"/>
  <c r="F144" i="183" l="1"/>
  <c r="D86" i="36"/>
  <c r="E40" i="108" l="1"/>
  <c r="B7818" i="106" s="1"/>
  <c r="D7818" i="106" s="1"/>
  <c r="G40" i="108"/>
  <c r="B7819" i="106" s="1"/>
  <c r="D7819" i="106" s="1"/>
  <c r="D85" i="36"/>
  <c r="D84" i="36"/>
  <c r="D98" i="34" l="1"/>
  <c r="D199" i="34" s="1"/>
  <c r="F2" i="8" l="1"/>
  <c r="B2" i="24" l="1"/>
  <c r="B1" i="24"/>
  <c r="A1" i="24"/>
  <c r="A2" i="24"/>
  <c r="A2" i="146"/>
  <c r="A4" i="146"/>
  <c r="A5" i="146"/>
  <c r="A3" i="182"/>
  <c r="A11" i="108"/>
  <c r="A1" i="34"/>
  <c r="L2" i="11"/>
  <c r="K2" i="11"/>
  <c r="J2" i="11"/>
  <c r="H2" i="11"/>
  <c r="C2" i="11"/>
  <c r="I2" i="11"/>
  <c r="F2" i="11"/>
  <c r="E2" i="11"/>
  <c r="D2" i="11"/>
  <c r="A24" i="12"/>
  <c r="A3" i="12"/>
  <c r="I30" i="8"/>
  <c r="H30" i="8"/>
  <c r="F30" i="8"/>
  <c r="E30" i="8"/>
  <c r="C2" i="8"/>
  <c r="E2" i="8"/>
  <c r="D2" i="8"/>
  <c r="B2" i="7"/>
  <c r="D2" i="7"/>
  <c r="E2" i="7"/>
  <c r="F2" i="7"/>
  <c r="M37" i="118"/>
  <c r="D7" i="37"/>
  <c r="A73" i="28"/>
  <c r="D31" i="28"/>
  <c r="I7" i="24" l="1"/>
  <c r="A3" i="24"/>
  <c r="B7234" i="106" l="1"/>
  <c r="D7234" i="106" s="1"/>
  <c r="B15" i="7" l="1"/>
  <c r="D187" i="34" l="1"/>
  <c r="D186" i="34"/>
  <c r="C187" i="34"/>
  <c r="C186" i="34"/>
  <c r="F187" i="34"/>
  <c r="B8687" i="106" s="1"/>
  <c r="D8687" i="106" s="1"/>
  <c r="F186" i="34"/>
  <c r="B8686" i="106" s="1"/>
  <c r="D8686" i="106" s="1"/>
  <c r="B7810" i="106" l="1"/>
  <c r="D7810" i="106" s="1"/>
  <c r="B7809" i="106"/>
  <c r="D7809" i="106" s="1"/>
  <c r="B7808" i="106"/>
  <c r="D7808" i="106" s="1"/>
  <c r="B7807" i="106"/>
  <c r="D7807" i="106" s="1"/>
  <c r="B7814" i="106" l="1"/>
  <c r="D7814" i="106" s="1"/>
  <c r="B7813" i="106"/>
  <c r="D7813" i="106" s="1"/>
  <c r="B7812" i="106"/>
  <c r="D7812" i="106" s="1"/>
  <c r="B7811" i="106"/>
  <c r="D7811" i="106" s="1"/>
  <c r="B7806" i="106"/>
  <c r="D7806" i="106" s="1"/>
  <c r="B7805" i="106"/>
  <c r="D7805" i="106" s="1"/>
  <c r="B7804" i="106"/>
  <c r="D7804" i="106" s="1"/>
  <c r="B7803" i="106"/>
  <c r="D7803" i="106" s="1"/>
  <c r="B7802" i="106"/>
  <c r="D7802" i="106" s="1"/>
  <c r="B7801" i="106"/>
  <c r="D7801" i="106" s="1"/>
  <c r="B7800" i="106"/>
  <c r="D7800" i="106" s="1"/>
  <c r="B7799" i="106"/>
  <c r="D7799" i="106" s="1"/>
  <c r="B5194" i="106" l="1"/>
  <c r="D5194" i="106" s="1"/>
  <c r="F29" i="34" l="1"/>
  <c r="B7879" i="106" s="1"/>
  <c r="D7879" i="106" s="1"/>
  <c r="C7" i="182" l="1"/>
  <c r="C6" i="182"/>
  <c r="J33" i="182"/>
  <c r="I33" i="182"/>
  <c r="H33" i="182"/>
  <c r="J32" i="182"/>
  <c r="I32" i="182"/>
  <c r="H32" i="182"/>
  <c r="J31" i="182"/>
  <c r="I31" i="182"/>
  <c r="H31" i="182"/>
  <c r="J30" i="182"/>
  <c r="I30" i="182"/>
  <c r="H30" i="182"/>
  <c r="J29" i="182"/>
  <c r="I29" i="182"/>
  <c r="H29" i="182"/>
  <c r="J28" i="182"/>
  <c r="I28" i="182"/>
  <c r="H28" i="182"/>
  <c r="J27" i="182"/>
  <c r="I27" i="182"/>
  <c r="H27" i="182"/>
  <c r="J26" i="182"/>
  <c r="I26" i="182"/>
  <c r="H26" i="182"/>
  <c r="J25" i="182"/>
  <c r="I25" i="182"/>
  <c r="H25" i="182"/>
  <c r="J24" i="182"/>
  <c r="I24" i="182"/>
  <c r="H24" i="182"/>
  <c r="J23" i="182"/>
  <c r="I23" i="182"/>
  <c r="H23" i="182"/>
  <c r="J22" i="182"/>
  <c r="I22" i="182"/>
  <c r="H22" i="182"/>
  <c r="J21" i="182"/>
  <c r="I21" i="182"/>
  <c r="H21" i="182"/>
  <c r="J20" i="182"/>
  <c r="I20" i="182"/>
  <c r="H20" i="182"/>
  <c r="J19" i="182"/>
  <c r="I19" i="182"/>
  <c r="H19" i="182"/>
  <c r="J18" i="182"/>
  <c r="I18" i="182"/>
  <c r="H18" i="182"/>
  <c r="J17" i="182"/>
  <c r="I17" i="182"/>
  <c r="H17" i="182"/>
  <c r="J16" i="182"/>
  <c r="I16" i="182"/>
  <c r="H16" i="182"/>
  <c r="J15" i="182"/>
  <c r="I15" i="182"/>
  <c r="H15" i="182"/>
  <c r="J14" i="182"/>
  <c r="I14" i="182"/>
  <c r="H14" i="182"/>
  <c r="J13" i="182"/>
  <c r="I13" i="182"/>
  <c r="H13" i="182"/>
  <c r="J12" i="182"/>
  <c r="I12" i="182"/>
  <c r="H12" i="182"/>
  <c r="J11" i="182"/>
  <c r="I11" i="182"/>
  <c r="H11" i="182"/>
  <c r="I34" i="182" l="1"/>
  <c r="J34" i="182"/>
  <c r="H34" i="182"/>
  <c r="K34" i="182" l="1"/>
  <c r="D88" i="36" s="1"/>
  <c r="K436" i="29" l="1"/>
  <c r="B3671" i="106" s="1"/>
  <c r="D3671" i="106" s="1"/>
  <c r="K435" i="29"/>
  <c r="B7792" i="106" s="1"/>
  <c r="D7792" i="106" s="1"/>
  <c r="K434" i="29"/>
  <c r="H437" i="29"/>
  <c r="B7235" i="106" s="1"/>
  <c r="D7235" i="106" s="1"/>
  <c r="K279" i="29"/>
  <c r="B7782" i="106" s="1"/>
  <c r="D7782" i="106" s="1"/>
  <c r="H164" i="29"/>
  <c r="B7051" i="106" s="1"/>
  <c r="D7051" i="106" s="1"/>
  <c r="K163" i="29"/>
  <c r="B7780" i="106" s="1"/>
  <c r="D7780" i="106" s="1"/>
  <c r="K162" i="29"/>
  <c r="B7778" i="106" s="1"/>
  <c r="D7778" i="106" s="1"/>
  <c r="K161" i="29"/>
  <c r="B7776" i="106" s="1"/>
  <c r="D7776" i="106" s="1"/>
  <c r="B7793" i="106"/>
  <c r="D7793" i="106" s="1"/>
  <c r="K137" i="29"/>
  <c r="B7774" i="106" s="1"/>
  <c r="D7774" i="106" s="1"/>
  <c r="B7791" i="106"/>
  <c r="D7791" i="106" s="1"/>
  <c r="B7789" i="106"/>
  <c r="D7789" i="106" s="1"/>
  <c r="B7781" i="106"/>
  <c r="D7781" i="106" s="1"/>
  <c r="B7779" i="106"/>
  <c r="D7779" i="106" s="1"/>
  <c r="B7777" i="106"/>
  <c r="D7777" i="106" s="1"/>
  <c r="B7775" i="106"/>
  <c r="D7775" i="106" s="1"/>
  <c r="B7773" i="106"/>
  <c r="D7773" i="106" s="1"/>
  <c r="B7772" i="106"/>
  <c r="D7772" i="106" s="1"/>
  <c r="K437" i="29" l="1"/>
  <c r="B3672" i="106" s="1"/>
  <c r="D3672" i="106" s="1"/>
  <c r="B7790" i="106"/>
  <c r="D7790" i="106" s="1"/>
  <c r="K15" i="4" l="1"/>
  <c r="K105" i="4" s="1"/>
  <c r="B8092" i="106" s="1"/>
  <c r="D8092" i="106" s="1"/>
  <c r="L437" i="29"/>
  <c r="B7794" i="106" l="1"/>
  <c r="D7794" i="106" s="1"/>
  <c r="J105" i="4"/>
  <c r="B8075" i="106" s="1"/>
  <c r="D8075" i="106" s="1"/>
  <c r="L282" i="29"/>
  <c r="D282" i="29"/>
  <c r="L164" i="29"/>
  <c r="K164" i="29"/>
  <c r="L141" i="29"/>
  <c r="H141" i="29"/>
  <c r="E141" i="29"/>
  <c r="E143" i="29" s="1"/>
  <c r="F60" i="34" l="1"/>
  <c r="B1321" i="106"/>
  <c r="D1321" i="106" s="1"/>
  <c r="E15" i="4"/>
  <c r="E105" i="4" s="1"/>
  <c r="B7993" i="106" s="1"/>
  <c r="D7993" i="106" s="1"/>
  <c r="B7771" i="106" l="1"/>
  <c r="D7771" i="106" s="1"/>
  <c r="B59" i="106" l="1"/>
  <c r="B50" i="106"/>
  <c r="B49" i="106" l="1"/>
  <c r="B47" i="106"/>
  <c r="B45" i="106"/>
  <c r="B44" i="106"/>
  <c r="B43" i="106"/>
  <c r="B42" i="106"/>
  <c r="B41" i="106"/>
  <c r="B40" i="106"/>
  <c r="B39" i="106"/>
  <c r="B48" i="106"/>
  <c r="F179" i="34" l="1"/>
  <c r="B7865" i="106" s="1"/>
  <c r="D7865" i="106" s="1"/>
  <c r="B7767" i="106"/>
  <c r="D7767" i="106" s="1"/>
  <c r="B7766" i="106"/>
  <c r="D7766" i="106" s="1"/>
  <c r="B7764" i="106"/>
  <c r="D7764" i="106" s="1"/>
  <c r="B7763" i="106"/>
  <c r="D7763" i="106" s="1"/>
  <c r="B7762" i="106"/>
  <c r="D7762" i="106" s="1"/>
  <c r="B7756" i="106"/>
  <c r="D7756" i="106" s="1"/>
  <c r="K6" i="29"/>
  <c r="B7761" i="106" s="1"/>
  <c r="D7761" i="106" s="1"/>
  <c r="B7760" i="106"/>
  <c r="D7760" i="106" s="1"/>
  <c r="K12" i="12"/>
  <c r="B7717" i="106" s="1"/>
  <c r="D7717" i="106" s="1"/>
  <c r="K23" i="12"/>
  <c r="B7798" i="106" s="1"/>
  <c r="D7798" i="106" s="1"/>
  <c r="J12" i="12"/>
  <c r="J21" i="12"/>
  <c r="J23" i="12" s="1"/>
  <c r="B7727" i="106"/>
  <c r="D7727" i="106" s="1"/>
  <c r="B7732" i="106"/>
  <c r="D7732" i="106" s="1"/>
  <c r="B7724" i="106"/>
  <c r="D7724" i="106" s="1"/>
  <c r="D81" i="36"/>
  <c r="F178" i="34"/>
  <c r="B33" i="36"/>
  <c r="B38" i="36" s="1"/>
  <c r="B48" i="36" s="1"/>
  <c r="B61" i="36" s="1"/>
  <c r="B71" i="36" s="1"/>
  <c r="B75" i="36" s="1"/>
  <c r="B79" i="36" s="1"/>
  <c r="B84" i="36" s="1"/>
  <c r="D78" i="36"/>
  <c r="C190" i="5"/>
  <c r="B4393" i="106" s="1"/>
  <c r="D4393" i="106" s="1"/>
  <c r="C200" i="5"/>
  <c r="B5244" i="106" s="1"/>
  <c r="D5244" i="106" s="1"/>
  <c r="C206" i="5"/>
  <c r="B5258" i="106" s="1"/>
  <c r="D5258" i="106" s="1"/>
  <c r="C211" i="5"/>
  <c r="B4409" i="106" s="1"/>
  <c r="D4409" i="106" s="1"/>
  <c r="C219" i="5"/>
  <c r="B5284" i="106" s="1"/>
  <c r="D5284" i="106" s="1"/>
  <c r="C223" i="5"/>
  <c r="B5302" i="106" s="1"/>
  <c r="D5302" i="106" s="1"/>
  <c r="C254" i="5"/>
  <c r="B7759" i="106"/>
  <c r="D7759" i="106" s="1"/>
  <c r="L131" i="29"/>
  <c r="L133" i="29" s="1"/>
  <c r="L143" i="29"/>
  <c r="L153" i="29"/>
  <c r="D83" i="36"/>
  <c r="K77" i="29"/>
  <c r="K134" i="29"/>
  <c r="B2803" i="106" s="1"/>
  <c r="D2803" i="106" s="1"/>
  <c r="K189" i="29"/>
  <c r="F62" i="34" s="1"/>
  <c r="B7831" i="106" s="1"/>
  <c r="D7831" i="106" s="1"/>
  <c r="K126" i="29"/>
  <c r="K69" i="29"/>
  <c r="K66" i="29"/>
  <c r="K61" i="29"/>
  <c r="K58" i="29"/>
  <c r="E14" i="184" s="1"/>
  <c r="H14" i="184" s="1"/>
  <c r="K53" i="29"/>
  <c r="E13" i="184" s="1"/>
  <c r="H13" i="184" s="1"/>
  <c r="D80" i="36"/>
  <c r="B2" i="106"/>
  <c r="B3" i="106"/>
  <c r="B4" i="106"/>
  <c r="B5" i="106"/>
  <c r="B6" i="106"/>
  <c r="B7" i="106"/>
  <c r="B8" i="106"/>
  <c r="B11" i="106"/>
  <c r="B12" i="106"/>
  <c r="B13" i="106"/>
  <c r="B14" i="106"/>
  <c r="B15" i="106"/>
  <c r="B16" i="106"/>
  <c r="B17" i="106"/>
  <c r="B18" i="106"/>
  <c r="B19" i="106"/>
  <c r="B20" i="106"/>
  <c r="B21" i="106"/>
  <c r="B22" i="106"/>
  <c r="B23" i="106"/>
  <c r="B24" i="106"/>
  <c r="B25" i="106"/>
  <c r="B26" i="106"/>
  <c r="B27" i="106"/>
  <c r="B28" i="106"/>
  <c r="B29" i="106"/>
  <c r="B30" i="106"/>
  <c r="B31" i="106"/>
  <c r="B32" i="106"/>
  <c r="B33" i="106"/>
  <c r="B34" i="106"/>
  <c r="B35" i="106"/>
  <c r="B36" i="106"/>
  <c r="B37" i="106"/>
  <c r="B38" i="106"/>
  <c r="B51" i="106"/>
  <c r="B52" i="106"/>
  <c r="B53" i="106"/>
  <c r="B54" i="106"/>
  <c r="B55" i="106"/>
  <c r="B56" i="106"/>
  <c r="B57" i="106"/>
  <c r="B58" i="106"/>
  <c r="B63" i="106"/>
  <c r="D63" i="106" s="1"/>
  <c r="B70" i="106"/>
  <c r="D70" i="106" s="1"/>
  <c r="B71" i="106"/>
  <c r="D71" i="106" s="1"/>
  <c r="B74" i="106"/>
  <c r="D74" i="106" s="1"/>
  <c r="C13" i="3"/>
  <c r="C53" i="3" s="1"/>
  <c r="B84" i="106"/>
  <c r="D84" i="106" s="1"/>
  <c r="B86" i="106"/>
  <c r="D86" i="106" s="1"/>
  <c r="C34" i="3"/>
  <c r="C56" i="3" s="1"/>
  <c r="B90" i="106"/>
  <c r="D90" i="106" s="1"/>
  <c r="B95" i="106"/>
  <c r="D95" i="106" s="1"/>
  <c r="B102" i="106"/>
  <c r="D102" i="106" s="1"/>
  <c r="B103" i="106"/>
  <c r="D103" i="106" s="1"/>
  <c r="B106" i="106"/>
  <c r="D106" i="106" s="1"/>
  <c r="D13" i="3"/>
  <c r="D53" i="3" s="1"/>
  <c r="B115" i="106"/>
  <c r="D115" i="106" s="1"/>
  <c r="B117" i="106"/>
  <c r="D117" i="106" s="1"/>
  <c r="D34" i="3"/>
  <c r="D56" i="3" s="1"/>
  <c r="B121" i="106"/>
  <c r="D121" i="106" s="1"/>
  <c r="B124" i="106"/>
  <c r="D124" i="106" s="1"/>
  <c r="B127" i="106"/>
  <c r="D127" i="106" s="1"/>
  <c r="B128" i="106"/>
  <c r="D128" i="106" s="1"/>
  <c r="E13" i="3"/>
  <c r="E53" i="3" s="1"/>
  <c r="B132" i="106"/>
  <c r="D132" i="106" s="1"/>
  <c r="E34" i="3"/>
  <c r="E56" i="3" s="1"/>
  <c r="B138" i="106"/>
  <c r="D138" i="106" s="1"/>
  <c r="B143" i="106"/>
  <c r="D143" i="106" s="1"/>
  <c r="B150" i="106"/>
  <c r="D150" i="106" s="1"/>
  <c r="B151" i="106"/>
  <c r="D151" i="106" s="1"/>
  <c r="B154" i="106"/>
  <c r="D154" i="106" s="1"/>
  <c r="F13" i="3"/>
  <c r="F53" i="3" s="1"/>
  <c r="B162" i="106"/>
  <c r="D162" i="106" s="1"/>
  <c r="B164" i="106"/>
  <c r="D164" i="106" s="1"/>
  <c r="F34" i="3"/>
  <c r="F56" i="3" s="1"/>
  <c r="B168" i="106"/>
  <c r="D168" i="106" s="1"/>
  <c r="B171" i="106"/>
  <c r="D171" i="106" s="1"/>
  <c r="B175" i="106"/>
  <c r="D175" i="106" s="1"/>
  <c r="B177" i="106"/>
  <c r="D177" i="106" s="1"/>
  <c r="G13" i="3"/>
  <c r="G53" i="3" s="1"/>
  <c r="B182" i="106"/>
  <c r="D182" i="106" s="1"/>
  <c r="B183" i="106"/>
  <c r="D183" i="106" s="1"/>
  <c r="G34" i="3"/>
  <c r="G56" i="3" s="1"/>
  <c r="B187" i="106"/>
  <c r="D187" i="106" s="1"/>
  <c r="B196" i="106"/>
  <c r="D196" i="106" s="1"/>
  <c r="B197" i="106"/>
  <c r="D197" i="106" s="1"/>
  <c r="B200" i="106"/>
  <c r="D200" i="106" s="1"/>
  <c r="H13" i="3"/>
  <c r="H53" i="3" s="1"/>
  <c r="B204" i="106"/>
  <c r="D204" i="106" s="1"/>
  <c r="B206" i="106"/>
  <c r="D206" i="106" s="1"/>
  <c r="H34" i="3"/>
  <c r="H56" i="3" s="1"/>
  <c r="B210" i="106"/>
  <c r="D210" i="106" s="1"/>
  <c r="B280" i="106"/>
  <c r="D280" i="106" s="1"/>
  <c r="B318" i="106"/>
  <c r="D318" i="106" s="1"/>
  <c r="B319" i="106"/>
  <c r="D319" i="106" s="1"/>
  <c r="B321" i="106"/>
  <c r="D321" i="106" s="1"/>
  <c r="B322" i="106"/>
  <c r="D322" i="106" s="1"/>
  <c r="B323" i="106"/>
  <c r="D323" i="106" s="1"/>
  <c r="B430" i="106"/>
  <c r="D430" i="106" s="1"/>
  <c r="B498" i="106"/>
  <c r="D498" i="106" s="1"/>
  <c r="B499" i="106"/>
  <c r="D499" i="106" s="1"/>
  <c r="B616" i="106"/>
  <c r="D616" i="106" s="1"/>
  <c r="B617" i="106"/>
  <c r="D617" i="106" s="1"/>
  <c r="B618" i="106"/>
  <c r="D618" i="106" s="1"/>
  <c r="B649" i="106"/>
  <c r="D649" i="106" s="1"/>
  <c r="B650" i="106"/>
  <c r="D650" i="106" s="1"/>
  <c r="B651" i="106"/>
  <c r="D651" i="106" s="1"/>
  <c r="B703" i="106"/>
  <c r="D703" i="106" s="1"/>
  <c r="B704" i="106"/>
  <c r="D704" i="106" s="1"/>
  <c r="B710" i="106"/>
  <c r="D710" i="106" s="1"/>
  <c r="B714" i="106"/>
  <c r="D714" i="106" s="1"/>
  <c r="B715" i="106"/>
  <c r="D715" i="106" s="1"/>
  <c r="B716" i="106"/>
  <c r="D716" i="106" s="1"/>
  <c r="B717" i="106"/>
  <c r="D717" i="106" s="1"/>
  <c r="B719" i="106"/>
  <c r="D719" i="106" s="1"/>
  <c r="B720" i="106"/>
  <c r="D720" i="106" s="1"/>
  <c r="B721" i="106"/>
  <c r="D721" i="106" s="1"/>
  <c r="B722" i="106"/>
  <c r="D722" i="106" s="1"/>
  <c r="B723" i="106"/>
  <c r="D723" i="106" s="1"/>
  <c r="B724" i="106"/>
  <c r="D724" i="106" s="1"/>
  <c r="C44" i="29"/>
  <c r="B725" i="106" s="1"/>
  <c r="D725" i="106" s="1"/>
  <c r="B726" i="106"/>
  <c r="D726" i="106" s="1"/>
  <c r="B727" i="106"/>
  <c r="D727" i="106" s="1"/>
  <c r="B728" i="106"/>
  <c r="D728" i="106" s="1"/>
  <c r="B730" i="106"/>
  <c r="D730" i="106" s="1"/>
  <c r="B731" i="106"/>
  <c r="D731" i="106" s="1"/>
  <c r="B733" i="106"/>
  <c r="D733" i="106" s="1"/>
  <c r="B734" i="106"/>
  <c r="D734" i="106" s="1"/>
  <c r="C59" i="29"/>
  <c r="B735" i="106" s="1"/>
  <c r="D735" i="106" s="1"/>
  <c r="B736" i="106"/>
  <c r="D736" i="106" s="1"/>
  <c r="B737" i="106"/>
  <c r="D737" i="106" s="1"/>
  <c r="B738" i="106"/>
  <c r="D738" i="106" s="1"/>
  <c r="B739" i="106"/>
  <c r="D739" i="106" s="1"/>
  <c r="B740" i="106"/>
  <c r="D740" i="106" s="1"/>
  <c r="B741" i="106"/>
  <c r="D741" i="106" s="1"/>
  <c r="C67" i="29"/>
  <c r="B743" i="106" s="1"/>
  <c r="D743" i="106" s="1"/>
  <c r="B744" i="106"/>
  <c r="D744" i="106" s="1"/>
  <c r="B745" i="106"/>
  <c r="D745" i="106" s="1"/>
  <c r="B746" i="106"/>
  <c r="D746" i="106" s="1"/>
  <c r="B747" i="106"/>
  <c r="D747" i="106" s="1"/>
  <c r="B749" i="106"/>
  <c r="D749" i="106" s="1"/>
  <c r="C74" i="29"/>
  <c r="B751" i="106" s="1"/>
  <c r="D751" i="106" s="1"/>
  <c r="B752" i="106"/>
  <c r="D752" i="106" s="1"/>
  <c r="B754" i="106"/>
  <c r="D754" i="106" s="1"/>
  <c r="B761" i="106"/>
  <c r="D761" i="106" s="1"/>
  <c r="B762" i="106"/>
  <c r="D762" i="106" s="1"/>
  <c r="B768" i="106"/>
  <c r="D768" i="106" s="1"/>
  <c r="B772" i="106"/>
  <c r="D772" i="106" s="1"/>
  <c r="B773" i="106"/>
  <c r="D773" i="106" s="1"/>
  <c r="B774" i="106"/>
  <c r="D774" i="106" s="1"/>
  <c r="B775" i="106"/>
  <c r="D775" i="106" s="1"/>
  <c r="B777" i="106"/>
  <c r="D777" i="106" s="1"/>
  <c r="B778" i="106"/>
  <c r="D778" i="106" s="1"/>
  <c r="B779" i="106"/>
  <c r="D779" i="106" s="1"/>
  <c r="B780" i="106"/>
  <c r="D780" i="106" s="1"/>
  <c r="B781" i="106"/>
  <c r="D781" i="106" s="1"/>
  <c r="B782" i="106"/>
  <c r="D782" i="106" s="1"/>
  <c r="D44" i="29"/>
  <c r="B783" i="106" s="1"/>
  <c r="D783" i="106" s="1"/>
  <c r="B784" i="106"/>
  <c r="D784" i="106" s="1"/>
  <c r="B785" i="106"/>
  <c r="D785" i="106" s="1"/>
  <c r="B786" i="106"/>
  <c r="D786" i="106" s="1"/>
  <c r="D49" i="29"/>
  <c r="B787" i="106" s="1"/>
  <c r="D787" i="106" s="1"/>
  <c r="B788" i="106"/>
  <c r="D788" i="106" s="1"/>
  <c r="B789" i="106"/>
  <c r="D789" i="106" s="1"/>
  <c r="D55" i="29"/>
  <c r="B790" i="106" s="1"/>
  <c r="D790" i="106" s="1"/>
  <c r="B791" i="106"/>
  <c r="D791" i="106" s="1"/>
  <c r="B792" i="106"/>
  <c r="D792" i="106" s="1"/>
  <c r="D59" i="29"/>
  <c r="B793" i="106" s="1"/>
  <c r="D793" i="106" s="1"/>
  <c r="B794" i="106"/>
  <c r="D794" i="106" s="1"/>
  <c r="B795" i="106"/>
  <c r="D795" i="106" s="1"/>
  <c r="B796" i="106"/>
  <c r="D796" i="106" s="1"/>
  <c r="B797" i="106"/>
  <c r="D797" i="106" s="1"/>
  <c r="B798" i="106"/>
  <c r="D798" i="106" s="1"/>
  <c r="B799" i="106"/>
  <c r="D799" i="106" s="1"/>
  <c r="D67" i="29"/>
  <c r="B801" i="106" s="1"/>
  <c r="D801" i="106" s="1"/>
  <c r="B802" i="106"/>
  <c r="D802" i="106" s="1"/>
  <c r="B803" i="106"/>
  <c r="D803" i="106" s="1"/>
  <c r="B804" i="106"/>
  <c r="D804" i="106" s="1"/>
  <c r="B805" i="106"/>
  <c r="D805" i="106" s="1"/>
  <c r="B807" i="106"/>
  <c r="D807" i="106" s="1"/>
  <c r="D74" i="29"/>
  <c r="B809" i="106" s="1"/>
  <c r="D809" i="106" s="1"/>
  <c r="B810" i="106"/>
  <c r="D810" i="106" s="1"/>
  <c r="B812" i="106"/>
  <c r="D812" i="106" s="1"/>
  <c r="B819" i="106"/>
  <c r="D819" i="106" s="1"/>
  <c r="B820" i="106"/>
  <c r="D820" i="106" s="1"/>
  <c r="B826" i="106"/>
  <c r="D826" i="106" s="1"/>
  <c r="B830" i="106"/>
  <c r="D830" i="106" s="1"/>
  <c r="B831" i="106"/>
  <c r="D831" i="106" s="1"/>
  <c r="B832" i="106"/>
  <c r="D832" i="106" s="1"/>
  <c r="B833" i="106"/>
  <c r="D833" i="106" s="1"/>
  <c r="E34" i="29"/>
  <c r="B834" i="106" s="1"/>
  <c r="D834" i="106" s="1"/>
  <c r="B835" i="106"/>
  <c r="D835" i="106" s="1"/>
  <c r="B836" i="106"/>
  <c r="D836" i="106" s="1"/>
  <c r="B837" i="106"/>
  <c r="D837" i="106" s="1"/>
  <c r="B838" i="106"/>
  <c r="D838" i="106" s="1"/>
  <c r="B839" i="106"/>
  <c r="D839" i="106" s="1"/>
  <c r="B840" i="106"/>
  <c r="D840" i="106" s="1"/>
  <c r="E44" i="29"/>
  <c r="B841" i="106" s="1"/>
  <c r="D841" i="106" s="1"/>
  <c r="B842" i="106"/>
  <c r="D842" i="106" s="1"/>
  <c r="B843" i="106"/>
  <c r="D843" i="106" s="1"/>
  <c r="B844" i="106"/>
  <c r="D844" i="106" s="1"/>
  <c r="E49" i="29"/>
  <c r="B846" i="106"/>
  <c r="D846" i="106" s="1"/>
  <c r="B847" i="106"/>
  <c r="D847" i="106" s="1"/>
  <c r="E55" i="29"/>
  <c r="B848" i="106" s="1"/>
  <c r="D848" i="106" s="1"/>
  <c r="B849" i="106"/>
  <c r="D849" i="106" s="1"/>
  <c r="B850" i="106"/>
  <c r="D850" i="106" s="1"/>
  <c r="E59" i="29"/>
  <c r="B851" i="106" s="1"/>
  <c r="D851" i="106" s="1"/>
  <c r="B852" i="106"/>
  <c r="D852" i="106" s="1"/>
  <c r="B853" i="106"/>
  <c r="D853" i="106" s="1"/>
  <c r="B854" i="106"/>
  <c r="D854" i="106" s="1"/>
  <c r="B855" i="106"/>
  <c r="D855" i="106" s="1"/>
  <c r="B856" i="106"/>
  <c r="D856" i="106" s="1"/>
  <c r="B857" i="106"/>
  <c r="D857" i="106" s="1"/>
  <c r="E67" i="29"/>
  <c r="B859" i="106" s="1"/>
  <c r="D859" i="106" s="1"/>
  <c r="B860" i="106"/>
  <c r="D860" i="106" s="1"/>
  <c r="B861" i="106"/>
  <c r="D861" i="106" s="1"/>
  <c r="B862" i="106"/>
  <c r="D862" i="106" s="1"/>
  <c r="B863" i="106"/>
  <c r="D863" i="106" s="1"/>
  <c r="B865" i="106"/>
  <c r="D865" i="106" s="1"/>
  <c r="E74" i="29"/>
  <c r="B867" i="106" s="1"/>
  <c r="D867" i="106" s="1"/>
  <c r="B868" i="106"/>
  <c r="D868" i="106" s="1"/>
  <c r="B870" i="106"/>
  <c r="D870" i="106" s="1"/>
  <c r="E86" i="29"/>
  <c r="B2787" i="106" s="1"/>
  <c r="D2787" i="106" s="1"/>
  <c r="E102" i="29"/>
  <c r="B7009" i="106" s="1"/>
  <c r="D7009" i="106" s="1"/>
  <c r="B877" i="106"/>
  <c r="D877" i="106" s="1"/>
  <c r="B878" i="106"/>
  <c r="D878" i="106" s="1"/>
  <c r="B884" i="106"/>
  <c r="D884" i="106" s="1"/>
  <c r="B888" i="106"/>
  <c r="D888" i="106" s="1"/>
  <c r="B889" i="106"/>
  <c r="D889" i="106" s="1"/>
  <c r="B890" i="106"/>
  <c r="D890" i="106" s="1"/>
  <c r="B891" i="106"/>
  <c r="D891" i="106" s="1"/>
  <c r="B893" i="106"/>
  <c r="D893" i="106" s="1"/>
  <c r="B894" i="106"/>
  <c r="D894" i="106" s="1"/>
  <c r="B895" i="106"/>
  <c r="D895" i="106" s="1"/>
  <c r="B896" i="106"/>
  <c r="D896" i="106" s="1"/>
  <c r="B897" i="106"/>
  <c r="D897" i="106" s="1"/>
  <c r="B898" i="106"/>
  <c r="D898" i="106" s="1"/>
  <c r="F44" i="29"/>
  <c r="B899" i="106" s="1"/>
  <c r="D899" i="106" s="1"/>
  <c r="B900" i="106"/>
  <c r="D900" i="106" s="1"/>
  <c r="B901" i="106"/>
  <c r="D901" i="106" s="1"/>
  <c r="B902" i="106"/>
  <c r="D902" i="106" s="1"/>
  <c r="F49" i="29"/>
  <c r="B904" i="106"/>
  <c r="D904" i="106" s="1"/>
  <c r="B905" i="106"/>
  <c r="D905" i="106" s="1"/>
  <c r="F55" i="29"/>
  <c r="B906" i="106" s="1"/>
  <c r="D906" i="106" s="1"/>
  <c r="B907" i="106"/>
  <c r="D907" i="106" s="1"/>
  <c r="B908" i="106"/>
  <c r="D908" i="106" s="1"/>
  <c r="F59" i="29"/>
  <c r="B909" i="106" s="1"/>
  <c r="D909" i="106" s="1"/>
  <c r="B910" i="106"/>
  <c r="D910" i="106" s="1"/>
  <c r="B911" i="106"/>
  <c r="D911" i="106" s="1"/>
  <c r="B912" i="106"/>
  <c r="D912" i="106" s="1"/>
  <c r="B913" i="106"/>
  <c r="D913" i="106" s="1"/>
  <c r="B914" i="106"/>
  <c r="D914" i="106" s="1"/>
  <c r="B915" i="106"/>
  <c r="D915" i="106" s="1"/>
  <c r="F67" i="29"/>
  <c r="B917" i="106" s="1"/>
  <c r="D917" i="106" s="1"/>
  <c r="B918" i="106"/>
  <c r="D918" i="106" s="1"/>
  <c r="B919" i="106"/>
  <c r="D919" i="106" s="1"/>
  <c r="B920" i="106"/>
  <c r="D920" i="106" s="1"/>
  <c r="B921" i="106"/>
  <c r="D921" i="106" s="1"/>
  <c r="B923" i="106"/>
  <c r="D923" i="106" s="1"/>
  <c r="F74" i="29"/>
  <c r="B925" i="106" s="1"/>
  <c r="D925" i="106" s="1"/>
  <c r="B926" i="106"/>
  <c r="D926" i="106" s="1"/>
  <c r="B928" i="106"/>
  <c r="D928" i="106" s="1"/>
  <c r="B935" i="106"/>
  <c r="D935" i="106" s="1"/>
  <c r="B936" i="106"/>
  <c r="D936" i="106" s="1"/>
  <c r="B942" i="106"/>
  <c r="D942" i="106" s="1"/>
  <c r="B946" i="106"/>
  <c r="D946" i="106" s="1"/>
  <c r="B947" i="106"/>
  <c r="D947" i="106" s="1"/>
  <c r="B948" i="106"/>
  <c r="D948" i="106" s="1"/>
  <c r="B949" i="106"/>
  <c r="D949" i="106" s="1"/>
  <c r="B951" i="106"/>
  <c r="D951" i="106" s="1"/>
  <c r="B952" i="106"/>
  <c r="D952" i="106" s="1"/>
  <c r="B953" i="106"/>
  <c r="D953" i="106" s="1"/>
  <c r="B954" i="106"/>
  <c r="D954" i="106" s="1"/>
  <c r="B955" i="106"/>
  <c r="D955" i="106" s="1"/>
  <c r="B956" i="106"/>
  <c r="D956" i="106" s="1"/>
  <c r="G44" i="29"/>
  <c r="B957" i="106" s="1"/>
  <c r="D957" i="106" s="1"/>
  <c r="B958" i="106"/>
  <c r="D958" i="106" s="1"/>
  <c r="B959" i="106"/>
  <c r="D959" i="106" s="1"/>
  <c r="B960" i="106"/>
  <c r="D960" i="106" s="1"/>
  <c r="G49" i="29"/>
  <c r="B961" i="106" s="1"/>
  <c r="D961" i="106" s="1"/>
  <c r="B962" i="106"/>
  <c r="D962" i="106" s="1"/>
  <c r="B963" i="106"/>
  <c r="D963" i="106" s="1"/>
  <c r="G55" i="29"/>
  <c r="B964" i="106" s="1"/>
  <c r="D964" i="106" s="1"/>
  <c r="B965" i="106"/>
  <c r="D965" i="106" s="1"/>
  <c r="B966" i="106"/>
  <c r="D966" i="106" s="1"/>
  <c r="G59" i="29"/>
  <c r="B967" i="106" s="1"/>
  <c r="D967" i="106" s="1"/>
  <c r="B968" i="106"/>
  <c r="D968" i="106" s="1"/>
  <c r="B969" i="106"/>
  <c r="D969" i="106" s="1"/>
  <c r="B970" i="106"/>
  <c r="D970" i="106" s="1"/>
  <c r="B971" i="106"/>
  <c r="D971" i="106" s="1"/>
  <c r="B972" i="106"/>
  <c r="D972" i="106" s="1"/>
  <c r="B973" i="106"/>
  <c r="D973" i="106" s="1"/>
  <c r="G67" i="29"/>
  <c r="B975" i="106" s="1"/>
  <c r="D975" i="106" s="1"/>
  <c r="B976" i="106"/>
  <c r="D976" i="106" s="1"/>
  <c r="B977" i="106"/>
  <c r="D977" i="106" s="1"/>
  <c r="B978" i="106"/>
  <c r="D978" i="106" s="1"/>
  <c r="B979" i="106"/>
  <c r="D979" i="106" s="1"/>
  <c r="B981" i="106"/>
  <c r="D981" i="106" s="1"/>
  <c r="G74" i="29"/>
  <c r="B983" i="106" s="1"/>
  <c r="D983" i="106" s="1"/>
  <c r="B984" i="106"/>
  <c r="D984" i="106" s="1"/>
  <c r="B986" i="106"/>
  <c r="D986" i="106" s="1"/>
  <c r="B993" i="106"/>
  <c r="D993" i="106" s="1"/>
  <c r="B994" i="106"/>
  <c r="D994" i="106" s="1"/>
  <c r="B1000" i="106"/>
  <c r="D1000" i="106" s="1"/>
  <c r="B1004" i="106"/>
  <c r="D1004" i="106" s="1"/>
  <c r="B1005" i="106"/>
  <c r="D1005" i="106" s="1"/>
  <c r="B1006" i="106"/>
  <c r="D1006" i="106" s="1"/>
  <c r="B1007" i="106"/>
  <c r="D1007" i="106" s="1"/>
  <c r="B1009" i="106"/>
  <c r="D1009" i="106" s="1"/>
  <c r="B1010" i="106"/>
  <c r="D1010" i="106" s="1"/>
  <c r="B1011" i="106"/>
  <c r="D1011" i="106" s="1"/>
  <c r="B1012" i="106"/>
  <c r="D1012" i="106" s="1"/>
  <c r="B1013" i="106"/>
  <c r="D1013" i="106" s="1"/>
  <c r="B1014" i="106"/>
  <c r="D1014" i="106" s="1"/>
  <c r="H44" i="29"/>
  <c r="B1015" i="106" s="1"/>
  <c r="D1015" i="106" s="1"/>
  <c r="B1016" i="106"/>
  <c r="D1016" i="106" s="1"/>
  <c r="B1017" i="106"/>
  <c r="D1017" i="106" s="1"/>
  <c r="B1018" i="106"/>
  <c r="D1018" i="106" s="1"/>
  <c r="H49" i="29"/>
  <c r="B1020" i="106"/>
  <c r="D1020" i="106" s="1"/>
  <c r="B1021" i="106"/>
  <c r="D1021" i="106" s="1"/>
  <c r="H55" i="29"/>
  <c r="B1022" i="106" s="1"/>
  <c r="D1022" i="106" s="1"/>
  <c r="B1023" i="106"/>
  <c r="D1023" i="106" s="1"/>
  <c r="B1024" i="106"/>
  <c r="D1024" i="106" s="1"/>
  <c r="H59" i="29"/>
  <c r="B1025" i="106" s="1"/>
  <c r="D1025" i="106" s="1"/>
  <c r="B1026" i="106"/>
  <c r="D1026" i="106" s="1"/>
  <c r="B1027" i="106"/>
  <c r="D1027" i="106" s="1"/>
  <c r="B1028" i="106"/>
  <c r="D1028" i="106" s="1"/>
  <c r="B1029" i="106"/>
  <c r="D1029" i="106" s="1"/>
  <c r="B1030" i="106"/>
  <c r="D1030" i="106" s="1"/>
  <c r="B1031" i="106"/>
  <c r="D1031" i="106" s="1"/>
  <c r="H67" i="29"/>
  <c r="B1033" i="106" s="1"/>
  <c r="D1033" i="106" s="1"/>
  <c r="B1034" i="106"/>
  <c r="D1034" i="106" s="1"/>
  <c r="B1035" i="106"/>
  <c r="D1035" i="106" s="1"/>
  <c r="B1036" i="106"/>
  <c r="D1036" i="106" s="1"/>
  <c r="B1037" i="106"/>
  <c r="D1037" i="106" s="1"/>
  <c r="B1039" i="106"/>
  <c r="D1039" i="106" s="1"/>
  <c r="H74" i="29"/>
  <c r="B1041" i="106" s="1"/>
  <c r="D1041" i="106" s="1"/>
  <c r="B1042" i="106"/>
  <c r="D1042" i="106" s="1"/>
  <c r="B1044" i="106"/>
  <c r="D1044" i="106" s="1"/>
  <c r="H86" i="29"/>
  <c r="B2079" i="106" s="1"/>
  <c r="D2079" i="106" s="1"/>
  <c r="H94" i="29"/>
  <c r="K94" i="29" s="1"/>
  <c r="B2087" i="106" s="1"/>
  <c r="D2087" i="106" s="1"/>
  <c r="H102" i="29"/>
  <c r="B7010" i="106" s="1"/>
  <c r="D7010" i="106" s="1"/>
  <c r="B1046" i="106"/>
  <c r="D1046" i="106" s="1"/>
  <c r="B1047" i="106"/>
  <c r="D1047" i="106" s="1"/>
  <c r="B1049" i="106"/>
  <c r="D1049" i="106" s="1"/>
  <c r="H112" i="29"/>
  <c r="B1051" i="106" s="1"/>
  <c r="D1051" i="106" s="1"/>
  <c r="K16" i="29"/>
  <c r="B1092" i="106" s="1"/>
  <c r="D1092" i="106" s="1"/>
  <c r="K18" i="29"/>
  <c r="B1098" i="106" s="1"/>
  <c r="D1098" i="106" s="1"/>
  <c r="K12" i="29"/>
  <c r="B1102" i="106" s="1"/>
  <c r="D1102" i="106" s="1"/>
  <c r="K14" i="29"/>
  <c r="B1104" i="106" s="1"/>
  <c r="D1104" i="106" s="1"/>
  <c r="K15" i="29"/>
  <c r="B1105" i="106" s="1"/>
  <c r="D1105" i="106" s="1"/>
  <c r="K38" i="29"/>
  <c r="K39" i="29"/>
  <c r="B1108" i="106" s="1"/>
  <c r="D1108" i="106" s="1"/>
  <c r="K40" i="29"/>
  <c r="B1109" i="106" s="1"/>
  <c r="D1109" i="106" s="1"/>
  <c r="K41" i="29"/>
  <c r="B1110" i="106" s="1"/>
  <c r="D1110" i="106" s="1"/>
  <c r="K42" i="29"/>
  <c r="B1111" i="106" s="1"/>
  <c r="D1111" i="106" s="1"/>
  <c r="K43" i="29"/>
  <c r="B1112" i="106" s="1"/>
  <c r="D1112" i="106" s="1"/>
  <c r="K48" i="29"/>
  <c r="B1116" i="106" s="1"/>
  <c r="D1116" i="106" s="1"/>
  <c r="K51" i="29"/>
  <c r="B1118" i="106" s="1"/>
  <c r="D1118" i="106" s="1"/>
  <c r="K57" i="29"/>
  <c r="K62" i="29"/>
  <c r="K63" i="29"/>
  <c r="K64" i="29"/>
  <c r="K65" i="29"/>
  <c r="K70" i="29"/>
  <c r="K71" i="29"/>
  <c r="K72" i="29"/>
  <c r="K73" i="29"/>
  <c r="K75" i="29"/>
  <c r="K80" i="29"/>
  <c r="B2971" i="106" s="1"/>
  <c r="D2971" i="106" s="1"/>
  <c r="K81" i="29"/>
  <c r="B2972" i="106" s="1"/>
  <c r="D2972" i="106" s="1"/>
  <c r="K82" i="29"/>
  <c r="B2973" i="106" s="1"/>
  <c r="D2973" i="106" s="1"/>
  <c r="K83" i="29"/>
  <c r="B2974" i="106" s="1"/>
  <c r="D2974" i="106" s="1"/>
  <c r="K84" i="29"/>
  <c r="B2975" i="106" s="1"/>
  <c r="D2975" i="106" s="1"/>
  <c r="K85" i="29"/>
  <c r="B2976" i="106" s="1"/>
  <c r="D2976" i="106" s="1"/>
  <c r="K95" i="29"/>
  <c r="B6995" i="106" s="1"/>
  <c r="D6995" i="106" s="1"/>
  <c r="K96" i="29"/>
  <c r="B6997" i="106" s="1"/>
  <c r="D6997" i="106" s="1"/>
  <c r="K97" i="29"/>
  <c r="B6999" i="106" s="1"/>
  <c r="D6999" i="106" s="1"/>
  <c r="K98" i="29"/>
  <c r="B7001" i="106" s="1"/>
  <c r="D7001" i="106" s="1"/>
  <c r="K99" i="29"/>
  <c r="B7003" i="106" s="1"/>
  <c r="D7003" i="106" s="1"/>
  <c r="K100" i="29"/>
  <c r="B7005" i="106" s="1"/>
  <c r="D7005" i="106" s="1"/>
  <c r="K101" i="29"/>
  <c r="B7008" i="106" s="1"/>
  <c r="D7008" i="106" s="1"/>
  <c r="K103" i="29"/>
  <c r="B7013" i="106" s="1"/>
  <c r="D7013" i="106" s="1"/>
  <c r="K107" i="29"/>
  <c r="K108" i="29"/>
  <c r="B1145" i="106" s="1"/>
  <c r="D1145" i="106" s="1"/>
  <c r="K111" i="29"/>
  <c r="B1147" i="106" s="1"/>
  <c r="D1147" i="106" s="1"/>
  <c r="K109" i="29"/>
  <c r="B2793" i="106" s="1"/>
  <c r="D2793" i="106" s="1"/>
  <c r="K110" i="29"/>
  <c r="B2794" i="106" s="1"/>
  <c r="D2794" i="106" s="1"/>
  <c r="B1217" i="106"/>
  <c r="D1217" i="106" s="1"/>
  <c r="B1218" i="106"/>
  <c r="D1218" i="106" s="1"/>
  <c r="B1219" i="106"/>
  <c r="D1219" i="106" s="1"/>
  <c r="C131" i="29"/>
  <c r="B1221" i="106" s="1"/>
  <c r="D1221" i="106" s="1"/>
  <c r="B1222" i="106"/>
  <c r="D1222" i="106" s="1"/>
  <c r="B1225" i="106"/>
  <c r="D1225" i="106" s="1"/>
  <c r="B1226" i="106"/>
  <c r="D1226" i="106" s="1"/>
  <c r="B1227" i="106"/>
  <c r="D1227" i="106" s="1"/>
  <c r="D131" i="29"/>
  <c r="B1230" i="106"/>
  <c r="D1230" i="106" s="1"/>
  <c r="B1233" i="106"/>
  <c r="D1233" i="106" s="1"/>
  <c r="B1234" i="106"/>
  <c r="D1234" i="106" s="1"/>
  <c r="B1235" i="106"/>
  <c r="D1235" i="106" s="1"/>
  <c r="E131" i="29"/>
  <c r="B1238" i="106"/>
  <c r="D1238" i="106" s="1"/>
  <c r="B1241" i="106"/>
  <c r="D1241" i="106" s="1"/>
  <c r="B1242" i="106"/>
  <c r="D1242" i="106" s="1"/>
  <c r="B1243" i="106"/>
  <c r="D1243" i="106" s="1"/>
  <c r="F131" i="29"/>
  <c r="B1246" i="106"/>
  <c r="D1246" i="106" s="1"/>
  <c r="B1249" i="106"/>
  <c r="D1249" i="106" s="1"/>
  <c r="B1250" i="106"/>
  <c r="D1250" i="106" s="1"/>
  <c r="B1251" i="106"/>
  <c r="D1251" i="106" s="1"/>
  <c r="B1252" i="106"/>
  <c r="D1252" i="106" s="1"/>
  <c r="G131" i="29"/>
  <c r="B1255" i="106"/>
  <c r="D1255" i="106" s="1"/>
  <c r="B1258" i="106"/>
  <c r="D1258" i="106" s="1"/>
  <c r="B1259" i="106"/>
  <c r="D1259" i="106" s="1"/>
  <c r="B1260" i="106"/>
  <c r="D1260" i="106" s="1"/>
  <c r="H131" i="29"/>
  <c r="B1263" i="106"/>
  <c r="D1263" i="106" s="1"/>
  <c r="H143" i="29"/>
  <c r="B1265" i="106" s="1"/>
  <c r="D1265" i="106" s="1"/>
  <c r="B1266" i="106"/>
  <c r="D1266" i="106" s="1"/>
  <c r="B1267" i="106"/>
  <c r="D1267" i="106" s="1"/>
  <c r="B1268" i="106"/>
  <c r="D1268" i="106" s="1"/>
  <c r="H151" i="29"/>
  <c r="H153" i="29" s="1"/>
  <c r="B1270" i="106" s="1"/>
  <c r="D1270" i="106" s="1"/>
  <c r="K127" i="29"/>
  <c r="K128" i="29"/>
  <c r="B1274" i="106" s="1"/>
  <c r="D1274" i="106" s="1"/>
  <c r="K130" i="29"/>
  <c r="B1275" i="106" s="1"/>
  <c r="D1275" i="106" s="1"/>
  <c r="K129" i="29"/>
  <c r="K132" i="29"/>
  <c r="B1278" i="106" s="1"/>
  <c r="D1278" i="106" s="1"/>
  <c r="K124" i="29"/>
  <c r="B4078" i="106" s="1"/>
  <c r="D4078" i="106" s="1"/>
  <c r="K138" i="29"/>
  <c r="K139" i="29"/>
  <c r="B2985" i="106" s="1"/>
  <c r="D2985" i="106" s="1"/>
  <c r="K140" i="29"/>
  <c r="B2986" i="106" s="1"/>
  <c r="D2986" i="106" s="1"/>
  <c r="K142" i="29"/>
  <c r="B2092" i="106" s="1"/>
  <c r="D2092" i="106" s="1"/>
  <c r="K146" i="29"/>
  <c r="K147" i="29"/>
  <c r="B1282" i="106" s="1"/>
  <c r="D1282" i="106" s="1"/>
  <c r="K150" i="29"/>
  <c r="B1283" i="106" s="1"/>
  <c r="D1283" i="106" s="1"/>
  <c r="K148" i="29"/>
  <c r="B2808" i="106" s="1"/>
  <c r="D2808" i="106" s="1"/>
  <c r="K149" i="29"/>
  <c r="B2809" i="106" s="1"/>
  <c r="D2809" i="106" s="1"/>
  <c r="K152" i="29"/>
  <c r="B7048" i="106" s="1"/>
  <c r="D7048" i="106" s="1"/>
  <c r="B1305" i="106"/>
  <c r="D1305" i="106" s="1"/>
  <c r="E176" i="29"/>
  <c r="B1308" i="106"/>
  <c r="D1308" i="106" s="1"/>
  <c r="B1309" i="106"/>
  <c r="D1309" i="106" s="1"/>
  <c r="B1310" i="106"/>
  <c r="D1310" i="106" s="1"/>
  <c r="B1311" i="106"/>
  <c r="D1311" i="106" s="1"/>
  <c r="H172" i="29"/>
  <c r="B1312" i="106" s="1"/>
  <c r="D1312" i="106" s="1"/>
  <c r="B1313" i="106"/>
  <c r="D1313" i="106" s="1"/>
  <c r="B1314" i="106"/>
  <c r="D1314" i="106" s="1"/>
  <c r="K167" i="29"/>
  <c r="B1322" i="106" s="1"/>
  <c r="D1322" i="106" s="1"/>
  <c r="K168" i="29"/>
  <c r="B1323" i="106" s="1"/>
  <c r="D1323" i="106" s="1"/>
  <c r="K173" i="29"/>
  <c r="B1324" i="106" s="1"/>
  <c r="D1324" i="106" s="1"/>
  <c r="K171" i="29"/>
  <c r="B1325" i="106" s="1"/>
  <c r="D1325" i="106" s="1"/>
  <c r="K169" i="29"/>
  <c r="B2816" i="106" s="1"/>
  <c r="D2816" i="106" s="1"/>
  <c r="K170" i="29"/>
  <c r="K174" i="29"/>
  <c r="K175" i="29"/>
  <c r="B1328" i="106" s="1"/>
  <c r="D1328" i="106" s="1"/>
  <c r="B1333" i="106"/>
  <c r="D1333" i="106" s="1"/>
  <c r="B1336" i="106"/>
  <c r="D1336" i="106" s="1"/>
  <c r="C188" i="29"/>
  <c r="B1339" i="106"/>
  <c r="D1339" i="106" s="1"/>
  <c r="B1342" i="106"/>
  <c r="D1342" i="106" s="1"/>
  <c r="D188" i="29"/>
  <c r="B1345" i="106"/>
  <c r="D1345" i="106" s="1"/>
  <c r="B1348" i="106"/>
  <c r="D1348" i="106" s="1"/>
  <c r="E188" i="29"/>
  <c r="B1349" i="106" s="1"/>
  <c r="D1349" i="106" s="1"/>
  <c r="E198" i="29"/>
  <c r="E200" i="29" s="1"/>
  <c r="B1352" i="106"/>
  <c r="D1352" i="106" s="1"/>
  <c r="B1355" i="106"/>
  <c r="D1355" i="106" s="1"/>
  <c r="F188" i="29"/>
  <c r="B1358" i="106"/>
  <c r="D1358" i="106" s="1"/>
  <c r="B1361" i="106"/>
  <c r="D1361" i="106" s="1"/>
  <c r="G188" i="29"/>
  <c r="B1362" i="106" s="1"/>
  <c r="D1362" i="106" s="1"/>
  <c r="B1364" i="106"/>
  <c r="D1364" i="106" s="1"/>
  <c r="B1367" i="106"/>
  <c r="D1367" i="106" s="1"/>
  <c r="H188" i="29"/>
  <c r="B1368" i="106" s="1"/>
  <c r="D1368" i="106" s="1"/>
  <c r="B1369" i="106"/>
  <c r="D1369" i="106" s="1"/>
  <c r="B1370" i="106"/>
  <c r="D1370" i="106" s="1"/>
  <c r="B1371" i="106"/>
  <c r="D1371" i="106" s="1"/>
  <c r="H208" i="29"/>
  <c r="H212" i="29" s="1"/>
  <c r="B1373" i="106" s="1"/>
  <c r="D1373" i="106" s="1"/>
  <c r="H198" i="29"/>
  <c r="K186" i="29"/>
  <c r="B1375" i="106" s="1"/>
  <c r="D1375" i="106" s="1"/>
  <c r="K187" i="29"/>
  <c r="B1378" i="106" s="1"/>
  <c r="D1378" i="106" s="1"/>
  <c r="K184" i="29"/>
  <c r="K192" i="29"/>
  <c r="B3005" i="106" s="1"/>
  <c r="D3005" i="106" s="1"/>
  <c r="K193" i="29"/>
  <c r="B3006" i="106" s="1"/>
  <c r="D3006" i="106" s="1"/>
  <c r="K194" i="29"/>
  <c r="B3007" i="106" s="1"/>
  <c r="D3007" i="106" s="1"/>
  <c r="K195" i="29"/>
  <c r="B3008" i="106" s="1"/>
  <c r="D3008" i="106" s="1"/>
  <c r="K196" i="29"/>
  <c r="B3009" i="106" s="1"/>
  <c r="D3009" i="106" s="1"/>
  <c r="K197" i="29"/>
  <c r="B3010" i="106" s="1"/>
  <c r="D3010" i="106" s="1"/>
  <c r="K199" i="29"/>
  <c r="B2837" i="106" s="1"/>
  <c r="D2837" i="106" s="1"/>
  <c r="K203" i="29"/>
  <c r="B1381" i="106" s="1"/>
  <c r="D1381" i="106" s="1"/>
  <c r="K204" i="29"/>
  <c r="B1382" i="106" s="1"/>
  <c r="D1382" i="106" s="1"/>
  <c r="K207" i="29"/>
  <c r="B1383" i="106" s="1"/>
  <c r="D1383" i="106" s="1"/>
  <c r="K205" i="29"/>
  <c r="B2839" i="106" s="1"/>
  <c r="D2839" i="106" s="1"/>
  <c r="K206" i="29"/>
  <c r="K209" i="29"/>
  <c r="B7066" i="106" s="1"/>
  <c r="D7066" i="106" s="1"/>
  <c r="K210" i="29"/>
  <c r="B4209" i="106" s="1"/>
  <c r="D4209" i="106" s="1"/>
  <c r="K211" i="29"/>
  <c r="B7068" i="106" s="1"/>
  <c r="D7068" i="106" s="1"/>
  <c r="B1394" i="106"/>
  <c r="D1394" i="106" s="1"/>
  <c r="B1400" i="106"/>
  <c r="D1400" i="106" s="1"/>
  <c r="B1404" i="106"/>
  <c r="D1404" i="106" s="1"/>
  <c r="B1405" i="106"/>
  <c r="D1405" i="106" s="1"/>
  <c r="B1406" i="106"/>
  <c r="D1406" i="106" s="1"/>
  <c r="B1407" i="106"/>
  <c r="D1407" i="106" s="1"/>
  <c r="D233" i="29"/>
  <c r="B1409" i="106"/>
  <c r="D1409" i="106" s="1"/>
  <c r="B1410" i="106"/>
  <c r="D1410" i="106" s="1"/>
  <c r="B1411" i="106"/>
  <c r="D1411" i="106" s="1"/>
  <c r="B1412" i="106"/>
  <c r="D1412" i="106" s="1"/>
  <c r="B1413" i="106"/>
  <c r="D1413" i="106" s="1"/>
  <c r="B1414" i="106"/>
  <c r="D1414" i="106" s="1"/>
  <c r="D242" i="29"/>
  <c r="B1416" i="106"/>
  <c r="D1416" i="106" s="1"/>
  <c r="B1417" i="106"/>
  <c r="D1417" i="106" s="1"/>
  <c r="B1418" i="106"/>
  <c r="D1418" i="106" s="1"/>
  <c r="D247" i="29"/>
  <c r="B1419" i="106" s="1"/>
  <c r="D1419" i="106" s="1"/>
  <c r="D1420" i="106"/>
  <c r="D1421" i="106"/>
  <c r="B1422" i="106"/>
  <c r="D1422" i="106" s="1"/>
  <c r="B1423" i="106"/>
  <c r="D1423" i="106" s="1"/>
  <c r="B1424" i="106"/>
  <c r="D1424" i="106" s="1"/>
  <c r="D258" i="29"/>
  <c r="B1425" i="106" s="1"/>
  <c r="D1425" i="106" s="1"/>
  <c r="B1426" i="106"/>
  <c r="D1426" i="106" s="1"/>
  <c r="B1427" i="106"/>
  <c r="D1427" i="106" s="1"/>
  <c r="B1428" i="106"/>
  <c r="D1428" i="106" s="1"/>
  <c r="B1429" i="106"/>
  <c r="D1429" i="106" s="1"/>
  <c r="B1430" i="106"/>
  <c r="D1430" i="106" s="1"/>
  <c r="B1431" i="106"/>
  <c r="D1431" i="106" s="1"/>
  <c r="B1432" i="106"/>
  <c r="D1432" i="106" s="1"/>
  <c r="D267" i="29"/>
  <c r="B1434" i="106" s="1"/>
  <c r="D1434" i="106" s="1"/>
  <c r="B1435" i="106"/>
  <c r="D1435" i="106" s="1"/>
  <c r="B1436" i="106"/>
  <c r="D1436" i="106" s="1"/>
  <c r="B1437" i="106"/>
  <c r="D1437" i="106" s="1"/>
  <c r="B1438" i="106"/>
  <c r="D1438" i="106" s="1"/>
  <c r="B1440" i="106"/>
  <c r="D1440" i="106" s="1"/>
  <c r="D274" i="29"/>
  <c r="B1442" i="106" s="1"/>
  <c r="D1442" i="106" s="1"/>
  <c r="B1443" i="106"/>
  <c r="D1443" i="106" s="1"/>
  <c r="B1445" i="106"/>
  <c r="D1445" i="106" s="1"/>
  <c r="B1447" i="106"/>
  <c r="D1447" i="106" s="1"/>
  <c r="B1448" i="106"/>
  <c r="D1448" i="106" s="1"/>
  <c r="B1449" i="106"/>
  <c r="D1449" i="106" s="1"/>
  <c r="H290" i="29"/>
  <c r="B1450" i="106" s="1"/>
  <c r="D1450" i="106" s="1"/>
  <c r="K229" i="29"/>
  <c r="B1458" i="106" s="1"/>
  <c r="D1458" i="106" s="1"/>
  <c r="K231" i="29"/>
  <c r="B1464" i="106" s="1"/>
  <c r="D1464" i="106" s="1"/>
  <c r="K225" i="29"/>
  <c r="B1468" i="106" s="1"/>
  <c r="D1468" i="106" s="1"/>
  <c r="K226" i="29"/>
  <c r="B1469" i="106" s="1"/>
  <c r="D1469" i="106" s="1"/>
  <c r="K227" i="29"/>
  <c r="B1470" i="106" s="1"/>
  <c r="D1470" i="106" s="1"/>
  <c r="K228" i="29"/>
  <c r="B1471" i="106" s="1"/>
  <c r="D1471" i="106" s="1"/>
  <c r="K219" i="29"/>
  <c r="B3388" i="106" s="1"/>
  <c r="D3388" i="106" s="1"/>
  <c r="K220" i="29"/>
  <c r="F67" i="34" s="1"/>
  <c r="K221" i="29"/>
  <c r="B3389" i="106" s="1"/>
  <c r="D3389" i="106" s="1"/>
  <c r="K222" i="29"/>
  <c r="F68" i="34" s="1"/>
  <c r="K223" i="29"/>
  <c r="B3063" i="106" s="1"/>
  <c r="D3063" i="106" s="1"/>
  <c r="K224" i="29"/>
  <c r="F69" i="34" s="1"/>
  <c r="K230" i="29"/>
  <c r="B7078" i="106" s="1"/>
  <c r="D7078" i="106" s="1"/>
  <c r="K232" i="29"/>
  <c r="B3390" i="106" s="1"/>
  <c r="D3390" i="106" s="1"/>
  <c r="K236" i="29"/>
  <c r="K237" i="29"/>
  <c r="B1474" i="106" s="1"/>
  <c r="D1474" i="106" s="1"/>
  <c r="K238" i="29"/>
  <c r="B1475" i="106" s="1"/>
  <c r="D1475" i="106" s="1"/>
  <c r="K239" i="29"/>
  <c r="B1476" i="106" s="1"/>
  <c r="D1476" i="106" s="1"/>
  <c r="K240" i="29"/>
  <c r="B1477" i="106" s="1"/>
  <c r="D1477" i="106" s="1"/>
  <c r="K241" i="29"/>
  <c r="B1478" i="106" s="1"/>
  <c r="D1478" i="106" s="1"/>
  <c r="K244" i="29"/>
  <c r="B1480" i="106" s="1"/>
  <c r="D1480" i="106" s="1"/>
  <c r="K245" i="29"/>
  <c r="B1481" i="106" s="1"/>
  <c r="D1481" i="106" s="1"/>
  <c r="K246" i="29"/>
  <c r="B1482" i="106" s="1"/>
  <c r="D1482" i="106" s="1"/>
  <c r="D1484" i="106"/>
  <c r="D1485" i="106"/>
  <c r="D2724" i="106"/>
  <c r="K252" i="29"/>
  <c r="D7082" i="106"/>
  <c r="D7084" i="106"/>
  <c r="D7086" i="106"/>
  <c r="B7088" i="106"/>
  <c r="D7088" i="106" s="1"/>
  <c r="D7090" i="106"/>
  <c r="D7092" i="106"/>
  <c r="D7094" i="106"/>
  <c r="D7096" i="106"/>
  <c r="K256" i="29"/>
  <c r="B1487" i="106" s="1"/>
  <c r="D1487" i="106" s="1"/>
  <c r="K257" i="29"/>
  <c r="B1488" i="106" s="1"/>
  <c r="D1488" i="106" s="1"/>
  <c r="K260" i="29"/>
  <c r="K261" i="29"/>
  <c r="B1491" i="106" s="1"/>
  <c r="D1491" i="106" s="1"/>
  <c r="K262" i="29"/>
  <c r="B1492" i="106" s="1"/>
  <c r="D1492" i="106" s="1"/>
  <c r="K263" i="29"/>
  <c r="B1493" i="106" s="1"/>
  <c r="D1493" i="106" s="1"/>
  <c r="K264" i="29"/>
  <c r="B1494" i="106" s="1"/>
  <c r="D1494" i="106" s="1"/>
  <c r="K265" i="29"/>
  <c r="B1495" i="106" s="1"/>
  <c r="D1495" i="106" s="1"/>
  <c r="K266" i="29"/>
  <c r="B1496" i="106" s="1"/>
  <c r="D1496" i="106" s="1"/>
  <c r="K269" i="29"/>
  <c r="B1499" i="106" s="1"/>
  <c r="D1499" i="106" s="1"/>
  <c r="K270" i="29"/>
  <c r="B1500" i="106" s="1"/>
  <c r="D1500" i="106" s="1"/>
  <c r="K271" i="29"/>
  <c r="B1501" i="106" s="1"/>
  <c r="D1501" i="106" s="1"/>
  <c r="K272" i="29"/>
  <c r="B1502" i="106" s="1"/>
  <c r="D1502" i="106" s="1"/>
  <c r="K273" i="29"/>
  <c r="B1504" i="106" s="1"/>
  <c r="D1504" i="106" s="1"/>
  <c r="K275" i="29"/>
  <c r="B1507" i="106" s="1"/>
  <c r="D1507" i="106" s="1"/>
  <c r="K277" i="29"/>
  <c r="B1509" i="106" s="1"/>
  <c r="D1509" i="106" s="1"/>
  <c r="K285" i="29"/>
  <c r="K286" i="29"/>
  <c r="B1511" i="106" s="1"/>
  <c r="D1511" i="106" s="1"/>
  <c r="K289" i="29"/>
  <c r="B1512" i="106" s="1"/>
  <c r="D1512" i="106" s="1"/>
  <c r="K287" i="29"/>
  <c r="B2843" i="106" s="1"/>
  <c r="D2843" i="106" s="1"/>
  <c r="K288" i="29"/>
  <c r="B2844" i="106" s="1"/>
  <c r="D2844" i="106" s="1"/>
  <c r="K280" i="29"/>
  <c r="K281" i="29"/>
  <c r="B4164" i="106" s="1"/>
  <c r="D4164" i="106" s="1"/>
  <c r="B1517" i="106"/>
  <c r="D1517" i="106" s="1"/>
  <c r="B1520" i="106"/>
  <c r="D1520" i="106" s="1"/>
  <c r="C300" i="29"/>
  <c r="B1523" i="106"/>
  <c r="D1523" i="106" s="1"/>
  <c r="B1526" i="106"/>
  <c r="D1526" i="106" s="1"/>
  <c r="D300" i="29"/>
  <c r="B1527" i="106" s="1"/>
  <c r="D1527" i="106" s="1"/>
  <c r="B1529" i="106"/>
  <c r="D1529" i="106" s="1"/>
  <c r="B1532" i="106"/>
  <c r="D1532" i="106" s="1"/>
  <c r="E300" i="29"/>
  <c r="B1533" i="106" s="1"/>
  <c r="D1533" i="106" s="1"/>
  <c r="E307" i="29"/>
  <c r="B1535" i="106"/>
  <c r="D1535" i="106" s="1"/>
  <c r="B1538" i="106"/>
  <c r="D1538" i="106" s="1"/>
  <c r="F300" i="29"/>
  <c r="B1539" i="106" s="1"/>
  <c r="D1539" i="106" s="1"/>
  <c r="B1541" i="106"/>
  <c r="D1541" i="106" s="1"/>
  <c r="B1544" i="106"/>
  <c r="D1544" i="106" s="1"/>
  <c r="G300" i="29"/>
  <c r="B1545" i="106" s="1"/>
  <c r="D1545" i="106" s="1"/>
  <c r="B1547" i="106"/>
  <c r="D1547" i="106" s="1"/>
  <c r="B1550" i="106"/>
  <c r="D1550" i="106" s="1"/>
  <c r="H300" i="29"/>
  <c r="B1551" i="106" s="1"/>
  <c r="D1551" i="106" s="1"/>
  <c r="H307" i="29"/>
  <c r="B7113" i="106" s="1"/>
  <c r="D7113" i="106" s="1"/>
  <c r="K298" i="29"/>
  <c r="K299" i="29"/>
  <c r="B1556" i="106" s="1"/>
  <c r="D1556" i="106" s="1"/>
  <c r="K303" i="29"/>
  <c r="B7105" i="106" s="1"/>
  <c r="D7105" i="106" s="1"/>
  <c r="K304" i="29"/>
  <c r="K305" i="29"/>
  <c r="B4098" i="106" s="1"/>
  <c r="D4098" i="106" s="1"/>
  <c r="K306" i="29"/>
  <c r="B3715" i="106" s="1"/>
  <c r="D3715" i="106" s="1"/>
  <c r="B1615" i="106"/>
  <c r="D1615" i="106" s="1"/>
  <c r="B1629" i="106"/>
  <c r="D1629" i="106" s="1"/>
  <c r="B1643" i="106"/>
  <c r="D1643" i="106" s="1"/>
  <c r="B1657" i="106"/>
  <c r="D1657" i="106" s="1"/>
  <c r="B1671" i="106"/>
  <c r="D1671" i="106" s="1"/>
  <c r="B1685" i="106"/>
  <c r="D1685" i="106" s="1"/>
  <c r="B1774" i="106"/>
  <c r="D1774" i="106" s="1"/>
  <c r="B1775" i="106"/>
  <c r="D1775" i="106" s="1"/>
  <c r="B1776" i="106"/>
  <c r="D1776" i="106" s="1"/>
  <c r="B1777" i="106"/>
  <c r="D1777" i="106" s="1"/>
  <c r="B1778" i="106"/>
  <c r="D1778" i="106" s="1"/>
  <c r="B1779" i="106"/>
  <c r="D1779" i="106" s="1"/>
  <c r="B1781" i="106"/>
  <c r="D1781" i="106" s="1"/>
  <c r="B1782" i="106"/>
  <c r="D1782" i="106" s="1"/>
  <c r="B1783" i="106"/>
  <c r="D1783" i="106" s="1"/>
  <c r="B1784" i="106"/>
  <c r="D1784" i="106" s="1"/>
  <c r="B1786" i="106"/>
  <c r="D1786" i="106" s="1"/>
  <c r="C19" i="7"/>
  <c r="B1789" i="106" s="1"/>
  <c r="D1789" i="106" s="1"/>
  <c r="F4" i="7"/>
  <c r="B1790" i="106" s="1"/>
  <c r="D1790" i="106" s="1"/>
  <c r="F5" i="7"/>
  <c r="B1791" i="106" s="1"/>
  <c r="D1791" i="106" s="1"/>
  <c r="F6" i="7"/>
  <c r="B1792" i="106" s="1"/>
  <c r="D1792" i="106" s="1"/>
  <c r="F7" i="7"/>
  <c r="B1793" i="106" s="1"/>
  <c r="D1793" i="106" s="1"/>
  <c r="F8" i="7"/>
  <c r="B1794" i="106" s="1"/>
  <c r="D1794" i="106" s="1"/>
  <c r="F10" i="7"/>
  <c r="B1795" i="106" s="1"/>
  <c r="D1795" i="106" s="1"/>
  <c r="F9" i="7"/>
  <c r="B1797" i="106" s="1"/>
  <c r="D1797" i="106" s="1"/>
  <c r="F11" i="7"/>
  <c r="B1798" i="106" s="1"/>
  <c r="D1798" i="106" s="1"/>
  <c r="F12" i="7"/>
  <c r="B1799" i="106" s="1"/>
  <c r="D1799" i="106" s="1"/>
  <c r="F14" i="7"/>
  <c r="B1800" i="106" s="1"/>
  <c r="D1800" i="106" s="1"/>
  <c r="F15" i="7"/>
  <c r="B1802" i="106" s="1"/>
  <c r="D1802" i="106" s="1"/>
  <c r="B1806" i="106"/>
  <c r="D1806" i="106" s="1"/>
  <c r="B1807" i="106"/>
  <c r="D1807" i="106" s="1"/>
  <c r="B1808" i="106"/>
  <c r="D1808" i="106" s="1"/>
  <c r="B1809" i="106"/>
  <c r="D1809" i="106" s="1"/>
  <c r="B1810" i="106"/>
  <c r="D1810" i="106" s="1"/>
  <c r="B1811" i="106"/>
  <c r="D1811" i="106" s="1"/>
  <c r="B1813" i="106"/>
  <c r="D1813" i="106" s="1"/>
  <c r="B1814" i="106"/>
  <c r="D1814" i="106" s="1"/>
  <c r="B1815" i="106"/>
  <c r="D1815" i="106" s="1"/>
  <c r="B1816" i="106"/>
  <c r="D1816" i="106" s="1"/>
  <c r="B1818" i="106"/>
  <c r="D1818" i="106" s="1"/>
  <c r="E19" i="7"/>
  <c r="B1821" i="106" s="1"/>
  <c r="D1821" i="106" s="1"/>
  <c r="B1823" i="106"/>
  <c r="D1823" i="106" s="1"/>
  <c r="B1824" i="106"/>
  <c r="D1824" i="106" s="1"/>
  <c r="B1825" i="106"/>
  <c r="D1825" i="106" s="1"/>
  <c r="B1826" i="106"/>
  <c r="D1826" i="106" s="1"/>
  <c r="B1827" i="106"/>
  <c r="D1827" i="106" s="1"/>
  <c r="B1828" i="106"/>
  <c r="D1828" i="106" s="1"/>
  <c r="B1829" i="106"/>
  <c r="D1829" i="106" s="1"/>
  <c r="B1830" i="106"/>
  <c r="D1830" i="106" s="1"/>
  <c r="C15" i="8"/>
  <c r="B1831" i="106" s="1"/>
  <c r="D1831" i="106" s="1"/>
  <c r="B1832" i="106"/>
  <c r="D1832" i="106" s="1"/>
  <c r="B1833" i="106"/>
  <c r="D1833" i="106" s="1"/>
  <c r="B1834" i="106"/>
  <c r="D1834" i="106" s="1"/>
  <c r="C21" i="8"/>
  <c r="B1835" i="106" s="1"/>
  <c r="D1835" i="106" s="1"/>
  <c r="B1836" i="106"/>
  <c r="D1836" i="106" s="1"/>
  <c r="B1837" i="106"/>
  <c r="D1837" i="106" s="1"/>
  <c r="B1838" i="106"/>
  <c r="D1838" i="106" s="1"/>
  <c r="B1839" i="106"/>
  <c r="D1839" i="106" s="1"/>
  <c r="B1840" i="106"/>
  <c r="D1840" i="106" s="1"/>
  <c r="B1841" i="106"/>
  <c r="D1841" i="106" s="1"/>
  <c r="B1842" i="106"/>
  <c r="D1842" i="106" s="1"/>
  <c r="B1843" i="106"/>
  <c r="D1843" i="106" s="1"/>
  <c r="B1844" i="106"/>
  <c r="D1844" i="106" s="1"/>
  <c r="D15" i="8"/>
  <c r="B1845" i="106" s="1"/>
  <c r="D1845" i="106" s="1"/>
  <c r="B1846" i="106"/>
  <c r="D1846" i="106" s="1"/>
  <c r="B1847" i="106"/>
  <c r="D1847" i="106" s="1"/>
  <c r="B1848" i="106"/>
  <c r="D1848" i="106" s="1"/>
  <c r="D21" i="8"/>
  <c r="B1849" i="106" s="1"/>
  <c r="D1849" i="106" s="1"/>
  <c r="B1850" i="106"/>
  <c r="D1850" i="106" s="1"/>
  <c r="B1851" i="106"/>
  <c r="D1851" i="106" s="1"/>
  <c r="B1852" i="106"/>
  <c r="D1852" i="106" s="1"/>
  <c r="B1853" i="106"/>
  <c r="D1853" i="106" s="1"/>
  <c r="B1854" i="106"/>
  <c r="D1854" i="106" s="1"/>
  <c r="B1855" i="106"/>
  <c r="D1855" i="106" s="1"/>
  <c r="B1856" i="106"/>
  <c r="D1856" i="106" s="1"/>
  <c r="B1857" i="106"/>
  <c r="D1857" i="106" s="1"/>
  <c r="B1858" i="106"/>
  <c r="D1858" i="106" s="1"/>
  <c r="E15" i="8"/>
  <c r="B1859" i="106" s="1"/>
  <c r="D1859" i="106" s="1"/>
  <c r="B1860" i="106"/>
  <c r="D1860" i="106" s="1"/>
  <c r="B1861" i="106"/>
  <c r="D1861" i="106" s="1"/>
  <c r="B1862" i="106"/>
  <c r="D1862" i="106" s="1"/>
  <c r="E21" i="8"/>
  <c r="B1863" i="106" s="1"/>
  <c r="D1863" i="106" s="1"/>
  <c r="B1864" i="106"/>
  <c r="D1864" i="106" s="1"/>
  <c r="F6" i="8"/>
  <c r="F7" i="8"/>
  <c r="B1866" i="106" s="1"/>
  <c r="D1866" i="106" s="1"/>
  <c r="F12" i="8"/>
  <c r="B1867" i="106" s="1"/>
  <c r="D1867" i="106" s="1"/>
  <c r="F11" i="8"/>
  <c r="B1868" i="106" s="1"/>
  <c r="D1868" i="106" s="1"/>
  <c r="F8" i="8"/>
  <c r="B1869" i="106" s="1"/>
  <c r="D1869" i="106" s="1"/>
  <c r="F9" i="8"/>
  <c r="B1870" i="106" s="1"/>
  <c r="D1870" i="106" s="1"/>
  <c r="F10" i="8"/>
  <c r="B1871" i="106" s="1"/>
  <c r="D1871" i="106" s="1"/>
  <c r="F14" i="8"/>
  <c r="B1872" i="106" s="1"/>
  <c r="D1872" i="106" s="1"/>
  <c r="F13" i="8"/>
  <c r="B3686" i="106" s="1"/>
  <c r="D3686" i="106" s="1"/>
  <c r="F17" i="8"/>
  <c r="B1874" i="106" s="1"/>
  <c r="D1874" i="106" s="1"/>
  <c r="F18" i="8"/>
  <c r="B1875" i="106" s="1"/>
  <c r="D1875" i="106" s="1"/>
  <c r="F20" i="8"/>
  <c r="B1876" i="106" s="1"/>
  <c r="D1876" i="106" s="1"/>
  <c r="F19" i="8"/>
  <c r="B3687" i="106" s="1"/>
  <c r="D3687" i="106" s="1"/>
  <c r="F23" i="8"/>
  <c r="B1878" i="106" s="1"/>
  <c r="D1878" i="106" s="1"/>
  <c r="E49" i="8"/>
  <c r="B1937" i="106" s="1"/>
  <c r="D1937" i="106" s="1"/>
  <c r="F49" i="8"/>
  <c r="B1938" i="106" s="1"/>
  <c r="D1938" i="106" s="1"/>
  <c r="B1946" i="106"/>
  <c r="D1946" i="106" s="1"/>
  <c r="B1969" i="106"/>
  <c r="D1969" i="106" s="1"/>
  <c r="B1970" i="106"/>
  <c r="D1970" i="106" s="1"/>
  <c r="B1971" i="106"/>
  <c r="D1971" i="106" s="1"/>
  <c r="B1972" i="106"/>
  <c r="D1972" i="106" s="1"/>
  <c r="H12" i="12"/>
  <c r="B1977" i="106"/>
  <c r="D1977" i="106" s="1"/>
  <c r="B1978" i="106"/>
  <c r="D1978" i="106" s="1"/>
  <c r="H23" i="12"/>
  <c r="B1980" i="106" s="1"/>
  <c r="D1980" i="106" s="1"/>
  <c r="B1982" i="106"/>
  <c r="D1982" i="106" s="1"/>
  <c r="B1983" i="106"/>
  <c r="D1983" i="106" s="1"/>
  <c r="B1984" i="106"/>
  <c r="D1984" i="106" s="1"/>
  <c r="B1985" i="106"/>
  <c r="D1985" i="106" s="1"/>
  <c r="B1986" i="106"/>
  <c r="D1986" i="106" s="1"/>
  <c r="I12" i="12"/>
  <c r="B1988" i="106" s="1"/>
  <c r="D1988" i="106" s="1"/>
  <c r="B1990" i="106"/>
  <c r="D1990" i="106" s="1"/>
  <c r="B1991" i="106"/>
  <c r="D1991" i="106" s="1"/>
  <c r="B1993" i="106"/>
  <c r="D1993" i="106" s="1"/>
  <c r="B2006" i="106"/>
  <c r="D2006" i="106" s="1"/>
  <c r="B2007" i="106"/>
  <c r="D2007" i="106" s="1"/>
  <c r="B2008" i="106"/>
  <c r="D2008" i="106" s="1"/>
  <c r="B2009" i="106"/>
  <c r="D2009" i="106" s="1"/>
  <c r="B2010" i="106"/>
  <c r="D2010" i="106" s="1"/>
  <c r="B2012" i="106"/>
  <c r="D2012" i="106" s="1"/>
  <c r="B2013" i="106"/>
  <c r="D2013" i="106" s="1"/>
  <c r="B2014" i="106"/>
  <c r="D2014" i="106" s="1"/>
  <c r="B2015" i="106"/>
  <c r="D2015" i="106" s="1"/>
  <c r="B2016" i="106"/>
  <c r="D2016" i="106" s="1"/>
  <c r="D16" i="11"/>
  <c r="B2017" i="106" s="1"/>
  <c r="D2017" i="106" s="1"/>
  <c r="B2018" i="106"/>
  <c r="D2018" i="106" s="1"/>
  <c r="B2019" i="106"/>
  <c r="D2019" i="106" s="1"/>
  <c r="B2020" i="106"/>
  <c r="D2020" i="106" s="1"/>
  <c r="B2021" i="106"/>
  <c r="D2021" i="106" s="1"/>
  <c r="B2022" i="106"/>
  <c r="D2022" i="106" s="1"/>
  <c r="E16" i="11"/>
  <c r="B2023" i="106" s="1"/>
  <c r="D2023" i="106" s="1"/>
  <c r="F8" i="11"/>
  <c r="F10" i="11"/>
  <c r="F12" i="11"/>
  <c r="F13" i="11"/>
  <c r="B2031" i="106"/>
  <c r="D2031" i="106" s="1"/>
  <c r="B2032" i="106"/>
  <c r="D2032" i="106" s="1"/>
  <c r="B2033" i="106"/>
  <c r="D2033" i="106" s="1"/>
  <c r="B2034" i="106"/>
  <c r="D2034" i="106" s="1"/>
  <c r="H16" i="11"/>
  <c r="B2035" i="106" s="1"/>
  <c r="D2035" i="106" s="1"/>
  <c r="B2043" i="106"/>
  <c r="D2043" i="106" s="1"/>
  <c r="B2044" i="106"/>
  <c r="D2044" i="106" s="1"/>
  <c r="B2045" i="106"/>
  <c r="D2045" i="106" s="1"/>
  <c r="B2046" i="106"/>
  <c r="D2046" i="106" s="1"/>
  <c r="J16" i="11"/>
  <c r="B2047" i="106" s="1"/>
  <c r="D2047" i="106" s="1"/>
  <c r="B2089" i="106"/>
  <c r="D2089" i="106" s="1"/>
  <c r="B2090" i="106"/>
  <c r="D2090" i="106" s="1"/>
  <c r="I47" i="4"/>
  <c r="B2103" i="106" s="1"/>
  <c r="D2103" i="106" s="1"/>
  <c r="I48" i="4"/>
  <c r="B2104" i="106" s="1"/>
  <c r="D2104" i="106" s="1"/>
  <c r="B2105" i="106"/>
  <c r="D2105" i="106" s="1"/>
  <c r="B2433" i="106"/>
  <c r="D2433" i="106" s="1"/>
  <c r="B2435" i="106"/>
  <c r="D2435" i="106" s="1"/>
  <c r="B2473" i="106"/>
  <c r="D2473" i="106" s="1"/>
  <c r="B2475" i="106"/>
  <c r="D2475" i="106" s="1"/>
  <c r="B2502" i="106"/>
  <c r="D2502" i="106" s="1"/>
  <c r="B2533" i="106"/>
  <c r="D2533" i="106" s="1"/>
  <c r="B2561" i="106"/>
  <c r="D2561" i="106" s="1"/>
  <c r="B2573" i="106"/>
  <c r="D2573" i="106" s="1"/>
  <c r="B2600" i="106"/>
  <c r="D2600" i="106" s="1"/>
  <c r="B2612" i="106"/>
  <c r="D2612" i="106" s="1"/>
  <c r="B2635" i="106"/>
  <c r="D2635" i="106" s="1"/>
  <c r="B2661" i="106"/>
  <c r="D2661" i="106" s="1"/>
  <c r="B2716" i="106"/>
  <c r="D2716" i="106" s="1"/>
  <c r="B2717" i="106"/>
  <c r="D2717" i="106" s="1"/>
  <c r="B2718" i="106"/>
  <c r="D2718" i="106" s="1"/>
  <c r="B2719" i="106"/>
  <c r="D2719" i="106" s="1"/>
  <c r="B2720" i="106"/>
  <c r="D2720" i="106" s="1"/>
  <c r="B2721" i="106"/>
  <c r="D2721" i="106" s="1"/>
  <c r="B2722" i="106"/>
  <c r="D2722" i="106" s="1"/>
  <c r="D2723" i="106"/>
  <c r="B2725" i="106"/>
  <c r="D2725" i="106" s="1"/>
  <c r="B2726" i="106"/>
  <c r="D2726" i="106" s="1"/>
  <c r="B2727" i="106"/>
  <c r="D2727" i="106" s="1"/>
  <c r="B2728" i="106"/>
  <c r="D2728" i="106" s="1"/>
  <c r="B2729" i="106"/>
  <c r="D2729" i="106" s="1"/>
  <c r="B2730" i="106"/>
  <c r="D2730" i="106" s="1"/>
  <c r="F4" i="8"/>
  <c r="B2731" i="106" s="1"/>
  <c r="D2731" i="106" s="1"/>
  <c r="F25" i="8"/>
  <c r="B2732" i="106" s="1"/>
  <c r="D2732" i="106" s="1"/>
  <c r="B2755" i="106"/>
  <c r="D2755" i="106" s="1"/>
  <c r="B2756" i="106"/>
  <c r="D2756" i="106" s="1"/>
  <c r="B2758" i="106"/>
  <c r="D2758" i="106" s="1"/>
  <c r="B2760" i="106"/>
  <c r="D2760" i="106" s="1"/>
  <c r="B2761" i="106"/>
  <c r="D2761" i="106" s="1"/>
  <c r="B2764" i="106"/>
  <c r="D2764" i="106" s="1"/>
  <c r="B2767" i="106"/>
  <c r="D2767" i="106" s="1"/>
  <c r="B2770" i="106"/>
  <c r="D2770" i="106" s="1"/>
  <c r="B2789" i="106"/>
  <c r="D2789" i="106" s="1"/>
  <c r="B2790" i="106"/>
  <c r="D2790" i="106" s="1"/>
  <c r="B2792" i="106"/>
  <c r="D2792" i="106" s="1"/>
  <c r="B2795" i="106"/>
  <c r="D2795" i="106" s="1"/>
  <c r="B2796" i="106"/>
  <c r="D2796" i="106" s="1"/>
  <c r="B2797" i="106"/>
  <c r="D2797" i="106" s="1"/>
  <c r="B2798" i="106"/>
  <c r="D2798" i="106" s="1"/>
  <c r="B2799" i="106"/>
  <c r="D2799" i="106" s="1"/>
  <c r="B2800" i="106"/>
  <c r="D2800" i="106" s="1"/>
  <c r="B2804" i="106"/>
  <c r="D2804" i="106" s="1"/>
  <c r="B2805" i="106"/>
  <c r="D2805" i="106" s="1"/>
  <c r="B2806" i="106"/>
  <c r="D2806" i="106" s="1"/>
  <c r="B2810" i="106"/>
  <c r="D2810" i="106" s="1"/>
  <c r="B2811" i="106"/>
  <c r="D2811" i="106" s="1"/>
  <c r="B2815" i="106"/>
  <c r="D2815" i="106" s="1"/>
  <c r="B2817" i="106"/>
  <c r="D2817" i="106" s="1"/>
  <c r="B2818" i="106"/>
  <c r="D2818" i="106" s="1"/>
  <c r="B2819" i="106"/>
  <c r="D2819" i="106" s="1"/>
  <c r="B2820" i="106"/>
  <c r="D2820" i="106" s="1"/>
  <c r="B2822" i="106"/>
  <c r="D2822" i="106" s="1"/>
  <c r="B2823" i="106"/>
  <c r="D2823" i="106" s="1"/>
  <c r="B2824" i="106"/>
  <c r="D2824" i="106" s="1"/>
  <c r="B2825" i="106"/>
  <c r="D2825" i="106" s="1"/>
  <c r="B2827" i="106"/>
  <c r="D2827" i="106" s="1"/>
  <c r="B2829" i="106"/>
  <c r="D2829" i="106" s="1"/>
  <c r="B2830" i="106"/>
  <c r="D2830" i="106" s="1"/>
  <c r="B2834" i="106"/>
  <c r="D2834" i="106" s="1"/>
  <c r="B2838" i="106"/>
  <c r="D2838" i="106" s="1"/>
  <c r="B2841" i="106"/>
  <c r="D2841" i="106" s="1"/>
  <c r="B2842" i="106"/>
  <c r="D2842" i="106" s="1"/>
  <c r="B2846" i="106"/>
  <c r="D2846" i="106" s="1"/>
  <c r="B2852" i="106"/>
  <c r="D2852" i="106" s="1"/>
  <c r="B2853" i="106"/>
  <c r="D2853" i="106" s="1"/>
  <c r="B2854" i="106"/>
  <c r="D2854" i="106" s="1"/>
  <c r="B2856" i="106"/>
  <c r="D2856" i="106" s="1"/>
  <c r="B2858" i="106"/>
  <c r="D2858" i="106" s="1"/>
  <c r="B2860" i="106"/>
  <c r="D2860" i="106" s="1"/>
  <c r="B2878" i="106"/>
  <c r="D2878" i="106" s="1"/>
  <c r="B2883" i="106"/>
  <c r="D2883" i="106" s="1"/>
  <c r="B2885" i="106"/>
  <c r="D2885" i="106" s="1"/>
  <c r="I13" i="3"/>
  <c r="I53" i="3" s="1"/>
  <c r="B2889" i="106"/>
  <c r="D2889" i="106" s="1"/>
  <c r="B2890" i="106"/>
  <c r="D2890" i="106" s="1"/>
  <c r="B2892" i="106"/>
  <c r="D2892" i="106" s="1"/>
  <c r="L13" i="3"/>
  <c r="B2906" i="106"/>
  <c r="D2906" i="106" s="1"/>
  <c r="I34" i="3"/>
  <c r="I56" i="3" s="1"/>
  <c r="B2909" i="106"/>
  <c r="D2909" i="106" s="1"/>
  <c r="B2910" i="106"/>
  <c r="D2910" i="106" s="1"/>
  <c r="B2945" i="106"/>
  <c r="D2945" i="106" s="1"/>
  <c r="B2947" i="106"/>
  <c r="D2947" i="106" s="1"/>
  <c r="B2948" i="106"/>
  <c r="D2948" i="106" s="1"/>
  <c r="B2949" i="106"/>
  <c r="D2949" i="106" s="1"/>
  <c r="B2950" i="106"/>
  <c r="D2950" i="106" s="1"/>
  <c r="B2951" i="106"/>
  <c r="D2951" i="106" s="1"/>
  <c r="B2952" i="106"/>
  <c r="D2952" i="106" s="1"/>
  <c r="B2953" i="106"/>
  <c r="D2953" i="106" s="1"/>
  <c r="B2954" i="106"/>
  <c r="D2954" i="106" s="1"/>
  <c r="B2955" i="106"/>
  <c r="D2955" i="106" s="1"/>
  <c r="B2956" i="106"/>
  <c r="D2956" i="106" s="1"/>
  <c r="B2957" i="106"/>
  <c r="D2957" i="106" s="1"/>
  <c r="B2958" i="106"/>
  <c r="D2958" i="106" s="1"/>
  <c r="B2977" i="106"/>
  <c r="D2977" i="106" s="1"/>
  <c r="B2978" i="106"/>
  <c r="D2978" i="106" s="1"/>
  <c r="B2979" i="106"/>
  <c r="D2979" i="106" s="1"/>
  <c r="B2987" i="106"/>
  <c r="D2987" i="106" s="1"/>
  <c r="B2988" i="106"/>
  <c r="D2988" i="106" s="1"/>
  <c r="B2989" i="106"/>
  <c r="D2989" i="106" s="1"/>
  <c r="B2990" i="106"/>
  <c r="D2990" i="106" s="1"/>
  <c r="B2991" i="106"/>
  <c r="D2991" i="106" s="1"/>
  <c r="B2992" i="106"/>
  <c r="D2992" i="106" s="1"/>
  <c r="B2993" i="106"/>
  <c r="D2993" i="106" s="1"/>
  <c r="B2994" i="106"/>
  <c r="D2994" i="106" s="1"/>
  <c r="B2995" i="106"/>
  <c r="D2995" i="106" s="1"/>
  <c r="B2996" i="106"/>
  <c r="D2996" i="106" s="1"/>
  <c r="B2997" i="106"/>
  <c r="D2997" i="106" s="1"/>
  <c r="B2998" i="106"/>
  <c r="D2998" i="106" s="1"/>
  <c r="B3053" i="106"/>
  <c r="D3053" i="106" s="1"/>
  <c r="B3054" i="106"/>
  <c r="D3054" i="106" s="1"/>
  <c r="B3055" i="106"/>
  <c r="D3055" i="106" s="1"/>
  <c r="B3056" i="106"/>
  <c r="D3056" i="106" s="1"/>
  <c r="B3057" i="106"/>
  <c r="D3057" i="106" s="1"/>
  <c r="B3058" i="106"/>
  <c r="D3058" i="106" s="1"/>
  <c r="B3062" i="106"/>
  <c r="D3062" i="106" s="1"/>
  <c r="B3069" i="106"/>
  <c r="D3069" i="106" s="1"/>
  <c r="B3070" i="106"/>
  <c r="D3070" i="106" s="1"/>
  <c r="B3076" i="106"/>
  <c r="D3076" i="106" s="1"/>
  <c r="B3077" i="106"/>
  <c r="D3077" i="106" s="1"/>
  <c r="B3078" i="106"/>
  <c r="D3078" i="106" s="1"/>
  <c r="B3080" i="106"/>
  <c r="D3080" i="106" s="1"/>
  <c r="B3081" i="106"/>
  <c r="D3081" i="106" s="1"/>
  <c r="B3082" i="106"/>
  <c r="D3082" i="106" s="1"/>
  <c r="B3083" i="106"/>
  <c r="D3083" i="106" s="1"/>
  <c r="B3159" i="106"/>
  <c r="D3159" i="106" s="1"/>
  <c r="H51" i="4"/>
  <c r="B3168" i="106" s="1"/>
  <c r="D3168" i="106" s="1"/>
  <c r="B3226" i="106"/>
  <c r="D3226" i="106" s="1"/>
  <c r="C44" i="4"/>
  <c r="C113" i="4" s="1"/>
  <c r="B7964" i="106" s="1"/>
  <c r="D7964" i="106" s="1"/>
  <c r="B3228" i="106"/>
  <c r="D3228" i="106" s="1"/>
  <c r="C76" i="4"/>
  <c r="B3232" i="106"/>
  <c r="D3232" i="106" s="1"/>
  <c r="D44" i="4"/>
  <c r="D113" i="4" s="1"/>
  <c r="B7983" i="106" s="1"/>
  <c r="D7983" i="106" s="1"/>
  <c r="B3234" i="106"/>
  <c r="D3234" i="106" s="1"/>
  <c r="D76" i="4"/>
  <c r="B3249" i="106"/>
  <c r="D3249" i="106" s="1"/>
  <c r="F44" i="4"/>
  <c r="B3251" i="106"/>
  <c r="D3251" i="106" s="1"/>
  <c r="F76" i="4"/>
  <c r="B3255" i="106"/>
  <c r="D3255" i="106" s="1"/>
  <c r="G44" i="4"/>
  <c r="B3257" i="106"/>
  <c r="D3257" i="106" s="1"/>
  <c r="G76" i="4"/>
  <c r="B3271" i="106"/>
  <c r="D3271" i="106" s="1"/>
  <c r="E37" i="4"/>
  <c r="B6283" i="106" s="1"/>
  <c r="D6283" i="106" s="1"/>
  <c r="E38" i="4"/>
  <c r="B6284" i="106" s="1"/>
  <c r="D6284" i="106" s="1"/>
  <c r="E39" i="4"/>
  <c r="B6285" i="106" s="1"/>
  <c r="D6285" i="106" s="1"/>
  <c r="E40" i="4"/>
  <c r="B6286" i="106" s="1"/>
  <c r="D6286" i="106" s="1"/>
  <c r="B3273" i="106"/>
  <c r="D3273" i="106" s="1"/>
  <c r="E76" i="4"/>
  <c r="B3293" i="106"/>
  <c r="D3293" i="106" s="1"/>
  <c r="H41" i="4"/>
  <c r="H44" i="4" s="1"/>
  <c r="H113" i="4" s="1"/>
  <c r="B8054" i="106" s="1"/>
  <c r="D8054" i="106" s="1"/>
  <c r="B3295" i="106"/>
  <c r="D3295" i="106" s="1"/>
  <c r="B3314" i="106"/>
  <c r="D3314" i="106" s="1"/>
  <c r="I44" i="4"/>
  <c r="B3319" i="106"/>
  <c r="D3319" i="106" s="1"/>
  <c r="B3320" i="106"/>
  <c r="D3320" i="106" s="1"/>
  <c r="B3364" i="106"/>
  <c r="D3364" i="106" s="1"/>
  <c r="B3365" i="106"/>
  <c r="D3365" i="106" s="1"/>
  <c r="B3366" i="106"/>
  <c r="D3366" i="106" s="1"/>
  <c r="B3367" i="106"/>
  <c r="D3367" i="106" s="1"/>
  <c r="B3368" i="106"/>
  <c r="D3368" i="106" s="1"/>
  <c r="B3369" i="106"/>
  <c r="D3369" i="106" s="1"/>
  <c r="B3370" i="106"/>
  <c r="D3370" i="106" s="1"/>
  <c r="B3371" i="106"/>
  <c r="D3371" i="106" s="1"/>
  <c r="B3372" i="106"/>
  <c r="D3372" i="106" s="1"/>
  <c r="B3373" i="106"/>
  <c r="D3373" i="106" s="1"/>
  <c r="B3374" i="106"/>
  <c r="D3374" i="106" s="1"/>
  <c r="B3375" i="106"/>
  <c r="D3375" i="106" s="1"/>
  <c r="K8" i="29"/>
  <c r="B3378" i="106" s="1"/>
  <c r="D3378" i="106" s="1"/>
  <c r="K19" i="29"/>
  <c r="B3379" i="106" s="1"/>
  <c r="D3379" i="106" s="1"/>
  <c r="B3385" i="106"/>
  <c r="D3385" i="106" s="1"/>
  <c r="B3386" i="106"/>
  <c r="D3386" i="106" s="1"/>
  <c r="B3387" i="106"/>
  <c r="D3387" i="106" s="1"/>
  <c r="B3409" i="106"/>
  <c r="D3409" i="106" s="1"/>
  <c r="B3412" i="106"/>
  <c r="D3412" i="106" s="1"/>
  <c r="B3415" i="106"/>
  <c r="D3415" i="106" s="1"/>
  <c r="B3417" i="106"/>
  <c r="D3417" i="106" s="1"/>
  <c r="B3420" i="106"/>
  <c r="D3420" i="106" s="1"/>
  <c r="B3423" i="106"/>
  <c r="D3423" i="106" s="1"/>
  <c r="B3425" i="106"/>
  <c r="D3425" i="106" s="1"/>
  <c r="B3433" i="106"/>
  <c r="D3433" i="106" s="1"/>
  <c r="B3446" i="106"/>
  <c r="D3446" i="106" s="1"/>
  <c r="F16" i="7"/>
  <c r="B3447" i="106" s="1"/>
  <c r="D3447" i="106" s="1"/>
  <c r="B3448" i="106"/>
  <c r="D3448" i="106" s="1"/>
  <c r="B3449" i="106"/>
  <c r="D3449" i="106" s="1"/>
  <c r="B3450" i="106"/>
  <c r="D3450" i="106" s="1"/>
  <c r="B3451" i="106"/>
  <c r="D3451" i="106" s="1"/>
  <c r="F15" i="11"/>
  <c r="B3480" i="106"/>
  <c r="D3480" i="106" s="1"/>
  <c r="B3481" i="106"/>
  <c r="D3481" i="106" s="1"/>
  <c r="B3482" i="106"/>
  <c r="D3482" i="106" s="1"/>
  <c r="B3483" i="106"/>
  <c r="D3483" i="106" s="1"/>
  <c r="B3484" i="106"/>
  <c r="D3484" i="106" s="1"/>
  <c r="B3485" i="106"/>
  <c r="D3485" i="106" s="1"/>
  <c r="B3486" i="106"/>
  <c r="D3486" i="106" s="1"/>
  <c r="B3488" i="106"/>
  <c r="D3488" i="106" s="1"/>
  <c r="B3490" i="106"/>
  <c r="D3490" i="106" s="1"/>
  <c r="B3491" i="106"/>
  <c r="D3491" i="106" s="1"/>
  <c r="B3517" i="106"/>
  <c r="D3517" i="106" s="1"/>
  <c r="B3528" i="106"/>
  <c r="D3528" i="106" s="1"/>
  <c r="B3529" i="106"/>
  <c r="D3529" i="106" s="1"/>
  <c r="B3530" i="106"/>
  <c r="D3530" i="106" s="1"/>
  <c r="B3531" i="106"/>
  <c r="D3531" i="106" s="1"/>
  <c r="B3532" i="106"/>
  <c r="D3532" i="106" s="1"/>
  <c r="B3544" i="106"/>
  <c r="D3544" i="106" s="1"/>
  <c r="B3546" i="106"/>
  <c r="D3546" i="106" s="1"/>
  <c r="B3547" i="106"/>
  <c r="D3547" i="106" s="1"/>
  <c r="B3548" i="106"/>
  <c r="D3548" i="106" s="1"/>
  <c r="B3549" i="106"/>
  <c r="D3549" i="106" s="1"/>
  <c r="K13" i="3"/>
  <c r="K53" i="3" s="1"/>
  <c r="B3559" i="106"/>
  <c r="D3559" i="106" s="1"/>
  <c r="B3560" i="106"/>
  <c r="D3560" i="106" s="1"/>
  <c r="K34" i="3"/>
  <c r="K56" i="3" s="1"/>
  <c r="B3564" i="106"/>
  <c r="D3564" i="106" s="1"/>
  <c r="B3565" i="106"/>
  <c r="D3565" i="106" s="1"/>
  <c r="B3575" i="106"/>
  <c r="D3575" i="106" s="1"/>
  <c r="B3576" i="106"/>
  <c r="D3576" i="106" s="1"/>
  <c r="B3577" i="106"/>
  <c r="D3577" i="106" s="1"/>
  <c r="B3578" i="106"/>
  <c r="D3578" i="106" s="1"/>
  <c r="B3579" i="106"/>
  <c r="D3579" i="106" s="1"/>
  <c r="B3580" i="106"/>
  <c r="D3580" i="106" s="1"/>
  <c r="B3581" i="106"/>
  <c r="D3581" i="106" s="1"/>
  <c r="K44" i="4"/>
  <c r="B3583" i="106"/>
  <c r="D3583" i="106" s="1"/>
  <c r="K52" i="4"/>
  <c r="B3700" i="106" s="1"/>
  <c r="D3700" i="106" s="1"/>
  <c r="K53" i="4"/>
  <c r="B3587" i="106"/>
  <c r="D3587" i="106" s="1"/>
  <c r="B3588" i="106"/>
  <c r="D3588" i="106" s="1"/>
  <c r="B3615" i="106"/>
  <c r="D3615" i="106" s="1"/>
  <c r="B3616" i="106"/>
  <c r="D3616" i="106" s="1"/>
  <c r="C430" i="29"/>
  <c r="B3617" i="106" s="1"/>
  <c r="D3617" i="106" s="1"/>
  <c r="B3618" i="106"/>
  <c r="D3618" i="106" s="1"/>
  <c r="B3622" i="106"/>
  <c r="D3622" i="106" s="1"/>
  <c r="B3623" i="106"/>
  <c r="D3623" i="106" s="1"/>
  <c r="D430" i="29"/>
  <c r="B3624" i="106" s="1"/>
  <c r="D3624" i="106" s="1"/>
  <c r="B3625" i="106"/>
  <c r="D3625" i="106" s="1"/>
  <c r="B3629" i="106"/>
  <c r="D3629" i="106" s="1"/>
  <c r="B3630" i="106"/>
  <c r="D3630" i="106" s="1"/>
  <c r="E430" i="29"/>
  <c r="B3632" i="106"/>
  <c r="D3632" i="106" s="1"/>
  <c r="B3636" i="106"/>
  <c r="D3636" i="106" s="1"/>
  <c r="B3637" i="106"/>
  <c r="D3637" i="106" s="1"/>
  <c r="F430" i="29"/>
  <c r="B3639" i="106"/>
  <c r="D3639" i="106" s="1"/>
  <c r="B3643" i="106"/>
  <c r="D3643" i="106" s="1"/>
  <c r="B3644" i="106"/>
  <c r="D3644" i="106" s="1"/>
  <c r="G430" i="29"/>
  <c r="G432" i="29" s="1"/>
  <c r="B3646" i="106"/>
  <c r="D3646" i="106" s="1"/>
  <c r="B3650" i="106"/>
  <c r="D3650" i="106" s="1"/>
  <c r="B3651" i="106"/>
  <c r="D3651" i="106" s="1"/>
  <c r="H430" i="29"/>
  <c r="B3652" i="106" s="1"/>
  <c r="D3652" i="106" s="1"/>
  <c r="B3653" i="106"/>
  <c r="D3653" i="106" s="1"/>
  <c r="B3655" i="106"/>
  <c r="D3655" i="106" s="1"/>
  <c r="H442" i="29"/>
  <c r="B3656" i="106" s="1"/>
  <c r="D3656" i="106" s="1"/>
  <c r="K428" i="29"/>
  <c r="B3666" i="106" s="1"/>
  <c r="D3666" i="106" s="1"/>
  <c r="K429" i="29"/>
  <c r="B3667" i="106" s="1"/>
  <c r="D3667" i="106" s="1"/>
  <c r="K431" i="29"/>
  <c r="B3669" i="106" s="1"/>
  <c r="D3669" i="106" s="1"/>
  <c r="K440" i="29"/>
  <c r="B3673" i="106" s="1"/>
  <c r="D3673" i="106" s="1"/>
  <c r="K441" i="29"/>
  <c r="B7237" i="106" s="1"/>
  <c r="D7237" i="106" s="1"/>
  <c r="K443" i="29"/>
  <c r="B7239" i="106" s="1"/>
  <c r="D7239" i="106" s="1"/>
  <c r="K444" i="29"/>
  <c r="B7744" i="106" s="1"/>
  <c r="D7744" i="106" s="1"/>
  <c r="B3680" i="106"/>
  <c r="D3680" i="106" s="1"/>
  <c r="B3681" i="106"/>
  <c r="D3681" i="106" s="1"/>
  <c r="B3682" i="106"/>
  <c r="D3682" i="106" s="1"/>
  <c r="B3683" i="106"/>
  <c r="D3683" i="106" s="1"/>
  <c r="B3684" i="106"/>
  <c r="D3684" i="106" s="1"/>
  <c r="B3685" i="106"/>
  <c r="D3685" i="106" s="1"/>
  <c r="B3696" i="106"/>
  <c r="D3696" i="106" s="1"/>
  <c r="B3697" i="106"/>
  <c r="D3697" i="106" s="1"/>
  <c r="B3719" i="106"/>
  <c r="D3719" i="106" s="1"/>
  <c r="B3720" i="106"/>
  <c r="D3720" i="106" s="1"/>
  <c r="B3721" i="106"/>
  <c r="D3721" i="106" s="1"/>
  <c r="B3725" i="106"/>
  <c r="D3725" i="106" s="1"/>
  <c r="F13" i="7"/>
  <c r="B3726" i="106" s="1"/>
  <c r="D3726" i="106" s="1"/>
  <c r="B3727" i="106"/>
  <c r="D3727" i="106" s="1"/>
  <c r="B3728" i="106"/>
  <c r="D3728" i="106" s="1"/>
  <c r="B4072" i="106"/>
  <c r="D4072" i="106" s="1"/>
  <c r="B4073" i="106"/>
  <c r="D4073" i="106" s="1"/>
  <c r="B4074" i="106"/>
  <c r="D4074" i="106" s="1"/>
  <c r="B4075" i="106"/>
  <c r="D4075" i="106" s="1"/>
  <c r="B4076" i="106"/>
  <c r="D4076" i="106" s="1"/>
  <c r="B4077" i="106"/>
  <c r="D4077" i="106" s="1"/>
  <c r="B4079" i="106"/>
  <c r="D4079" i="106" s="1"/>
  <c r="B4080" i="106"/>
  <c r="D4080" i="106" s="1"/>
  <c r="B4081" i="106"/>
  <c r="D4081" i="106" s="1"/>
  <c r="B4082" i="106"/>
  <c r="D4082" i="106" s="1"/>
  <c r="B4083" i="106"/>
  <c r="D4083" i="106" s="1"/>
  <c r="B4084" i="106"/>
  <c r="D4084" i="106" s="1"/>
  <c r="B4104" i="106"/>
  <c r="D4104" i="106" s="1"/>
  <c r="B4105" i="106"/>
  <c r="D4105" i="106" s="1"/>
  <c r="F17" i="7"/>
  <c r="B4106" i="106" s="1"/>
  <c r="D4106" i="106" s="1"/>
  <c r="F18" i="7"/>
  <c r="B4107" i="106" s="1"/>
  <c r="D4107" i="106" s="1"/>
  <c r="B4108" i="106"/>
  <c r="D4108" i="106" s="1"/>
  <c r="B4109" i="106"/>
  <c r="D4109" i="106" s="1"/>
  <c r="B4111" i="106"/>
  <c r="D4111" i="106" s="1"/>
  <c r="B4112" i="106"/>
  <c r="D4112" i="106" s="1"/>
  <c r="B4113" i="106"/>
  <c r="D4113" i="106" s="1"/>
  <c r="B4114" i="106"/>
  <c r="D4114" i="106" s="1"/>
  <c r="B4115" i="106"/>
  <c r="D4115" i="106" s="1"/>
  <c r="B4116" i="106"/>
  <c r="D4116" i="106" s="1"/>
  <c r="B4119" i="106"/>
  <c r="D4119" i="106" s="1"/>
  <c r="C18" i="4"/>
  <c r="D18" i="4"/>
  <c r="F18" i="4"/>
  <c r="H18" i="4"/>
  <c r="K18" i="4"/>
  <c r="B4163" i="106"/>
  <c r="D4163" i="106" s="1"/>
  <c r="I31" i="8"/>
  <c r="I32" i="8"/>
  <c r="I33" i="8"/>
  <c r="I34" i="8"/>
  <c r="J34" i="8" s="1"/>
  <c r="I35" i="8"/>
  <c r="J35" i="8" s="1"/>
  <c r="I36" i="8"/>
  <c r="J36" i="8" s="1"/>
  <c r="I37" i="8"/>
  <c r="J37" i="8" s="1"/>
  <c r="I38" i="8"/>
  <c r="J38" i="8" s="1"/>
  <c r="I39" i="8"/>
  <c r="J39" i="8" s="1"/>
  <c r="I40" i="8"/>
  <c r="J40" i="8" s="1"/>
  <c r="I41" i="8"/>
  <c r="J41" i="8" s="1"/>
  <c r="I42" i="8"/>
  <c r="J42" i="8" s="1"/>
  <c r="I43" i="8"/>
  <c r="J43" i="8" s="1"/>
  <c r="I44" i="8"/>
  <c r="J44" i="8" s="1"/>
  <c r="I45" i="8"/>
  <c r="J45" i="8" s="1"/>
  <c r="I46" i="8"/>
  <c r="J46" i="8" s="1"/>
  <c r="I47" i="8"/>
  <c r="J47" i="8" s="1"/>
  <c r="I48" i="8"/>
  <c r="J48" i="8" s="1"/>
  <c r="H49" i="8"/>
  <c r="B4171" i="106" s="1"/>
  <c r="D4171" i="106" s="1"/>
  <c r="E18" i="4"/>
  <c r="G18" i="4"/>
  <c r="G49" i="8"/>
  <c r="B4175" i="106" s="1"/>
  <c r="D4175" i="106" s="1"/>
  <c r="B4177" i="106"/>
  <c r="D4177" i="106" s="1"/>
  <c r="B4178" i="106"/>
  <c r="D4178" i="106" s="1"/>
  <c r="B4179" i="106"/>
  <c r="D4179" i="106" s="1"/>
  <c r="B4187" i="106"/>
  <c r="D4187" i="106" s="1"/>
  <c r="B4188" i="106"/>
  <c r="D4188" i="106" s="1"/>
  <c r="B4189" i="106"/>
  <c r="D4189" i="106" s="1"/>
  <c r="B4190" i="106"/>
  <c r="D4190" i="106" s="1"/>
  <c r="B4197" i="106"/>
  <c r="D4197" i="106" s="1"/>
  <c r="B4198" i="106"/>
  <c r="D4198" i="106" s="1"/>
  <c r="B4199" i="106"/>
  <c r="D4199" i="106" s="1"/>
  <c r="B4200" i="106"/>
  <c r="D4200" i="106" s="1"/>
  <c r="B4201" i="106"/>
  <c r="D4201" i="106" s="1"/>
  <c r="B4208" i="106"/>
  <c r="D4208" i="106" s="1"/>
  <c r="B4213" i="106"/>
  <c r="D4213" i="106" s="1"/>
  <c r="B4215" i="106"/>
  <c r="D4215" i="106" s="1"/>
  <c r="B4225" i="106"/>
  <c r="D4225" i="106" s="1"/>
  <c r="B4226" i="106"/>
  <c r="D4226" i="106" s="1"/>
  <c r="B4228" i="106"/>
  <c r="D4228" i="106" s="1"/>
  <c r="B4263" i="106"/>
  <c r="D4263" i="106" s="1"/>
  <c r="B4264" i="106"/>
  <c r="D4264" i="106" s="1"/>
  <c r="B4265" i="106"/>
  <c r="D4265" i="106" s="1"/>
  <c r="J10" i="37"/>
  <c r="B4266" i="106" s="1"/>
  <c r="D4266" i="106" s="1"/>
  <c r="B4298" i="106"/>
  <c r="D4298" i="106" s="1"/>
  <c r="B4299" i="106"/>
  <c r="D4299" i="106" s="1"/>
  <c r="B4300" i="106"/>
  <c r="D4300" i="106" s="1"/>
  <c r="B4301" i="106"/>
  <c r="D4301" i="106" s="1"/>
  <c r="B4302" i="106"/>
  <c r="D4302" i="106" s="1"/>
  <c r="B4303" i="106"/>
  <c r="D4303" i="106" s="1"/>
  <c r="B4304" i="106"/>
  <c r="D4304" i="106" s="1"/>
  <c r="B4305" i="106"/>
  <c r="D4305" i="106" s="1"/>
  <c r="B4306" i="106"/>
  <c r="D4306" i="106" s="1"/>
  <c r="B4307" i="106"/>
  <c r="D4307" i="106" s="1"/>
  <c r="B4308" i="106"/>
  <c r="D4308" i="106" s="1"/>
  <c r="B4309" i="106"/>
  <c r="D4309" i="106" s="1"/>
  <c r="B4310" i="106"/>
  <c r="D4310" i="106" s="1"/>
  <c r="B4311" i="106"/>
  <c r="D4311" i="106" s="1"/>
  <c r="B4312" i="106"/>
  <c r="D4312" i="106" s="1"/>
  <c r="B4313" i="106"/>
  <c r="D4313" i="106" s="1"/>
  <c r="B4314" i="106"/>
  <c r="D4314" i="106" s="1"/>
  <c r="B4315" i="106"/>
  <c r="D4315" i="106" s="1"/>
  <c r="B4316" i="106"/>
  <c r="D4316" i="106" s="1"/>
  <c r="B4319" i="106"/>
  <c r="D4319" i="106" s="1"/>
  <c r="B4320" i="106"/>
  <c r="D4320" i="106" s="1"/>
  <c r="B4325" i="106"/>
  <c r="D4325" i="106" s="1"/>
  <c r="B4326" i="106"/>
  <c r="D4326" i="106" s="1"/>
  <c r="B4327" i="106"/>
  <c r="D4327" i="106" s="1"/>
  <c r="B4328" i="106"/>
  <c r="D4328" i="106" s="1"/>
  <c r="B4329" i="106"/>
  <c r="D4329" i="106" s="1"/>
  <c r="B4330" i="106"/>
  <c r="D4330" i="106" s="1"/>
  <c r="B4331" i="106"/>
  <c r="D4331" i="106" s="1"/>
  <c r="B4332" i="106"/>
  <c r="D4332" i="106" s="1"/>
  <c r="B4333" i="106"/>
  <c r="D4333" i="106" s="1"/>
  <c r="B4334" i="106"/>
  <c r="D4334" i="106" s="1"/>
  <c r="B4335" i="106"/>
  <c r="D4335" i="106" s="1"/>
  <c r="B4336" i="106"/>
  <c r="D4336" i="106" s="1"/>
  <c r="B4337" i="106"/>
  <c r="D4337" i="106" s="1"/>
  <c r="B4338" i="106"/>
  <c r="D4338" i="106" s="1"/>
  <c r="B4339" i="106"/>
  <c r="D4339" i="106" s="1"/>
  <c r="B4340" i="106"/>
  <c r="D4340" i="106" s="1"/>
  <c r="B4341" i="106"/>
  <c r="D4341" i="106" s="1"/>
  <c r="B4342" i="106"/>
  <c r="D4342" i="106" s="1"/>
  <c r="B4343" i="106"/>
  <c r="D4343" i="106" s="1"/>
  <c r="B4344" i="106"/>
  <c r="D4344" i="106" s="1"/>
  <c r="B4349" i="106"/>
  <c r="D4349" i="106" s="1"/>
  <c r="B4350" i="106"/>
  <c r="D4350" i="106" s="1"/>
  <c r="B4351" i="106"/>
  <c r="D4351" i="106" s="1"/>
  <c r="B4352" i="106"/>
  <c r="D4352" i="106" s="1"/>
  <c r="B4353" i="106"/>
  <c r="D4353" i="106" s="1"/>
  <c r="B4354" i="106"/>
  <c r="D4354" i="106" s="1"/>
  <c r="B4356" i="106"/>
  <c r="D4356" i="106" s="1"/>
  <c r="B4357" i="106"/>
  <c r="D4357" i="106" s="1"/>
  <c r="B4358" i="106"/>
  <c r="D4358" i="106" s="1"/>
  <c r="B4359" i="106"/>
  <c r="D4359" i="106" s="1"/>
  <c r="B4360" i="106"/>
  <c r="D4360" i="106" s="1"/>
  <c r="B4362" i="106"/>
  <c r="D4362" i="106" s="1"/>
  <c r="B4363" i="106"/>
  <c r="D4363" i="106" s="1"/>
  <c r="B4364" i="106"/>
  <c r="D4364" i="106" s="1"/>
  <c r="B4366" i="106"/>
  <c r="D4366" i="106" s="1"/>
  <c r="B4367" i="106"/>
  <c r="D4367" i="106" s="1"/>
  <c r="B4368" i="106"/>
  <c r="D4368" i="106" s="1"/>
  <c r="B4373" i="106"/>
  <c r="D4373" i="106" s="1"/>
  <c r="B4374" i="106"/>
  <c r="D4374" i="106" s="1"/>
  <c r="B4375" i="106"/>
  <c r="D4375" i="106" s="1"/>
  <c r="B4376" i="106"/>
  <c r="D4376" i="106" s="1"/>
  <c r="B4377" i="106"/>
  <c r="D4377" i="106" s="1"/>
  <c r="B4378" i="106"/>
  <c r="D4378" i="106" s="1"/>
  <c r="B4379" i="106"/>
  <c r="D4379" i="106" s="1"/>
  <c r="B4380" i="106"/>
  <c r="D4380" i="106" s="1"/>
  <c r="B4389" i="106"/>
  <c r="D4389" i="106" s="1"/>
  <c r="B4390" i="106"/>
  <c r="D4390" i="106" s="1"/>
  <c r="B4391" i="106"/>
  <c r="D4391" i="106" s="1"/>
  <c r="B4392" i="106"/>
  <c r="D4392" i="106" s="1"/>
  <c r="B4405" i="106"/>
  <c r="D4405" i="106" s="1"/>
  <c r="B4406" i="106"/>
  <c r="D4406" i="106" s="1"/>
  <c r="B4407" i="106"/>
  <c r="D4407" i="106" s="1"/>
  <c r="B4408" i="106"/>
  <c r="D4408" i="106" s="1"/>
  <c r="B4413" i="106"/>
  <c r="D4413" i="106" s="1"/>
  <c r="B4414" i="106"/>
  <c r="D4414" i="106" s="1"/>
  <c r="B4415" i="106"/>
  <c r="D4415" i="106" s="1"/>
  <c r="B4416" i="106"/>
  <c r="D4416" i="106" s="1"/>
  <c r="B4417" i="106"/>
  <c r="D4417" i="106" s="1"/>
  <c r="B4418" i="106"/>
  <c r="D4418" i="106" s="1"/>
  <c r="B4419" i="106"/>
  <c r="D4419" i="106" s="1"/>
  <c r="B4435" i="106"/>
  <c r="D4435" i="106" s="1"/>
  <c r="B4444" i="106"/>
  <c r="D4444" i="106" s="1"/>
  <c r="B4445" i="106"/>
  <c r="D4445" i="106" s="1"/>
  <c r="B4446" i="106"/>
  <c r="D4446" i="106" s="1"/>
  <c r="B4759" i="106"/>
  <c r="D4759" i="106" s="1"/>
  <c r="B4769" i="106"/>
  <c r="D4769" i="106" s="1"/>
  <c r="B4790" i="106"/>
  <c r="D4790" i="106" s="1"/>
  <c r="B4791" i="106"/>
  <c r="D4791" i="106" s="1"/>
  <c r="B4792" i="106"/>
  <c r="D4792" i="106" s="1"/>
  <c r="B4793" i="106"/>
  <c r="D4793" i="106" s="1"/>
  <c r="B4794" i="106"/>
  <c r="D4794" i="106" s="1"/>
  <c r="B4795" i="106"/>
  <c r="D4795" i="106" s="1"/>
  <c r="B4797" i="106"/>
  <c r="D4797" i="106" s="1"/>
  <c r="B4799" i="106"/>
  <c r="D4799" i="106" s="1"/>
  <c r="B4800" i="106"/>
  <c r="D4800" i="106" s="1"/>
  <c r="B4802" i="106"/>
  <c r="D4802" i="106" s="1"/>
  <c r="B4803" i="106"/>
  <c r="D4803" i="106" s="1"/>
  <c r="B4804" i="106"/>
  <c r="D4804" i="106" s="1"/>
  <c r="B4806" i="106"/>
  <c r="D4806" i="106" s="1"/>
  <c r="B4808" i="106"/>
  <c r="D4808" i="106" s="1"/>
  <c r="B4809" i="106"/>
  <c r="D4809" i="106" s="1"/>
  <c r="B4811" i="106"/>
  <c r="D4811" i="106" s="1"/>
  <c r="B4812" i="106"/>
  <c r="D4812" i="106" s="1"/>
  <c r="B4814" i="106"/>
  <c r="D4814" i="106" s="1"/>
  <c r="B4850" i="106"/>
  <c r="D4850" i="106" s="1"/>
  <c r="B4851" i="106"/>
  <c r="D4851" i="106" s="1"/>
  <c r="B4853" i="106"/>
  <c r="D4853" i="106" s="1"/>
  <c r="B4862" i="106"/>
  <c r="D4862" i="106" s="1"/>
  <c r="B4863" i="106"/>
  <c r="D4863" i="106" s="1"/>
  <c r="B4866" i="106"/>
  <c r="D4866" i="106" s="1"/>
  <c r="B4880" i="106"/>
  <c r="D4880" i="106" s="1"/>
  <c r="B4881" i="106"/>
  <c r="D4881" i="106" s="1"/>
  <c r="B4882" i="106"/>
  <c r="D4882" i="106" s="1"/>
  <c r="B4883" i="106"/>
  <c r="D4883" i="106" s="1"/>
  <c r="B4884" i="106"/>
  <c r="D4884" i="106" s="1"/>
  <c r="B4887" i="106"/>
  <c r="D4887" i="106" s="1"/>
  <c r="B4913" i="106"/>
  <c r="D4913" i="106" s="1"/>
  <c r="B4914" i="106"/>
  <c r="D4914" i="106" s="1"/>
  <c r="B4915" i="106"/>
  <c r="D4915" i="106" s="1"/>
  <c r="B4916" i="106"/>
  <c r="D4916" i="106" s="1"/>
  <c r="B4917" i="106"/>
  <c r="D4917" i="106" s="1"/>
  <c r="B4918" i="106"/>
  <c r="D4918" i="106" s="1"/>
  <c r="B4920" i="106"/>
  <c r="D4920" i="106" s="1"/>
  <c r="B4942" i="106"/>
  <c r="D4942" i="106" s="1"/>
  <c r="B4943" i="106"/>
  <c r="D4943" i="106" s="1"/>
  <c r="B4944" i="106"/>
  <c r="D4944" i="106" s="1"/>
  <c r="B4945" i="106"/>
  <c r="D4945" i="106" s="1"/>
  <c r="B4946" i="106"/>
  <c r="D4946" i="106" s="1"/>
  <c r="B4947" i="106"/>
  <c r="D4947" i="106" s="1"/>
  <c r="B4993" i="106"/>
  <c r="D4993" i="106" s="1"/>
  <c r="H32" i="37"/>
  <c r="B4994" i="106" s="1"/>
  <c r="D4994" i="106" s="1"/>
  <c r="B5010" i="106"/>
  <c r="D5010" i="106" s="1"/>
  <c r="B5011" i="106"/>
  <c r="D5011" i="106" s="1"/>
  <c r="B5012" i="106"/>
  <c r="D5012" i="106" s="1"/>
  <c r="B5020" i="106"/>
  <c r="D5020" i="106" s="1"/>
  <c r="B5021" i="106"/>
  <c r="D5021" i="106" s="1"/>
  <c r="B5022" i="106"/>
  <c r="D5022" i="106" s="1"/>
  <c r="B5024" i="106"/>
  <c r="D5024" i="106" s="1"/>
  <c r="B5025" i="106"/>
  <c r="D5025" i="106" s="1"/>
  <c r="B5054" i="106"/>
  <c r="D5054" i="106" s="1"/>
  <c r="B5055" i="106"/>
  <c r="D5055" i="106" s="1"/>
  <c r="B5056" i="106"/>
  <c r="D5056" i="106" s="1"/>
  <c r="B5057" i="106"/>
  <c r="D5057" i="106" s="1"/>
  <c r="B5058" i="106"/>
  <c r="D5058" i="106" s="1"/>
  <c r="B5059" i="106"/>
  <c r="D5059" i="106" s="1"/>
  <c r="B5061" i="106"/>
  <c r="D5061" i="106" s="1"/>
  <c r="B5062" i="106"/>
  <c r="D5062" i="106" s="1"/>
  <c r="B5063" i="106"/>
  <c r="D5063" i="106" s="1"/>
  <c r="B5065" i="106"/>
  <c r="D5065" i="106" s="1"/>
  <c r="B5066" i="106"/>
  <c r="D5066" i="106" s="1"/>
  <c r="B5067" i="106"/>
  <c r="D5067" i="106" s="1"/>
  <c r="B5068" i="106"/>
  <c r="D5068" i="106" s="1"/>
  <c r="B5070" i="106"/>
  <c r="D5070" i="106" s="1"/>
  <c r="B5071" i="106"/>
  <c r="D5071" i="106" s="1"/>
  <c r="B5072" i="106"/>
  <c r="D5072" i="106" s="1"/>
  <c r="B5073" i="106"/>
  <c r="D5073" i="106" s="1"/>
  <c r="B5074" i="106"/>
  <c r="D5074" i="106" s="1"/>
  <c r="B5075" i="106"/>
  <c r="D5075" i="106" s="1"/>
  <c r="B5076" i="106"/>
  <c r="D5076" i="106" s="1"/>
  <c r="B5077" i="106"/>
  <c r="D5077" i="106" s="1"/>
  <c r="B5078" i="106"/>
  <c r="D5078" i="106" s="1"/>
  <c r="B5079" i="106"/>
  <c r="D5079" i="106" s="1"/>
  <c r="B5080" i="106"/>
  <c r="D5080" i="106" s="1"/>
  <c r="B5081" i="106"/>
  <c r="D5081" i="106" s="1"/>
  <c r="B5082" i="106"/>
  <c r="D5082" i="106" s="1"/>
  <c r="B5083" i="106"/>
  <c r="D5083" i="106" s="1"/>
  <c r="B5084" i="106"/>
  <c r="D5084" i="106" s="1"/>
  <c r="B5086" i="106"/>
  <c r="D5086" i="106" s="1"/>
  <c r="B5087" i="106"/>
  <c r="D5087" i="106" s="1"/>
  <c r="B5089" i="106"/>
  <c r="D5089" i="106" s="1"/>
  <c r="B5090" i="106"/>
  <c r="D5090" i="106" s="1"/>
  <c r="B5091" i="106"/>
  <c r="D5091" i="106" s="1"/>
  <c r="B5092" i="106"/>
  <c r="D5092" i="106" s="1"/>
  <c r="B5093" i="106"/>
  <c r="D5093" i="106" s="1"/>
  <c r="B5095" i="106"/>
  <c r="D5095" i="106" s="1"/>
  <c r="B5096" i="106"/>
  <c r="D5096" i="106" s="1"/>
  <c r="B5097" i="106"/>
  <c r="D5097" i="106" s="1"/>
  <c r="B5098" i="106"/>
  <c r="D5098" i="106" s="1"/>
  <c r="B5099" i="106"/>
  <c r="D5099" i="106" s="1"/>
  <c r="B5101" i="106"/>
  <c r="D5101" i="106" s="1"/>
  <c r="B5102" i="106"/>
  <c r="D5102" i="106" s="1"/>
  <c r="B5103" i="106"/>
  <c r="D5103" i="106" s="1"/>
  <c r="B5104" i="106"/>
  <c r="D5104" i="106" s="1"/>
  <c r="B5105" i="106"/>
  <c r="D5105" i="106" s="1"/>
  <c r="B5106" i="106"/>
  <c r="D5106" i="106" s="1"/>
  <c r="B5107" i="106"/>
  <c r="D5107" i="106" s="1"/>
  <c r="B5108" i="106"/>
  <c r="D5108" i="106" s="1"/>
  <c r="B5109" i="106"/>
  <c r="D5109" i="106" s="1"/>
  <c r="B5111" i="106"/>
  <c r="D5111" i="106" s="1"/>
  <c r="B5112" i="106"/>
  <c r="D5112" i="106" s="1"/>
  <c r="B5113" i="106"/>
  <c r="D5113" i="106" s="1"/>
  <c r="B5114" i="106"/>
  <c r="D5114" i="106" s="1"/>
  <c r="B5115" i="106"/>
  <c r="D5115" i="106" s="1"/>
  <c r="B5116" i="106"/>
  <c r="D5116" i="106" s="1"/>
  <c r="B5117" i="106"/>
  <c r="D5117" i="106" s="1"/>
  <c r="B5120" i="106"/>
  <c r="D5120" i="106" s="1"/>
  <c r="B5121" i="106"/>
  <c r="D5121" i="106" s="1"/>
  <c r="B5122" i="106"/>
  <c r="D5122" i="106" s="1"/>
  <c r="B5124" i="106"/>
  <c r="D5124" i="106" s="1"/>
  <c r="B5125" i="106"/>
  <c r="D5125" i="106" s="1"/>
  <c r="B5131" i="106"/>
  <c r="D5131" i="106" s="1"/>
  <c r="B5132" i="106"/>
  <c r="D5132" i="106" s="1"/>
  <c r="B5133" i="106"/>
  <c r="D5133" i="106" s="1"/>
  <c r="B5135" i="106"/>
  <c r="D5135" i="106" s="1"/>
  <c r="B5137" i="106"/>
  <c r="D5137" i="106" s="1"/>
  <c r="B5140" i="106"/>
  <c r="D5140" i="106" s="1"/>
  <c r="B5146" i="106"/>
  <c r="D5146" i="106" s="1"/>
  <c r="B5150" i="106"/>
  <c r="D5150" i="106" s="1"/>
  <c r="B5151" i="106"/>
  <c r="D5151" i="106" s="1"/>
  <c r="B5161" i="106"/>
  <c r="D5161" i="106" s="1"/>
  <c r="B5162" i="106"/>
  <c r="D5162" i="106" s="1"/>
  <c r="B5165" i="106"/>
  <c r="D5165" i="106" s="1"/>
  <c r="B5166" i="106"/>
  <c r="D5166" i="106" s="1"/>
  <c r="B5169" i="106"/>
  <c r="D5169" i="106" s="1"/>
  <c r="B5173" i="106"/>
  <c r="D5173" i="106" s="1"/>
  <c r="B5175" i="106"/>
  <c r="D5175" i="106" s="1"/>
  <c r="B5179" i="106"/>
  <c r="D5179" i="106" s="1"/>
  <c r="B5185" i="106"/>
  <c r="D5185" i="106" s="1"/>
  <c r="B5192" i="106"/>
  <c r="D5192" i="106" s="1"/>
  <c r="B5222" i="106"/>
  <c r="D5222" i="106" s="1"/>
  <c r="B5228" i="106"/>
  <c r="D5228" i="106" s="1"/>
  <c r="B5229" i="106"/>
  <c r="D5229" i="106" s="1"/>
  <c r="B5231" i="106"/>
  <c r="D5231" i="106" s="1"/>
  <c r="B5237" i="106"/>
  <c r="D5237" i="106" s="1"/>
  <c r="B5238" i="106"/>
  <c r="D5238" i="106" s="1"/>
  <c r="B5239" i="106"/>
  <c r="D5239" i="106" s="1"/>
  <c r="B5240" i="106"/>
  <c r="D5240" i="106" s="1"/>
  <c r="B5241" i="106"/>
  <c r="D5241" i="106" s="1"/>
  <c r="B5245" i="106"/>
  <c r="D5245" i="106" s="1"/>
  <c r="B5246" i="106"/>
  <c r="D5246" i="106" s="1"/>
  <c r="B5253" i="106"/>
  <c r="D5253" i="106" s="1"/>
  <c r="B5254" i="106"/>
  <c r="D5254" i="106" s="1"/>
  <c r="B5272" i="106"/>
  <c r="D5272" i="106" s="1"/>
  <c r="B5273" i="106"/>
  <c r="D5273" i="106" s="1"/>
  <c r="B5276" i="106"/>
  <c r="D5276" i="106" s="1"/>
  <c r="B5277" i="106"/>
  <c r="D5277" i="106" s="1"/>
  <c r="B5278" i="106"/>
  <c r="D5278" i="106" s="1"/>
  <c r="B5299" i="106"/>
  <c r="D5299" i="106" s="1"/>
  <c r="B5308" i="106"/>
  <c r="D5308" i="106" s="1"/>
  <c r="B5310" i="106"/>
  <c r="D5310" i="106" s="1"/>
  <c r="B5313" i="106"/>
  <c r="D5313" i="106" s="1"/>
  <c r="B5315" i="106"/>
  <c r="D5315" i="106" s="1"/>
  <c r="B5326" i="106"/>
  <c r="D5326" i="106" s="1"/>
  <c r="B5328" i="106"/>
  <c r="D5328" i="106" s="1"/>
  <c r="B5329" i="106"/>
  <c r="D5329" i="106" s="1"/>
  <c r="B5330" i="106"/>
  <c r="D5330" i="106" s="1"/>
  <c r="B5331" i="106"/>
  <c r="D5331" i="106" s="1"/>
  <c r="B5333" i="106"/>
  <c r="D5333" i="106" s="1"/>
  <c r="B5334" i="106"/>
  <c r="D5334" i="106" s="1"/>
  <c r="B5335" i="106"/>
  <c r="D5335" i="106" s="1"/>
  <c r="B5336" i="106"/>
  <c r="D5336" i="106" s="1"/>
  <c r="B5338" i="106"/>
  <c r="D5338" i="106" s="1"/>
  <c r="B5339" i="106"/>
  <c r="D5339" i="106" s="1"/>
  <c r="B5341" i="106"/>
  <c r="D5341" i="106" s="1"/>
  <c r="B5342" i="106"/>
  <c r="D5342" i="106" s="1"/>
  <c r="B5343" i="106"/>
  <c r="D5343" i="106" s="1"/>
  <c r="B5344" i="106"/>
  <c r="D5344" i="106" s="1"/>
  <c r="B5345" i="106"/>
  <c r="D5345" i="106" s="1"/>
  <c r="B5347" i="106"/>
  <c r="D5347" i="106" s="1"/>
  <c r="B5348" i="106"/>
  <c r="D5348" i="106" s="1"/>
  <c r="B5349" i="106"/>
  <c r="D5349" i="106" s="1"/>
  <c r="B5350" i="106"/>
  <c r="D5350" i="106" s="1"/>
  <c r="B5351" i="106"/>
  <c r="D5351" i="106" s="1"/>
  <c r="B5352" i="106"/>
  <c r="D5352" i="106" s="1"/>
  <c r="B5355" i="106"/>
  <c r="D5355" i="106" s="1"/>
  <c r="B5356" i="106"/>
  <c r="D5356" i="106" s="1"/>
  <c r="B5357" i="106"/>
  <c r="D5357" i="106" s="1"/>
  <c r="B5359" i="106"/>
  <c r="D5359" i="106" s="1"/>
  <c r="B5360" i="106"/>
  <c r="D5360" i="106" s="1"/>
  <c r="B5366" i="106"/>
  <c r="D5366" i="106" s="1"/>
  <c r="B5368" i="106"/>
  <c r="D5368" i="106" s="1"/>
  <c r="B5372" i="106"/>
  <c r="D5372" i="106" s="1"/>
  <c r="B5373" i="106"/>
  <c r="D5373" i="106" s="1"/>
  <c r="B5382" i="106"/>
  <c r="D5382" i="106" s="1"/>
  <c r="B5385" i="106"/>
  <c r="D5385" i="106" s="1"/>
  <c r="B5389" i="106"/>
  <c r="D5389" i="106" s="1"/>
  <c r="B5391" i="106"/>
  <c r="D5391" i="106" s="1"/>
  <c r="B5393" i="106"/>
  <c r="D5393" i="106" s="1"/>
  <c r="B5399" i="106"/>
  <c r="D5399" i="106" s="1"/>
  <c r="B5420" i="106"/>
  <c r="D5420" i="106" s="1"/>
  <c r="B5422" i="106"/>
  <c r="D5422" i="106" s="1"/>
  <c r="B5424" i="106"/>
  <c r="D5424" i="106" s="1"/>
  <c r="B5429" i="106"/>
  <c r="D5429" i="106" s="1"/>
  <c r="B5430" i="106"/>
  <c r="D5430" i="106" s="1"/>
  <c r="B5437" i="106"/>
  <c r="D5437" i="106" s="1"/>
  <c r="B5438" i="106"/>
  <c r="D5438" i="106" s="1"/>
  <c r="B5456" i="106"/>
  <c r="D5456" i="106" s="1"/>
  <c r="B5457" i="106"/>
  <c r="D5457" i="106" s="1"/>
  <c r="B5460" i="106"/>
  <c r="D5460" i="106" s="1"/>
  <c r="B5461" i="106"/>
  <c r="D5461" i="106" s="1"/>
  <c r="B5462" i="106"/>
  <c r="D5462" i="106" s="1"/>
  <c r="B5483" i="106"/>
  <c r="D5483" i="106" s="1"/>
  <c r="B5492" i="106"/>
  <c r="D5492" i="106" s="1"/>
  <c r="B5494" i="106"/>
  <c r="D5494" i="106" s="1"/>
  <c r="B5496" i="106"/>
  <c r="D5496" i="106" s="1"/>
  <c r="B5507" i="106"/>
  <c r="D5507" i="106" s="1"/>
  <c r="B5509" i="106"/>
  <c r="D5509" i="106" s="1"/>
  <c r="B5510" i="106"/>
  <c r="D5510" i="106" s="1"/>
  <c r="B5512" i="106"/>
  <c r="D5512" i="106" s="1"/>
  <c r="B5513" i="106"/>
  <c r="D5513" i="106" s="1"/>
  <c r="B5514" i="106"/>
  <c r="D5514" i="106" s="1"/>
  <c r="B5515" i="106"/>
  <c r="D5515" i="106" s="1"/>
  <c r="B5517" i="106"/>
  <c r="D5517" i="106" s="1"/>
  <c r="B5518" i="106"/>
  <c r="D5518" i="106" s="1"/>
  <c r="B5520" i="106"/>
  <c r="D5520" i="106" s="1"/>
  <c r="B5521" i="106"/>
  <c r="D5521" i="106" s="1"/>
  <c r="B5522" i="106"/>
  <c r="D5522" i="106" s="1"/>
  <c r="B5523" i="106"/>
  <c r="D5523" i="106" s="1"/>
  <c r="B5526" i="106"/>
  <c r="D5526" i="106" s="1"/>
  <c r="B5527" i="106"/>
  <c r="D5527" i="106" s="1"/>
  <c r="B5551" i="106"/>
  <c r="D5551" i="106" s="1"/>
  <c r="B5553" i="106"/>
  <c r="D5553" i="106" s="1"/>
  <c r="B5554" i="106"/>
  <c r="D5554" i="106" s="1"/>
  <c r="B5556" i="106"/>
  <c r="D5556" i="106" s="1"/>
  <c r="B5557" i="106"/>
  <c r="D5557" i="106" s="1"/>
  <c r="B5558" i="106"/>
  <c r="D5558" i="106" s="1"/>
  <c r="B5559" i="106"/>
  <c r="D5559" i="106" s="1"/>
  <c r="B5561" i="106"/>
  <c r="D5561" i="106" s="1"/>
  <c r="B5562" i="106"/>
  <c r="D5562" i="106" s="1"/>
  <c r="B5563" i="106"/>
  <c r="D5563" i="106" s="1"/>
  <c r="B5564" i="106"/>
  <c r="D5564" i="106" s="1"/>
  <c r="B5565" i="106"/>
  <c r="D5565" i="106" s="1"/>
  <c r="B5566" i="106"/>
  <c r="D5566" i="106" s="1"/>
  <c r="B5567" i="106"/>
  <c r="D5567" i="106" s="1"/>
  <c r="B5568" i="106"/>
  <c r="D5568" i="106" s="1"/>
  <c r="B5569" i="106"/>
  <c r="D5569" i="106" s="1"/>
  <c r="B5570" i="106"/>
  <c r="D5570" i="106" s="1"/>
  <c r="B5571" i="106"/>
  <c r="D5571" i="106" s="1"/>
  <c r="B5572" i="106"/>
  <c r="D5572" i="106" s="1"/>
  <c r="B5573" i="106"/>
  <c r="D5573" i="106" s="1"/>
  <c r="B5574" i="106"/>
  <c r="D5574" i="106" s="1"/>
  <c r="B5575" i="106"/>
  <c r="D5575" i="106" s="1"/>
  <c r="B5576" i="106"/>
  <c r="D5576" i="106" s="1"/>
  <c r="B5578" i="106"/>
  <c r="D5578" i="106" s="1"/>
  <c r="B5579" i="106"/>
  <c r="D5579" i="106" s="1"/>
  <c r="B5581" i="106"/>
  <c r="D5581" i="106" s="1"/>
  <c r="B5582" i="106"/>
  <c r="D5582" i="106" s="1"/>
  <c r="B5583" i="106"/>
  <c r="D5583" i="106" s="1"/>
  <c r="B5584" i="106"/>
  <c r="D5584" i="106" s="1"/>
  <c r="B5587" i="106"/>
  <c r="D5587" i="106" s="1"/>
  <c r="B5588" i="106"/>
  <c r="D5588" i="106" s="1"/>
  <c r="B5589" i="106"/>
  <c r="D5589" i="106" s="1"/>
  <c r="B5591" i="106"/>
  <c r="D5591" i="106" s="1"/>
  <c r="B5592" i="106"/>
  <c r="D5592" i="106" s="1"/>
  <c r="B5598" i="106"/>
  <c r="D5598" i="106" s="1"/>
  <c r="B5599" i="106"/>
  <c r="D5599" i="106" s="1"/>
  <c r="B5600" i="106"/>
  <c r="D5600" i="106" s="1"/>
  <c r="B5602" i="106"/>
  <c r="D5602" i="106" s="1"/>
  <c r="B5604" i="106"/>
  <c r="D5604" i="106" s="1"/>
  <c r="B5607" i="106"/>
  <c r="D5607" i="106" s="1"/>
  <c r="B5613" i="106"/>
  <c r="D5613" i="106" s="1"/>
  <c r="B5615" i="106"/>
  <c r="D5615" i="106" s="1"/>
  <c r="B5617" i="106"/>
  <c r="D5617" i="106" s="1"/>
  <c r="B5623" i="106"/>
  <c r="D5623" i="106" s="1"/>
  <c r="B5625" i="106"/>
  <c r="D5625" i="106" s="1"/>
  <c r="B5652" i="106"/>
  <c r="D5652" i="106" s="1"/>
  <c r="B5657" i="106"/>
  <c r="D5657" i="106" s="1"/>
  <c r="B5662" i="106"/>
  <c r="D5662" i="106" s="1"/>
  <c r="B5663" i="106"/>
  <c r="D5663" i="106" s="1"/>
  <c r="B5670" i="106"/>
  <c r="D5670" i="106" s="1"/>
  <c r="B5671" i="106"/>
  <c r="D5671" i="106" s="1"/>
  <c r="B5689" i="106"/>
  <c r="D5689" i="106" s="1"/>
  <c r="B5690" i="106"/>
  <c r="D5690" i="106" s="1"/>
  <c r="B5693" i="106"/>
  <c r="D5693" i="106" s="1"/>
  <c r="B5694" i="106"/>
  <c r="D5694" i="106" s="1"/>
  <c r="B5695" i="106"/>
  <c r="D5695" i="106" s="1"/>
  <c r="B5703" i="106"/>
  <c r="D5703" i="106" s="1"/>
  <c r="B5706" i="106"/>
  <c r="D5706" i="106" s="1"/>
  <c r="B5708" i="106"/>
  <c r="D5708" i="106" s="1"/>
  <c r="B5719" i="106"/>
  <c r="D5719" i="106" s="1"/>
  <c r="B5720" i="106"/>
  <c r="D5720" i="106" s="1"/>
  <c r="B5721" i="106"/>
  <c r="D5721" i="106" s="1"/>
  <c r="B5722" i="106"/>
  <c r="D5722" i="106" s="1"/>
  <c r="B5724" i="106"/>
  <c r="D5724" i="106" s="1"/>
  <c r="B5725" i="106"/>
  <c r="D5725" i="106" s="1"/>
  <c r="B5726" i="106"/>
  <c r="D5726" i="106" s="1"/>
  <c r="B5727" i="106"/>
  <c r="D5727" i="106" s="1"/>
  <c r="B5729" i="106"/>
  <c r="D5729" i="106" s="1"/>
  <c r="B5730" i="106"/>
  <c r="D5730" i="106" s="1"/>
  <c r="B5732" i="106"/>
  <c r="D5732" i="106" s="1"/>
  <c r="B5733" i="106"/>
  <c r="D5733" i="106" s="1"/>
  <c r="B5734" i="106"/>
  <c r="D5734" i="106" s="1"/>
  <c r="B5736" i="106"/>
  <c r="D5736" i="106" s="1"/>
  <c r="B5737" i="106"/>
  <c r="D5737" i="106" s="1"/>
  <c r="B5738" i="106"/>
  <c r="D5738" i="106" s="1"/>
  <c r="B5740" i="106"/>
  <c r="D5740" i="106" s="1"/>
  <c r="B5741" i="106"/>
  <c r="D5741" i="106" s="1"/>
  <c r="B5747" i="106"/>
  <c r="D5747" i="106" s="1"/>
  <c r="B5752" i="106"/>
  <c r="D5752" i="106" s="1"/>
  <c r="B5753" i="106"/>
  <c r="D5753" i="106" s="1"/>
  <c r="B5755" i="106"/>
  <c r="D5755" i="106" s="1"/>
  <c r="B5761" i="106"/>
  <c r="D5761" i="106" s="1"/>
  <c r="B5763" i="106"/>
  <c r="D5763" i="106" s="1"/>
  <c r="B5777" i="106"/>
  <c r="D5777" i="106" s="1"/>
  <c r="B5783" i="106"/>
  <c r="D5783" i="106" s="1"/>
  <c r="B5788" i="106"/>
  <c r="D5788" i="106" s="1"/>
  <c r="B5789" i="106"/>
  <c r="D5789" i="106" s="1"/>
  <c r="B5796" i="106"/>
  <c r="D5796" i="106" s="1"/>
  <c r="B5797" i="106"/>
  <c r="D5797" i="106" s="1"/>
  <c r="B5815" i="106"/>
  <c r="D5815" i="106" s="1"/>
  <c r="B5816" i="106"/>
  <c r="D5816" i="106" s="1"/>
  <c r="B5819" i="106"/>
  <c r="D5819" i="106" s="1"/>
  <c r="B5820" i="106"/>
  <c r="D5820" i="106" s="1"/>
  <c r="B5821" i="106"/>
  <c r="D5821" i="106" s="1"/>
  <c r="B5842" i="106"/>
  <c r="D5842" i="106" s="1"/>
  <c r="B5851" i="106"/>
  <c r="D5851" i="106" s="1"/>
  <c r="B5853" i="106"/>
  <c r="D5853" i="106" s="1"/>
  <c r="B5856" i="106"/>
  <c r="D5856" i="106" s="1"/>
  <c r="B5858" i="106"/>
  <c r="D5858" i="106" s="1"/>
  <c r="B5869" i="106"/>
  <c r="D5869" i="106" s="1"/>
  <c r="B5870" i="106"/>
  <c r="D5870" i="106" s="1"/>
  <c r="B5872" i="106"/>
  <c r="D5872" i="106" s="1"/>
  <c r="B5873" i="106"/>
  <c r="D5873" i="106" s="1"/>
  <c r="B5874" i="106"/>
  <c r="D5874" i="106" s="1"/>
  <c r="B5875" i="106"/>
  <c r="D5875" i="106" s="1"/>
  <c r="B5877" i="106"/>
  <c r="D5877" i="106" s="1"/>
  <c r="B5878" i="106"/>
  <c r="D5878" i="106" s="1"/>
  <c r="B5880" i="106"/>
  <c r="D5880" i="106" s="1"/>
  <c r="B5881" i="106"/>
  <c r="D5881" i="106" s="1"/>
  <c r="B5882" i="106"/>
  <c r="D5882" i="106" s="1"/>
  <c r="B5883" i="106"/>
  <c r="D5883" i="106" s="1"/>
  <c r="B5905" i="106"/>
  <c r="D5905" i="106" s="1"/>
  <c r="B5914" i="106"/>
  <c r="D5914" i="106" s="1"/>
  <c r="B5915" i="106"/>
  <c r="D5915" i="106" s="1"/>
  <c r="B5917" i="106"/>
  <c r="D5917" i="106" s="1"/>
  <c r="B5918" i="106"/>
  <c r="D5918" i="106" s="1"/>
  <c r="B5919" i="106"/>
  <c r="D5919" i="106" s="1"/>
  <c r="B5920" i="106"/>
  <c r="D5920" i="106" s="1"/>
  <c r="B5922" i="106"/>
  <c r="D5922" i="106" s="1"/>
  <c r="B5923" i="106"/>
  <c r="D5923" i="106" s="1"/>
  <c r="B5925" i="106"/>
  <c r="D5925" i="106" s="1"/>
  <c r="B5927" i="106"/>
  <c r="D5927" i="106" s="1"/>
  <c r="B5983" i="106"/>
  <c r="D5983" i="106" s="1"/>
  <c r="B5984" i="106"/>
  <c r="D5984" i="106" s="1"/>
  <c r="B5986" i="106"/>
  <c r="D5986" i="106" s="1"/>
  <c r="B5987" i="106"/>
  <c r="D5987" i="106" s="1"/>
  <c r="B5988" i="106"/>
  <c r="D5988" i="106" s="1"/>
  <c r="B5989" i="106"/>
  <c r="D5989" i="106" s="1"/>
  <c r="B5991" i="106"/>
  <c r="D5991" i="106" s="1"/>
  <c r="B5992" i="106"/>
  <c r="D5992" i="106" s="1"/>
  <c r="B5994" i="106"/>
  <c r="D5994" i="106" s="1"/>
  <c r="B5995" i="106"/>
  <c r="D5995" i="106" s="1"/>
  <c r="B5996" i="106"/>
  <c r="D5996" i="106" s="1"/>
  <c r="B5998" i="106"/>
  <c r="D5998" i="106" s="1"/>
  <c r="B5999" i="106"/>
  <c r="D5999" i="106" s="1"/>
  <c r="B6029" i="106"/>
  <c r="D6029" i="106" s="1"/>
  <c r="B6033" i="106"/>
  <c r="D6033" i="106" s="1"/>
  <c r="B6072" i="106"/>
  <c r="D6072" i="106" s="1"/>
  <c r="B6074" i="106"/>
  <c r="D6074" i="106" s="1"/>
  <c r="B6075" i="106"/>
  <c r="D6075" i="106" s="1"/>
  <c r="B6076" i="106"/>
  <c r="D6076" i="106" s="1"/>
  <c r="F27" i="8"/>
  <c r="B6077" i="106" s="1"/>
  <c r="D6077" i="106" s="1"/>
  <c r="B6079" i="106"/>
  <c r="D6079" i="106" s="1"/>
  <c r="B6080" i="106"/>
  <c r="D6080" i="106" s="1"/>
  <c r="B6081" i="106"/>
  <c r="D6081" i="106" s="1"/>
  <c r="B6082" i="106"/>
  <c r="D6082" i="106" s="1"/>
  <c r="B6083" i="106"/>
  <c r="D6083" i="106" s="1"/>
  <c r="B6084" i="106"/>
  <c r="D6084" i="106" s="1"/>
  <c r="B6085" i="106"/>
  <c r="D6085" i="106" s="1"/>
  <c r="B6086" i="106"/>
  <c r="D6086" i="106" s="1"/>
  <c r="B6087" i="106"/>
  <c r="D6087" i="106" s="1"/>
  <c r="B6088" i="106"/>
  <c r="D6088" i="106" s="1"/>
  <c r="B6089" i="106"/>
  <c r="D6089" i="106" s="1"/>
  <c r="B6090" i="106"/>
  <c r="D6090" i="106" s="1"/>
  <c r="B6091" i="106"/>
  <c r="D6091" i="106" s="1"/>
  <c r="B6092" i="106"/>
  <c r="D6092" i="106" s="1"/>
  <c r="B6093" i="106"/>
  <c r="D6093" i="106" s="1"/>
  <c r="B6094" i="106"/>
  <c r="D6094" i="106" s="1"/>
  <c r="B6095" i="106"/>
  <c r="D6095" i="106" s="1"/>
  <c r="B6096" i="106"/>
  <c r="D6096" i="106" s="1"/>
  <c r="B6097" i="106"/>
  <c r="D6097" i="106" s="1"/>
  <c r="B6098" i="106"/>
  <c r="D6098" i="106" s="1"/>
  <c r="B6099" i="106"/>
  <c r="D6099" i="106" s="1"/>
  <c r="B6100" i="106"/>
  <c r="D6100" i="106" s="1"/>
  <c r="A6101" i="106"/>
  <c r="B6101" i="106"/>
  <c r="B6102" i="106"/>
  <c r="D6102" i="106" s="1"/>
  <c r="B6103" i="106"/>
  <c r="D6103" i="106" s="1"/>
  <c r="B6104" i="106"/>
  <c r="D6104" i="106" s="1"/>
  <c r="B6105" i="106"/>
  <c r="D6105" i="106" s="1"/>
  <c r="B6106" i="106"/>
  <c r="D6106" i="106" s="1"/>
  <c r="B6107" i="106"/>
  <c r="D6107" i="106" s="1"/>
  <c r="B6108" i="106"/>
  <c r="D6108" i="106" s="1"/>
  <c r="B6109" i="106"/>
  <c r="D6109" i="106" s="1"/>
  <c r="B6110" i="106"/>
  <c r="D6110" i="106" s="1"/>
  <c r="B6111" i="106"/>
  <c r="D6111" i="106" s="1"/>
  <c r="B6112" i="106"/>
  <c r="D6112" i="106" s="1"/>
  <c r="B6113" i="106"/>
  <c r="D6113" i="106" s="1"/>
  <c r="B6114" i="106"/>
  <c r="D6114" i="106" s="1"/>
  <c r="B6115" i="106"/>
  <c r="D6115" i="106" s="1"/>
  <c r="B6116" i="106"/>
  <c r="D6116" i="106" s="1"/>
  <c r="B6117" i="106"/>
  <c r="D6117" i="106" s="1"/>
  <c r="B6118" i="106"/>
  <c r="D6118" i="106" s="1"/>
  <c r="B6119" i="106"/>
  <c r="D6119" i="106" s="1"/>
  <c r="B6120" i="106"/>
  <c r="D6120" i="106" s="1"/>
  <c r="B6121" i="106"/>
  <c r="D6121" i="106" s="1"/>
  <c r="J13" i="3"/>
  <c r="J53" i="3" s="1"/>
  <c r="B6123" i="106"/>
  <c r="D6123" i="106" s="1"/>
  <c r="B6124" i="106"/>
  <c r="D6124" i="106" s="1"/>
  <c r="B6125" i="106"/>
  <c r="D6125" i="106" s="1"/>
  <c r="B6126" i="106"/>
  <c r="D6126" i="106" s="1"/>
  <c r="B6127" i="106"/>
  <c r="D6127" i="106" s="1"/>
  <c r="B6128" i="106"/>
  <c r="D6128" i="106" s="1"/>
  <c r="B6129" i="106"/>
  <c r="D6129" i="106" s="1"/>
  <c r="B6130" i="106"/>
  <c r="D6130" i="106" s="1"/>
  <c r="B6131" i="106"/>
  <c r="D6131" i="106" s="1"/>
  <c r="B6132" i="106"/>
  <c r="D6132" i="106" s="1"/>
  <c r="B6133" i="106"/>
  <c r="D6133" i="106" s="1"/>
  <c r="B6134" i="106"/>
  <c r="D6134" i="106" s="1"/>
  <c r="B6135" i="106"/>
  <c r="D6135" i="106" s="1"/>
  <c r="B6136" i="106"/>
  <c r="D6136" i="106" s="1"/>
  <c r="B6137" i="106"/>
  <c r="D6137" i="106" s="1"/>
  <c r="B6138" i="106"/>
  <c r="D6138" i="106" s="1"/>
  <c r="B6139" i="106"/>
  <c r="D6139" i="106" s="1"/>
  <c r="B6140" i="106"/>
  <c r="D6140" i="106" s="1"/>
  <c r="B6141" i="106"/>
  <c r="D6141" i="106" s="1"/>
  <c r="B6142" i="106"/>
  <c r="D6142" i="106" s="1"/>
  <c r="B6143" i="106"/>
  <c r="D6143" i="106" s="1"/>
  <c r="B6144" i="106"/>
  <c r="D6144" i="106" s="1"/>
  <c r="B6145" i="106"/>
  <c r="D6145" i="106" s="1"/>
  <c r="B6146" i="106"/>
  <c r="D6146" i="106" s="1"/>
  <c r="B6147" i="106"/>
  <c r="D6147" i="106" s="1"/>
  <c r="B6148" i="106"/>
  <c r="D6148" i="106" s="1"/>
  <c r="B6149" i="106"/>
  <c r="D6149" i="106" s="1"/>
  <c r="B6150" i="106"/>
  <c r="D6150" i="106" s="1"/>
  <c r="B6151" i="106"/>
  <c r="D6151" i="106" s="1"/>
  <c r="B6152" i="106"/>
  <c r="D6152" i="106" s="1"/>
  <c r="B6153" i="106"/>
  <c r="D6153" i="106" s="1"/>
  <c r="B6154" i="106"/>
  <c r="D6154" i="106" s="1"/>
  <c r="B6155" i="106"/>
  <c r="D6155" i="106" s="1"/>
  <c r="B6156" i="106"/>
  <c r="D6156" i="106" s="1"/>
  <c r="B6157" i="106"/>
  <c r="D6157" i="106" s="1"/>
  <c r="B6158" i="106"/>
  <c r="D6158" i="106" s="1"/>
  <c r="B6159" i="106"/>
  <c r="D6159" i="106" s="1"/>
  <c r="B6160" i="106"/>
  <c r="D6160" i="106" s="1"/>
  <c r="B6161" i="106"/>
  <c r="D6161" i="106" s="1"/>
  <c r="B6162" i="106"/>
  <c r="D6162" i="106" s="1"/>
  <c r="B6163" i="106"/>
  <c r="D6163" i="106" s="1"/>
  <c r="B6164" i="106"/>
  <c r="D6164" i="106" s="1"/>
  <c r="B6165" i="106"/>
  <c r="D6165" i="106" s="1"/>
  <c r="B6166" i="106"/>
  <c r="D6166" i="106" s="1"/>
  <c r="B6167" i="106"/>
  <c r="D6167" i="106" s="1"/>
  <c r="B6168" i="106"/>
  <c r="D6168" i="106" s="1"/>
  <c r="B6169" i="106"/>
  <c r="D6169" i="106" s="1"/>
  <c r="B6170" i="106"/>
  <c r="D6170" i="106" s="1"/>
  <c r="B6171" i="106"/>
  <c r="D6171" i="106" s="1"/>
  <c r="B6172" i="106"/>
  <c r="D6172" i="106" s="1"/>
  <c r="B6173" i="106"/>
  <c r="D6173" i="106" s="1"/>
  <c r="B6174" i="106"/>
  <c r="D6174" i="106" s="1"/>
  <c r="B6175" i="106"/>
  <c r="D6175" i="106" s="1"/>
  <c r="B6176" i="106"/>
  <c r="D6176" i="106" s="1"/>
  <c r="B6177" i="106"/>
  <c r="D6177" i="106" s="1"/>
  <c r="B6178" i="106"/>
  <c r="D6178" i="106" s="1"/>
  <c r="B6179" i="106"/>
  <c r="D6179" i="106" s="1"/>
  <c r="B6180" i="106"/>
  <c r="D6180" i="106" s="1"/>
  <c r="B6181" i="106"/>
  <c r="D6181" i="106" s="1"/>
  <c r="B6182" i="106"/>
  <c r="D6182" i="106" s="1"/>
  <c r="B6183" i="106"/>
  <c r="D6183" i="106" s="1"/>
  <c r="B6184" i="106"/>
  <c r="D6184" i="106" s="1"/>
  <c r="B6185" i="106"/>
  <c r="D6185" i="106" s="1"/>
  <c r="B6186" i="106"/>
  <c r="D6186" i="106" s="1"/>
  <c r="B6187" i="106"/>
  <c r="D6187" i="106" s="1"/>
  <c r="B6188" i="106"/>
  <c r="D6188" i="106" s="1"/>
  <c r="J34" i="3"/>
  <c r="J56" i="3" s="1"/>
  <c r="B6212" i="106"/>
  <c r="D6212" i="106" s="1"/>
  <c r="B6213" i="106"/>
  <c r="D6213" i="106" s="1"/>
  <c r="B6215" i="106"/>
  <c r="D6215" i="106" s="1"/>
  <c r="B6216" i="106"/>
  <c r="D6216" i="106" s="1"/>
  <c r="B6217" i="106"/>
  <c r="D6217" i="106" s="1"/>
  <c r="B6222" i="106"/>
  <c r="D6222" i="106" s="1"/>
  <c r="J18" i="4"/>
  <c r="B6229" i="106"/>
  <c r="D6229" i="106" s="1"/>
  <c r="B6230" i="106"/>
  <c r="D6230" i="106" s="1"/>
  <c r="B6231" i="106"/>
  <c r="D6231" i="106" s="1"/>
  <c r="B6232" i="106"/>
  <c r="D6232" i="106" s="1"/>
  <c r="B6233" i="106"/>
  <c r="D6233" i="106" s="1"/>
  <c r="B6234" i="106"/>
  <c r="D6234" i="106" s="1"/>
  <c r="B6235" i="106"/>
  <c r="D6235" i="106" s="1"/>
  <c r="J44" i="4"/>
  <c r="B6237" i="106"/>
  <c r="D6237" i="106" s="1"/>
  <c r="B6238" i="106"/>
  <c r="D6238" i="106" s="1"/>
  <c r="B6239" i="106"/>
  <c r="D6239" i="106" s="1"/>
  <c r="B6240" i="106"/>
  <c r="D6240" i="106" s="1"/>
  <c r="B6241" i="106"/>
  <c r="D6241" i="106" s="1"/>
  <c r="B6242" i="106"/>
  <c r="D6242" i="106" s="1"/>
  <c r="B6243" i="106"/>
  <c r="D6243" i="106" s="1"/>
  <c r="B6244" i="106"/>
  <c r="D6244" i="106" s="1"/>
  <c r="B6245" i="106"/>
  <c r="D6245" i="106" s="1"/>
  <c r="B6246" i="106"/>
  <c r="D6246" i="106" s="1"/>
  <c r="B6247" i="106"/>
  <c r="D6247" i="106" s="1"/>
  <c r="B6248" i="106"/>
  <c r="D6248" i="106" s="1"/>
  <c r="B6249" i="106"/>
  <c r="D6249" i="106" s="1"/>
  <c r="B6250" i="106"/>
  <c r="D6250" i="106" s="1"/>
  <c r="B6251" i="106"/>
  <c r="D6251" i="106" s="1"/>
  <c r="B6252" i="106"/>
  <c r="D6252" i="106" s="1"/>
  <c r="B6253" i="106"/>
  <c r="D6253" i="106" s="1"/>
  <c r="B6254" i="106"/>
  <c r="D6254" i="106" s="1"/>
  <c r="B6255" i="106"/>
  <c r="D6255" i="106" s="1"/>
  <c r="B6256" i="106"/>
  <c r="D6256" i="106" s="1"/>
  <c r="B6257" i="106"/>
  <c r="D6257" i="106" s="1"/>
  <c r="B6258" i="106"/>
  <c r="D6258" i="106" s="1"/>
  <c r="J76" i="4"/>
  <c r="B6262" i="106"/>
  <c r="D6262" i="106" s="1"/>
  <c r="B6263" i="106"/>
  <c r="D6263" i="106" s="1"/>
  <c r="B6288" i="106"/>
  <c r="D6288" i="106" s="1"/>
  <c r="B6289" i="106"/>
  <c r="D6289" i="106" s="1"/>
  <c r="B6290" i="106"/>
  <c r="D6290" i="106" s="1"/>
  <c r="B6291" i="106"/>
  <c r="D6291" i="106" s="1"/>
  <c r="B6292" i="106"/>
  <c r="D6292" i="106" s="1"/>
  <c r="B6293" i="106"/>
  <c r="D6293" i="106" s="1"/>
  <c r="B6294" i="106"/>
  <c r="D6294" i="106" s="1"/>
  <c r="B6296" i="106"/>
  <c r="D6296" i="106" s="1"/>
  <c r="B6297" i="106"/>
  <c r="D6297" i="106" s="1"/>
  <c r="B6298" i="106"/>
  <c r="D6298" i="106" s="1"/>
  <c r="B6300" i="106"/>
  <c r="D6300" i="106" s="1"/>
  <c r="B6301" i="106"/>
  <c r="D6301" i="106" s="1"/>
  <c r="B6302" i="106"/>
  <c r="D6302" i="106" s="1"/>
  <c r="B6303" i="106"/>
  <c r="D6303" i="106" s="1"/>
  <c r="B6305" i="106"/>
  <c r="D6305" i="106" s="1"/>
  <c r="B6306" i="106"/>
  <c r="D6306" i="106" s="1"/>
  <c r="B6307" i="106"/>
  <c r="D6307" i="106" s="1"/>
  <c r="B6308" i="106"/>
  <c r="D6308" i="106" s="1"/>
  <c r="B6309" i="106"/>
  <c r="D6309" i="106" s="1"/>
  <c r="B6310" i="106"/>
  <c r="D6310" i="106" s="1"/>
  <c r="B6311" i="106"/>
  <c r="D6311" i="106" s="1"/>
  <c r="B6312" i="106"/>
  <c r="D6312" i="106" s="1"/>
  <c r="B6313" i="106"/>
  <c r="D6313" i="106" s="1"/>
  <c r="B6314" i="106"/>
  <c r="D6314" i="106" s="1"/>
  <c r="B6315" i="106"/>
  <c r="D6315" i="106" s="1"/>
  <c r="B6317" i="106"/>
  <c r="D6317" i="106" s="1"/>
  <c r="B6318" i="106"/>
  <c r="D6318" i="106" s="1"/>
  <c r="B6319" i="106"/>
  <c r="D6319" i="106" s="1"/>
  <c r="B6320" i="106"/>
  <c r="D6320" i="106" s="1"/>
  <c r="B6321" i="106"/>
  <c r="D6321" i="106" s="1"/>
  <c r="B6322" i="106"/>
  <c r="D6322" i="106" s="1"/>
  <c r="B6323" i="106"/>
  <c r="D6323" i="106" s="1"/>
  <c r="B6324" i="106"/>
  <c r="D6324" i="106" s="1"/>
  <c r="B6325" i="106"/>
  <c r="D6325" i="106" s="1"/>
  <c r="B6326" i="106"/>
  <c r="D6326" i="106" s="1"/>
  <c r="B6327" i="106"/>
  <c r="D6327" i="106" s="1"/>
  <c r="B6328" i="106"/>
  <c r="D6328" i="106" s="1"/>
  <c r="B6329" i="106"/>
  <c r="D6329" i="106" s="1"/>
  <c r="B6330" i="106"/>
  <c r="D6330" i="106" s="1"/>
  <c r="B6331" i="106"/>
  <c r="D6331" i="106" s="1"/>
  <c r="B6332" i="106"/>
  <c r="D6332" i="106" s="1"/>
  <c r="B6333" i="106"/>
  <c r="D6333" i="106" s="1"/>
  <c r="B6334" i="106"/>
  <c r="D6334" i="106" s="1"/>
  <c r="B6335" i="106"/>
  <c r="D6335" i="106" s="1"/>
  <c r="B6336" i="106"/>
  <c r="D6336" i="106" s="1"/>
  <c r="B6337" i="106"/>
  <c r="D6337" i="106" s="1"/>
  <c r="B6338" i="106"/>
  <c r="D6338" i="106" s="1"/>
  <c r="B6339" i="106"/>
  <c r="D6339" i="106" s="1"/>
  <c r="B6340" i="106"/>
  <c r="D6340" i="106" s="1"/>
  <c r="B6341" i="106"/>
  <c r="D6341" i="106" s="1"/>
  <c r="B6342" i="106"/>
  <c r="D6342" i="106" s="1"/>
  <c r="B6343" i="106"/>
  <c r="D6343" i="106" s="1"/>
  <c r="B6344" i="106"/>
  <c r="D6344" i="106" s="1"/>
  <c r="B6345" i="106"/>
  <c r="D6345" i="106" s="1"/>
  <c r="B6346" i="106"/>
  <c r="D6346" i="106" s="1"/>
  <c r="B6347" i="106"/>
  <c r="D6347" i="106" s="1"/>
  <c r="B6348" i="106"/>
  <c r="D6348" i="106" s="1"/>
  <c r="B6351" i="106"/>
  <c r="D6351" i="106" s="1"/>
  <c r="B6353" i="106"/>
  <c r="D6353" i="106" s="1"/>
  <c r="B6354" i="106"/>
  <c r="D6354" i="106" s="1"/>
  <c r="B6356" i="106"/>
  <c r="D6356" i="106" s="1"/>
  <c r="B6357" i="106"/>
  <c r="D6357" i="106" s="1"/>
  <c r="B6358" i="106"/>
  <c r="D6358" i="106" s="1"/>
  <c r="B6359" i="106"/>
  <c r="D6359" i="106" s="1"/>
  <c r="B6360" i="106"/>
  <c r="D6360" i="106" s="1"/>
  <c r="B6361" i="106"/>
  <c r="D6361" i="106" s="1"/>
  <c r="B6362" i="106"/>
  <c r="D6362" i="106" s="1"/>
  <c r="B6363" i="106"/>
  <c r="D6363" i="106" s="1"/>
  <c r="B6364" i="106"/>
  <c r="D6364" i="106" s="1"/>
  <c r="B6365" i="106"/>
  <c r="D6365" i="106" s="1"/>
  <c r="B6366" i="106"/>
  <c r="D6366" i="106" s="1"/>
  <c r="B6367" i="106"/>
  <c r="D6367" i="106" s="1"/>
  <c r="B6368" i="106"/>
  <c r="D6368" i="106" s="1"/>
  <c r="B6369" i="106"/>
  <c r="D6369" i="106" s="1"/>
  <c r="B6370" i="106"/>
  <c r="D6370" i="106" s="1"/>
  <c r="B6371" i="106"/>
  <c r="D6371" i="106" s="1"/>
  <c r="B6372" i="106"/>
  <c r="D6372" i="106" s="1"/>
  <c r="B6373" i="106"/>
  <c r="D6373" i="106" s="1"/>
  <c r="B6374" i="106"/>
  <c r="D6374" i="106" s="1"/>
  <c r="B6375" i="106"/>
  <c r="D6375" i="106" s="1"/>
  <c r="B6376" i="106"/>
  <c r="D6376" i="106" s="1"/>
  <c r="B6377" i="106"/>
  <c r="D6377" i="106" s="1"/>
  <c r="B6378" i="106"/>
  <c r="D6378" i="106" s="1"/>
  <c r="B6379" i="106"/>
  <c r="D6379" i="106" s="1"/>
  <c r="B6386" i="106"/>
  <c r="D6386" i="106" s="1"/>
  <c r="B6387" i="106"/>
  <c r="D6387" i="106" s="1"/>
  <c r="B6388" i="106"/>
  <c r="D6388" i="106" s="1"/>
  <c r="B6389" i="106"/>
  <c r="D6389" i="106" s="1"/>
  <c r="B6390" i="106"/>
  <c r="D6390" i="106" s="1"/>
  <c r="B6391" i="106"/>
  <c r="D6391" i="106" s="1"/>
  <c r="B6392" i="106"/>
  <c r="D6392" i="106" s="1"/>
  <c r="B6393" i="106"/>
  <c r="D6393" i="106" s="1"/>
  <c r="B6396" i="106"/>
  <c r="D6396" i="106" s="1"/>
  <c r="B6397" i="106"/>
  <c r="D6397" i="106" s="1"/>
  <c r="B6399" i="106"/>
  <c r="D6399" i="106" s="1"/>
  <c r="B6400" i="106"/>
  <c r="D6400" i="106" s="1"/>
  <c r="B6401" i="106"/>
  <c r="D6401" i="106" s="1"/>
  <c r="B6402" i="106"/>
  <c r="D6402" i="106" s="1"/>
  <c r="B6403" i="106"/>
  <c r="D6403" i="106" s="1"/>
  <c r="B6404" i="106"/>
  <c r="D6404" i="106" s="1"/>
  <c r="B6405" i="106"/>
  <c r="D6405" i="106" s="1"/>
  <c r="B6406" i="106"/>
  <c r="D6406" i="106" s="1"/>
  <c r="B6412" i="106"/>
  <c r="D6412" i="106" s="1"/>
  <c r="B6413" i="106"/>
  <c r="D6413" i="106" s="1"/>
  <c r="B6612" i="106"/>
  <c r="D6612" i="106" s="1"/>
  <c r="B6613" i="106"/>
  <c r="D6613" i="106" s="1"/>
  <c r="B6614" i="106"/>
  <c r="D6614" i="106" s="1"/>
  <c r="B6615" i="106"/>
  <c r="D6615" i="106" s="1"/>
  <c r="B6616" i="106"/>
  <c r="D6616" i="106" s="1"/>
  <c r="B6617" i="106"/>
  <c r="D6617" i="106" s="1"/>
  <c r="B6618" i="106"/>
  <c r="D6618" i="106" s="1"/>
  <c r="B6619" i="106"/>
  <c r="D6619" i="106" s="1"/>
  <c r="B6620" i="106"/>
  <c r="D6620" i="106" s="1"/>
  <c r="B6621" i="106"/>
  <c r="D6621" i="106" s="1"/>
  <c r="B6622" i="106"/>
  <c r="D6622" i="106" s="1"/>
  <c r="B6623" i="106"/>
  <c r="D6623" i="106" s="1"/>
  <c r="B6624" i="106"/>
  <c r="D6624" i="106" s="1"/>
  <c r="B6625" i="106"/>
  <c r="D6625" i="106" s="1"/>
  <c r="B6626" i="106"/>
  <c r="D6626" i="106" s="1"/>
  <c r="B6627" i="106"/>
  <c r="D6627" i="106" s="1"/>
  <c r="B6628" i="106"/>
  <c r="D6628" i="106" s="1"/>
  <c r="B6629" i="106"/>
  <c r="D6629" i="106" s="1"/>
  <c r="B6630" i="106"/>
  <c r="D6630" i="106" s="1"/>
  <c r="B6631" i="106"/>
  <c r="D6631" i="106" s="1"/>
  <c r="B6632" i="106"/>
  <c r="D6632" i="106" s="1"/>
  <c r="B6633" i="106"/>
  <c r="D6633" i="106" s="1"/>
  <c r="B6634" i="106"/>
  <c r="D6634" i="106" s="1"/>
  <c r="B6635" i="106"/>
  <c r="D6635" i="106" s="1"/>
  <c r="B6636" i="106"/>
  <c r="D6636" i="106" s="1"/>
  <c r="B6637" i="106"/>
  <c r="D6637" i="106" s="1"/>
  <c r="B6638" i="106"/>
  <c r="D6638" i="106" s="1"/>
  <c r="B6639" i="106"/>
  <c r="D6639" i="106" s="1"/>
  <c r="B6640" i="106"/>
  <c r="D6640" i="106" s="1"/>
  <c r="B6641" i="106"/>
  <c r="D6641" i="106" s="1"/>
  <c r="B6642" i="106"/>
  <c r="D6642" i="106" s="1"/>
  <c r="B6643" i="106"/>
  <c r="D6643" i="106" s="1"/>
  <c r="B6644" i="106"/>
  <c r="D6644" i="106" s="1"/>
  <c r="B6645" i="106"/>
  <c r="D6645" i="106" s="1"/>
  <c r="B6646" i="106"/>
  <c r="D6646" i="106" s="1"/>
  <c r="B6647" i="106"/>
  <c r="D6647" i="106" s="1"/>
  <c r="B6648" i="106"/>
  <c r="D6648" i="106" s="1"/>
  <c r="B6649" i="106"/>
  <c r="D6649" i="106" s="1"/>
  <c r="B6650" i="106"/>
  <c r="D6650" i="106" s="1"/>
  <c r="B6651" i="106"/>
  <c r="D6651" i="106" s="1"/>
  <c r="B6652" i="106"/>
  <c r="D6652" i="106" s="1"/>
  <c r="B6653" i="106"/>
  <c r="D6653" i="106" s="1"/>
  <c r="B6654" i="106"/>
  <c r="D6654" i="106" s="1"/>
  <c r="B6655" i="106"/>
  <c r="D6655" i="106" s="1"/>
  <c r="B6656" i="106"/>
  <c r="D6656" i="106" s="1"/>
  <c r="B6657" i="106"/>
  <c r="D6657" i="106" s="1"/>
  <c r="B6658" i="106"/>
  <c r="D6658" i="106" s="1"/>
  <c r="B6659" i="106"/>
  <c r="D6659" i="106" s="1"/>
  <c r="B6660" i="106"/>
  <c r="D6660" i="106" s="1"/>
  <c r="B6661" i="106"/>
  <c r="D6661" i="106" s="1"/>
  <c r="B6662" i="106"/>
  <c r="D6662" i="106" s="1"/>
  <c r="B6663" i="106"/>
  <c r="D6663" i="106" s="1"/>
  <c r="B6664" i="106"/>
  <c r="D6664" i="106" s="1"/>
  <c r="B6665" i="106"/>
  <c r="D6665" i="106" s="1"/>
  <c r="B6666" i="106"/>
  <c r="D6666" i="106" s="1"/>
  <c r="B6667" i="106"/>
  <c r="D6667" i="106" s="1"/>
  <c r="B6668" i="106"/>
  <c r="D6668" i="106" s="1"/>
  <c r="B6669" i="106"/>
  <c r="D6669" i="106" s="1"/>
  <c r="B6670" i="106"/>
  <c r="D6670" i="106" s="1"/>
  <c r="B6671" i="106"/>
  <c r="D6671" i="106" s="1"/>
  <c r="B6672" i="106"/>
  <c r="D6672" i="106" s="1"/>
  <c r="B6673" i="106"/>
  <c r="D6673" i="106" s="1"/>
  <c r="B6674" i="106"/>
  <c r="D6674" i="106" s="1"/>
  <c r="B6675" i="106"/>
  <c r="D6675" i="106" s="1"/>
  <c r="B6676" i="106"/>
  <c r="D6676" i="106" s="1"/>
  <c r="B6677" i="106"/>
  <c r="D6677" i="106" s="1"/>
  <c r="B6678" i="106"/>
  <c r="D6678" i="106" s="1"/>
  <c r="B6679" i="106"/>
  <c r="D6679" i="106" s="1"/>
  <c r="B6680" i="106"/>
  <c r="D6680" i="106" s="1"/>
  <c r="B6681" i="106"/>
  <c r="D6681" i="106" s="1"/>
  <c r="B6682" i="106"/>
  <c r="D6682" i="106" s="1"/>
  <c r="B6683" i="106"/>
  <c r="D6683" i="106" s="1"/>
  <c r="B6684" i="106"/>
  <c r="D6684" i="106" s="1"/>
  <c r="B6685" i="106"/>
  <c r="D6685" i="106" s="1"/>
  <c r="B6686" i="106"/>
  <c r="D6686" i="106" s="1"/>
  <c r="B6687" i="106"/>
  <c r="D6687" i="106" s="1"/>
  <c r="B6688" i="106"/>
  <c r="D6688" i="106" s="1"/>
  <c r="B6689" i="106"/>
  <c r="D6689" i="106" s="1"/>
  <c r="B6690" i="106"/>
  <c r="D6690" i="106" s="1"/>
  <c r="B6691" i="106"/>
  <c r="D6691" i="106" s="1"/>
  <c r="B6692" i="106"/>
  <c r="D6692" i="106" s="1"/>
  <c r="B6693" i="106"/>
  <c r="D6693" i="106" s="1"/>
  <c r="B6694" i="106"/>
  <c r="D6694" i="106" s="1"/>
  <c r="B6695" i="106"/>
  <c r="D6695" i="106" s="1"/>
  <c r="B6696" i="106"/>
  <c r="D6696" i="106" s="1"/>
  <c r="B6697" i="106"/>
  <c r="D6697" i="106" s="1"/>
  <c r="B6698" i="106"/>
  <c r="D6698" i="106" s="1"/>
  <c r="B6699" i="106"/>
  <c r="D6699" i="106" s="1"/>
  <c r="B6700" i="106"/>
  <c r="D6700" i="106" s="1"/>
  <c r="B6701" i="106"/>
  <c r="D6701" i="106" s="1"/>
  <c r="B6702" i="106"/>
  <c r="D6702" i="106" s="1"/>
  <c r="B6703" i="106"/>
  <c r="D6703" i="106" s="1"/>
  <c r="B6704" i="106"/>
  <c r="D6704" i="106" s="1"/>
  <c r="B6705" i="106"/>
  <c r="D6705" i="106" s="1"/>
  <c r="B6706" i="106"/>
  <c r="D6706" i="106" s="1"/>
  <c r="B6707" i="106"/>
  <c r="D6707" i="106" s="1"/>
  <c r="B6708" i="106"/>
  <c r="D6708" i="106" s="1"/>
  <c r="B6709" i="106"/>
  <c r="D6709" i="106" s="1"/>
  <c r="B6710" i="106"/>
  <c r="D6710" i="106" s="1"/>
  <c r="B6711" i="106"/>
  <c r="D6711" i="106" s="1"/>
  <c r="B6712" i="106"/>
  <c r="D6712" i="106" s="1"/>
  <c r="B6713" i="106"/>
  <c r="D6713" i="106" s="1"/>
  <c r="B6714" i="106"/>
  <c r="D6714" i="106" s="1"/>
  <c r="B6715" i="106"/>
  <c r="D6715" i="106" s="1"/>
  <c r="B6716" i="106"/>
  <c r="D6716" i="106" s="1"/>
  <c r="B6717" i="106"/>
  <c r="D6717" i="106" s="1"/>
  <c r="B6718" i="106"/>
  <c r="D6718" i="106" s="1"/>
  <c r="B6719" i="106"/>
  <c r="D6719" i="106" s="1"/>
  <c r="B6720" i="106"/>
  <c r="D6720" i="106" s="1"/>
  <c r="B6721" i="106"/>
  <c r="D6721" i="106" s="1"/>
  <c r="B6722" i="106"/>
  <c r="D6722" i="106" s="1"/>
  <c r="B6723" i="106"/>
  <c r="D6723" i="106" s="1"/>
  <c r="B6724" i="106"/>
  <c r="D6724" i="106" s="1"/>
  <c r="B6725" i="106"/>
  <c r="D6725" i="106" s="1"/>
  <c r="B6726" i="106"/>
  <c r="D6726" i="106" s="1"/>
  <c r="B6727" i="106"/>
  <c r="D6727" i="106" s="1"/>
  <c r="B6728" i="106"/>
  <c r="D6728" i="106" s="1"/>
  <c r="B6729" i="106"/>
  <c r="D6729" i="106" s="1"/>
  <c r="B6730" i="106"/>
  <c r="D6730" i="106" s="1"/>
  <c r="B6731" i="106"/>
  <c r="D6731" i="106" s="1"/>
  <c r="B6732" i="106"/>
  <c r="D6732" i="106" s="1"/>
  <c r="B6733" i="106"/>
  <c r="D6733" i="106" s="1"/>
  <c r="B6734" i="106"/>
  <c r="D6734" i="106" s="1"/>
  <c r="B6735" i="106"/>
  <c r="D6735" i="106" s="1"/>
  <c r="B6736" i="106"/>
  <c r="D6736" i="106" s="1"/>
  <c r="B6737" i="106"/>
  <c r="D6737" i="106" s="1"/>
  <c r="B6738" i="106"/>
  <c r="D6738" i="106" s="1"/>
  <c r="B6739" i="106"/>
  <c r="D6739" i="106" s="1"/>
  <c r="B6740" i="106"/>
  <c r="D6740" i="106" s="1"/>
  <c r="B6741" i="106"/>
  <c r="D6741" i="106" s="1"/>
  <c r="B6742" i="106"/>
  <c r="D6742" i="106" s="1"/>
  <c r="B6743" i="106"/>
  <c r="D6743" i="106" s="1"/>
  <c r="B6744" i="106"/>
  <c r="D6744" i="106" s="1"/>
  <c r="B6745" i="106"/>
  <c r="D6745" i="106" s="1"/>
  <c r="B6746" i="106"/>
  <c r="D6746" i="106" s="1"/>
  <c r="B6747" i="106"/>
  <c r="D6747" i="106" s="1"/>
  <c r="B6748" i="106"/>
  <c r="D6748" i="106" s="1"/>
  <c r="B6749" i="106"/>
  <c r="D6749" i="106" s="1"/>
  <c r="B6750" i="106"/>
  <c r="D6750" i="106" s="1"/>
  <c r="B6751" i="106"/>
  <c r="D6751" i="106" s="1"/>
  <c r="B6752" i="106"/>
  <c r="D6752" i="106" s="1"/>
  <c r="B6753" i="106"/>
  <c r="D6753" i="106" s="1"/>
  <c r="B6754" i="106"/>
  <c r="D6754" i="106" s="1"/>
  <c r="B6755" i="106"/>
  <c r="D6755" i="106" s="1"/>
  <c r="B6756" i="106"/>
  <c r="D6756" i="106" s="1"/>
  <c r="B6757" i="106"/>
  <c r="D6757" i="106" s="1"/>
  <c r="B6758" i="106"/>
  <c r="D6758" i="106" s="1"/>
  <c r="B6759" i="106"/>
  <c r="D6759" i="106" s="1"/>
  <c r="B6760" i="106"/>
  <c r="D6760" i="106" s="1"/>
  <c r="B6761" i="106"/>
  <c r="D6761" i="106" s="1"/>
  <c r="B6762" i="106"/>
  <c r="D6762" i="106" s="1"/>
  <c r="B6763" i="106"/>
  <c r="D6763" i="106" s="1"/>
  <c r="B6764" i="106"/>
  <c r="D6764" i="106" s="1"/>
  <c r="B6765" i="106"/>
  <c r="D6765" i="106" s="1"/>
  <c r="B6766" i="106"/>
  <c r="D6766" i="106" s="1"/>
  <c r="B6767" i="106"/>
  <c r="D6767" i="106" s="1"/>
  <c r="B6768" i="106"/>
  <c r="D6768" i="106" s="1"/>
  <c r="B6769" i="106"/>
  <c r="D6769" i="106" s="1"/>
  <c r="B6770" i="106"/>
  <c r="D6770" i="106" s="1"/>
  <c r="B6771" i="106"/>
  <c r="D6771" i="106" s="1"/>
  <c r="B6772" i="106"/>
  <c r="D6772" i="106" s="1"/>
  <c r="B6773" i="106"/>
  <c r="D6773" i="106" s="1"/>
  <c r="B6774" i="106"/>
  <c r="D6774" i="106" s="1"/>
  <c r="B6775" i="106"/>
  <c r="D6775" i="106" s="1"/>
  <c r="B6776" i="106"/>
  <c r="D6776" i="106" s="1"/>
  <c r="B6777" i="106"/>
  <c r="D6777" i="106" s="1"/>
  <c r="B6778" i="106"/>
  <c r="D6778" i="106" s="1"/>
  <c r="B6779" i="106"/>
  <c r="D6779" i="106" s="1"/>
  <c r="B6780" i="106"/>
  <c r="D6780" i="106" s="1"/>
  <c r="B6781" i="106"/>
  <c r="D6781" i="106" s="1"/>
  <c r="B6782" i="106"/>
  <c r="D6782" i="106" s="1"/>
  <c r="B6783" i="106"/>
  <c r="D6783" i="106" s="1"/>
  <c r="B6784" i="106"/>
  <c r="D6784" i="106" s="1"/>
  <c r="B6785" i="106"/>
  <c r="D6785" i="106" s="1"/>
  <c r="B6786" i="106"/>
  <c r="D6786" i="106" s="1"/>
  <c r="B6787" i="106"/>
  <c r="D6787" i="106" s="1"/>
  <c r="B6788" i="106"/>
  <c r="D6788" i="106" s="1"/>
  <c r="B6789" i="106"/>
  <c r="D6789" i="106" s="1"/>
  <c r="B6790" i="106"/>
  <c r="D6790" i="106" s="1"/>
  <c r="B6791" i="106"/>
  <c r="D6791" i="106" s="1"/>
  <c r="B6792" i="106"/>
  <c r="D6792" i="106" s="1"/>
  <c r="B6793" i="106"/>
  <c r="D6793" i="106" s="1"/>
  <c r="B6794" i="106"/>
  <c r="D6794" i="106" s="1"/>
  <c r="B6795" i="106"/>
  <c r="D6795" i="106" s="1"/>
  <c r="B6796" i="106"/>
  <c r="D6796" i="106" s="1"/>
  <c r="B6797" i="106"/>
  <c r="D6797" i="106" s="1"/>
  <c r="B6798" i="106"/>
  <c r="D6798" i="106" s="1"/>
  <c r="B6799" i="106"/>
  <c r="D6799" i="106" s="1"/>
  <c r="B6800" i="106"/>
  <c r="D6800" i="106" s="1"/>
  <c r="B6801" i="106"/>
  <c r="D6801" i="106" s="1"/>
  <c r="B6802" i="106"/>
  <c r="D6802" i="106" s="1"/>
  <c r="B6803" i="106"/>
  <c r="D6803" i="106" s="1"/>
  <c r="B6804" i="106"/>
  <c r="D6804" i="106" s="1"/>
  <c r="B6805" i="106"/>
  <c r="D6805" i="106" s="1"/>
  <c r="B6806" i="106"/>
  <c r="D6806" i="106" s="1"/>
  <c r="B6807" i="106"/>
  <c r="D6807" i="106" s="1"/>
  <c r="B6808" i="106"/>
  <c r="D6808" i="106" s="1"/>
  <c r="B6809" i="106"/>
  <c r="D6809" i="106" s="1"/>
  <c r="B6810" i="106"/>
  <c r="D6810" i="106" s="1"/>
  <c r="B6811" i="106"/>
  <c r="D6811" i="106" s="1"/>
  <c r="B6812" i="106"/>
  <c r="D6812" i="106" s="1"/>
  <c r="B6813" i="106"/>
  <c r="D6813" i="106" s="1"/>
  <c r="B6814" i="106"/>
  <c r="D6814" i="106" s="1"/>
  <c r="B6815" i="106"/>
  <c r="D6815" i="106" s="1"/>
  <c r="B6816" i="106"/>
  <c r="D6816" i="106" s="1"/>
  <c r="B6817" i="106"/>
  <c r="D6817" i="106" s="1"/>
  <c r="B6818" i="106"/>
  <c r="D6818" i="106" s="1"/>
  <c r="B6819" i="106"/>
  <c r="D6819" i="106" s="1"/>
  <c r="B6820" i="106"/>
  <c r="D6820" i="106" s="1"/>
  <c r="B6821" i="106"/>
  <c r="D6821" i="106" s="1"/>
  <c r="B6822" i="106"/>
  <c r="D6822" i="106" s="1"/>
  <c r="B6823" i="106"/>
  <c r="D6823" i="106" s="1"/>
  <c r="B6824" i="106"/>
  <c r="D6824" i="106" s="1"/>
  <c r="B6825" i="106"/>
  <c r="D6825" i="106" s="1"/>
  <c r="B6826" i="106"/>
  <c r="D6826" i="106" s="1"/>
  <c r="B6827" i="106"/>
  <c r="D6827" i="106" s="1"/>
  <c r="B6828" i="106"/>
  <c r="D6828" i="106" s="1"/>
  <c r="B6829" i="106"/>
  <c r="D6829" i="106" s="1"/>
  <c r="B6830" i="106"/>
  <c r="D6830" i="106" s="1"/>
  <c r="B6842" i="106"/>
  <c r="D6842" i="106" s="1"/>
  <c r="B6843" i="106"/>
  <c r="D6843" i="106" s="1"/>
  <c r="B6844" i="106"/>
  <c r="D6844" i="106" s="1"/>
  <c r="B6845" i="106"/>
  <c r="D6845" i="106" s="1"/>
  <c r="K7" i="29"/>
  <c r="F34" i="34" s="1"/>
  <c r="B7824" i="106" s="1"/>
  <c r="D7824" i="106" s="1"/>
  <c r="B6847" i="106"/>
  <c r="D6847" i="106" s="1"/>
  <c r="B6848" i="106"/>
  <c r="D6848" i="106" s="1"/>
  <c r="B6849" i="106"/>
  <c r="D6849" i="106" s="1"/>
  <c r="B6850" i="106"/>
  <c r="D6850" i="106" s="1"/>
  <c r="K9" i="29"/>
  <c r="B6851" i="106" s="1"/>
  <c r="D6851" i="106" s="1"/>
  <c r="B6852" i="106"/>
  <c r="D6852" i="106" s="1"/>
  <c r="B6853" i="106"/>
  <c r="D6853" i="106" s="1"/>
  <c r="B6854" i="106"/>
  <c r="D6854" i="106" s="1"/>
  <c r="B6855" i="106"/>
  <c r="D6855" i="106" s="1"/>
  <c r="K11" i="29"/>
  <c r="B6856" i="106" s="1"/>
  <c r="D6856" i="106" s="1"/>
  <c r="B6857" i="106"/>
  <c r="D6857" i="106" s="1"/>
  <c r="B6858" i="106"/>
  <c r="D6858" i="106" s="1"/>
  <c r="B6859" i="106"/>
  <c r="D6859" i="106" s="1"/>
  <c r="B6860" i="106"/>
  <c r="D6860" i="106" s="1"/>
  <c r="B6861" i="106"/>
  <c r="D6861" i="106" s="1"/>
  <c r="B6862" i="106"/>
  <c r="D6862" i="106" s="1"/>
  <c r="B6863" i="106"/>
  <c r="D6863" i="106" s="1"/>
  <c r="B6864" i="106"/>
  <c r="D6864" i="106" s="1"/>
  <c r="B6865" i="106"/>
  <c r="D6865" i="106" s="1"/>
  <c r="B6866" i="106"/>
  <c r="D6866" i="106" s="1"/>
  <c r="B6867" i="106"/>
  <c r="D6867" i="106" s="1"/>
  <c r="B6868" i="106"/>
  <c r="D6868" i="106" s="1"/>
  <c r="K17" i="29"/>
  <c r="B6869" i="106" s="1"/>
  <c r="D6869" i="106" s="1"/>
  <c r="B6870" i="106"/>
  <c r="D6870" i="106" s="1"/>
  <c r="B6871" i="106"/>
  <c r="D6871" i="106" s="1"/>
  <c r="B6872" i="106"/>
  <c r="D6872" i="106" s="1"/>
  <c r="B6873" i="106"/>
  <c r="D6873" i="106" s="1"/>
  <c r="B6874" i="106"/>
  <c r="D6874" i="106" s="1"/>
  <c r="K20" i="29"/>
  <c r="B6876" i="106"/>
  <c r="D6876" i="106" s="1"/>
  <c r="K21" i="29"/>
  <c r="B6877" i="106" s="1"/>
  <c r="D6877" i="106" s="1"/>
  <c r="B6878" i="106"/>
  <c r="D6878" i="106" s="1"/>
  <c r="K22" i="29"/>
  <c r="B6879" i="106" s="1"/>
  <c r="D6879" i="106" s="1"/>
  <c r="B6880" i="106"/>
  <c r="D6880" i="106" s="1"/>
  <c r="K23" i="29"/>
  <c r="B6881" i="106" s="1"/>
  <c r="D6881" i="106" s="1"/>
  <c r="B6882" i="106"/>
  <c r="D6882" i="106" s="1"/>
  <c r="K24" i="29"/>
  <c r="B6884" i="106"/>
  <c r="D6884" i="106" s="1"/>
  <c r="K25" i="29"/>
  <c r="B6885" i="106" s="1"/>
  <c r="D6885" i="106" s="1"/>
  <c r="B6886" i="106"/>
  <c r="D6886" i="106" s="1"/>
  <c r="K26" i="29"/>
  <c r="B6887" i="106" s="1"/>
  <c r="D6887" i="106" s="1"/>
  <c r="B6888" i="106"/>
  <c r="D6888" i="106" s="1"/>
  <c r="K27" i="29"/>
  <c r="B6889" i="106" s="1"/>
  <c r="D6889" i="106" s="1"/>
  <c r="B6890" i="106"/>
  <c r="D6890" i="106" s="1"/>
  <c r="K28" i="29"/>
  <c r="B6892" i="106"/>
  <c r="D6892" i="106" s="1"/>
  <c r="K29" i="29"/>
  <c r="B6893" i="106" s="1"/>
  <c r="D6893" i="106" s="1"/>
  <c r="B6894" i="106"/>
  <c r="D6894" i="106" s="1"/>
  <c r="K30" i="29"/>
  <c r="B6895" i="106" s="1"/>
  <c r="D6895" i="106" s="1"/>
  <c r="B6896" i="106"/>
  <c r="D6896" i="106" s="1"/>
  <c r="K31" i="29"/>
  <c r="B6897" i="106" s="1"/>
  <c r="D6897" i="106" s="1"/>
  <c r="B6898" i="106"/>
  <c r="D6898" i="106" s="1"/>
  <c r="K32" i="29"/>
  <c r="B6902" i="106"/>
  <c r="D6902" i="106" s="1"/>
  <c r="B6903" i="106"/>
  <c r="D6903" i="106" s="1"/>
  <c r="B6904" i="106"/>
  <c r="D6904" i="106" s="1"/>
  <c r="B6905" i="106"/>
  <c r="D6905" i="106" s="1"/>
  <c r="B6906" i="106"/>
  <c r="D6906" i="106" s="1"/>
  <c r="B6907" i="106"/>
  <c r="D6907" i="106" s="1"/>
  <c r="B6908" i="106"/>
  <c r="D6908" i="106" s="1"/>
  <c r="B6909" i="106"/>
  <c r="D6909" i="106" s="1"/>
  <c r="B6910" i="106"/>
  <c r="D6910" i="106" s="1"/>
  <c r="B6911" i="106"/>
  <c r="D6911" i="106" s="1"/>
  <c r="B6912" i="106"/>
  <c r="D6912" i="106" s="1"/>
  <c r="B6913" i="106"/>
  <c r="D6913" i="106" s="1"/>
  <c r="I44" i="29"/>
  <c r="J44" i="29"/>
  <c r="B6916" i="106"/>
  <c r="D6916" i="106" s="1"/>
  <c r="B6917" i="106"/>
  <c r="D6917" i="106" s="1"/>
  <c r="B6918" i="106"/>
  <c r="D6918" i="106" s="1"/>
  <c r="B6919" i="106"/>
  <c r="D6919" i="106" s="1"/>
  <c r="B6920" i="106"/>
  <c r="D6920" i="106" s="1"/>
  <c r="B6921" i="106"/>
  <c r="D6921" i="106" s="1"/>
  <c r="I49" i="29"/>
  <c r="B6922" i="106" s="1"/>
  <c r="D6922" i="106" s="1"/>
  <c r="J49" i="29"/>
  <c r="B6923" i="106" s="1"/>
  <c r="D6923" i="106" s="1"/>
  <c r="B6924" i="106"/>
  <c r="D6924" i="106" s="1"/>
  <c r="B6925" i="106"/>
  <c r="D6925" i="106" s="1"/>
  <c r="B6926" i="106"/>
  <c r="D6926" i="106" s="1"/>
  <c r="B6927" i="106"/>
  <c r="D6927" i="106" s="1"/>
  <c r="B6928" i="106"/>
  <c r="D6928" i="106" s="1"/>
  <c r="B6929" i="106"/>
  <c r="D6929" i="106" s="1"/>
  <c r="B6930" i="106"/>
  <c r="D6930" i="106" s="1"/>
  <c r="B6931" i="106"/>
  <c r="D6931" i="106" s="1"/>
  <c r="B6932" i="106"/>
  <c r="D6932" i="106" s="1"/>
  <c r="B6933" i="106"/>
  <c r="D6933" i="106" s="1"/>
  <c r="B6934" i="106"/>
  <c r="D6934" i="106" s="1"/>
  <c r="B6935" i="106"/>
  <c r="D6935" i="106" s="1"/>
  <c r="B6936" i="106"/>
  <c r="D6936" i="106" s="1"/>
  <c r="B6937" i="106"/>
  <c r="D6937" i="106" s="1"/>
  <c r="K54" i="29"/>
  <c r="B6938" i="106" s="1"/>
  <c r="D6938" i="106" s="1"/>
  <c r="I55" i="29"/>
  <c r="B6940" i="106" s="1"/>
  <c r="D6940" i="106" s="1"/>
  <c r="J55" i="29"/>
  <c r="B6941" i="106" s="1"/>
  <c r="D6941" i="106" s="1"/>
  <c r="B6942" i="106"/>
  <c r="D6942" i="106" s="1"/>
  <c r="B6943" i="106"/>
  <c r="D6943" i="106" s="1"/>
  <c r="B6944" i="106"/>
  <c r="D6944" i="106" s="1"/>
  <c r="B6945" i="106"/>
  <c r="D6945" i="106" s="1"/>
  <c r="I59" i="29"/>
  <c r="B6946" i="106" s="1"/>
  <c r="D6946" i="106" s="1"/>
  <c r="J59" i="29"/>
  <c r="B6947" i="106" s="1"/>
  <c r="D6947" i="106" s="1"/>
  <c r="B6948" i="106"/>
  <c r="D6948" i="106" s="1"/>
  <c r="B6949" i="106"/>
  <c r="D6949" i="106" s="1"/>
  <c r="B6950" i="106"/>
  <c r="D6950" i="106" s="1"/>
  <c r="B6951" i="106"/>
  <c r="D6951" i="106" s="1"/>
  <c r="B6952" i="106"/>
  <c r="D6952" i="106" s="1"/>
  <c r="B6953" i="106"/>
  <c r="D6953" i="106" s="1"/>
  <c r="B6954" i="106"/>
  <c r="D6954" i="106" s="1"/>
  <c r="B6955" i="106"/>
  <c r="D6955" i="106" s="1"/>
  <c r="B6956" i="106"/>
  <c r="D6956" i="106" s="1"/>
  <c r="B6957" i="106"/>
  <c r="D6957" i="106" s="1"/>
  <c r="B6958" i="106"/>
  <c r="D6958" i="106" s="1"/>
  <c r="I67" i="29"/>
  <c r="B6959" i="106" s="1"/>
  <c r="D6959" i="106" s="1"/>
  <c r="J67" i="29"/>
  <c r="B6960" i="106" s="1"/>
  <c r="D6960" i="106" s="1"/>
  <c r="B6961" i="106"/>
  <c r="D6961" i="106" s="1"/>
  <c r="B6962" i="106"/>
  <c r="D6962" i="106" s="1"/>
  <c r="B6963" i="106"/>
  <c r="D6963" i="106" s="1"/>
  <c r="B6964" i="106"/>
  <c r="D6964" i="106" s="1"/>
  <c r="B6965" i="106"/>
  <c r="D6965" i="106" s="1"/>
  <c r="B6966" i="106"/>
  <c r="D6966" i="106" s="1"/>
  <c r="B6967" i="106"/>
  <c r="D6967" i="106" s="1"/>
  <c r="B6968" i="106"/>
  <c r="D6968" i="106" s="1"/>
  <c r="B6969" i="106"/>
  <c r="D6969" i="106" s="1"/>
  <c r="B6970" i="106"/>
  <c r="D6970" i="106" s="1"/>
  <c r="I74" i="29"/>
  <c r="B6971" i="106" s="1"/>
  <c r="D6971" i="106" s="1"/>
  <c r="J74" i="29"/>
  <c r="B6972" i="106" s="1"/>
  <c r="D6972" i="106" s="1"/>
  <c r="B6973" i="106"/>
  <c r="D6973" i="106" s="1"/>
  <c r="B6974" i="106"/>
  <c r="D6974" i="106" s="1"/>
  <c r="B6977" i="106"/>
  <c r="D6977" i="106" s="1"/>
  <c r="B6978" i="106"/>
  <c r="D6978" i="106" s="1"/>
  <c r="B6979" i="106"/>
  <c r="D6979" i="106" s="1"/>
  <c r="K87" i="29"/>
  <c r="B6980" i="106" s="1"/>
  <c r="D6980" i="106" s="1"/>
  <c r="B6981" i="106"/>
  <c r="D6981" i="106" s="1"/>
  <c r="K88" i="29"/>
  <c r="B6982" i="106" s="1"/>
  <c r="D6982" i="106" s="1"/>
  <c r="B6983" i="106"/>
  <c r="D6983" i="106" s="1"/>
  <c r="K89" i="29"/>
  <c r="B6984" i="106" s="1"/>
  <c r="D6984" i="106" s="1"/>
  <c r="B6985" i="106"/>
  <c r="D6985" i="106" s="1"/>
  <c r="K90" i="29"/>
  <c r="B6986" i="106" s="1"/>
  <c r="D6986" i="106" s="1"/>
  <c r="B6987" i="106"/>
  <c r="D6987" i="106" s="1"/>
  <c r="K91" i="29"/>
  <c r="B6988" i="106" s="1"/>
  <c r="D6988" i="106" s="1"/>
  <c r="B6989" i="106"/>
  <c r="D6989" i="106" s="1"/>
  <c r="K92" i="29"/>
  <c r="B6990" i="106" s="1"/>
  <c r="D6990" i="106" s="1"/>
  <c r="B6991" i="106"/>
  <c r="D6991" i="106" s="1"/>
  <c r="K93" i="29"/>
  <c r="B6992" i="106" s="1"/>
  <c r="D6992" i="106" s="1"/>
  <c r="B6993" i="106"/>
  <c r="D6993" i="106" s="1"/>
  <c r="B6994" i="106"/>
  <c r="D6994" i="106" s="1"/>
  <c r="B6996" i="106"/>
  <c r="D6996" i="106" s="1"/>
  <c r="B6998" i="106"/>
  <c r="D6998" i="106" s="1"/>
  <c r="B7000" i="106"/>
  <c r="D7000" i="106" s="1"/>
  <c r="B7002" i="106"/>
  <c r="D7002" i="106" s="1"/>
  <c r="B7004" i="106"/>
  <c r="D7004" i="106" s="1"/>
  <c r="B7006" i="106"/>
  <c r="D7006" i="106" s="1"/>
  <c r="B7007" i="106"/>
  <c r="D7007" i="106" s="1"/>
  <c r="B7012" i="106"/>
  <c r="D7012" i="106" s="1"/>
  <c r="B7014" i="106"/>
  <c r="D7014" i="106" s="1"/>
  <c r="K113" i="29"/>
  <c r="B7015" i="106" s="1"/>
  <c r="D7015" i="106" s="1"/>
  <c r="B7020" i="106"/>
  <c r="D7020" i="106" s="1"/>
  <c r="B7021" i="106"/>
  <c r="D7021" i="106" s="1"/>
  <c r="B7022" i="106"/>
  <c r="D7022" i="106" s="1"/>
  <c r="B7023" i="106"/>
  <c r="D7023" i="106" s="1"/>
  <c r="B7024" i="106"/>
  <c r="D7024" i="106" s="1"/>
  <c r="B7025" i="106"/>
  <c r="D7025" i="106" s="1"/>
  <c r="B7026" i="106"/>
  <c r="D7026" i="106" s="1"/>
  <c r="B7027" i="106"/>
  <c r="D7027" i="106" s="1"/>
  <c r="B7028" i="106"/>
  <c r="D7028" i="106" s="1"/>
  <c r="B7029" i="106"/>
  <c r="D7029" i="106" s="1"/>
  <c r="B7030" i="106"/>
  <c r="D7030" i="106" s="1"/>
  <c r="I131" i="29"/>
  <c r="B7031" i="106" s="1"/>
  <c r="D7031" i="106" s="1"/>
  <c r="J131" i="29"/>
  <c r="B7032" i="106" s="1"/>
  <c r="D7032" i="106" s="1"/>
  <c r="B7033" i="106"/>
  <c r="D7033" i="106" s="1"/>
  <c r="B7034" i="106"/>
  <c r="D7034" i="106" s="1"/>
  <c r="B7037" i="106"/>
  <c r="D7037" i="106" s="1"/>
  <c r="B7038" i="106"/>
  <c r="D7038" i="106" s="1"/>
  <c r="B7041" i="106"/>
  <c r="D7041" i="106" s="1"/>
  <c r="B7042" i="106"/>
  <c r="D7042" i="106" s="1"/>
  <c r="B7043" i="106"/>
  <c r="D7043" i="106" s="1"/>
  <c r="B7044" i="106"/>
  <c r="D7044" i="106" s="1"/>
  <c r="B7047" i="106"/>
  <c r="D7047" i="106" s="1"/>
  <c r="B7055" i="106"/>
  <c r="D7055" i="106" s="1"/>
  <c r="B7056" i="106"/>
  <c r="D7056" i="106" s="1"/>
  <c r="B7057" i="106"/>
  <c r="D7057" i="106" s="1"/>
  <c r="B7058" i="106"/>
  <c r="D7058" i="106" s="1"/>
  <c r="B7059" i="106"/>
  <c r="D7059" i="106" s="1"/>
  <c r="B7060" i="106"/>
  <c r="D7060" i="106" s="1"/>
  <c r="I188" i="29"/>
  <c r="B7061" i="106" s="1"/>
  <c r="D7061" i="106" s="1"/>
  <c r="J188" i="29"/>
  <c r="B7062" i="106" s="1"/>
  <c r="D7062" i="106" s="1"/>
  <c r="B7063" i="106"/>
  <c r="D7063" i="106" s="1"/>
  <c r="B7064" i="106"/>
  <c r="D7064" i="106" s="1"/>
  <c r="B7065" i="106"/>
  <c r="D7065" i="106" s="1"/>
  <c r="B7067" i="106"/>
  <c r="D7067" i="106" s="1"/>
  <c r="B7071" i="106"/>
  <c r="D7071" i="106" s="1"/>
  <c r="B7073" i="106"/>
  <c r="D7073" i="106" s="1"/>
  <c r="B7075" i="106"/>
  <c r="D7075" i="106" s="1"/>
  <c r="B7077" i="106"/>
  <c r="D7077" i="106" s="1"/>
  <c r="B7079" i="106"/>
  <c r="D7079" i="106" s="1"/>
  <c r="D7081" i="106"/>
  <c r="D7083" i="106"/>
  <c r="D7085" i="106"/>
  <c r="B7087" i="106"/>
  <c r="D7087" i="106" s="1"/>
  <c r="D7089" i="106"/>
  <c r="D7091" i="106"/>
  <c r="D7093" i="106"/>
  <c r="D7095" i="106"/>
  <c r="B7097" i="106"/>
  <c r="D7097" i="106" s="1"/>
  <c r="B7098" i="106"/>
  <c r="D7098" i="106" s="1"/>
  <c r="B7099" i="106"/>
  <c r="D7099" i="106" s="1"/>
  <c r="B7100" i="106"/>
  <c r="D7100" i="106" s="1"/>
  <c r="I300" i="29"/>
  <c r="B7101" i="106" s="1"/>
  <c r="D7101" i="106" s="1"/>
  <c r="J300" i="29"/>
  <c r="B7102" i="106" s="1"/>
  <c r="D7102" i="106" s="1"/>
  <c r="B7103" i="106"/>
  <c r="D7103" i="106" s="1"/>
  <c r="B7104" i="106"/>
  <c r="D7104" i="106" s="1"/>
  <c r="B7106" i="106"/>
  <c r="D7106" i="106" s="1"/>
  <c r="B7107" i="106"/>
  <c r="D7107" i="106" s="1"/>
  <c r="B7108" i="106"/>
  <c r="D7108" i="106" s="1"/>
  <c r="B7109" i="106"/>
  <c r="D7109" i="106" s="1"/>
  <c r="B7110" i="106"/>
  <c r="D7110" i="106" s="1"/>
  <c r="B7111" i="106"/>
  <c r="D7111" i="106" s="1"/>
  <c r="B7112" i="106"/>
  <c r="D7112" i="106" s="1"/>
  <c r="B7116" i="106"/>
  <c r="D7116" i="106" s="1"/>
  <c r="B7117" i="106"/>
  <c r="D7117" i="106" s="1"/>
  <c r="B7118" i="106"/>
  <c r="D7118" i="106" s="1"/>
  <c r="B7119" i="106"/>
  <c r="D7119" i="106" s="1"/>
  <c r="B7120" i="106"/>
  <c r="D7120" i="106" s="1"/>
  <c r="B7121" i="106"/>
  <c r="D7121" i="106" s="1"/>
  <c r="B7122" i="106"/>
  <c r="D7122" i="106" s="1"/>
  <c r="B7123" i="106"/>
  <c r="D7123" i="106" s="1"/>
  <c r="K363" i="29"/>
  <c r="B7152" i="106"/>
  <c r="D7152" i="106" s="1"/>
  <c r="B7153" i="106"/>
  <c r="D7153" i="106" s="1"/>
  <c r="B7154" i="106"/>
  <c r="D7154" i="106" s="1"/>
  <c r="B7155" i="106"/>
  <c r="D7155" i="106" s="1"/>
  <c r="B7156" i="106"/>
  <c r="D7156" i="106" s="1"/>
  <c r="B7157" i="106"/>
  <c r="D7157" i="106" s="1"/>
  <c r="B7158" i="106"/>
  <c r="D7158" i="106" s="1"/>
  <c r="B7159" i="106"/>
  <c r="D7159" i="106" s="1"/>
  <c r="K364" i="29"/>
  <c r="B7197" i="106"/>
  <c r="D7197" i="106" s="1"/>
  <c r="B7201" i="106"/>
  <c r="D7201" i="106" s="1"/>
  <c r="B7202" i="106"/>
  <c r="D7202" i="106" s="1"/>
  <c r="B7203" i="106"/>
  <c r="D7203" i="106" s="1"/>
  <c r="B7204" i="106"/>
  <c r="D7204" i="106" s="1"/>
  <c r="B7206" i="106"/>
  <c r="D7206" i="106" s="1"/>
  <c r="K417" i="29"/>
  <c r="B7207" i="106" s="1"/>
  <c r="D7207" i="106" s="1"/>
  <c r="B7208" i="106"/>
  <c r="D7208" i="106" s="1"/>
  <c r="K418" i="29"/>
  <c r="B7210" i="106"/>
  <c r="D7210" i="106" s="1"/>
  <c r="K419" i="29"/>
  <c r="B7211" i="106" s="1"/>
  <c r="D7211" i="106" s="1"/>
  <c r="H420" i="29"/>
  <c r="H422" i="29" s="1"/>
  <c r="B7224" i="106"/>
  <c r="D7224" i="106" s="1"/>
  <c r="B7225" i="106"/>
  <c r="D7225" i="106" s="1"/>
  <c r="B7226" i="106"/>
  <c r="D7226" i="106" s="1"/>
  <c r="B7227" i="106"/>
  <c r="D7227" i="106" s="1"/>
  <c r="I430" i="29"/>
  <c r="J430" i="29"/>
  <c r="B7229" i="106" s="1"/>
  <c r="D7229" i="106" s="1"/>
  <c r="B7230" i="106"/>
  <c r="D7230" i="106" s="1"/>
  <c r="B7231" i="106"/>
  <c r="D7231" i="106" s="1"/>
  <c r="B7236" i="106"/>
  <c r="D7236" i="106" s="1"/>
  <c r="B7238" i="106"/>
  <c r="D7238" i="106" s="1"/>
  <c r="A7243" i="106"/>
  <c r="B7244" i="106"/>
  <c r="B7245" i="106"/>
  <c r="B7246" i="106"/>
  <c r="B7247" i="106"/>
  <c r="B7248" i="106"/>
  <c r="B7249" i="106"/>
  <c r="B7250" i="106"/>
  <c r="B7251" i="106"/>
  <c r="B7252" i="106"/>
  <c r="B7253" i="106"/>
  <c r="B7254" i="106"/>
  <c r="B7255" i="106"/>
  <c r="B7256" i="106"/>
  <c r="B7257" i="106"/>
  <c r="B7258" i="106"/>
  <c r="B7259" i="106"/>
  <c r="B7260" i="106"/>
  <c r="B7261" i="106"/>
  <c r="B7262" i="106"/>
  <c r="B7263" i="106"/>
  <c r="B7264" i="106"/>
  <c r="B7265" i="106"/>
  <c r="B7266" i="106"/>
  <c r="B7588" i="106"/>
  <c r="B7590" i="106"/>
  <c r="B7591" i="106"/>
  <c r="B7592" i="106"/>
  <c r="K3" i="11"/>
  <c r="B7593" i="106" s="1"/>
  <c r="B7595" i="106"/>
  <c r="B7596" i="106"/>
  <c r="B7597" i="106"/>
  <c r="F6" i="11"/>
  <c r="I6" i="11" s="1"/>
  <c r="K6" i="11" s="1"/>
  <c r="B7602" i="106" s="1"/>
  <c r="B7599" i="106"/>
  <c r="B7601" i="106"/>
  <c r="B7604" i="106"/>
  <c r="B7605" i="106"/>
  <c r="B7606" i="106"/>
  <c r="F9" i="11"/>
  <c r="B7608" i="106"/>
  <c r="B7610" i="106"/>
  <c r="B7613" i="106"/>
  <c r="B7614" i="106"/>
  <c r="B7615" i="106"/>
  <c r="F14" i="11"/>
  <c r="I14" i="11" s="1"/>
  <c r="K14" i="11" s="1"/>
  <c r="B7620" i="106" s="1"/>
  <c r="B7617" i="106"/>
  <c r="B7619" i="106"/>
  <c r="B7634" i="106"/>
  <c r="B7635" i="106"/>
  <c r="B7636" i="106"/>
  <c r="B7637" i="106"/>
  <c r="B7649" i="106"/>
  <c r="D7649" i="106" s="1"/>
  <c r="B7650" i="106"/>
  <c r="D7650" i="106" s="1"/>
  <c r="B7651" i="106"/>
  <c r="D7651" i="106" s="1"/>
  <c r="B7652" i="106"/>
  <c r="D7652" i="106" s="1"/>
  <c r="B7653" i="106"/>
  <c r="D7653" i="106" s="1"/>
  <c r="B7654" i="106"/>
  <c r="D7654" i="106" s="1"/>
  <c r="B7655" i="106"/>
  <c r="D7655" i="106" s="1"/>
  <c r="B7656" i="106"/>
  <c r="D7656" i="106" s="1"/>
  <c r="B7657" i="106"/>
  <c r="D7657" i="106" s="1"/>
  <c r="B7658" i="106"/>
  <c r="D7658" i="106" s="1"/>
  <c r="B7659" i="106"/>
  <c r="D7659" i="106" s="1"/>
  <c r="B7660" i="106"/>
  <c r="D7660" i="106" s="1"/>
  <c r="B7661" i="106"/>
  <c r="D7661" i="106" s="1"/>
  <c r="B7662" i="106"/>
  <c r="D7662" i="106" s="1"/>
  <c r="B7663" i="106"/>
  <c r="D7663" i="106" s="1"/>
  <c r="B7664" i="106"/>
  <c r="D7664" i="106" s="1"/>
  <c r="B7665" i="106"/>
  <c r="D7665" i="106" s="1"/>
  <c r="B7666" i="106"/>
  <c r="D7666" i="106" s="1"/>
  <c r="B7667" i="106"/>
  <c r="D7667" i="106" s="1"/>
  <c r="B7668" i="106"/>
  <c r="D7668" i="106" s="1"/>
  <c r="B7669" i="106"/>
  <c r="D7669" i="106" s="1"/>
  <c r="B7670" i="106"/>
  <c r="D7670" i="106" s="1"/>
  <c r="B7671" i="106"/>
  <c r="D7671" i="106" s="1"/>
  <c r="B7672" i="106"/>
  <c r="D7672" i="106" s="1"/>
  <c r="B7673" i="106"/>
  <c r="D7673" i="106" s="1"/>
  <c r="B7674" i="106"/>
  <c r="D7674" i="106" s="1"/>
  <c r="B7675" i="106"/>
  <c r="D7675" i="106" s="1"/>
  <c r="B7676" i="106"/>
  <c r="D7676" i="106" s="1"/>
  <c r="B7677" i="106"/>
  <c r="D7677" i="106" s="1"/>
  <c r="B7678" i="106"/>
  <c r="D7678" i="106" s="1"/>
  <c r="B7679" i="106"/>
  <c r="D7679" i="106" s="1"/>
  <c r="B7680" i="106"/>
  <c r="D7680" i="106" s="1"/>
  <c r="B7681" i="106"/>
  <c r="D7681" i="106" s="1"/>
  <c r="B7682" i="106"/>
  <c r="D7682" i="106" s="1"/>
  <c r="B7683" i="106"/>
  <c r="D7683" i="106" s="1"/>
  <c r="B7684" i="106"/>
  <c r="D7684" i="106" s="1"/>
  <c r="B7685" i="106"/>
  <c r="D7685" i="106" s="1"/>
  <c r="B7704" i="106"/>
  <c r="D7704" i="106" s="1"/>
  <c r="B7705" i="106"/>
  <c r="D7705" i="106" s="1"/>
  <c r="B7706" i="106"/>
  <c r="D7706" i="106" s="1"/>
  <c r="B7707" i="106"/>
  <c r="D7707" i="106" s="1"/>
  <c r="B7708" i="106"/>
  <c r="D7708" i="106" s="1"/>
  <c r="B7709" i="106"/>
  <c r="D7709" i="106" s="1"/>
  <c r="B7710" i="106"/>
  <c r="D7710" i="106" s="1"/>
  <c r="B7711" i="106"/>
  <c r="D7711" i="106" s="1"/>
  <c r="B7712" i="106"/>
  <c r="D7712" i="106" s="1"/>
  <c r="B7713" i="106"/>
  <c r="D7713" i="106" s="1"/>
  <c r="B7714" i="106"/>
  <c r="D7714" i="106" s="1"/>
  <c r="B7715" i="106"/>
  <c r="D7715" i="106" s="1"/>
  <c r="B7716" i="106"/>
  <c r="D7716" i="106" s="1"/>
  <c r="B7718" i="106"/>
  <c r="D7718" i="106" s="1"/>
  <c r="B7719" i="106"/>
  <c r="D7719" i="106" s="1"/>
  <c r="B7720" i="106"/>
  <c r="D7720" i="106" s="1"/>
  <c r="B7721" i="106"/>
  <c r="D7721" i="106" s="1"/>
  <c r="B7722" i="106"/>
  <c r="D7722" i="106" s="1"/>
  <c r="B7723" i="106"/>
  <c r="D7723" i="106" s="1"/>
  <c r="B7726" i="106"/>
  <c r="D7726" i="106" s="1"/>
  <c r="B7729" i="106"/>
  <c r="D7729" i="106" s="1"/>
  <c r="B7733" i="106"/>
  <c r="D7733" i="106" s="1"/>
  <c r="B7734" i="106"/>
  <c r="D7734" i="106" s="1"/>
  <c r="B7735" i="106"/>
  <c r="D7735" i="106" s="1"/>
  <c r="B7736" i="106"/>
  <c r="D7736" i="106" s="1"/>
  <c r="B7743" i="106"/>
  <c r="D7743" i="106" s="1"/>
  <c r="B7746" i="106"/>
  <c r="D7746" i="106" s="1"/>
  <c r="B7747" i="106"/>
  <c r="D7747" i="106" s="1"/>
  <c r="B7748" i="106"/>
  <c r="D7748" i="106" s="1"/>
  <c r="B7749" i="106"/>
  <c r="D7749" i="106" s="1"/>
  <c r="B7750" i="106"/>
  <c r="D7750" i="106" s="1"/>
  <c r="B7751" i="106"/>
  <c r="D7751" i="106" s="1"/>
  <c r="B7752" i="106"/>
  <c r="D7752" i="106" s="1"/>
  <c r="B7753" i="106"/>
  <c r="D7753" i="106" s="1"/>
  <c r="B11" i="36"/>
  <c r="B12" i="36" s="1"/>
  <c r="B14" i="36" s="1"/>
  <c r="B9" i="106"/>
  <c r="D30" i="36"/>
  <c r="D31" i="36"/>
  <c r="D36" i="36"/>
  <c r="D39" i="36"/>
  <c r="D40" i="36"/>
  <c r="D41" i="36"/>
  <c r="D42" i="36"/>
  <c r="D43" i="36"/>
  <c r="D44" i="36"/>
  <c r="D45" i="36"/>
  <c r="D46" i="36"/>
  <c r="D47" i="36"/>
  <c r="D73" i="36"/>
  <c r="D74" i="36"/>
  <c r="D76" i="36"/>
  <c r="D77" i="36"/>
  <c r="B64" i="127"/>
  <c r="B65" i="127"/>
  <c r="E27" i="108"/>
  <c r="G27" i="108"/>
  <c r="G28" i="108"/>
  <c r="E31" i="108"/>
  <c r="G31" i="108"/>
  <c r="E36" i="108"/>
  <c r="G36" i="108"/>
  <c r="E37" i="108"/>
  <c r="G37" i="108"/>
  <c r="C18" i="34"/>
  <c r="D18" i="34"/>
  <c r="F18" i="34"/>
  <c r="C19" i="34"/>
  <c r="D19" i="34"/>
  <c r="F19" i="34"/>
  <c r="C20" i="34"/>
  <c r="D20" i="34"/>
  <c r="F20" i="34"/>
  <c r="C21" i="34"/>
  <c r="D21" i="34"/>
  <c r="F21" i="34"/>
  <c r="C22" i="34"/>
  <c r="D22" i="34"/>
  <c r="F22" i="34"/>
  <c r="C23" i="34"/>
  <c r="D23" i="34"/>
  <c r="F23" i="34"/>
  <c r="C24" i="34"/>
  <c r="D24" i="34"/>
  <c r="F24" i="34"/>
  <c r="C25" i="34"/>
  <c r="D25" i="34"/>
  <c r="F25" i="34"/>
  <c r="C26" i="34"/>
  <c r="D26" i="34"/>
  <c r="F26" i="34"/>
  <c r="C27" i="34"/>
  <c r="D27" i="34"/>
  <c r="F27" i="34"/>
  <c r="C28" i="34"/>
  <c r="D28" i="34"/>
  <c r="F28" i="34"/>
  <c r="C29" i="34"/>
  <c r="D29" i="34"/>
  <c r="C30" i="34"/>
  <c r="D30" i="34"/>
  <c r="F30" i="34"/>
  <c r="B7821" i="106" s="1"/>
  <c r="D7821" i="106" s="1"/>
  <c r="C31" i="34"/>
  <c r="D31" i="34"/>
  <c r="F31" i="34"/>
  <c r="B7822" i="106" s="1"/>
  <c r="D7822" i="106" s="1"/>
  <c r="C32" i="34"/>
  <c r="D32" i="34"/>
  <c r="F32" i="34"/>
  <c r="B7823" i="106" s="1"/>
  <c r="D7823" i="106" s="1"/>
  <c r="C33" i="34"/>
  <c r="D33" i="34"/>
  <c r="F33" i="34"/>
  <c r="C34" i="34"/>
  <c r="D34" i="34"/>
  <c r="C35" i="34"/>
  <c r="D35" i="34"/>
  <c r="C36" i="34"/>
  <c r="D36" i="34"/>
  <c r="C37" i="34"/>
  <c r="D37" i="34"/>
  <c r="C38" i="34"/>
  <c r="D38" i="34"/>
  <c r="C39" i="34"/>
  <c r="D39" i="34"/>
  <c r="C40" i="34"/>
  <c r="D40" i="34"/>
  <c r="C41" i="34"/>
  <c r="D41" i="34"/>
  <c r="C42" i="34"/>
  <c r="D42" i="34"/>
  <c r="C43" i="34"/>
  <c r="D43" i="34"/>
  <c r="C44" i="34"/>
  <c r="D44" i="34"/>
  <c r="C45" i="34"/>
  <c r="D45" i="34"/>
  <c r="C46" i="34"/>
  <c r="D46" i="34"/>
  <c r="C47" i="34"/>
  <c r="D47" i="34"/>
  <c r="C48" i="34"/>
  <c r="D48" i="34"/>
  <c r="C49" i="34"/>
  <c r="D49" i="34"/>
  <c r="C50" i="34"/>
  <c r="D50" i="34"/>
  <c r="C51" i="34"/>
  <c r="D51" i="34"/>
  <c r="C52" i="34"/>
  <c r="F52" i="34"/>
  <c r="B7829" i="106" s="1"/>
  <c r="D7829" i="106" s="1"/>
  <c r="C53" i="34"/>
  <c r="D53" i="34"/>
  <c r="C56" i="34"/>
  <c r="C57" i="34"/>
  <c r="D57" i="34"/>
  <c r="C61" i="34"/>
  <c r="C62" i="34"/>
  <c r="C63" i="34"/>
  <c r="D63" i="34"/>
  <c r="C64" i="34"/>
  <c r="C67" i="34"/>
  <c r="D67" i="34"/>
  <c r="C68" i="34"/>
  <c r="D68" i="34"/>
  <c r="C69" i="34"/>
  <c r="D69" i="34"/>
  <c r="C70" i="34"/>
  <c r="D70" i="34"/>
  <c r="C71" i="34"/>
  <c r="D71" i="34"/>
  <c r="C72" i="34"/>
  <c r="C73" i="34"/>
  <c r="D73" i="34"/>
  <c r="C104" i="34"/>
  <c r="D104" i="34"/>
  <c r="F104" i="34"/>
  <c r="C105" i="34"/>
  <c r="D105" i="34"/>
  <c r="F105" i="34"/>
  <c r="C106" i="34"/>
  <c r="D106" i="34"/>
  <c r="F106" i="34"/>
  <c r="D107" i="34"/>
  <c r="F107" i="34"/>
  <c r="C108" i="34"/>
  <c r="D108" i="34"/>
  <c r="F108" i="34"/>
  <c r="C109" i="34"/>
  <c r="D109" i="34"/>
  <c r="F109" i="34"/>
  <c r="C110" i="34"/>
  <c r="D110" i="34"/>
  <c r="F110" i="34"/>
  <c r="C111" i="34"/>
  <c r="D111" i="34"/>
  <c r="F111" i="34"/>
  <c r="C112" i="34"/>
  <c r="D112" i="34"/>
  <c r="F112" i="34"/>
  <c r="C113" i="34"/>
  <c r="D113" i="34"/>
  <c r="F113" i="34"/>
  <c r="D114" i="34"/>
  <c r="C75" i="5"/>
  <c r="F114" i="34" s="1"/>
  <c r="D115" i="34"/>
  <c r="C116" i="34"/>
  <c r="D116" i="34"/>
  <c r="F116" i="34"/>
  <c r="C117" i="34"/>
  <c r="D117" i="34"/>
  <c r="F117" i="34"/>
  <c r="C118" i="34"/>
  <c r="D118" i="34"/>
  <c r="F118" i="34"/>
  <c r="C119" i="34"/>
  <c r="D119" i="34"/>
  <c r="F119" i="34"/>
  <c r="C120" i="34"/>
  <c r="D120" i="34"/>
  <c r="F120" i="34"/>
  <c r="C121" i="34"/>
  <c r="D121" i="34"/>
  <c r="F121" i="34"/>
  <c r="B7837" i="106" s="1"/>
  <c r="D7837" i="106" s="1"/>
  <c r="C122" i="34"/>
  <c r="D122" i="34"/>
  <c r="F122" i="34"/>
  <c r="B7838" i="106" s="1"/>
  <c r="D7838" i="106" s="1"/>
  <c r="C123" i="34"/>
  <c r="D123" i="34"/>
  <c r="F123" i="34"/>
  <c r="B7839" i="106" s="1"/>
  <c r="D7839" i="106" s="1"/>
  <c r="C124" i="34"/>
  <c r="D124" i="34"/>
  <c r="F124" i="34"/>
  <c r="D125" i="34"/>
  <c r="D126" i="34"/>
  <c r="D127" i="34"/>
  <c r="C128" i="34"/>
  <c r="D128" i="34"/>
  <c r="F128" i="34"/>
  <c r="C129" i="34"/>
  <c r="D129" i="34"/>
  <c r="F129" i="34"/>
  <c r="B7843" i="106" s="1"/>
  <c r="D7843" i="106" s="1"/>
  <c r="C130" i="34"/>
  <c r="D130" i="34"/>
  <c r="F130" i="34"/>
  <c r="B7844" i="106" s="1"/>
  <c r="D7844" i="106" s="1"/>
  <c r="D131" i="34"/>
  <c r="C132" i="34"/>
  <c r="D132" i="34"/>
  <c r="F132" i="34"/>
  <c r="C133" i="34"/>
  <c r="D133" i="34"/>
  <c r="F133" i="34"/>
  <c r="B7846" i="106" s="1"/>
  <c r="D7846" i="106" s="1"/>
  <c r="C134" i="34"/>
  <c r="D134" i="34"/>
  <c r="F134" i="34"/>
  <c r="B7847" i="106" s="1"/>
  <c r="D7847" i="106" s="1"/>
  <c r="C135" i="34"/>
  <c r="D135" i="34"/>
  <c r="F135" i="34"/>
  <c r="B7848" i="106" s="1"/>
  <c r="D7848" i="106" s="1"/>
  <c r="C136" i="34"/>
  <c r="D136" i="34"/>
  <c r="F136" i="34"/>
  <c r="B7849" i="106" s="1"/>
  <c r="D7849" i="106" s="1"/>
  <c r="C137" i="34"/>
  <c r="D137" i="34"/>
  <c r="F137" i="34"/>
  <c r="B7850" i="106" s="1"/>
  <c r="D7850" i="106" s="1"/>
  <c r="C138" i="34"/>
  <c r="D138" i="34"/>
  <c r="F138" i="34"/>
  <c r="B7851" i="106" s="1"/>
  <c r="D7851" i="106" s="1"/>
  <c r="C139" i="34"/>
  <c r="D139" i="34"/>
  <c r="F139" i="34"/>
  <c r="B7852" i="106" s="1"/>
  <c r="D7852" i="106" s="1"/>
  <c r="C140" i="34"/>
  <c r="D140" i="34"/>
  <c r="F140" i="34"/>
  <c r="C141" i="34"/>
  <c r="F141" i="34"/>
  <c r="B7853" i="106" s="1"/>
  <c r="D7853" i="106" s="1"/>
  <c r="C142" i="34"/>
  <c r="D142" i="34"/>
  <c r="F142" i="34"/>
  <c r="D143" i="34"/>
  <c r="D144" i="34"/>
  <c r="D145" i="34"/>
  <c r="D146" i="34"/>
  <c r="D147" i="34"/>
  <c r="C148" i="34"/>
  <c r="D148" i="34"/>
  <c r="F148" i="34"/>
  <c r="B7859" i="106" s="1"/>
  <c r="D7859" i="106" s="1"/>
  <c r="C149" i="34"/>
  <c r="D149" i="34"/>
  <c r="F149" i="34"/>
  <c r="B7860" i="106" s="1"/>
  <c r="D7860" i="106" s="1"/>
  <c r="C150" i="34"/>
  <c r="D150" i="34"/>
  <c r="F150" i="34"/>
  <c r="B7861" i="106" s="1"/>
  <c r="D7861" i="106" s="1"/>
  <c r="C151" i="34"/>
  <c r="D151" i="34"/>
  <c r="F151" i="34"/>
  <c r="B7862" i="106" s="1"/>
  <c r="D7862" i="106" s="1"/>
  <c r="D152" i="34"/>
  <c r="D153" i="34"/>
  <c r="F153" i="34"/>
  <c r="D154" i="34"/>
  <c r="F154" i="34"/>
  <c r="D155" i="34"/>
  <c r="F155" i="34"/>
  <c r="D156" i="34"/>
  <c r="F156" i="34"/>
  <c r="D157" i="34"/>
  <c r="F157" i="34"/>
  <c r="D158" i="34"/>
  <c r="D159" i="34"/>
  <c r="F159" i="34"/>
  <c r="F160" i="34"/>
  <c r="F161" i="34"/>
  <c r="F162" i="34"/>
  <c r="F163" i="34"/>
  <c r="F164" i="34"/>
  <c r="F165" i="34"/>
  <c r="F166" i="34"/>
  <c r="F167" i="34"/>
  <c r="F168" i="34"/>
  <c r="F169" i="34"/>
  <c r="F170" i="34"/>
  <c r="F172" i="34"/>
  <c r="F173" i="34"/>
  <c r="F174" i="34"/>
  <c r="F175" i="34"/>
  <c r="F176" i="34"/>
  <c r="D160" i="34"/>
  <c r="D161" i="34"/>
  <c r="D162" i="34"/>
  <c r="D163" i="34"/>
  <c r="D164" i="34"/>
  <c r="D165" i="34"/>
  <c r="D166" i="34"/>
  <c r="D167" i="34"/>
  <c r="D168" i="34"/>
  <c r="D169" i="34"/>
  <c r="D170" i="34"/>
  <c r="D171" i="34"/>
  <c r="D172" i="34"/>
  <c r="D173" i="34"/>
  <c r="D174" i="34"/>
  <c r="D175" i="34"/>
  <c r="D176" i="34"/>
  <c r="C180" i="34"/>
  <c r="D180" i="34"/>
  <c r="F180" i="34"/>
  <c r="B7866" i="106" s="1"/>
  <c r="D7866" i="106" s="1"/>
  <c r="C181" i="34"/>
  <c r="D181" i="34"/>
  <c r="F181" i="34"/>
  <c r="B7867" i="106" s="1"/>
  <c r="D7867" i="106" s="1"/>
  <c r="C182" i="34"/>
  <c r="D182" i="34"/>
  <c r="F182" i="34"/>
  <c r="B7868" i="106" s="1"/>
  <c r="D7868" i="106" s="1"/>
  <c r="C183" i="34"/>
  <c r="D183" i="34"/>
  <c r="F183" i="34"/>
  <c r="B7869" i="106" s="1"/>
  <c r="D7869" i="106" s="1"/>
  <c r="C184" i="34"/>
  <c r="D184" i="34"/>
  <c r="F184" i="34"/>
  <c r="B7870" i="106" s="1"/>
  <c r="D7870" i="106" s="1"/>
  <c r="C185" i="34"/>
  <c r="D185" i="34"/>
  <c r="F185" i="34"/>
  <c r="B7871" i="106" s="1"/>
  <c r="D7871" i="106" s="1"/>
  <c r="C188" i="34"/>
  <c r="D188" i="34"/>
  <c r="F188" i="34"/>
  <c r="B7872" i="106" s="1"/>
  <c r="D7872" i="106" s="1"/>
  <c r="C189" i="34"/>
  <c r="D189" i="34"/>
  <c r="F189" i="34"/>
  <c r="B7873" i="106" s="1"/>
  <c r="D7873" i="106" s="1"/>
  <c r="C190" i="34"/>
  <c r="D190" i="34"/>
  <c r="F190" i="34"/>
  <c r="B7874" i="106" s="1"/>
  <c r="D7874" i="106" s="1"/>
  <c r="F199" i="34"/>
  <c r="F3" i="11"/>
  <c r="F5" i="11"/>
  <c r="C16" i="11"/>
  <c r="B2011" i="106" s="1"/>
  <c r="D2011" i="106" s="1"/>
  <c r="C49" i="8"/>
  <c r="B7815" i="106" s="1"/>
  <c r="D7815" i="106" s="1"/>
  <c r="B4" i="7"/>
  <c r="B1742" i="106" s="1"/>
  <c r="D1742" i="106" s="1"/>
  <c r="B5" i="7"/>
  <c r="B1743" i="106" s="1"/>
  <c r="D1743" i="106" s="1"/>
  <c r="B6" i="7"/>
  <c r="D6" i="7" s="1"/>
  <c r="B1760" i="106" s="1"/>
  <c r="D1760" i="106" s="1"/>
  <c r="B7" i="7"/>
  <c r="B1745" i="106" s="1"/>
  <c r="D1745" i="106" s="1"/>
  <c r="B8" i="7"/>
  <c r="B1746" i="106" s="1"/>
  <c r="D1746" i="106" s="1"/>
  <c r="B9" i="7"/>
  <c r="B1749" i="106" s="1"/>
  <c r="D1749" i="106" s="1"/>
  <c r="B10" i="7"/>
  <c r="B1747" i="106" s="1"/>
  <c r="D1747" i="106" s="1"/>
  <c r="B1750" i="106"/>
  <c r="D1750" i="106" s="1"/>
  <c r="B12" i="7"/>
  <c r="B1751" i="106" s="1"/>
  <c r="D1751" i="106" s="1"/>
  <c r="B13" i="7"/>
  <c r="B3723" i="106" s="1"/>
  <c r="D3723" i="106" s="1"/>
  <c r="B14" i="7"/>
  <c r="B1752" i="106" s="1"/>
  <c r="D1752" i="106" s="1"/>
  <c r="B1754" i="106"/>
  <c r="D1754" i="106" s="1"/>
  <c r="B16" i="7"/>
  <c r="B3444" i="106" s="1"/>
  <c r="D3444" i="106" s="1"/>
  <c r="B17" i="7"/>
  <c r="B4100" i="106" s="1"/>
  <c r="D4100" i="106" s="1"/>
  <c r="B18" i="7"/>
  <c r="B4101" i="106" s="1"/>
  <c r="D4101" i="106" s="1"/>
  <c r="K5" i="29"/>
  <c r="B1091" i="106" s="1"/>
  <c r="D1091" i="106" s="1"/>
  <c r="K10" i="29"/>
  <c r="B3060" i="106" s="1"/>
  <c r="D3060" i="106" s="1"/>
  <c r="K13" i="29"/>
  <c r="B1103" i="106" s="1"/>
  <c r="D1103" i="106" s="1"/>
  <c r="C34" i="29"/>
  <c r="D34" i="29"/>
  <c r="B776" i="106" s="1"/>
  <c r="D776" i="106" s="1"/>
  <c r="F34" i="29"/>
  <c r="B892" i="106" s="1"/>
  <c r="D892" i="106" s="1"/>
  <c r="G34" i="29"/>
  <c r="B950" i="106" s="1"/>
  <c r="D950" i="106" s="1"/>
  <c r="H34" i="29"/>
  <c r="B1008" i="106" s="1"/>
  <c r="D1008" i="106" s="1"/>
  <c r="I34" i="29"/>
  <c r="B6900" i="106" s="1"/>
  <c r="D6900" i="106" s="1"/>
  <c r="J34" i="29"/>
  <c r="B6901" i="106" s="1"/>
  <c r="D6901" i="106" s="1"/>
  <c r="L34" i="29"/>
  <c r="L44" i="29"/>
  <c r="K46" i="29"/>
  <c r="K47" i="29"/>
  <c r="B1115" i="106" s="1"/>
  <c r="D1115" i="106" s="1"/>
  <c r="C49" i="29"/>
  <c r="L49" i="29"/>
  <c r="K52" i="29"/>
  <c r="E12" i="184" s="1"/>
  <c r="C55" i="29"/>
  <c r="B732" i="106" s="1"/>
  <c r="D732" i="106" s="1"/>
  <c r="L55" i="29"/>
  <c r="L59" i="29"/>
  <c r="L67" i="29"/>
  <c r="L74" i="29"/>
  <c r="L86" i="29"/>
  <c r="L94" i="29"/>
  <c r="L102" i="29"/>
  <c r="L112" i="29"/>
  <c r="L114" i="29" s="1"/>
  <c r="L151" i="29"/>
  <c r="L172" i="29"/>
  <c r="L176" i="29" s="1"/>
  <c r="L178" i="29" s="1"/>
  <c r="L188" i="29"/>
  <c r="L198" i="29"/>
  <c r="L200" i="29" s="1"/>
  <c r="L208" i="29"/>
  <c r="L212" i="29" s="1"/>
  <c r="L233" i="29"/>
  <c r="L242" i="29"/>
  <c r="L247" i="29"/>
  <c r="L258" i="29"/>
  <c r="L267" i="29"/>
  <c r="L274" i="29"/>
  <c r="L290" i="29"/>
  <c r="L300" i="29"/>
  <c r="L307" i="29"/>
  <c r="L420" i="29"/>
  <c r="L422" i="29" s="1"/>
  <c r="L430" i="29"/>
  <c r="L432" i="29" s="1"/>
  <c r="L442" i="29"/>
  <c r="L445" i="29" s="1"/>
  <c r="C12" i="5"/>
  <c r="D12" i="5"/>
  <c r="B5332" i="106" s="1"/>
  <c r="D5332" i="106" s="1"/>
  <c r="E12" i="5"/>
  <c r="B5511" i="106" s="1"/>
  <c r="D5511" i="106" s="1"/>
  <c r="F12" i="5"/>
  <c r="B5555" i="106" s="1"/>
  <c r="D5555" i="106" s="1"/>
  <c r="G12" i="5"/>
  <c r="B5723" i="106" s="1"/>
  <c r="D5723" i="106" s="1"/>
  <c r="H12" i="5"/>
  <c r="B5871" i="106" s="1"/>
  <c r="D5871" i="106" s="1"/>
  <c r="I12" i="5"/>
  <c r="B5916" i="106" s="1"/>
  <c r="D5916" i="106" s="1"/>
  <c r="J12" i="5"/>
  <c r="K12" i="5"/>
  <c r="B5985" i="106" s="1"/>
  <c r="D5985" i="106" s="1"/>
  <c r="C18" i="5"/>
  <c r="B5069" i="106" s="1"/>
  <c r="D5069" i="106" s="1"/>
  <c r="D18" i="5"/>
  <c r="B5337" i="106" s="1"/>
  <c r="D5337" i="106" s="1"/>
  <c r="E18" i="5"/>
  <c r="B5516" i="106" s="1"/>
  <c r="D5516" i="106" s="1"/>
  <c r="F18" i="5"/>
  <c r="B5560" i="106" s="1"/>
  <c r="D5560" i="106" s="1"/>
  <c r="G18" i="5"/>
  <c r="B5728" i="106" s="1"/>
  <c r="D5728" i="106" s="1"/>
  <c r="H18" i="5"/>
  <c r="B5876" i="106" s="1"/>
  <c r="D5876" i="106" s="1"/>
  <c r="I18" i="5"/>
  <c r="B5921" i="106" s="1"/>
  <c r="D5921" i="106" s="1"/>
  <c r="J18" i="5"/>
  <c r="B6304" i="106" s="1"/>
  <c r="D6304" i="106" s="1"/>
  <c r="K18" i="5"/>
  <c r="B5990" i="106" s="1"/>
  <c r="D5990" i="106" s="1"/>
  <c r="C40" i="5"/>
  <c r="B5085" i="106" s="1"/>
  <c r="D5085" i="106" s="1"/>
  <c r="F63" i="5"/>
  <c r="B5577" i="106" s="1"/>
  <c r="D5577" i="106" s="1"/>
  <c r="C67" i="5"/>
  <c r="B5088" i="106" s="1"/>
  <c r="D5088" i="106" s="1"/>
  <c r="D67" i="5"/>
  <c r="B5340" i="106" s="1"/>
  <c r="D5340" i="106" s="1"/>
  <c r="E67" i="5"/>
  <c r="B5519" i="106" s="1"/>
  <c r="D5519" i="106" s="1"/>
  <c r="F67" i="5"/>
  <c r="B5580" i="106" s="1"/>
  <c r="D5580" i="106" s="1"/>
  <c r="G67" i="5"/>
  <c r="B5731" i="106" s="1"/>
  <c r="D5731" i="106" s="1"/>
  <c r="H67" i="5"/>
  <c r="B5879" i="106" s="1"/>
  <c r="D5879" i="106" s="1"/>
  <c r="I67" i="5"/>
  <c r="B5924" i="106" s="1"/>
  <c r="D5924" i="106" s="1"/>
  <c r="J67" i="5"/>
  <c r="K67" i="5"/>
  <c r="B5993" i="106" s="1"/>
  <c r="D5993" i="106" s="1"/>
  <c r="C83" i="5"/>
  <c r="B5100" i="106" s="1"/>
  <c r="D5100" i="106" s="1"/>
  <c r="D83" i="5"/>
  <c r="B5346" i="106" s="1"/>
  <c r="D5346" i="106" s="1"/>
  <c r="C95" i="5"/>
  <c r="B5110" i="106" s="1"/>
  <c r="D5110" i="106" s="1"/>
  <c r="C110" i="5"/>
  <c r="B5118" i="106" s="1"/>
  <c r="D5118" i="106" s="1"/>
  <c r="D110" i="5"/>
  <c r="B5353" i="106" s="1"/>
  <c r="D5353" i="106" s="1"/>
  <c r="E110" i="5"/>
  <c r="B5524" i="106" s="1"/>
  <c r="D5524" i="106" s="1"/>
  <c r="F110" i="5"/>
  <c r="B5585" i="106" s="1"/>
  <c r="D5585" i="106" s="1"/>
  <c r="G110" i="5"/>
  <c r="B5735" i="106" s="1"/>
  <c r="D5735" i="106" s="1"/>
  <c r="H110" i="5"/>
  <c r="B5884" i="106" s="1"/>
  <c r="D5884" i="106" s="1"/>
  <c r="I110" i="5"/>
  <c r="B5928" i="106" s="1"/>
  <c r="D5928" i="106" s="1"/>
  <c r="J110" i="5"/>
  <c r="K110" i="5"/>
  <c r="B5997" i="106" s="1"/>
  <c r="D5997" i="106" s="1"/>
  <c r="C117" i="5"/>
  <c r="B5123" i="106" s="1"/>
  <c r="D5123" i="106" s="1"/>
  <c r="D117" i="5"/>
  <c r="B5358" i="106" s="1"/>
  <c r="D5358" i="106" s="1"/>
  <c r="F117" i="5"/>
  <c r="B5590" i="106" s="1"/>
  <c r="D5590" i="106" s="1"/>
  <c r="G117" i="5"/>
  <c r="B5739" i="106" s="1"/>
  <c r="D5739" i="106" s="1"/>
  <c r="C124" i="5"/>
  <c r="B5130" i="106" s="1"/>
  <c r="D5130" i="106" s="1"/>
  <c r="D124" i="5"/>
  <c r="B5365" i="106" s="1"/>
  <c r="D5365" i="106" s="1"/>
  <c r="E124" i="5"/>
  <c r="B5532" i="106" s="1"/>
  <c r="D5532" i="106" s="1"/>
  <c r="F124" i="5"/>
  <c r="B5597" i="106" s="1"/>
  <c r="D5597" i="106" s="1"/>
  <c r="F134" i="5"/>
  <c r="B5612" i="106" s="1"/>
  <c r="D5612" i="106" s="1"/>
  <c r="F157" i="5"/>
  <c r="G124" i="5"/>
  <c r="B5746" i="106" s="1"/>
  <c r="D5746" i="106" s="1"/>
  <c r="H124" i="5"/>
  <c r="B5891" i="106" s="1"/>
  <c r="D5891" i="106" s="1"/>
  <c r="J124" i="5"/>
  <c r="B6355" i="106" s="1"/>
  <c r="D6355" i="106" s="1"/>
  <c r="K124" i="5"/>
  <c r="B6004" i="106" s="1"/>
  <c r="D6004" i="106" s="1"/>
  <c r="C134" i="5"/>
  <c r="B5145" i="106" s="1"/>
  <c r="D5145" i="106" s="1"/>
  <c r="D134" i="5"/>
  <c r="B5367" i="106" s="1"/>
  <c r="D5367" i="106" s="1"/>
  <c r="C143" i="5"/>
  <c r="B5159" i="106" s="1"/>
  <c r="D5159" i="106" s="1"/>
  <c r="D143" i="5"/>
  <c r="B5381" i="106" s="1"/>
  <c r="D5381" i="106" s="1"/>
  <c r="G143" i="5"/>
  <c r="B5750" i="106" s="1"/>
  <c r="D5750" i="106" s="1"/>
  <c r="G147" i="5"/>
  <c r="B5754" i="106" s="1"/>
  <c r="D5754" i="106" s="1"/>
  <c r="G157" i="5"/>
  <c r="B4355" i="106" s="1"/>
  <c r="D4355" i="106" s="1"/>
  <c r="C147" i="5"/>
  <c r="B5163" i="106" s="1"/>
  <c r="D5163" i="106" s="1"/>
  <c r="C157" i="5"/>
  <c r="B5176" i="106" s="1"/>
  <c r="D5176" i="106" s="1"/>
  <c r="D157" i="5"/>
  <c r="B5392" i="106" s="1"/>
  <c r="D5392" i="106" s="1"/>
  <c r="E171" i="5"/>
  <c r="H171" i="5"/>
  <c r="B5897" i="106" s="1"/>
  <c r="D5897" i="106" s="1"/>
  <c r="I171" i="5"/>
  <c r="B4361" i="106" s="1"/>
  <c r="D4361" i="106" s="1"/>
  <c r="J171" i="5"/>
  <c r="B6394" i="106" s="1"/>
  <c r="D6394" i="106" s="1"/>
  <c r="K171" i="5"/>
  <c r="B4998" i="106" s="1"/>
  <c r="D4998" i="106" s="1"/>
  <c r="C177" i="5"/>
  <c r="B5223" i="106" s="1"/>
  <c r="D5223" i="106" s="1"/>
  <c r="D177" i="5"/>
  <c r="B5421" i="106" s="1"/>
  <c r="D5421" i="106" s="1"/>
  <c r="E177" i="5"/>
  <c r="B4370" i="106" s="1"/>
  <c r="D4370" i="106" s="1"/>
  <c r="F177" i="5"/>
  <c r="B5653" i="106" s="1"/>
  <c r="D5653" i="106" s="1"/>
  <c r="G177" i="5"/>
  <c r="B5778" i="106" s="1"/>
  <c r="D5778" i="106" s="1"/>
  <c r="H177" i="5"/>
  <c r="I177" i="5"/>
  <c r="B4371" i="106" s="1"/>
  <c r="D4371" i="106" s="1"/>
  <c r="J177" i="5"/>
  <c r="B6398" i="106" s="1"/>
  <c r="D6398" i="106" s="1"/>
  <c r="K177" i="5"/>
  <c r="B4949" i="106" s="1"/>
  <c r="D4949" i="106" s="1"/>
  <c r="C183" i="5"/>
  <c r="B5230" i="106" s="1"/>
  <c r="D5230" i="106" s="1"/>
  <c r="D183" i="5"/>
  <c r="B5423" i="106" s="1"/>
  <c r="D5423" i="106" s="1"/>
  <c r="F183" i="5"/>
  <c r="B5656" i="106" s="1"/>
  <c r="D5656" i="106" s="1"/>
  <c r="G183" i="5"/>
  <c r="B5782" i="106" s="1"/>
  <c r="D5782" i="106" s="1"/>
  <c r="H183" i="5"/>
  <c r="B5906" i="106" s="1"/>
  <c r="D5906" i="106" s="1"/>
  <c r="K183" i="5"/>
  <c r="B6014" i="106" s="1"/>
  <c r="D6014" i="106" s="1"/>
  <c r="D190" i="5"/>
  <c r="F190" i="5"/>
  <c r="G190" i="5"/>
  <c r="G200" i="5"/>
  <c r="B6407" i="106" s="1"/>
  <c r="D6407" i="106" s="1"/>
  <c r="D206" i="5"/>
  <c r="B5442" i="106" s="1"/>
  <c r="D5442" i="106" s="1"/>
  <c r="F206" i="5"/>
  <c r="B5675" i="106" s="1"/>
  <c r="D5675" i="106" s="1"/>
  <c r="G206" i="5"/>
  <c r="B5801" i="106" s="1"/>
  <c r="D5801" i="106" s="1"/>
  <c r="D211" i="5"/>
  <c r="B4410" i="106" s="1"/>
  <c r="D4410" i="106" s="1"/>
  <c r="F211" i="5"/>
  <c r="B4411" i="106" s="1"/>
  <c r="D4411" i="106" s="1"/>
  <c r="G211" i="5"/>
  <c r="B4412" i="106" s="1"/>
  <c r="D4412" i="106" s="1"/>
  <c r="D219" i="5"/>
  <c r="B5468" i="106" s="1"/>
  <c r="D5468" i="106" s="1"/>
  <c r="F219" i="5"/>
  <c r="B5701" i="106" s="1"/>
  <c r="D5701" i="106" s="1"/>
  <c r="G219" i="5"/>
  <c r="B5827" i="106" s="1"/>
  <c r="D5827" i="106" s="1"/>
  <c r="D223" i="5"/>
  <c r="B5486" i="106" s="1"/>
  <c r="D5486" i="106" s="1"/>
  <c r="G223" i="5"/>
  <c r="B5845" i="106" s="1"/>
  <c r="D5845" i="106" s="1"/>
  <c r="G254" i="5"/>
  <c r="B6835" i="106" s="1"/>
  <c r="D6835" i="106" s="1"/>
  <c r="B6831" i="106"/>
  <c r="D6831" i="106" s="1"/>
  <c r="D254" i="5"/>
  <c r="B6832" i="106" s="1"/>
  <c r="D6832" i="106" s="1"/>
  <c r="E254" i="5"/>
  <c r="F254" i="5"/>
  <c r="B6834" i="106" s="1"/>
  <c r="D6834" i="106" s="1"/>
  <c r="H254" i="5"/>
  <c r="H268" i="5" s="1"/>
  <c r="B4439" i="106" s="1"/>
  <c r="D4439" i="106" s="1"/>
  <c r="J254" i="5"/>
  <c r="J268" i="5" s="1"/>
  <c r="B7039" i="106" s="1"/>
  <c r="D7039" i="106" s="1"/>
  <c r="K254" i="5"/>
  <c r="K268" i="5" s="1"/>
  <c r="B4440" i="106" s="1"/>
  <c r="D4440" i="106" s="1"/>
  <c r="B2631" i="106"/>
  <c r="D2631" i="106" s="1"/>
  <c r="D7" i="118"/>
  <c r="D8" i="118"/>
  <c r="D9" i="118"/>
  <c r="H14" i="118"/>
  <c r="H19" i="118"/>
  <c r="H24" i="118"/>
  <c r="H28" i="118"/>
  <c r="H33" i="118"/>
  <c r="D23" i="37"/>
  <c r="L23" i="37"/>
  <c r="D25" i="37"/>
  <c r="B4268" i="106" s="1"/>
  <c r="D4268" i="106" s="1"/>
  <c r="I133" i="29" l="1"/>
  <c r="B7035" i="106" s="1"/>
  <c r="D7035" i="106" s="1"/>
  <c r="B6287" i="106"/>
  <c r="D6287" i="106" s="1"/>
  <c r="G14" i="4"/>
  <c r="F72" i="34"/>
  <c r="J133" i="29"/>
  <c r="B7036" i="106" s="1"/>
  <c r="D7036" i="106" s="1"/>
  <c r="B2025" i="106"/>
  <c r="D2025" i="106" s="1"/>
  <c r="I8" i="11"/>
  <c r="M17" i="3"/>
  <c r="B272" i="106" s="1"/>
  <c r="D272" i="106" s="1"/>
  <c r="B7618" i="106"/>
  <c r="B7600" i="106"/>
  <c r="B7607" i="106"/>
  <c r="I9" i="11"/>
  <c r="B3452" i="106"/>
  <c r="D3452" i="106" s="1"/>
  <c r="M20" i="3"/>
  <c r="B2862" i="106" s="1"/>
  <c r="D2862" i="106" s="1"/>
  <c r="B2024" i="106"/>
  <c r="D2024" i="106" s="1"/>
  <c r="M16" i="3"/>
  <c r="B271" i="106" s="1"/>
  <c r="D271" i="106" s="1"/>
  <c r="B7589" i="106"/>
  <c r="M15" i="3"/>
  <c r="B2028" i="106"/>
  <c r="D2028" i="106" s="1"/>
  <c r="I13" i="11"/>
  <c r="B2027" i="106"/>
  <c r="D2027" i="106" s="1"/>
  <c r="I12" i="11"/>
  <c r="M19" i="3"/>
  <c r="B274" i="106" s="1"/>
  <c r="D274" i="106" s="1"/>
  <c r="B2026" i="106"/>
  <c r="D2026" i="106" s="1"/>
  <c r="I10" i="11"/>
  <c r="M18" i="3"/>
  <c r="B273" i="106" s="1"/>
  <c r="D273" i="106" s="1"/>
  <c r="I214" i="29"/>
  <c r="B7069" i="106" s="1"/>
  <c r="D7069" i="106" s="1"/>
  <c r="C133" i="29"/>
  <c r="B1223" i="106" s="1"/>
  <c r="D1223" i="106" s="1"/>
  <c r="C432" i="29"/>
  <c r="C447" i="29" s="1"/>
  <c r="B3620" i="106" s="1"/>
  <c r="D3620" i="106" s="1"/>
  <c r="B7080" i="106"/>
  <c r="D7080" i="106" s="1"/>
  <c r="K254" i="29"/>
  <c r="B1486" i="106" s="1"/>
  <c r="D1486" i="106" s="1"/>
  <c r="F64" i="34"/>
  <c r="J214" i="29"/>
  <c r="B7070" i="106" s="1"/>
  <c r="D7070" i="106" s="1"/>
  <c r="B7045" i="106"/>
  <c r="D7045" i="106" s="1"/>
  <c r="L53" i="3"/>
  <c r="L33" i="3"/>
  <c r="B6349" i="106"/>
  <c r="D6349" i="106" s="1"/>
  <c r="B6316" i="106"/>
  <c r="D6316" i="106" s="1"/>
  <c r="G6" i="12"/>
  <c r="B1948" i="106" s="1"/>
  <c r="D1948" i="106" s="1"/>
  <c r="B6299" i="106"/>
  <c r="D6299" i="106" s="1"/>
  <c r="G5" i="12"/>
  <c r="H76" i="4"/>
  <c r="H115" i="4" s="1"/>
  <c r="B8055" i="106" s="1"/>
  <c r="D8055" i="106" s="1"/>
  <c r="B1140" i="106"/>
  <c r="D1140" i="106" s="1"/>
  <c r="G38" i="108"/>
  <c r="E38" i="108"/>
  <c r="E34" i="108"/>
  <c r="G34" i="108"/>
  <c r="F27" i="108"/>
  <c r="D27" i="108"/>
  <c r="F31" i="108"/>
  <c r="D31" i="108"/>
  <c r="F15" i="184"/>
  <c r="F19" i="184" s="1"/>
  <c r="G26" i="108"/>
  <c r="E26" i="108"/>
  <c r="B1135" i="106"/>
  <c r="D1135" i="106" s="1"/>
  <c r="F36" i="108"/>
  <c r="D36" i="108"/>
  <c r="B1127" i="106"/>
  <c r="D1127" i="106" s="1"/>
  <c r="G29" i="108"/>
  <c r="E29" i="108"/>
  <c r="D14" i="4"/>
  <c r="B2568" i="106" s="1"/>
  <c r="D2568" i="106" s="1"/>
  <c r="F56" i="34"/>
  <c r="B7830" i="106" s="1"/>
  <c r="D7830" i="106" s="1"/>
  <c r="B7076" i="106"/>
  <c r="D7076" i="106" s="1"/>
  <c r="B7074" i="106"/>
  <c r="D7074" i="106" s="1"/>
  <c r="B7072" i="106"/>
  <c r="D7072" i="106" s="1"/>
  <c r="H445" i="29"/>
  <c r="B7240" i="106" s="1"/>
  <c r="D7240" i="106" s="1"/>
  <c r="B1272" i="106"/>
  <c r="D1272" i="106" s="1"/>
  <c r="B1137" i="106"/>
  <c r="D1137" i="106" s="1"/>
  <c r="F37" i="108"/>
  <c r="D37" i="108"/>
  <c r="B1134" i="106"/>
  <c r="D1134" i="106" s="1"/>
  <c r="G35" i="108"/>
  <c r="E35" i="108"/>
  <c r="B1128" i="106"/>
  <c r="D1128" i="106" s="1"/>
  <c r="G30" i="108"/>
  <c r="E30" i="108"/>
  <c r="B1126" i="106"/>
  <c r="D1126" i="106" s="1"/>
  <c r="F28" i="108"/>
  <c r="E28" i="108"/>
  <c r="E15" i="184"/>
  <c r="H15" i="184" s="1"/>
  <c r="F26" i="108"/>
  <c r="D26" i="108"/>
  <c r="G33" i="108"/>
  <c r="E33" i="108"/>
  <c r="C14" i="4"/>
  <c r="B2556" i="106" s="1"/>
  <c r="D2556" i="106" s="1"/>
  <c r="G39" i="108"/>
  <c r="E39" i="108"/>
  <c r="B6259" i="106"/>
  <c r="D6259" i="106" s="1"/>
  <c r="J115" i="4"/>
  <c r="B8082" i="106" s="1"/>
  <c r="D8082" i="106" s="1"/>
  <c r="B4173" i="106"/>
  <c r="D4173" i="106" s="1"/>
  <c r="E108" i="4"/>
  <c r="B7996" i="106" s="1"/>
  <c r="D7996" i="106" s="1"/>
  <c r="B4132" i="106"/>
  <c r="D4132" i="106" s="1"/>
  <c r="H108" i="4"/>
  <c r="B8051" i="106" s="1"/>
  <c r="D8051" i="106" s="1"/>
  <c r="B4130" i="106"/>
  <c r="D4130" i="106" s="1"/>
  <c r="D108" i="4"/>
  <c r="B7980" i="106" s="1"/>
  <c r="D7980" i="106" s="1"/>
  <c r="B3582" i="106"/>
  <c r="D3582" i="106" s="1"/>
  <c r="K113" i="4"/>
  <c r="B8098" i="106" s="1"/>
  <c r="D8098" i="106" s="1"/>
  <c r="B3258" i="106"/>
  <c r="D3258" i="106" s="1"/>
  <c r="G115" i="4"/>
  <c r="B8039" i="106" s="1"/>
  <c r="D8039" i="106" s="1"/>
  <c r="B3256" i="106"/>
  <c r="D3256" i="106" s="1"/>
  <c r="G113" i="4"/>
  <c r="B8038" i="106" s="1"/>
  <c r="D8038" i="106" s="1"/>
  <c r="F77" i="4"/>
  <c r="F115" i="4"/>
  <c r="B8019" i="106" s="1"/>
  <c r="D8019" i="106" s="1"/>
  <c r="B3250" i="106"/>
  <c r="D3250" i="106" s="1"/>
  <c r="F113" i="4"/>
  <c r="B8018" i="106" s="1"/>
  <c r="D8018" i="106" s="1"/>
  <c r="B3229" i="106"/>
  <c r="D3229" i="106" s="1"/>
  <c r="C115" i="4"/>
  <c r="B7965" i="106" s="1"/>
  <c r="D7965" i="106" s="1"/>
  <c r="B6236" i="106"/>
  <c r="D6236" i="106" s="1"/>
  <c r="J113" i="4"/>
  <c r="B8081" i="106" s="1"/>
  <c r="D8081" i="106" s="1"/>
  <c r="B6226" i="106"/>
  <c r="D6226" i="106" s="1"/>
  <c r="J108" i="4"/>
  <c r="B8078" i="106" s="1"/>
  <c r="D8078" i="106" s="1"/>
  <c r="B4174" i="106"/>
  <c r="D4174" i="106" s="1"/>
  <c r="G108" i="4"/>
  <c r="B8035" i="106" s="1"/>
  <c r="D8035" i="106" s="1"/>
  <c r="B4133" i="106"/>
  <c r="D4133" i="106" s="1"/>
  <c r="K108" i="4"/>
  <c r="B8095" i="106" s="1"/>
  <c r="D8095" i="106" s="1"/>
  <c r="B4131" i="106"/>
  <c r="D4131" i="106" s="1"/>
  <c r="F108" i="4"/>
  <c r="B8015" i="106" s="1"/>
  <c r="D8015" i="106" s="1"/>
  <c r="B4129" i="106"/>
  <c r="D4129" i="106" s="1"/>
  <c r="C108" i="4"/>
  <c r="B7961" i="106" s="1"/>
  <c r="D7961" i="106" s="1"/>
  <c r="B3315" i="106"/>
  <c r="D3315" i="106" s="1"/>
  <c r="I113" i="4"/>
  <c r="B8064" i="106" s="1"/>
  <c r="D8064" i="106" s="1"/>
  <c r="B3296" i="106"/>
  <c r="D3296" i="106" s="1"/>
  <c r="B3274" i="106"/>
  <c r="D3274" i="106" s="1"/>
  <c r="E115" i="4"/>
  <c r="B8000" i="106" s="1"/>
  <c r="D8000" i="106" s="1"/>
  <c r="B3235" i="106"/>
  <c r="D3235" i="106" s="1"/>
  <c r="D115" i="4"/>
  <c r="B7984" i="106" s="1"/>
  <c r="D7984" i="106" s="1"/>
  <c r="D6101" i="106"/>
  <c r="A7244" i="106"/>
  <c r="B6189" i="106"/>
  <c r="D6189" i="106" s="1"/>
  <c r="B7907" i="106"/>
  <c r="D7907" i="106" s="1"/>
  <c r="B3563" i="106"/>
  <c r="D3563" i="106" s="1"/>
  <c r="B7908" i="106"/>
  <c r="D7908" i="106" s="1"/>
  <c r="B2908" i="106"/>
  <c r="D2908" i="106" s="1"/>
  <c r="B7906" i="106"/>
  <c r="D7906" i="106" s="1"/>
  <c r="B7902" i="106"/>
  <c r="D7902" i="106" s="1"/>
  <c r="B7901" i="106"/>
  <c r="D7901" i="106" s="1"/>
  <c r="B89" i="106"/>
  <c r="D89" i="106" s="1"/>
  <c r="B7900" i="106"/>
  <c r="D7900" i="106" s="1"/>
  <c r="B7905" i="106"/>
  <c r="D7905" i="106" s="1"/>
  <c r="B7904" i="106"/>
  <c r="D7904" i="106" s="1"/>
  <c r="B7903" i="106"/>
  <c r="D7903" i="106" s="1"/>
  <c r="B2893" i="106"/>
  <c r="D2893" i="106" s="1"/>
  <c r="B7897" i="106"/>
  <c r="D7897" i="106" s="1"/>
  <c r="B2886" i="106"/>
  <c r="D2886" i="106" s="1"/>
  <c r="B7894" i="106"/>
  <c r="D7894" i="106" s="1"/>
  <c r="B129" i="106"/>
  <c r="D129" i="106" s="1"/>
  <c r="B7890" i="106"/>
  <c r="D7890" i="106" s="1"/>
  <c r="B6122" i="106"/>
  <c r="D6122" i="106" s="1"/>
  <c r="B7895" i="106"/>
  <c r="D7895" i="106" s="1"/>
  <c r="B3550" i="106"/>
  <c r="D3550" i="106" s="1"/>
  <c r="B7896" i="106"/>
  <c r="D7896" i="106" s="1"/>
  <c r="B201" i="106"/>
  <c r="D201" i="106" s="1"/>
  <c r="B7893" i="106"/>
  <c r="D7893" i="106" s="1"/>
  <c r="B178" i="106"/>
  <c r="D178" i="106" s="1"/>
  <c r="B7892" i="106"/>
  <c r="D7892" i="106" s="1"/>
  <c r="B155" i="106"/>
  <c r="D155" i="106" s="1"/>
  <c r="B7891" i="106"/>
  <c r="D7891" i="106" s="1"/>
  <c r="B107" i="106"/>
  <c r="D107" i="106" s="1"/>
  <c r="B7889" i="106"/>
  <c r="D7889" i="106" s="1"/>
  <c r="B75" i="106"/>
  <c r="D75" i="106" s="1"/>
  <c r="B7888" i="106"/>
  <c r="D7888" i="106" s="1"/>
  <c r="K365" i="29"/>
  <c r="F71" i="34"/>
  <c r="F36" i="34"/>
  <c r="B7826" i="106" s="1"/>
  <c r="D7826" i="106" s="1"/>
  <c r="F70" i="34"/>
  <c r="F50" i="34"/>
  <c r="F37" i="34"/>
  <c r="B7827" i="106" s="1"/>
  <c r="D7827" i="106" s="1"/>
  <c r="B6846" i="106"/>
  <c r="D6846" i="106" s="1"/>
  <c r="K35" i="29"/>
  <c r="B8124" i="106" s="1"/>
  <c r="D8124" i="106" s="1"/>
  <c r="C111" i="5"/>
  <c r="B5119" i="106" s="1"/>
  <c r="D5119" i="106" s="1"/>
  <c r="C112" i="5"/>
  <c r="B8104" i="106" s="1"/>
  <c r="D8104" i="106" s="1"/>
  <c r="B2607" i="106"/>
  <c r="D2607" i="106" s="1"/>
  <c r="G104" i="4"/>
  <c r="B8031" i="106" s="1"/>
  <c r="D8031" i="106" s="1"/>
  <c r="C104" i="4"/>
  <c r="B7957" i="106" s="1"/>
  <c r="D7957" i="106" s="1"/>
  <c r="E16" i="184"/>
  <c r="H16" i="184" s="1"/>
  <c r="H12" i="184"/>
  <c r="F42" i="34"/>
  <c r="B7214" i="106"/>
  <c r="D7214" i="106" s="1"/>
  <c r="B7160" i="106"/>
  <c r="D7160" i="106" s="1"/>
  <c r="B7124" i="106"/>
  <c r="D7124" i="106" s="1"/>
  <c r="E17" i="184"/>
  <c r="H17" i="184" s="1"/>
  <c r="B1122" i="106"/>
  <c r="D1122" i="106" s="1"/>
  <c r="B1124" i="106"/>
  <c r="D1124" i="106" s="1"/>
  <c r="J23" i="37"/>
  <c r="L447" i="29"/>
  <c r="F19" i="7"/>
  <c r="B1805" i="106" s="1"/>
  <c r="D1805" i="106" s="1"/>
  <c r="F46" i="34"/>
  <c r="F38" i="34"/>
  <c r="B7828" i="106" s="1"/>
  <c r="D7828" i="106" s="1"/>
  <c r="H114" i="29"/>
  <c r="B7016" i="106" s="1"/>
  <c r="D7016" i="106" s="1"/>
  <c r="J77" i="4"/>
  <c r="B3645" i="106"/>
  <c r="D3645" i="106" s="1"/>
  <c r="K76" i="4"/>
  <c r="K188" i="29"/>
  <c r="F13" i="4" s="1"/>
  <c r="G214" i="29"/>
  <c r="L5" i="11"/>
  <c r="B2054" i="106" s="1"/>
  <c r="D2054" i="106" s="1"/>
  <c r="J432" i="29"/>
  <c r="J447" i="29" s="1"/>
  <c r="B7243" i="106" s="1"/>
  <c r="D7243" i="106" s="1"/>
  <c r="J41" i="3"/>
  <c r="B1306" i="106"/>
  <c r="D1306" i="106" s="1"/>
  <c r="E178" i="29"/>
  <c r="B1307" i="106" s="1"/>
  <c r="D1307" i="106" s="1"/>
  <c r="D17" i="7"/>
  <c r="B4102" i="106" s="1"/>
  <c r="D4102" i="106" s="1"/>
  <c r="D9" i="7"/>
  <c r="B1765" i="106" s="1"/>
  <c r="D1765" i="106" s="1"/>
  <c r="D11" i="37"/>
  <c r="H29" i="118"/>
  <c r="K28" i="118" s="1"/>
  <c r="O27" i="118" s="1"/>
  <c r="O29" i="118" s="1"/>
  <c r="F14" i="4"/>
  <c r="B7725" i="106"/>
  <c r="D7725" i="106" s="1"/>
  <c r="F49" i="34"/>
  <c r="F44" i="34"/>
  <c r="D34" i="36"/>
  <c r="B4085" i="106"/>
  <c r="D4085" i="106" s="1"/>
  <c r="K41" i="3"/>
  <c r="K62" i="3" s="1"/>
  <c r="B7939" i="106" s="1"/>
  <c r="D7939" i="106" s="1"/>
  <c r="L15" i="11"/>
  <c r="B3457" i="106" s="1"/>
  <c r="D3457" i="106" s="1"/>
  <c r="B3252" i="106"/>
  <c r="D3252" i="106" s="1"/>
  <c r="I24" i="12"/>
  <c r="B3647" i="106"/>
  <c r="D3647" i="106" s="1"/>
  <c r="G447" i="29"/>
  <c r="B3648" i="106" s="1"/>
  <c r="D3648" i="106" s="1"/>
  <c r="D5" i="4"/>
  <c r="L309" i="29"/>
  <c r="K430" i="29"/>
  <c r="F21" i="8"/>
  <c r="K24" i="12"/>
  <c r="B3619" i="106"/>
  <c r="D3619" i="106" s="1"/>
  <c r="F41" i="34"/>
  <c r="F35" i="34"/>
  <c r="B7825" i="106" s="1"/>
  <c r="D7825" i="106" s="1"/>
  <c r="F66" i="34"/>
  <c r="F45" i="34"/>
  <c r="K282" i="29"/>
  <c r="B3722" i="106" s="1"/>
  <c r="D3722" i="106" s="1"/>
  <c r="B1408" i="106"/>
  <c r="D1408" i="106" s="1"/>
  <c r="B1327" i="106"/>
  <c r="D1327" i="106" s="1"/>
  <c r="F61" i="34"/>
  <c r="D12" i="7"/>
  <c r="B1767" i="106" s="1"/>
  <c r="D1767" i="106" s="1"/>
  <c r="B1744" i="106"/>
  <c r="D1744" i="106" s="1"/>
  <c r="F147" i="34"/>
  <c r="B7858" i="106" s="1"/>
  <c r="D7858" i="106" s="1"/>
  <c r="D13" i="7"/>
  <c r="B3724" i="106" s="1"/>
  <c r="D3724" i="106" s="1"/>
  <c r="I172" i="5"/>
  <c r="B4214" i="106" s="1"/>
  <c r="D4214" i="106" s="1"/>
  <c r="B5094" i="106"/>
  <c r="D5094" i="106" s="1"/>
  <c r="D4" i="7"/>
  <c r="B1758" i="106" s="1"/>
  <c r="D1758" i="106" s="1"/>
  <c r="F126" i="34"/>
  <c r="B7841" i="106" s="1"/>
  <c r="D7841" i="106" s="1"/>
  <c r="G5" i="4"/>
  <c r="F144" i="34"/>
  <c r="B7855" i="106" s="1"/>
  <c r="D7855" i="106" s="1"/>
  <c r="G171" i="5"/>
  <c r="G172" i="5" s="1"/>
  <c r="B5776" i="106" s="1"/>
  <c r="D5776" i="106" s="1"/>
  <c r="D111" i="5"/>
  <c r="D4" i="4" s="1"/>
  <c r="D94" i="4" s="1"/>
  <c r="B7968" i="106" s="1"/>
  <c r="D7968" i="106" s="1"/>
  <c r="I269" i="5"/>
  <c r="B4433" i="106" s="1"/>
  <c r="D4433" i="106" s="1"/>
  <c r="B4394" i="106"/>
  <c r="D4394" i="106" s="1"/>
  <c r="G111" i="5"/>
  <c r="G4" i="4" s="1"/>
  <c r="G94" i="4" s="1"/>
  <c r="B8022" i="106" s="1"/>
  <c r="D8022" i="106" s="1"/>
  <c r="B5064" i="106"/>
  <c r="D5064" i="106" s="1"/>
  <c r="F131" i="34"/>
  <c r="B7845" i="106" s="1"/>
  <c r="D7845" i="106" s="1"/>
  <c r="C171" i="5"/>
  <c r="F143" i="34"/>
  <c r="B7854" i="106" s="1"/>
  <c r="D7854" i="106" s="1"/>
  <c r="D5" i="7"/>
  <c r="B1759" i="106" s="1"/>
  <c r="D1759" i="106" s="1"/>
  <c r="K172" i="5"/>
  <c r="K6" i="4" s="1"/>
  <c r="J269" i="5"/>
  <c r="B7052" i="106" s="1"/>
  <c r="D7052" i="106" s="1"/>
  <c r="D15" i="7"/>
  <c r="B1770" i="106" s="1"/>
  <c r="D1770" i="106" s="1"/>
  <c r="K269" i="5"/>
  <c r="B6020" i="106" s="1"/>
  <c r="D6020" i="106" s="1"/>
  <c r="F146" i="34"/>
  <c r="B7857" i="106" s="1"/>
  <c r="D7857" i="106" s="1"/>
  <c r="H172" i="5"/>
  <c r="D11" i="7"/>
  <c r="B1766" i="106" s="1"/>
  <c r="D1766" i="106" s="1"/>
  <c r="H111" i="5"/>
  <c r="H4" i="4" s="1"/>
  <c r="H94" i="4" s="1"/>
  <c r="B8042" i="106" s="1"/>
  <c r="D8042" i="106" s="1"/>
  <c r="E111" i="5"/>
  <c r="B5525" i="106" s="1"/>
  <c r="D5525" i="106" s="1"/>
  <c r="D7" i="7"/>
  <c r="B1761" i="106" s="1"/>
  <c r="D1761" i="106" s="1"/>
  <c r="F152" i="34"/>
  <c r="B7863" i="106" s="1"/>
  <c r="D7863" i="106" s="1"/>
  <c r="F171" i="5"/>
  <c r="B5642" i="106" s="1"/>
  <c r="D5642" i="106" s="1"/>
  <c r="C41" i="3"/>
  <c r="H292" i="29"/>
  <c r="B1452" i="106" s="1"/>
  <c r="D1452" i="106" s="1"/>
  <c r="B4154" i="106"/>
  <c r="D4154" i="106" s="1"/>
  <c r="H176" i="29"/>
  <c r="H178" i="29" s="1"/>
  <c r="B1316" i="106" s="1"/>
  <c r="D1316" i="106" s="1"/>
  <c r="B2821" i="106"/>
  <c r="D2821" i="106" s="1"/>
  <c r="H432" i="29"/>
  <c r="B3654" i="106" s="1"/>
  <c r="D3654" i="106" s="1"/>
  <c r="K172" i="29"/>
  <c r="K176" i="29" s="1"/>
  <c r="K178" i="29" s="1"/>
  <c r="F10" i="34" s="1"/>
  <c r="E104" i="29"/>
  <c r="B2788" i="106" s="1"/>
  <c r="D2788" i="106" s="1"/>
  <c r="B7221" i="106"/>
  <c r="D7221" i="106" s="1"/>
  <c r="K141" i="29"/>
  <c r="K86" i="29"/>
  <c r="B2086" i="106" s="1"/>
  <c r="D2086" i="106" s="1"/>
  <c r="B82" i="36"/>
  <c r="D18" i="7"/>
  <c r="B4103" i="106" s="1"/>
  <c r="D4103" i="106" s="1"/>
  <c r="F125" i="34"/>
  <c r="B7840" i="106" s="1"/>
  <c r="D7840" i="106" s="1"/>
  <c r="F127" i="34"/>
  <c r="B7842" i="106" s="1"/>
  <c r="D7842" i="106" s="1"/>
  <c r="F111" i="5"/>
  <c r="F4" i="4" s="1"/>
  <c r="F94" i="4" s="1"/>
  <c r="B8003" i="106" s="1"/>
  <c r="D8003" i="106" s="1"/>
  <c r="J111" i="5"/>
  <c r="J4" i="4" s="1"/>
  <c r="J94" i="4" s="1"/>
  <c r="B8068" i="106" s="1"/>
  <c r="D8068" i="106" s="1"/>
  <c r="J172" i="5"/>
  <c r="F115" i="34"/>
  <c r="B7836" i="106" s="1"/>
  <c r="D7836" i="106" s="1"/>
  <c r="F145" i="34"/>
  <c r="B7856" i="106" s="1"/>
  <c r="D7856" i="106" s="1"/>
  <c r="D14" i="7"/>
  <c r="B1768" i="106" s="1"/>
  <c r="D1768" i="106" s="1"/>
  <c r="F5" i="4"/>
  <c r="C5" i="4"/>
  <c r="B6838" i="106"/>
  <c r="D6838" i="106" s="1"/>
  <c r="B6837" i="106"/>
  <c r="D6837" i="106" s="1"/>
  <c r="B6836" i="106"/>
  <c r="D6836" i="106" s="1"/>
  <c r="D171" i="5"/>
  <c r="B5410" i="106" s="1"/>
  <c r="D5410" i="106" s="1"/>
  <c r="B5616" i="106"/>
  <c r="D5616" i="106" s="1"/>
  <c r="K111" i="5"/>
  <c r="K4" i="4" s="1"/>
  <c r="K94" i="4" s="1"/>
  <c r="B8085" i="106" s="1"/>
  <c r="D8085" i="106" s="1"/>
  <c r="F16" i="11"/>
  <c r="B2029" i="106" s="1"/>
  <c r="D2029" i="106" s="1"/>
  <c r="F48" i="34"/>
  <c r="F40" i="34"/>
  <c r="B7198" i="106"/>
  <c r="D7198" i="106" s="1"/>
  <c r="B7215" i="106"/>
  <c r="D7215" i="106" s="1"/>
  <c r="B6899" i="106"/>
  <c r="D6899" i="106" s="1"/>
  <c r="F51" i="34"/>
  <c r="B6883" i="106"/>
  <c r="D6883" i="106" s="1"/>
  <c r="F43" i="34"/>
  <c r="B7209" i="106"/>
  <c r="D7209" i="106" s="1"/>
  <c r="K420" i="29"/>
  <c r="B7213" i="106" s="1"/>
  <c r="D7213" i="106" s="1"/>
  <c r="B6891" i="106"/>
  <c r="D6891" i="106" s="1"/>
  <c r="F47" i="34"/>
  <c r="B6875" i="106"/>
  <c r="D6875" i="106" s="1"/>
  <c r="F39" i="34"/>
  <c r="B3701" i="106"/>
  <c r="D3701" i="106" s="1"/>
  <c r="K442" i="29"/>
  <c r="B3674" i="106" s="1"/>
  <c r="D3674" i="106" s="1"/>
  <c r="D432" i="29"/>
  <c r="D447" i="29" s="1"/>
  <c r="B3627" i="106" s="1"/>
  <c r="D3627" i="106" s="1"/>
  <c r="I76" i="4"/>
  <c r="I115" i="4" s="1"/>
  <c r="B8065" i="106" s="1"/>
  <c r="D8065" i="106" s="1"/>
  <c r="I41" i="3"/>
  <c r="I62" i="3" s="1"/>
  <c r="B7937" i="106" s="1"/>
  <c r="D7937" i="106" s="1"/>
  <c r="H309" i="29"/>
  <c r="B1552" i="106" s="1"/>
  <c r="D1552" i="106" s="1"/>
  <c r="E309" i="29"/>
  <c r="B1534" i="106" s="1"/>
  <c r="D1534" i="106" s="1"/>
  <c r="D309" i="29"/>
  <c r="B1528" i="106" s="1"/>
  <c r="D1528" i="106" s="1"/>
  <c r="B1510" i="106"/>
  <c r="D1510" i="106" s="1"/>
  <c r="K290" i="29"/>
  <c r="K233" i="29"/>
  <c r="B1350" i="106"/>
  <c r="D1350" i="106" s="1"/>
  <c r="E214" i="29"/>
  <c r="B1351" i="106" s="1"/>
  <c r="D1351" i="106" s="1"/>
  <c r="B1262" i="106"/>
  <c r="D1262" i="106" s="1"/>
  <c r="H133" i="29"/>
  <c r="H155" i="29" s="1"/>
  <c r="B1271" i="106" s="1"/>
  <c r="D1271" i="106" s="1"/>
  <c r="B1237" i="106"/>
  <c r="D1237" i="106" s="1"/>
  <c r="E133" i="29"/>
  <c r="B1144" i="106"/>
  <c r="D1144" i="106" s="1"/>
  <c r="K112" i="29"/>
  <c r="B120" i="106"/>
  <c r="D120" i="106" s="1"/>
  <c r="D41" i="3"/>
  <c r="D62" i="3" s="1"/>
  <c r="B7932" i="106" s="1"/>
  <c r="D7932" i="106" s="1"/>
  <c r="B1132" i="106"/>
  <c r="D1132" i="106" s="1"/>
  <c r="B7757" i="106"/>
  <c r="D7757" i="106" s="1"/>
  <c r="B1337" i="106"/>
  <c r="D1337" i="106" s="1"/>
  <c r="C214" i="29"/>
  <c r="B1338" i="106" s="1"/>
  <c r="D1338" i="106" s="1"/>
  <c r="B167" i="106"/>
  <c r="D167" i="106" s="1"/>
  <c r="F41" i="3"/>
  <c r="F62" i="3" s="1"/>
  <c r="B7934" i="106" s="1"/>
  <c r="D7934" i="106" s="1"/>
  <c r="B1129" i="106"/>
  <c r="D1129" i="106" s="1"/>
  <c r="L3" i="11"/>
  <c r="B7594" i="106" s="1"/>
  <c r="D10" i="7"/>
  <c r="B1763" i="106" s="1"/>
  <c r="D1763" i="106" s="1"/>
  <c r="D16" i="7"/>
  <c r="B3445" i="106" s="1"/>
  <c r="D3445" i="106" s="1"/>
  <c r="B19" i="7"/>
  <c r="B1757" i="106" s="1"/>
  <c r="D1757" i="106" s="1"/>
  <c r="D8" i="7"/>
  <c r="B1762" i="106" s="1"/>
  <c r="D1762" i="106" s="1"/>
  <c r="F268" i="5"/>
  <c r="B5711" i="106" s="1"/>
  <c r="D5711" i="106" s="1"/>
  <c r="B4395" i="106"/>
  <c r="D4395" i="106" s="1"/>
  <c r="B4948" i="106"/>
  <c r="D4948" i="106" s="1"/>
  <c r="H269" i="5"/>
  <c r="H7" i="4" s="1"/>
  <c r="L214" i="29"/>
  <c r="L104" i="29"/>
  <c r="B1119" i="106"/>
  <c r="D1119" i="106" s="1"/>
  <c r="K55" i="29"/>
  <c r="B729" i="106"/>
  <c r="D729" i="106" s="1"/>
  <c r="C76" i="29"/>
  <c r="B1114" i="106"/>
  <c r="D1114" i="106" s="1"/>
  <c r="K49" i="29"/>
  <c r="F177" i="34"/>
  <c r="B7864" i="106" s="1"/>
  <c r="D7864" i="106" s="1"/>
  <c r="B7598" i="106"/>
  <c r="L6" i="11"/>
  <c r="B7603" i="106" s="1"/>
  <c r="E268" i="5"/>
  <c r="B6833" i="106"/>
  <c r="D6833" i="106" s="1"/>
  <c r="G268" i="5"/>
  <c r="B4396" i="106"/>
  <c r="D4396" i="106" s="1"/>
  <c r="B5535" i="106"/>
  <c r="D5535" i="106" s="1"/>
  <c r="E172" i="5"/>
  <c r="I111" i="5"/>
  <c r="I4" i="4" s="1"/>
  <c r="I94" i="4" s="1"/>
  <c r="B8058" i="106" s="1"/>
  <c r="D8058" i="106" s="1"/>
  <c r="L276" i="29"/>
  <c r="L292" i="29" s="1"/>
  <c r="L76" i="29"/>
  <c r="K34" i="29"/>
  <c r="B718" i="106"/>
  <c r="D718" i="106" s="1"/>
  <c r="B7616" i="106"/>
  <c r="L14" i="11"/>
  <c r="B7621" i="106" s="1"/>
  <c r="B7228" i="106"/>
  <c r="D7228" i="106" s="1"/>
  <c r="I432" i="29"/>
  <c r="I447" i="29" s="1"/>
  <c r="B7200" i="106"/>
  <c r="D7200" i="106" s="1"/>
  <c r="B7217" i="106"/>
  <c r="D7217" i="106" s="1"/>
  <c r="B7212" i="106"/>
  <c r="D7212" i="106" s="1"/>
  <c r="B7219" i="106"/>
  <c r="D7219" i="106" s="1"/>
  <c r="B7199" i="106"/>
  <c r="D7199" i="106" s="1"/>
  <c r="B7216" i="106"/>
  <c r="D7216" i="106" s="1"/>
  <c r="B6915" i="106"/>
  <c r="D6915" i="106" s="1"/>
  <c r="J76" i="29"/>
  <c r="J117" i="29" s="1"/>
  <c r="B8133" i="106" s="1"/>
  <c r="D8133" i="106" s="1"/>
  <c r="D268" i="5"/>
  <c r="B5499" i="106" s="1"/>
  <c r="D5499" i="106" s="1"/>
  <c r="J309" i="29"/>
  <c r="B7115" i="106" s="1"/>
  <c r="D7115" i="106" s="1"/>
  <c r="I309" i="29"/>
  <c r="B7114" i="106" s="1"/>
  <c r="D7114" i="106" s="1"/>
  <c r="J155" i="29"/>
  <c r="B7050" i="106" s="1"/>
  <c r="D7050" i="106" s="1"/>
  <c r="I155" i="29"/>
  <c r="F59" i="34" s="1"/>
  <c r="B6914" i="106"/>
  <c r="D6914" i="106" s="1"/>
  <c r="I76" i="29"/>
  <c r="I117" i="29" s="1"/>
  <c r="B8132" i="106" s="1"/>
  <c r="D8132" i="106" s="1"/>
  <c r="I49" i="8"/>
  <c r="J31" i="8" s="1"/>
  <c r="B3631" i="106"/>
  <c r="D3631" i="106" s="1"/>
  <c r="E432" i="29"/>
  <c r="E44" i="4"/>
  <c r="E113" i="4" s="1"/>
  <c r="B7999" i="106" s="1"/>
  <c r="D7999" i="106" s="1"/>
  <c r="B3233" i="106"/>
  <c r="D3233" i="106" s="1"/>
  <c r="D77" i="4"/>
  <c r="B3227" i="106"/>
  <c r="D3227" i="106" s="1"/>
  <c r="C77" i="4"/>
  <c r="B1975" i="106"/>
  <c r="D1975" i="106" s="1"/>
  <c r="H24" i="12"/>
  <c r="B1865" i="106"/>
  <c r="D1865" i="106" s="1"/>
  <c r="F15" i="8"/>
  <c r="K307" i="29"/>
  <c r="B4097" i="106"/>
  <c r="D4097" i="106" s="1"/>
  <c r="B1553" i="106"/>
  <c r="D1553" i="106" s="1"/>
  <c r="K300" i="29"/>
  <c r="G309" i="29"/>
  <c r="B1546" i="106" s="1"/>
  <c r="D1546" i="106" s="1"/>
  <c r="F309" i="29"/>
  <c r="B1540" i="106" s="1"/>
  <c r="D1540" i="106" s="1"/>
  <c r="B1521" i="106"/>
  <c r="D1521" i="106" s="1"/>
  <c r="C309" i="29"/>
  <c r="B1522" i="106" s="1"/>
  <c r="D1522" i="106" s="1"/>
  <c r="K274" i="29"/>
  <c r="B1506" i="106" s="1"/>
  <c r="D1506" i="106" s="1"/>
  <c r="K258" i="29"/>
  <c r="B1489" i="106" s="1"/>
  <c r="D1489" i="106" s="1"/>
  <c r="K247" i="29"/>
  <c r="B1483" i="106" s="1"/>
  <c r="D1483" i="106" s="1"/>
  <c r="B1473" i="106"/>
  <c r="D1473" i="106" s="1"/>
  <c r="K242" i="29"/>
  <c r="K208" i="29"/>
  <c r="B2840" i="106"/>
  <c r="D2840" i="106" s="1"/>
  <c r="B1379" i="106"/>
  <c r="D1379" i="106" s="1"/>
  <c r="B1125" i="106"/>
  <c r="D1125" i="106" s="1"/>
  <c r="K67" i="29"/>
  <c r="B1131" i="106" s="1"/>
  <c r="D1131" i="106" s="1"/>
  <c r="B1121" i="106"/>
  <c r="D1121" i="106" s="1"/>
  <c r="K59" i="29"/>
  <c r="K445" i="29"/>
  <c r="B3638" i="106"/>
  <c r="D3638" i="106" s="1"/>
  <c r="F432" i="29"/>
  <c r="F447" i="29" s="1"/>
  <c r="B3294" i="106"/>
  <c r="D3294" i="106" s="1"/>
  <c r="H77" i="4"/>
  <c r="G77" i="4"/>
  <c r="B1490" i="106"/>
  <c r="D1490" i="106" s="1"/>
  <c r="K267" i="29"/>
  <c r="B1498" i="106" s="1"/>
  <c r="D1498" i="106" s="1"/>
  <c r="B1415" i="106"/>
  <c r="D1415" i="106" s="1"/>
  <c r="D276" i="29"/>
  <c r="D292" i="29" s="1"/>
  <c r="H200" i="29"/>
  <c r="B2826" i="106"/>
  <c r="D2826" i="106" s="1"/>
  <c r="B2984" i="106"/>
  <c r="D2984" i="106" s="1"/>
  <c r="B1254" i="106"/>
  <c r="D1254" i="106" s="1"/>
  <c r="G133" i="29"/>
  <c r="K102" i="29"/>
  <c r="B7011" i="106" s="1"/>
  <c r="D7011" i="106" s="1"/>
  <c r="B1133" i="106"/>
  <c r="D1133" i="106" s="1"/>
  <c r="K74" i="29"/>
  <c r="B1139" i="106" s="1"/>
  <c r="D1139" i="106" s="1"/>
  <c r="B1019" i="106"/>
  <c r="D1019" i="106" s="1"/>
  <c r="H76" i="29"/>
  <c r="B845" i="106"/>
  <c r="D845" i="106" s="1"/>
  <c r="E76" i="29"/>
  <c r="B1142" i="106"/>
  <c r="D1142" i="106" s="1"/>
  <c r="K198" i="29"/>
  <c r="B1356" i="106"/>
  <c r="D1356" i="106" s="1"/>
  <c r="F214" i="29"/>
  <c r="B1357" i="106" s="1"/>
  <c r="D1357" i="106" s="1"/>
  <c r="B1343" i="106"/>
  <c r="D1343" i="106" s="1"/>
  <c r="D214" i="29"/>
  <c r="B1344" i="106" s="1"/>
  <c r="D1344" i="106" s="1"/>
  <c r="B1281" i="106"/>
  <c r="D1281" i="106" s="1"/>
  <c r="K151" i="29"/>
  <c r="B1273" i="106"/>
  <c r="D1273" i="106" s="1"/>
  <c r="K131" i="29"/>
  <c r="B1277" i="106" s="1"/>
  <c r="D1277" i="106" s="1"/>
  <c r="B1245" i="106"/>
  <c r="D1245" i="106" s="1"/>
  <c r="F133" i="29"/>
  <c r="B1229" i="106"/>
  <c r="D1229" i="106" s="1"/>
  <c r="D133" i="29"/>
  <c r="B1107" i="106"/>
  <c r="D1107" i="106" s="1"/>
  <c r="K44" i="29"/>
  <c r="H104" i="29"/>
  <c r="B1045" i="106" s="1"/>
  <c r="D1045" i="106" s="1"/>
  <c r="G76" i="29"/>
  <c r="G117" i="29" s="1"/>
  <c r="B8130" i="106" s="1"/>
  <c r="D8130" i="106" s="1"/>
  <c r="B903" i="106"/>
  <c r="D903" i="106" s="1"/>
  <c r="F76" i="29"/>
  <c r="F117" i="29" s="1"/>
  <c r="B8129" i="106" s="1"/>
  <c r="D8129" i="106" s="1"/>
  <c r="D76" i="29"/>
  <c r="D117" i="29" s="1"/>
  <c r="B8127" i="106" s="1"/>
  <c r="D8127" i="106" s="1"/>
  <c r="B209" i="106"/>
  <c r="D209" i="106" s="1"/>
  <c r="H41" i="3"/>
  <c r="H62" i="3" s="1"/>
  <c r="B7936" i="106" s="1"/>
  <c r="D7936" i="106" s="1"/>
  <c r="B186" i="106"/>
  <c r="D186" i="106" s="1"/>
  <c r="G41" i="3"/>
  <c r="G62" i="3" s="1"/>
  <c r="B7935" i="106" s="1"/>
  <c r="D7935" i="106" s="1"/>
  <c r="B137" i="106"/>
  <c r="D137" i="106" s="1"/>
  <c r="E41" i="3"/>
  <c r="E62" i="3" s="1"/>
  <c r="B7933" i="106" s="1"/>
  <c r="D7933" i="106" s="1"/>
  <c r="L155" i="29"/>
  <c r="C268" i="5"/>
  <c r="J24" i="12"/>
  <c r="B7728" i="106"/>
  <c r="D7728" i="106" s="1"/>
  <c r="C155" i="29" l="1"/>
  <c r="B1224" i="106" s="1"/>
  <c r="D1224" i="106" s="1"/>
  <c r="J33" i="8"/>
  <c r="J32" i="8"/>
  <c r="D104" i="4"/>
  <c r="B7976" i="106" s="1"/>
  <c r="D7976" i="106" s="1"/>
  <c r="I7" i="4"/>
  <c r="B4442" i="106" s="1"/>
  <c r="D4442" i="106" s="1"/>
  <c r="B1264" i="106"/>
  <c r="D1264" i="106" s="1"/>
  <c r="B2040" i="106"/>
  <c r="D2040" i="106" s="1"/>
  <c r="K13" i="11"/>
  <c r="K9" i="11"/>
  <c r="B7609" i="106"/>
  <c r="B6295" i="106"/>
  <c r="D6295" i="106" s="1"/>
  <c r="M23" i="3"/>
  <c r="B2038" i="106"/>
  <c r="D2038" i="106" s="1"/>
  <c r="K10" i="11"/>
  <c r="B2039" i="106"/>
  <c r="D2039" i="106" s="1"/>
  <c r="K12" i="11"/>
  <c r="I16" i="11"/>
  <c r="B2037" i="106"/>
  <c r="D2037" i="106" s="1"/>
  <c r="K8" i="11"/>
  <c r="B1326" i="106"/>
  <c r="D1326" i="106" s="1"/>
  <c r="E117" i="29"/>
  <c r="B8128" i="106" s="1"/>
  <c r="D8128" i="106" s="1"/>
  <c r="B2912" i="106"/>
  <c r="D2912" i="106" s="1"/>
  <c r="L34" i="3"/>
  <c r="G10" i="12"/>
  <c r="B9097" i="106" s="1"/>
  <c r="D9097" i="106" s="1"/>
  <c r="B5768" i="106"/>
  <c r="D5768" i="106" s="1"/>
  <c r="B9096" i="106"/>
  <c r="D9096" i="106" s="1"/>
  <c r="D56" i="36"/>
  <c r="J62" i="3"/>
  <c r="B7938" i="106" s="1"/>
  <c r="D7938" i="106" s="1"/>
  <c r="B91" i="106"/>
  <c r="D91" i="106" s="1"/>
  <c r="C62" i="3"/>
  <c r="B7931" i="106" s="1"/>
  <c r="D7931" i="106" s="1"/>
  <c r="G21" i="108"/>
  <c r="E21" i="108"/>
  <c r="G19" i="108"/>
  <c r="E19" i="108"/>
  <c r="G22" i="108"/>
  <c r="E22" i="108"/>
  <c r="G23" i="108"/>
  <c r="E23" i="108"/>
  <c r="J16" i="4"/>
  <c r="J17" i="4" s="1"/>
  <c r="K422" i="29"/>
  <c r="B7222" i="106" s="1"/>
  <c r="D7222" i="106" s="1"/>
  <c r="G24" i="108"/>
  <c r="E24" i="108"/>
  <c r="B3259" i="106"/>
  <c r="D3259" i="106" s="1"/>
  <c r="G116" i="4"/>
  <c r="B8040" i="106" s="1"/>
  <c r="D8040" i="106" s="1"/>
  <c r="B3230" i="106"/>
  <c r="D3230" i="106" s="1"/>
  <c r="C116" i="4"/>
  <c r="B7966" i="106" s="1"/>
  <c r="D7966" i="106" s="1"/>
  <c r="B3584" i="106"/>
  <c r="D3584" i="106" s="1"/>
  <c r="K115" i="4"/>
  <c r="B8099" i="106" s="1"/>
  <c r="D8099" i="106" s="1"/>
  <c r="B6260" i="106"/>
  <c r="D6260" i="106" s="1"/>
  <c r="J116" i="4"/>
  <c r="B8083" i="106" s="1"/>
  <c r="D8083" i="106" s="1"/>
  <c r="B3297" i="106"/>
  <c r="D3297" i="106" s="1"/>
  <c r="H116" i="4"/>
  <c r="B8056" i="106" s="1"/>
  <c r="D8056" i="106" s="1"/>
  <c r="B3253" i="106"/>
  <c r="D3253" i="106" s="1"/>
  <c r="F116" i="4"/>
  <c r="B8020" i="106" s="1"/>
  <c r="D8020" i="106" s="1"/>
  <c r="B3236" i="106"/>
  <c r="D3236" i="106" s="1"/>
  <c r="D116" i="4"/>
  <c r="B7985" i="106" s="1"/>
  <c r="D7985" i="106" s="1"/>
  <c r="D49" i="36"/>
  <c r="B6214" i="106"/>
  <c r="D6214" i="106" s="1"/>
  <c r="A7245" i="106"/>
  <c r="D7244" i="106"/>
  <c r="B7233" i="106"/>
  <c r="D7233" i="106" s="1"/>
  <c r="F41" i="108"/>
  <c r="G43" i="108" s="1"/>
  <c r="H117" i="29"/>
  <c r="B8131" i="106" s="1"/>
  <c r="D8131" i="106" s="1"/>
  <c r="L116" i="29"/>
  <c r="L117" i="29"/>
  <c r="B8135" i="106" s="1"/>
  <c r="D8135" i="106" s="1"/>
  <c r="B753" i="106"/>
  <c r="D753" i="106" s="1"/>
  <c r="C117" i="29"/>
  <c r="B8126" i="106" s="1"/>
  <c r="D8126" i="106" s="1"/>
  <c r="E4" i="4"/>
  <c r="E94" i="4" s="1"/>
  <c r="B7987" i="106" s="1"/>
  <c r="D7987" i="106" s="1"/>
  <c r="C4" i="4"/>
  <c r="B2549" i="106" s="1"/>
  <c r="D2549" i="106" s="1"/>
  <c r="B2595" i="106"/>
  <c r="D2595" i="106" s="1"/>
  <c r="F104" i="4"/>
  <c r="B8011" i="106" s="1"/>
  <c r="D8011" i="106" s="1"/>
  <c r="B2594" i="106"/>
  <c r="D2594" i="106" s="1"/>
  <c r="F103" i="4"/>
  <c r="B8010" i="106" s="1"/>
  <c r="D8010" i="106" s="1"/>
  <c r="B3406" i="106"/>
  <c r="D3406" i="106" s="1"/>
  <c r="F95" i="4"/>
  <c r="B8004" i="106" s="1"/>
  <c r="D8004" i="106" s="1"/>
  <c r="B3568" i="106"/>
  <c r="D3568" i="106" s="1"/>
  <c r="K96" i="4"/>
  <c r="B8086" i="106" s="1"/>
  <c r="D8086" i="106" s="1"/>
  <c r="B3404" i="106"/>
  <c r="D3404" i="106" s="1"/>
  <c r="D95" i="4"/>
  <c r="B7969" i="106" s="1"/>
  <c r="D7969" i="106" s="1"/>
  <c r="B2655" i="106"/>
  <c r="D2655" i="106" s="1"/>
  <c r="H97" i="4"/>
  <c r="B8044" i="106" s="1"/>
  <c r="D8044" i="106" s="1"/>
  <c r="B3403" i="106"/>
  <c r="D3403" i="106" s="1"/>
  <c r="C95" i="4"/>
  <c r="B7949" i="106" s="1"/>
  <c r="D7949" i="106" s="1"/>
  <c r="B3407" i="106"/>
  <c r="D3407" i="106" s="1"/>
  <c r="G95" i="4"/>
  <c r="B8023" i="106" s="1"/>
  <c r="D8023" i="106" s="1"/>
  <c r="K77" i="4"/>
  <c r="E447" i="29"/>
  <c r="B3634" i="106" s="1"/>
  <c r="D3634" i="106" s="1"/>
  <c r="B3633" i="106"/>
  <c r="D3633" i="106" s="1"/>
  <c r="B7218" i="106"/>
  <c r="D7218" i="106" s="1"/>
  <c r="F94" i="34"/>
  <c r="B7884" i="106" s="1"/>
  <c r="D7884" i="106" s="1"/>
  <c r="B7220" i="106"/>
  <c r="D7220" i="106" s="1"/>
  <c r="F95" i="34"/>
  <c r="B7885" i="106" s="1"/>
  <c r="D7885" i="106" s="1"/>
  <c r="H19" i="184"/>
  <c r="L20" i="184" s="1"/>
  <c r="E19" i="184"/>
  <c r="G6" i="4"/>
  <c r="C116" i="29"/>
  <c r="B755" i="106" s="1"/>
  <c r="D755" i="106" s="1"/>
  <c r="D41" i="108"/>
  <c r="E43" i="108" s="1"/>
  <c r="B1363" i="106"/>
  <c r="D1363" i="106" s="1"/>
  <c r="F65" i="34"/>
  <c r="I26" i="12"/>
  <c r="B7739" i="106" s="1"/>
  <c r="D7739" i="106" s="1"/>
  <c r="B1994" i="106"/>
  <c r="D1994" i="106" s="1"/>
  <c r="B1315" i="106"/>
  <c r="D1315" i="106" s="1"/>
  <c r="F195" i="34"/>
  <c r="B7875" i="106" s="1"/>
  <c r="D7875" i="106" s="1"/>
  <c r="B3566" i="106"/>
  <c r="D3566" i="106" s="1"/>
  <c r="D57" i="36"/>
  <c r="B7731" i="106"/>
  <c r="D7731" i="106" s="1"/>
  <c r="K26" i="12"/>
  <c r="B7741" i="106" s="1"/>
  <c r="D7741" i="106" s="1"/>
  <c r="B1877" i="106"/>
  <c r="D1877" i="106" s="1"/>
  <c r="H23" i="37"/>
  <c r="B3626" i="106"/>
  <c r="D3626" i="106" s="1"/>
  <c r="F73" i="34"/>
  <c r="G15" i="4"/>
  <c r="B3668" i="106"/>
  <c r="D3668" i="106" s="1"/>
  <c r="K432" i="29"/>
  <c r="K447" i="29" s="1"/>
  <c r="H447" i="29"/>
  <c r="B3658" i="106" s="1"/>
  <c r="D3658" i="106" s="1"/>
  <c r="B5912" i="106"/>
  <c r="D5912" i="106" s="1"/>
  <c r="I6" i="4"/>
  <c r="K7" i="4"/>
  <c r="F172" i="5"/>
  <c r="F269" i="5"/>
  <c r="F7" i="4" s="1"/>
  <c r="D269" i="5"/>
  <c r="D7" i="4" s="1"/>
  <c r="D97" i="4" s="1"/>
  <c r="B7971" i="106" s="1"/>
  <c r="D7971" i="106" s="1"/>
  <c r="D19" i="7"/>
  <c r="B1773" i="106" s="1"/>
  <c r="D1773" i="106" s="1"/>
  <c r="H270" i="5"/>
  <c r="H271" i="5" s="1"/>
  <c r="B8110" i="106" s="1"/>
  <c r="D8110" i="106" s="1"/>
  <c r="B6022" i="106"/>
  <c r="D6022" i="106" s="1"/>
  <c r="B2601" i="106"/>
  <c r="D2601" i="106" s="1"/>
  <c r="J7" i="4"/>
  <c r="B6012" i="106"/>
  <c r="D6012" i="106" s="1"/>
  <c r="B6023" i="106"/>
  <c r="D6023" i="106" s="1"/>
  <c r="B5354" i="106"/>
  <c r="D5354" i="106" s="1"/>
  <c r="B2562" i="106"/>
  <c r="D2562" i="106" s="1"/>
  <c r="B5904" i="106"/>
  <c r="D5904" i="106" s="1"/>
  <c r="H6" i="4"/>
  <c r="B5212" i="106"/>
  <c r="D5212" i="106" s="1"/>
  <c r="C172" i="5"/>
  <c r="B7758" i="106"/>
  <c r="D7758" i="106" s="1"/>
  <c r="D29" i="36"/>
  <c r="K104" i="29"/>
  <c r="F53" i="34" s="1"/>
  <c r="B169" i="106"/>
  <c r="D169" i="106" s="1"/>
  <c r="D52" i="36"/>
  <c r="B1513" i="106"/>
  <c r="D1513" i="106" s="1"/>
  <c r="G16" i="4"/>
  <c r="B2911" i="106"/>
  <c r="D2911" i="106" s="1"/>
  <c r="D55" i="36"/>
  <c r="B3316" i="106"/>
  <c r="D3316" i="106" s="1"/>
  <c r="I77" i="4"/>
  <c r="B3571" i="106"/>
  <c r="D3571" i="106" s="1"/>
  <c r="B6026" i="106"/>
  <c r="D6026" i="106" s="1"/>
  <c r="D172" i="5"/>
  <c r="B2589" i="106"/>
  <c r="D2589" i="106" s="1"/>
  <c r="B5586" i="106"/>
  <c r="D5586" i="106" s="1"/>
  <c r="B122" i="106"/>
  <c r="D122" i="106" s="1"/>
  <c r="D50" i="36"/>
  <c r="B1149" i="106"/>
  <c r="D1149" i="106" s="1"/>
  <c r="K114" i="29"/>
  <c r="B1239" i="106"/>
  <c r="D1239" i="106" s="1"/>
  <c r="E155" i="29"/>
  <c r="B1240" i="106" s="1"/>
  <c r="D1240" i="106" s="1"/>
  <c r="B1472" i="106"/>
  <c r="D1472" i="106" s="1"/>
  <c r="G12" i="4"/>
  <c r="B7205" i="106"/>
  <c r="D7205" i="106" s="1"/>
  <c r="B6395" i="106"/>
  <c r="D6395" i="106" s="1"/>
  <c r="J6" i="4"/>
  <c r="B6218" i="106"/>
  <c r="D6218" i="106" s="1"/>
  <c r="B6350" i="106"/>
  <c r="D6350" i="106" s="1"/>
  <c r="J270" i="5"/>
  <c r="J271" i="5" s="1"/>
  <c r="B8112" i="106" s="1"/>
  <c r="D8112" i="106" s="1"/>
  <c r="K270" i="5"/>
  <c r="B5318" i="106"/>
  <c r="D5318" i="106" s="1"/>
  <c r="C269" i="5"/>
  <c r="B927" i="106"/>
  <c r="D927" i="106" s="1"/>
  <c r="F116" i="29"/>
  <c r="B929" i="106" s="1"/>
  <c r="D929" i="106" s="1"/>
  <c r="B985" i="106"/>
  <c r="D985" i="106" s="1"/>
  <c r="G116" i="29"/>
  <c r="B1113" i="106"/>
  <c r="D1113" i="106" s="1"/>
  <c r="K76" i="29"/>
  <c r="D155" i="29"/>
  <c r="B1232" i="106" s="1"/>
  <c r="D1232" i="106" s="1"/>
  <c r="B1231" i="106"/>
  <c r="D1231" i="106" s="1"/>
  <c r="F155" i="29"/>
  <c r="B1248" i="106" s="1"/>
  <c r="D1248" i="106" s="1"/>
  <c r="B1247" i="106"/>
  <c r="D1247" i="106" s="1"/>
  <c r="K153" i="29"/>
  <c r="B7046" i="106"/>
  <c r="D7046" i="106" s="1"/>
  <c r="K200" i="29"/>
  <c r="B2835" i="106"/>
  <c r="D2835" i="106" s="1"/>
  <c r="G155" i="29"/>
  <c r="F58" i="34" s="1"/>
  <c r="B1256" i="106"/>
  <c r="D1256" i="106" s="1"/>
  <c r="B1329" i="106"/>
  <c r="D1329" i="106" s="1"/>
  <c r="E16" i="4"/>
  <c r="E106" i="4" s="1"/>
  <c r="B7994" i="106" s="1"/>
  <c r="D7994" i="106" s="1"/>
  <c r="B1444" i="106"/>
  <c r="D1444" i="106" s="1"/>
  <c r="B1446" i="106"/>
  <c r="D1446" i="106" s="1"/>
  <c r="B1123" i="106"/>
  <c r="D1123" i="106" s="1"/>
  <c r="K133" i="29"/>
  <c r="K212" i="29"/>
  <c r="B4155" i="106"/>
  <c r="D4155" i="106" s="1"/>
  <c r="K309" i="29"/>
  <c r="B1558" i="106" s="1"/>
  <c r="D1558" i="106" s="1"/>
  <c r="B1557" i="106"/>
  <c r="D1557" i="106" s="1"/>
  <c r="H13" i="4"/>
  <c r="B1873" i="106"/>
  <c r="D1873" i="106" s="1"/>
  <c r="F23" i="37"/>
  <c r="B1981" i="106"/>
  <c r="D1981" i="106" s="1"/>
  <c r="H26" i="12"/>
  <c r="B7738" i="106" s="1"/>
  <c r="D7738" i="106" s="1"/>
  <c r="B3272" i="106"/>
  <c r="D3272" i="106" s="1"/>
  <c r="E77" i="4"/>
  <c r="B6975" i="106"/>
  <c r="D6975" i="106" s="1"/>
  <c r="I116" i="29"/>
  <c r="B7049" i="106"/>
  <c r="D7049" i="106" s="1"/>
  <c r="B6024" i="106"/>
  <c r="D6024" i="106" s="1"/>
  <c r="I270" i="5"/>
  <c r="G269" i="5"/>
  <c r="B5861" i="106"/>
  <c r="D5861" i="106" s="1"/>
  <c r="B7745" i="106"/>
  <c r="D7745" i="106" s="1"/>
  <c r="E269" i="5"/>
  <c r="B1120" i="106"/>
  <c r="D1120" i="106" s="1"/>
  <c r="B7730" i="106"/>
  <c r="D7730" i="106" s="1"/>
  <c r="J26" i="12"/>
  <c r="B7740" i="106" s="1"/>
  <c r="D7740" i="106" s="1"/>
  <c r="B139" i="106"/>
  <c r="D139" i="106" s="1"/>
  <c r="D51" i="36"/>
  <c r="B188" i="106"/>
  <c r="D188" i="106" s="1"/>
  <c r="D53" i="36"/>
  <c r="B211" i="106"/>
  <c r="D211" i="106" s="1"/>
  <c r="D54" i="36"/>
  <c r="B811" i="106"/>
  <c r="D811" i="106" s="1"/>
  <c r="D116" i="29"/>
  <c r="B813" i="106" s="1"/>
  <c r="D813" i="106" s="1"/>
  <c r="E116" i="29"/>
  <c r="B871" i="106" s="1"/>
  <c r="D871" i="106" s="1"/>
  <c r="B869" i="106"/>
  <c r="D869" i="106" s="1"/>
  <c r="B1043" i="106"/>
  <c r="D1043" i="106" s="1"/>
  <c r="H116" i="29"/>
  <c r="B1052" i="106" s="1"/>
  <c r="D1052" i="106" s="1"/>
  <c r="K143" i="29"/>
  <c r="F57" i="34" s="1"/>
  <c r="B2091" i="106"/>
  <c r="D2091" i="106" s="1"/>
  <c r="H214" i="29"/>
  <c r="B1374" i="106" s="1"/>
  <c r="D1374" i="106" s="1"/>
  <c r="B2828" i="106"/>
  <c r="D2828" i="106" s="1"/>
  <c r="B3640" i="106"/>
  <c r="D3640" i="106" s="1"/>
  <c r="B3641" i="106"/>
  <c r="D3641" i="106" s="1"/>
  <c r="K16" i="4"/>
  <c r="K106" i="4" s="1"/>
  <c r="B8093" i="106" s="1"/>
  <c r="D8093" i="106" s="1"/>
  <c r="B7241" i="106"/>
  <c r="D7241" i="106" s="1"/>
  <c r="K276" i="29"/>
  <c r="B1479" i="106"/>
  <c r="D1479" i="106" s="1"/>
  <c r="B2100" i="106"/>
  <c r="D2100" i="106" s="1"/>
  <c r="H15" i="4"/>
  <c r="B4169" i="106"/>
  <c r="D4169" i="106" s="1"/>
  <c r="N36" i="3"/>
  <c r="J116" i="29"/>
  <c r="B7019" i="106" s="1"/>
  <c r="D7019" i="106" s="1"/>
  <c r="B6976" i="106"/>
  <c r="D6976" i="106" s="1"/>
  <c r="B7242" i="106"/>
  <c r="D7242" i="106" s="1"/>
  <c r="B7232" i="106"/>
  <c r="D7232" i="106" s="1"/>
  <c r="B1106" i="106"/>
  <c r="D1106" i="106" s="1"/>
  <c r="C12" i="4"/>
  <c r="B5542" i="106"/>
  <c r="D5542" i="106" s="1"/>
  <c r="E6" i="4"/>
  <c r="E96" i="4" s="1"/>
  <c r="B7988" i="106" s="1"/>
  <c r="D7988" i="106" s="1"/>
  <c r="B1117" i="106"/>
  <c r="D1117" i="106" s="1"/>
  <c r="I97" i="4" l="1"/>
  <c r="B8060" i="106" s="1"/>
  <c r="D8060" i="106" s="1"/>
  <c r="J49" i="8"/>
  <c r="B4170" i="106" s="1"/>
  <c r="D4170" i="106" s="1"/>
  <c r="B2050" i="106"/>
  <c r="D2050" i="106" s="1"/>
  <c r="L10" i="11"/>
  <c r="B2056" i="106" s="1"/>
  <c r="D2056" i="106" s="1"/>
  <c r="M54" i="3"/>
  <c r="B7898" i="106" s="1"/>
  <c r="D7898" i="106" s="1"/>
  <c r="M40" i="3"/>
  <c r="B277" i="106"/>
  <c r="D277" i="106" s="1"/>
  <c r="B2049" i="106"/>
  <c r="D2049" i="106" s="1"/>
  <c r="L8" i="11"/>
  <c r="B2055" i="106" s="1"/>
  <c r="D2055" i="106" s="1"/>
  <c r="B2041" i="106"/>
  <c r="D2041" i="106" s="1"/>
  <c r="K16" i="11"/>
  <c r="B7611" i="106"/>
  <c r="L9" i="11"/>
  <c r="B7612" i="106" s="1"/>
  <c r="B2051" i="106"/>
  <c r="D2051" i="106" s="1"/>
  <c r="L12" i="11"/>
  <c r="B2057" i="106" s="1"/>
  <c r="D2057" i="106" s="1"/>
  <c r="B2052" i="106"/>
  <c r="D2052" i="106" s="1"/>
  <c r="L13" i="11"/>
  <c r="B2058" i="106" s="1"/>
  <c r="D2058" i="106" s="1"/>
  <c r="G12" i="12"/>
  <c r="B1951" i="106" s="1"/>
  <c r="D1951" i="106" s="1"/>
  <c r="L56" i="3"/>
  <c r="B7909" i="106" s="1"/>
  <c r="D7909" i="106" s="1"/>
  <c r="B2914" i="106"/>
  <c r="D2914" i="106" s="1"/>
  <c r="L41" i="3"/>
  <c r="C271" i="5"/>
  <c r="B8105" i="106" s="1"/>
  <c r="D8105" i="106" s="1"/>
  <c r="B5913" i="106"/>
  <c r="D5913" i="106" s="1"/>
  <c r="C94" i="4"/>
  <c r="J106" i="4"/>
  <c r="B8076" i="106" s="1"/>
  <c r="D8076" i="106" s="1"/>
  <c r="C102" i="4"/>
  <c r="B7955" i="106" s="1"/>
  <c r="D7955" i="106" s="1"/>
  <c r="B6224" i="106"/>
  <c r="D6224" i="106" s="1"/>
  <c r="G31" i="12"/>
  <c r="G16" i="12"/>
  <c r="F13" i="34"/>
  <c r="B3585" i="106"/>
  <c r="D3585" i="106" s="1"/>
  <c r="K116" i="4"/>
  <c r="B8100" i="106" s="1"/>
  <c r="D8100" i="106" s="1"/>
  <c r="B3317" i="106"/>
  <c r="D3317" i="106" s="1"/>
  <c r="I116" i="4"/>
  <c r="B8066" i="106" s="1"/>
  <c r="D8066" i="106" s="1"/>
  <c r="H103" i="4"/>
  <c r="B8048" i="106" s="1"/>
  <c r="D8048" i="106" s="1"/>
  <c r="H17" i="4"/>
  <c r="H107" i="4" s="1"/>
  <c r="B8050" i="106" s="1"/>
  <c r="D8050" i="106" s="1"/>
  <c r="B3275" i="106"/>
  <c r="D3275" i="106" s="1"/>
  <c r="E116" i="4"/>
  <c r="B8001" i="106" s="1"/>
  <c r="D8001" i="106" s="1"/>
  <c r="A7246" i="106"/>
  <c r="D7245" i="106"/>
  <c r="K117" i="29"/>
  <c r="B1143" i="106"/>
  <c r="D1143" i="106" s="1"/>
  <c r="B6021" i="106"/>
  <c r="D6021" i="106" s="1"/>
  <c r="K271" i="5"/>
  <c r="B8113" i="106" s="1"/>
  <c r="D8113" i="106" s="1"/>
  <c r="B5944" i="106"/>
  <c r="D5944" i="106" s="1"/>
  <c r="I271" i="5"/>
  <c r="B8111" i="106" s="1"/>
  <c r="D8111" i="106" s="1"/>
  <c r="C270" i="5"/>
  <c r="B2628" i="106"/>
  <c r="D2628" i="106" s="1"/>
  <c r="B2658" i="106"/>
  <c r="D2658" i="106" s="1"/>
  <c r="H105" i="4"/>
  <c r="B8049" i="106" s="1"/>
  <c r="D8049" i="106" s="1"/>
  <c r="B7040" i="106"/>
  <c r="D7040" i="106" s="1"/>
  <c r="J103" i="4"/>
  <c r="B8074" i="106" s="1"/>
  <c r="D8074" i="106" s="1"/>
  <c r="B2605" i="106"/>
  <c r="D2605" i="106" s="1"/>
  <c r="G102" i="4"/>
  <c r="B8029" i="106" s="1"/>
  <c r="D8029" i="106" s="1"/>
  <c r="B2609" i="106"/>
  <c r="D2609" i="106" s="1"/>
  <c r="G106" i="4"/>
  <c r="B8033" i="106" s="1"/>
  <c r="D8033" i="106" s="1"/>
  <c r="B6030" i="106"/>
  <c r="D6030" i="106" s="1"/>
  <c r="G105" i="4"/>
  <c r="B8032" i="106" s="1"/>
  <c r="D8032" i="106" s="1"/>
  <c r="B2654" i="106"/>
  <c r="D2654" i="106" s="1"/>
  <c r="H96" i="4"/>
  <c r="B8043" i="106" s="1"/>
  <c r="D8043" i="106" s="1"/>
  <c r="B6220" i="106"/>
  <c r="D6220" i="106" s="1"/>
  <c r="J97" i="4"/>
  <c r="B8070" i="106" s="1"/>
  <c r="D8070" i="106" s="1"/>
  <c r="B2592" i="106"/>
  <c r="D2592" i="106" s="1"/>
  <c r="F97" i="4"/>
  <c r="B8006" i="106" s="1"/>
  <c r="D8006" i="106" s="1"/>
  <c r="B5009" i="106"/>
  <c r="D5009" i="106" s="1"/>
  <c r="I96" i="4"/>
  <c r="B8059" i="106" s="1"/>
  <c r="D8059" i="106" s="1"/>
  <c r="B6219" i="106"/>
  <c r="D6219" i="106" s="1"/>
  <c r="J96" i="4"/>
  <c r="B8069" i="106" s="1"/>
  <c r="D8069" i="106" s="1"/>
  <c r="B3716" i="106"/>
  <c r="D3716" i="106" s="1"/>
  <c r="K97" i="4"/>
  <c r="B8087" i="106" s="1"/>
  <c r="D8087" i="106" s="1"/>
  <c r="B2602" i="106"/>
  <c r="D2602" i="106" s="1"/>
  <c r="G96" i="4"/>
  <c r="B8024" i="106" s="1"/>
  <c r="D8024" i="106" s="1"/>
  <c r="F25" i="37"/>
  <c r="D270" i="5"/>
  <c r="D271" i="5" s="1"/>
  <c r="B8106" i="106" s="1"/>
  <c r="D8106" i="106" s="1"/>
  <c r="E41" i="108"/>
  <c r="E44" i="108" s="1"/>
  <c r="E45" i="108" s="1"/>
  <c r="J19" i="4"/>
  <c r="G41" i="108"/>
  <c r="G44" i="108" s="1"/>
  <c r="G45" i="108" s="1"/>
  <c r="K13" i="4"/>
  <c r="K17" i="4" s="1"/>
  <c r="K107" i="4" s="1"/>
  <c r="B8094" i="106" s="1"/>
  <c r="D8094" i="106" s="1"/>
  <c r="B3670" i="106"/>
  <c r="D3670" i="106" s="1"/>
  <c r="F270" i="5"/>
  <c r="B5505" i="106"/>
  <c r="D5505" i="106" s="1"/>
  <c r="B5717" i="106"/>
  <c r="D5717" i="106" s="1"/>
  <c r="F6" i="4"/>
  <c r="F8" i="4" s="1"/>
  <c r="D8" i="146" s="1"/>
  <c r="B5651" i="106"/>
  <c r="D5651" i="106" s="1"/>
  <c r="B2653" i="106"/>
  <c r="D2653" i="106" s="1"/>
  <c r="H8" i="4"/>
  <c r="H98" i="4" s="1"/>
  <c r="B8045" i="106" s="1"/>
  <c r="D8045" i="106" s="1"/>
  <c r="B5221" i="106"/>
  <c r="D5221" i="106" s="1"/>
  <c r="C6" i="4"/>
  <c r="J8" i="4"/>
  <c r="J20" i="4" s="1"/>
  <c r="J110" i="4" s="1"/>
  <c r="B8080" i="106" s="1"/>
  <c r="D8080" i="106" s="1"/>
  <c r="K310" i="29"/>
  <c r="B1559" i="106" s="1"/>
  <c r="D1559" i="106" s="1"/>
  <c r="K116" i="29"/>
  <c r="B1150" i="106" s="1"/>
  <c r="D1150" i="106" s="1"/>
  <c r="C15" i="4"/>
  <c r="B7053" i="106"/>
  <c r="D7053" i="106" s="1"/>
  <c r="K423" i="29"/>
  <c r="B7223" i="106" s="1"/>
  <c r="D7223" i="106" s="1"/>
  <c r="B7017" i="106"/>
  <c r="D7017" i="106" s="1"/>
  <c r="C16" i="4"/>
  <c r="B5419" i="106"/>
  <c r="D5419" i="106" s="1"/>
  <c r="D6" i="4"/>
  <c r="B3567" i="106"/>
  <c r="D3567" i="106" s="1"/>
  <c r="K8" i="4"/>
  <c r="K98" i="4" s="1"/>
  <c r="B8088" i="106" s="1"/>
  <c r="D8088" i="106" s="1"/>
  <c r="B2629" i="106"/>
  <c r="D2629" i="106" s="1"/>
  <c r="B2554" i="106"/>
  <c r="D2554" i="106" s="1"/>
  <c r="B4432" i="106"/>
  <c r="D4432" i="106" s="1"/>
  <c r="E7" i="4"/>
  <c r="E270" i="5"/>
  <c r="E271" i="5" s="1"/>
  <c r="B8107" i="106" s="1"/>
  <c r="D8107" i="106" s="1"/>
  <c r="K155" i="29"/>
  <c r="B1279" i="106"/>
  <c r="D1279" i="106" s="1"/>
  <c r="D13" i="4"/>
  <c r="D103" i="4" s="1"/>
  <c r="B7975" i="106" s="1"/>
  <c r="D7975" i="106" s="1"/>
  <c r="B2632" i="106"/>
  <c r="D2632" i="106" s="1"/>
  <c r="E17" i="4"/>
  <c r="E107" i="4" s="1"/>
  <c r="B7995" i="106" s="1"/>
  <c r="D7995" i="106" s="1"/>
  <c r="B1330" i="106"/>
  <c r="D1330" i="106" s="1"/>
  <c r="B1257" i="106"/>
  <c r="D1257" i="106" s="1"/>
  <c r="B987" i="106"/>
  <c r="D987" i="106" s="1"/>
  <c r="F54" i="34"/>
  <c r="B5324" i="106"/>
  <c r="D5324" i="106" s="1"/>
  <c r="C7" i="4"/>
  <c r="C97" i="4" s="1"/>
  <c r="B7951" i="106" s="1"/>
  <c r="D7951" i="106" s="1"/>
  <c r="H38" i="37"/>
  <c r="B283" i="106"/>
  <c r="D283" i="106" s="1"/>
  <c r="N37" i="3"/>
  <c r="N58" i="3" s="1"/>
  <c r="B7910" i="106" s="1"/>
  <c r="D7910" i="106" s="1"/>
  <c r="B3676" i="106"/>
  <c r="D3676" i="106" s="1"/>
  <c r="K448" i="29"/>
  <c r="B3679" i="106" s="1"/>
  <c r="D3679" i="106" s="1"/>
  <c r="B1508" i="106"/>
  <c r="D1508" i="106" s="1"/>
  <c r="K292" i="29"/>
  <c r="F12" i="34" s="1"/>
  <c r="G13" i="4"/>
  <c r="G103" i="4" s="1"/>
  <c r="B8030" i="106" s="1"/>
  <c r="D8030" i="106" s="1"/>
  <c r="B3572" i="106"/>
  <c r="D3572" i="106" s="1"/>
  <c r="B1280" i="106"/>
  <c r="D1280" i="106" s="1"/>
  <c r="D15" i="4"/>
  <c r="B5867" i="106"/>
  <c r="D5867" i="106" s="1"/>
  <c r="G270" i="5"/>
  <c r="G271" i="5" s="1"/>
  <c r="B8109" i="106" s="1"/>
  <c r="D8109" i="106" s="1"/>
  <c r="G7" i="4"/>
  <c r="G97" i="4" s="1"/>
  <c r="B8025" i="106" s="1"/>
  <c r="D8025" i="106" s="1"/>
  <c r="B3223" i="106"/>
  <c r="D3223" i="106" s="1"/>
  <c r="I8" i="4"/>
  <c r="I98" i="4" s="1"/>
  <c r="B8061" i="106" s="1"/>
  <c r="D8061" i="106" s="1"/>
  <c r="B7018" i="106"/>
  <c r="D7018" i="106" s="1"/>
  <c r="F55" i="34"/>
  <c r="F17" i="11"/>
  <c r="B2657" i="106"/>
  <c r="D2657" i="106" s="1"/>
  <c r="B1385" i="106"/>
  <c r="D1385" i="106" s="1"/>
  <c r="F16" i="4"/>
  <c r="B1380" i="106"/>
  <c r="D1380" i="106" s="1"/>
  <c r="F63" i="34"/>
  <c r="F15" i="4"/>
  <c r="F105" i="4" s="1"/>
  <c r="B8012" i="106" s="1"/>
  <c r="D8012" i="106" s="1"/>
  <c r="K214" i="29"/>
  <c r="F11" i="34" s="1"/>
  <c r="B1285" i="106"/>
  <c r="D1285" i="106" s="1"/>
  <c r="D16" i="4"/>
  <c r="B1141" i="106"/>
  <c r="D1141" i="106" s="1"/>
  <c r="C13" i="4"/>
  <c r="B2565" i="106"/>
  <c r="D2565" i="106" s="1"/>
  <c r="N22" i="3" l="1"/>
  <c r="B281" i="106" s="1"/>
  <c r="D281" i="106" s="1"/>
  <c r="M61" i="3"/>
  <c r="B8691" i="106" s="1"/>
  <c r="D8691" i="106" s="1"/>
  <c r="B278" i="106"/>
  <c r="D278" i="106" s="1"/>
  <c r="M41" i="3"/>
  <c r="B2053" i="106"/>
  <c r="D2053" i="106" s="1"/>
  <c r="L16" i="11"/>
  <c r="B2059" i="106" s="1"/>
  <c r="D2059" i="106" s="1"/>
  <c r="L62" i="3"/>
  <c r="B7940" i="106" s="1"/>
  <c r="D7940" i="106" s="1"/>
  <c r="B2915" i="106"/>
  <c r="D2915" i="106" s="1"/>
  <c r="D58" i="36"/>
  <c r="B6221" i="106"/>
  <c r="D6221" i="106" s="1"/>
  <c r="B5506" i="106"/>
  <c r="D5506" i="106" s="1"/>
  <c r="B7948" i="106"/>
  <c r="D7948" i="106" s="1"/>
  <c r="G46" i="12"/>
  <c r="B4296" i="106"/>
  <c r="D4296" i="106" s="1"/>
  <c r="G23" i="12"/>
  <c r="B1953" i="106"/>
  <c r="D1953" i="106" s="1"/>
  <c r="K119" i="29"/>
  <c r="B8136" i="106" s="1"/>
  <c r="D8136" i="106" s="1"/>
  <c r="B8134" i="106"/>
  <c r="D8134" i="106" s="1"/>
  <c r="A7247" i="106"/>
  <c r="D7246" i="106"/>
  <c r="F96" i="34"/>
  <c r="B7832" i="106" s="1"/>
  <c r="D7832" i="106" s="1"/>
  <c r="B5718" i="106"/>
  <c r="D5718" i="106" s="1"/>
  <c r="F271" i="5"/>
  <c r="B8108" i="106" s="1"/>
  <c r="D8108" i="106" s="1"/>
  <c r="B2570" i="106"/>
  <c r="D2570" i="106" s="1"/>
  <c r="D106" i="4"/>
  <c r="B7978" i="106" s="1"/>
  <c r="D7978" i="106" s="1"/>
  <c r="B2597" i="106"/>
  <c r="D2597" i="106" s="1"/>
  <c r="F106" i="4"/>
  <c r="B8013" i="106" s="1"/>
  <c r="D8013" i="106" s="1"/>
  <c r="B2569" i="106"/>
  <c r="D2569" i="106" s="1"/>
  <c r="D105" i="4"/>
  <c r="B7977" i="106" s="1"/>
  <c r="D7977" i="106" s="1"/>
  <c r="B3570" i="106"/>
  <c r="D3570" i="106" s="1"/>
  <c r="K103" i="4"/>
  <c r="B8091" i="106" s="1"/>
  <c r="D8091" i="106" s="1"/>
  <c r="B6225" i="106"/>
  <c r="D6225" i="106" s="1"/>
  <c r="J107" i="4"/>
  <c r="B8077" i="106" s="1"/>
  <c r="D8077" i="106" s="1"/>
  <c r="B2555" i="106"/>
  <c r="D2555" i="106" s="1"/>
  <c r="C103" i="4"/>
  <c r="B7956" i="106" s="1"/>
  <c r="D7956" i="106" s="1"/>
  <c r="B6227" i="106"/>
  <c r="D6227" i="106" s="1"/>
  <c r="J109" i="4"/>
  <c r="B8079" i="106" s="1"/>
  <c r="D8079" i="106" s="1"/>
  <c r="B2558" i="106"/>
  <c r="D2558" i="106" s="1"/>
  <c r="C106" i="4"/>
  <c r="B7959" i="106" s="1"/>
  <c r="D7959" i="106" s="1"/>
  <c r="B2557" i="106"/>
  <c r="D2557" i="106" s="1"/>
  <c r="C105" i="4"/>
  <c r="B7958" i="106" s="1"/>
  <c r="D7958" i="106" s="1"/>
  <c r="B4441" i="106"/>
  <c r="D4441" i="106" s="1"/>
  <c r="E97" i="4"/>
  <c r="B7989" i="106" s="1"/>
  <c r="D7989" i="106" s="1"/>
  <c r="B2564" i="106"/>
  <c r="D2564" i="106" s="1"/>
  <c r="D96" i="4"/>
  <c r="B7970" i="106" s="1"/>
  <c r="D7970" i="106" s="1"/>
  <c r="B2551" i="106"/>
  <c r="D2551" i="106" s="1"/>
  <c r="C96" i="4"/>
  <c r="B7950" i="106" s="1"/>
  <c r="D7950" i="106" s="1"/>
  <c r="J10" i="4"/>
  <c r="J98" i="4"/>
  <c r="B8071" i="106" s="1"/>
  <c r="D8071" i="106" s="1"/>
  <c r="F10" i="4"/>
  <c r="F98" i="4"/>
  <c r="B8007" i="106" s="1"/>
  <c r="D8007" i="106" s="1"/>
  <c r="B2591" i="106"/>
  <c r="D2591" i="106" s="1"/>
  <c r="F96" i="4"/>
  <c r="B8005" i="106" s="1"/>
  <c r="D8005" i="106" s="1"/>
  <c r="B2593" i="106"/>
  <c r="D2593" i="106" s="1"/>
  <c r="D8" i="4"/>
  <c r="B2656" i="106"/>
  <c r="D2656" i="106" s="1"/>
  <c r="H10" i="4"/>
  <c r="K156" i="29"/>
  <c r="B1287" i="106" s="1"/>
  <c r="D1287" i="106" s="1"/>
  <c r="F9" i="34"/>
  <c r="F8" i="34"/>
  <c r="K10" i="4"/>
  <c r="B3569" i="106"/>
  <c r="D3569" i="106" s="1"/>
  <c r="B1386" i="106"/>
  <c r="D1386" i="106" s="1"/>
  <c r="K215" i="29"/>
  <c r="B1387" i="106" s="1"/>
  <c r="D1387" i="106" s="1"/>
  <c r="H19" i="4"/>
  <c r="B2659" i="106"/>
  <c r="D2659" i="106" s="1"/>
  <c r="H20" i="4"/>
  <c r="H110" i="4" s="1"/>
  <c r="B8053" i="106" s="1"/>
  <c r="D8053" i="106" s="1"/>
  <c r="B7622" i="106"/>
  <c r="I17" i="11"/>
  <c r="K293" i="29"/>
  <c r="B1516" i="106" s="1"/>
  <c r="D1516" i="106" s="1"/>
  <c r="B5868" i="106"/>
  <c r="D5868" i="106" s="1"/>
  <c r="B3573" i="106"/>
  <c r="D3573" i="106" s="1"/>
  <c r="K19" i="4"/>
  <c r="K20" i="4"/>
  <c r="K110" i="4" s="1"/>
  <c r="B8097" i="106" s="1"/>
  <c r="D8097" i="106" s="1"/>
  <c r="B1515" i="106"/>
  <c r="D1515" i="106" s="1"/>
  <c r="N41" i="3"/>
  <c r="B285" i="106"/>
  <c r="D285" i="106" s="1"/>
  <c r="B4995" i="106"/>
  <c r="D4995" i="106" s="1"/>
  <c r="H32" i="118"/>
  <c r="K32" i="118" s="1"/>
  <c r="O31" i="118" s="1"/>
  <c r="O33" i="118" s="1"/>
  <c r="E19" i="4"/>
  <c r="B2633" i="106"/>
  <c r="D2633" i="106" s="1"/>
  <c r="B2567" i="106"/>
  <c r="D2567" i="106" s="1"/>
  <c r="D17" i="4"/>
  <c r="D107" i="4" s="1"/>
  <c r="B7979" i="106" s="1"/>
  <c r="D7979" i="106" s="1"/>
  <c r="B1286" i="106"/>
  <c r="D1286" i="106" s="1"/>
  <c r="C17" i="4"/>
  <c r="B2596" i="106"/>
  <c r="D2596" i="106" s="1"/>
  <c r="F17" i="4"/>
  <c r="F107" i="4" s="1"/>
  <c r="B8014" i="106" s="1"/>
  <c r="D8014" i="106" s="1"/>
  <c r="B3224" i="106"/>
  <c r="D3224" i="106" s="1"/>
  <c r="E8" i="146"/>
  <c r="E10" i="146" s="1"/>
  <c r="I20" i="4"/>
  <c r="I110" i="4" s="1"/>
  <c r="B8063" i="106" s="1"/>
  <c r="D8063" i="106" s="1"/>
  <c r="I10" i="4"/>
  <c r="G8" i="4"/>
  <c r="G98" i="4" s="1"/>
  <c r="B8026" i="106" s="1"/>
  <c r="D8026" i="106" s="1"/>
  <c r="B2603" i="106"/>
  <c r="D2603" i="106" s="1"/>
  <c r="B2606" i="106"/>
  <c r="D2606" i="106" s="1"/>
  <c r="G17" i="4"/>
  <c r="G107" i="4" s="1"/>
  <c r="B8034" i="106" s="1"/>
  <c r="D8034" i="106" s="1"/>
  <c r="B2552" i="106"/>
  <c r="D2552" i="106" s="1"/>
  <c r="C8" i="4"/>
  <c r="B5325" i="106"/>
  <c r="D5325" i="106" s="1"/>
  <c r="K118" i="29"/>
  <c r="B1151" i="106" s="1"/>
  <c r="D1151" i="106" s="1"/>
  <c r="B5550" i="106"/>
  <c r="D5550" i="106" s="1"/>
  <c r="K179" i="29"/>
  <c r="B1331" i="106" s="1"/>
  <c r="D1331" i="106" s="1"/>
  <c r="E8" i="4"/>
  <c r="E98" i="4" s="1"/>
  <c r="B7990" i="106" s="1"/>
  <c r="D7990" i="106" s="1"/>
  <c r="B6228" i="106"/>
  <c r="D6228" i="106" s="1"/>
  <c r="J78" i="4"/>
  <c r="N23" i="3" l="1"/>
  <c r="N54" i="3" s="1"/>
  <c r="B7899" i="106" s="1"/>
  <c r="D7899" i="106" s="1"/>
  <c r="N62" i="3"/>
  <c r="B7942" i="106" s="1"/>
  <c r="D7942" i="106" s="1"/>
  <c r="M62" i="3"/>
  <c r="B7941" i="106" s="1"/>
  <c r="D7941" i="106" s="1"/>
  <c r="B279" i="106"/>
  <c r="D279" i="106" s="1"/>
  <c r="D59" i="36"/>
  <c r="C98" i="4"/>
  <c r="C100" i="4" s="1"/>
  <c r="B1955" i="106"/>
  <c r="D1955" i="106" s="1"/>
  <c r="G24" i="12"/>
  <c r="C107" i="4"/>
  <c r="G47" i="12"/>
  <c r="D90" i="36" s="1"/>
  <c r="B9099" i="106"/>
  <c r="D9099" i="106" s="1"/>
  <c r="D7247" i="106"/>
  <c r="A7248" i="106"/>
  <c r="B4136" i="106"/>
  <c r="D4136" i="106" s="1"/>
  <c r="E109" i="4"/>
  <c r="B7997" i="106" s="1"/>
  <c r="D7997" i="106" s="1"/>
  <c r="B4142" i="106"/>
  <c r="D4142" i="106" s="1"/>
  <c r="K109" i="4"/>
  <c r="B8096" i="106" s="1"/>
  <c r="D8096" i="106" s="1"/>
  <c r="B4139" i="106"/>
  <c r="D4139" i="106" s="1"/>
  <c r="H109" i="4"/>
  <c r="B8052" i="106" s="1"/>
  <c r="D8052" i="106" s="1"/>
  <c r="B4126" i="106"/>
  <c r="D4126" i="106" s="1"/>
  <c r="I100" i="4"/>
  <c r="B8062" i="106" s="1"/>
  <c r="D8062" i="106" s="1"/>
  <c r="B4128" i="106"/>
  <c r="D4128" i="106" s="1"/>
  <c r="K100" i="4"/>
  <c r="B8090" i="106" s="1"/>
  <c r="D8090" i="106" s="1"/>
  <c r="B4125" i="106"/>
  <c r="D4125" i="106" s="1"/>
  <c r="H100" i="4"/>
  <c r="B8047" i="106" s="1"/>
  <c r="D8047" i="106" s="1"/>
  <c r="C8" i="146"/>
  <c r="D98" i="4"/>
  <c r="B7972" i="106" s="1"/>
  <c r="D7972" i="106" s="1"/>
  <c r="B4123" i="106"/>
  <c r="D4123" i="106" s="1"/>
  <c r="F100" i="4"/>
  <c r="B8009" i="106" s="1"/>
  <c r="D8009" i="106" s="1"/>
  <c r="B6223" i="106"/>
  <c r="D6223" i="106" s="1"/>
  <c r="J100" i="4"/>
  <c r="B8073" i="106" s="1"/>
  <c r="D8073" i="106" s="1"/>
  <c r="D10" i="4"/>
  <c r="B2566" i="106"/>
  <c r="D2566" i="106" s="1"/>
  <c r="H13" i="118"/>
  <c r="D20" i="4"/>
  <c r="D78" i="4" s="1"/>
  <c r="F14" i="34"/>
  <c r="H18" i="118"/>
  <c r="C10" i="4"/>
  <c r="B8" i="146"/>
  <c r="B2553" i="106"/>
  <c r="D2553" i="106" s="1"/>
  <c r="C20" i="4"/>
  <c r="G10" i="4"/>
  <c r="G20" i="4"/>
  <c r="G110" i="4" s="1"/>
  <c r="B8037" i="106" s="1"/>
  <c r="D8037" i="106" s="1"/>
  <c r="B2604" i="106"/>
  <c r="D2604" i="106" s="1"/>
  <c r="D17" i="37"/>
  <c r="E20" i="4"/>
  <c r="E110" i="4" s="1"/>
  <c r="B7998" i="106" s="1"/>
  <c r="D7998" i="106" s="1"/>
  <c r="B2630" i="106"/>
  <c r="D2630" i="106" s="1"/>
  <c r="E10" i="4"/>
  <c r="G19" i="4"/>
  <c r="B2610" i="106"/>
  <c r="D2610" i="106" s="1"/>
  <c r="B9" i="146"/>
  <c r="B2559" i="106"/>
  <c r="D2559" i="106" s="1"/>
  <c r="H17" i="118"/>
  <c r="H25" i="118" s="1"/>
  <c r="K24" i="118" s="1"/>
  <c r="O23" i="118" s="1"/>
  <c r="O25" i="118" s="1"/>
  <c r="F17" i="37"/>
  <c r="C19" i="4"/>
  <c r="B286" i="106"/>
  <c r="D286" i="106" s="1"/>
  <c r="D60" i="36"/>
  <c r="I18" i="11"/>
  <c r="B7623" i="106"/>
  <c r="H78" i="4"/>
  <c r="B2660" i="106"/>
  <c r="D2660" i="106" s="1"/>
  <c r="B3225" i="106"/>
  <c r="D3225" i="106" s="1"/>
  <c r="I78" i="4"/>
  <c r="D9" i="146"/>
  <c r="D10" i="146" s="1"/>
  <c r="F19" i="4"/>
  <c r="B2598" i="106"/>
  <c r="D2598" i="106" s="1"/>
  <c r="F20" i="4"/>
  <c r="F110" i="4" s="1"/>
  <c r="B8017" i="106" s="1"/>
  <c r="D8017" i="106" s="1"/>
  <c r="B2571" i="106"/>
  <c r="D2571" i="106" s="1"/>
  <c r="D19" i="4"/>
  <c r="C9" i="146"/>
  <c r="K78" i="4"/>
  <c r="B3574" i="106"/>
  <c r="D3574" i="106" s="1"/>
  <c r="J81" i="4"/>
  <c r="J117" i="4" s="1"/>
  <c r="B8084" i="106" s="1"/>
  <c r="D8084" i="106" s="1"/>
  <c r="B6261" i="106"/>
  <c r="D6261" i="106" s="1"/>
  <c r="B282" i="106" l="1"/>
  <c r="D282" i="106" s="1"/>
  <c r="C10" i="146"/>
  <c r="B7952" i="106"/>
  <c r="D7952" i="106" s="1"/>
  <c r="C109" i="4"/>
  <c r="B7962" i="106" s="1"/>
  <c r="D7962" i="106" s="1"/>
  <c r="C110" i="4"/>
  <c r="B7963" i="106" s="1"/>
  <c r="D7963" i="106" s="1"/>
  <c r="B1956" i="106"/>
  <c r="D1956" i="106" s="1"/>
  <c r="G26" i="12"/>
  <c r="B7960" i="106"/>
  <c r="D7960" i="106" s="1"/>
  <c r="A7249" i="106"/>
  <c r="D7248" i="106"/>
  <c r="B4138" i="106"/>
  <c r="D4138" i="106" s="1"/>
  <c r="G109" i="4"/>
  <c r="B8036" i="106" s="1"/>
  <c r="D8036" i="106" s="1"/>
  <c r="B4135" i="106"/>
  <c r="D4135" i="106" s="1"/>
  <c r="D109" i="4"/>
  <c r="B7981" i="106" s="1"/>
  <c r="D7981" i="106" s="1"/>
  <c r="B4137" i="106"/>
  <c r="D4137" i="106" s="1"/>
  <c r="F109" i="4"/>
  <c r="B8016" i="106" s="1"/>
  <c r="D8016" i="106" s="1"/>
  <c r="B4134" i="106"/>
  <c r="D4134" i="106" s="1"/>
  <c r="F8" i="146"/>
  <c r="B2572" i="106"/>
  <c r="D2572" i="106" s="1"/>
  <c r="D110" i="4"/>
  <c r="B7982" i="106" s="1"/>
  <c r="D7982" i="106" s="1"/>
  <c r="B4122" i="106"/>
  <c r="D4122" i="106" s="1"/>
  <c r="E100" i="4"/>
  <c r="B7992" i="106" s="1"/>
  <c r="D7992" i="106" s="1"/>
  <c r="B4124" i="106"/>
  <c r="D4124" i="106" s="1"/>
  <c r="G100" i="4"/>
  <c r="B8028" i="106" s="1"/>
  <c r="D8028" i="106" s="1"/>
  <c r="B4120" i="106"/>
  <c r="D4120" i="106" s="1"/>
  <c r="B7954" i="106"/>
  <c r="D7954" i="106" s="1"/>
  <c r="B4121" i="106"/>
  <c r="D4121" i="106" s="1"/>
  <c r="D100" i="4"/>
  <c r="B7974" i="106" s="1"/>
  <c r="D7974" i="106" s="1"/>
  <c r="F97" i="34"/>
  <c r="F99" i="34" s="1"/>
  <c r="B7835" i="106" s="1"/>
  <c r="D7835" i="106" s="1"/>
  <c r="B7820" i="106"/>
  <c r="D7820" i="106" s="1"/>
  <c r="B3586" i="106"/>
  <c r="D3586" i="106" s="1"/>
  <c r="K81" i="4"/>
  <c r="K117" i="4" s="1"/>
  <c r="B8101" i="106" s="1"/>
  <c r="D8101" i="106" s="1"/>
  <c r="F78" i="4"/>
  <c r="B2599" i="106"/>
  <c r="D2599" i="106" s="1"/>
  <c r="B3318" i="106"/>
  <c r="D3318" i="106" s="1"/>
  <c r="I81" i="4"/>
  <c r="I117" i="4" s="1"/>
  <c r="B8067" i="106" s="1"/>
  <c r="D8067" i="106" s="1"/>
  <c r="K17" i="118"/>
  <c r="B3298" i="106"/>
  <c r="D3298" i="106" s="1"/>
  <c r="H81" i="4"/>
  <c r="H117" i="4" s="1"/>
  <c r="B8057" i="106" s="1"/>
  <c r="D8057" i="106" s="1"/>
  <c r="B7629" i="106"/>
  <c r="F197" i="34"/>
  <c r="H17" i="37"/>
  <c r="G78" i="4"/>
  <c r="B2611" i="106"/>
  <c r="D2611" i="106" s="1"/>
  <c r="B2560" i="106"/>
  <c r="D2560" i="106" s="1"/>
  <c r="C78" i="4"/>
  <c r="B10" i="146"/>
  <c r="F9" i="146"/>
  <c r="E78" i="4"/>
  <c r="B2634" i="106"/>
  <c r="D2634" i="106" s="1"/>
  <c r="D69" i="36"/>
  <c r="J82" i="4"/>
  <c r="B6264" i="106"/>
  <c r="D6264" i="106" s="1"/>
  <c r="D81" i="4"/>
  <c r="D117" i="4" s="1"/>
  <c r="B7986" i="106" s="1"/>
  <c r="D7986" i="106" s="1"/>
  <c r="B3237" i="106"/>
  <c r="D3237" i="106" s="1"/>
  <c r="F10" i="146" l="1"/>
  <c r="B7737" i="106"/>
  <c r="D7737" i="106" s="1"/>
  <c r="G32" i="12"/>
  <c r="B4297" i="106" s="1"/>
  <c r="D4297" i="106" s="1"/>
  <c r="A7250" i="106"/>
  <c r="D7249" i="106"/>
  <c r="F196" i="34"/>
  <c r="B7876" i="106" s="1"/>
  <c r="D7876" i="106" s="1"/>
  <c r="B7833" i="106"/>
  <c r="D7833" i="106" s="1"/>
  <c r="B3276" i="106"/>
  <c r="D3276" i="106" s="1"/>
  <c r="E81" i="4"/>
  <c r="E117" i="4" s="1"/>
  <c r="B8002" i="106" s="1"/>
  <c r="D8002" i="106" s="1"/>
  <c r="B3231" i="106"/>
  <c r="D3231" i="106" s="1"/>
  <c r="C81" i="4"/>
  <c r="C117" i="4" s="1"/>
  <c r="B7967" i="106" s="1"/>
  <c r="D7967" i="106" s="1"/>
  <c r="B1698" i="106"/>
  <c r="D1698" i="106" s="1"/>
  <c r="H82" i="4"/>
  <c r="D67" i="36"/>
  <c r="O16" i="118"/>
  <c r="F81" i="4"/>
  <c r="F117" i="4" s="1"/>
  <c r="B8021" i="106" s="1"/>
  <c r="D8021" i="106" s="1"/>
  <c r="B3254" i="106"/>
  <c r="D3254" i="106" s="1"/>
  <c r="G81" i="4"/>
  <c r="G117" i="4" s="1"/>
  <c r="B8041" i="106" s="1"/>
  <c r="D8041" i="106" s="1"/>
  <c r="B3260" i="106"/>
  <c r="D3260" i="106" s="1"/>
  <c r="B3321" i="106"/>
  <c r="D3321" i="106" s="1"/>
  <c r="I82" i="4"/>
  <c r="D68" i="36"/>
  <c r="E11" i="146"/>
  <c r="B3589" i="106"/>
  <c r="D3589" i="106" s="1"/>
  <c r="D70" i="36"/>
  <c r="K82" i="4"/>
  <c r="J83" i="4"/>
  <c r="B6281" i="106" s="1"/>
  <c r="D6281" i="106" s="1"/>
  <c r="B6272" i="106"/>
  <c r="D6272" i="106" s="1"/>
  <c r="D82" i="4"/>
  <c r="B1642" i="106"/>
  <c r="D1642" i="106" s="1"/>
  <c r="D63" i="36"/>
  <c r="C11" i="146"/>
  <c r="A7251" i="106" l="1"/>
  <c r="D7250" i="106"/>
  <c r="J17" i="37"/>
  <c r="B4267" i="106" s="1"/>
  <c r="D4267" i="106" s="1"/>
  <c r="F198" i="34"/>
  <c r="H12" i="118"/>
  <c r="K12" i="118" s="1"/>
  <c r="B6273" i="106"/>
  <c r="D6273" i="106" s="1"/>
  <c r="K83" i="4"/>
  <c r="B6282" i="106" s="1"/>
  <c r="D6282" i="106" s="1"/>
  <c r="H83" i="4"/>
  <c r="B6279" i="106" s="1"/>
  <c r="D6279" i="106" s="1"/>
  <c r="B6270" i="106"/>
  <c r="D6270" i="106" s="1"/>
  <c r="B11" i="146"/>
  <c r="C82" i="4"/>
  <c r="D62" i="36"/>
  <c r="B1628" i="106"/>
  <c r="D1628" i="106" s="1"/>
  <c r="E82" i="4"/>
  <c r="B1656" i="106"/>
  <c r="D1656" i="106" s="1"/>
  <c r="D64" i="36"/>
  <c r="I83" i="4"/>
  <c r="B6280" i="106" s="1"/>
  <c r="D6280" i="106" s="1"/>
  <c r="B6271" i="106"/>
  <c r="D6271" i="106" s="1"/>
  <c r="G82" i="4"/>
  <c r="D66" i="36"/>
  <c r="B1684" i="106"/>
  <c r="D1684" i="106" s="1"/>
  <c r="B1670" i="106"/>
  <c r="D1670" i="106" s="1"/>
  <c r="F82" i="4"/>
  <c r="D11" i="146"/>
  <c r="D65" i="36"/>
  <c r="B6266" i="106"/>
  <c r="D6266" i="106" s="1"/>
  <c r="D83" i="4"/>
  <c r="B6275" i="106" s="1"/>
  <c r="D6275" i="106" s="1"/>
  <c r="O11" i="118" l="1"/>
  <c r="O13" i="118" s="1"/>
  <c r="J20" i="118"/>
  <c r="A7252" i="106"/>
  <c r="D7251" i="106"/>
  <c r="F200" i="34"/>
  <c r="B7878" i="106" s="1"/>
  <c r="D7878" i="106" s="1"/>
  <c r="B7877" i="106"/>
  <c r="D7877" i="106" s="1"/>
  <c r="F11" i="146"/>
  <c r="C12" i="146" s="1"/>
  <c r="B6267" i="106"/>
  <c r="D6267" i="106" s="1"/>
  <c r="E83" i="4"/>
  <c r="B6276" i="106" s="1"/>
  <c r="D6276" i="106" s="1"/>
  <c r="B6268" i="106"/>
  <c r="D6268" i="106" s="1"/>
  <c r="F83" i="4"/>
  <c r="B6277" i="106" s="1"/>
  <c r="D6277" i="106" s="1"/>
  <c r="B6269" i="106"/>
  <c r="D6269" i="106" s="1"/>
  <c r="G83" i="4"/>
  <c r="B6278" i="106" s="1"/>
  <c r="D6278" i="106" s="1"/>
  <c r="C83" i="4"/>
  <c r="B6274" i="106" s="1"/>
  <c r="D6274" i="106" s="1"/>
  <c r="B6265" i="106"/>
  <c r="D6265" i="106" s="1"/>
  <c r="K20" i="118" l="1"/>
  <c r="O17" i="118"/>
  <c r="O20" i="118" s="1"/>
  <c r="O35" i="118" s="1"/>
  <c r="O37" i="118" s="1"/>
  <c r="A7253" i="106"/>
  <c r="D7252" i="106"/>
  <c r="D32" i="36"/>
  <c r="J24" i="24" s="1"/>
  <c r="B10" i="106" s="1"/>
  <c r="A7254" i="106" l="1"/>
  <c r="D7253" i="106"/>
  <c r="A7255" i="106" l="1"/>
  <c r="D7254" i="106"/>
  <c r="D7255" i="106" l="1"/>
  <c r="A7256" i="106"/>
  <c r="D7256" i="106" l="1"/>
  <c r="A7257" i="106"/>
  <c r="D7257" i="106" l="1"/>
  <c r="A7258" i="106"/>
  <c r="D7258" i="106" l="1"/>
  <c r="A7259" i="106"/>
  <c r="D7259" i="106" l="1"/>
  <c r="A7260" i="106"/>
  <c r="D7260" i="106" l="1"/>
  <c r="A7261" i="106"/>
  <c r="D7261" i="106" l="1"/>
  <c r="A7262" i="106"/>
  <c r="D7262" i="106" l="1"/>
  <c r="A7263" i="106"/>
  <c r="D7263" i="106" l="1"/>
  <c r="A7264" i="106"/>
  <c r="D7264" i="106" l="1"/>
  <c r="A7265" i="106"/>
  <c r="D7265" i="106" l="1"/>
  <c r="A7266" i="106"/>
  <c r="D7266" i="106" l="1"/>
  <c r="A7267" i="106"/>
  <c r="A7268" i="106" s="1"/>
  <c r="A7269" i="106" s="1"/>
  <c r="A7270" i="106" s="1"/>
  <c r="A7271" i="106" s="1"/>
  <c r="A7272" i="106" s="1"/>
  <c r="A7273" i="106" s="1"/>
  <c r="A7274" i="106" s="1"/>
  <c r="A7275" i="106" s="1"/>
  <c r="A7276" i="106" s="1"/>
  <c r="A7277" i="106" s="1"/>
  <c r="A7278" i="106" s="1"/>
  <c r="A7279" i="106" l="1"/>
  <c r="A7280" i="106" l="1"/>
  <c r="A7281" i="106" l="1"/>
  <c r="A7282" i="106" l="1"/>
  <c r="A7283" i="106" l="1"/>
  <c r="A7284" i="106" l="1"/>
  <c r="A7285" i="106" l="1"/>
  <c r="A7286" i="106" l="1"/>
  <c r="A7287" i="106" l="1"/>
  <c r="A7288" i="106" l="1"/>
  <c r="A7289" i="106" l="1"/>
  <c r="A7290" i="106" l="1"/>
  <c r="A7291" i="106" l="1"/>
  <c r="A7292" i="106" l="1"/>
  <c r="A7293" i="106" l="1"/>
  <c r="A7294" i="106" l="1"/>
  <c r="A7295" i="106" l="1"/>
  <c r="A7296" i="106" l="1"/>
  <c r="A7297" i="106" l="1"/>
  <c r="A7298" i="106" l="1"/>
  <c r="A7299" i="106" l="1"/>
  <c r="A7300" i="106" l="1"/>
  <c r="A7301" i="106" l="1"/>
  <c r="A7302" i="106" l="1"/>
  <c r="A7303" i="106" l="1"/>
  <c r="A7304" i="106" l="1"/>
  <c r="A7305" i="106" l="1"/>
  <c r="A7306" i="106" l="1"/>
  <c r="A7307" i="106" l="1"/>
  <c r="A7308" i="106" l="1"/>
  <c r="A7309" i="106" l="1"/>
  <c r="A7310" i="106" l="1"/>
  <c r="A7311" i="106" l="1"/>
  <c r="A7312" i="106" l="1"/>
  <c r="A7313" i="106" l="1"/>
  <c r="A7314" i="106" l="1"/>
  <c r="A7315" i="106" l="1"/>
  <c r="A7316" i="106" l="1"/>
  <c r="A7317" i="106" l="1"/>
  <c r="A7318" i="106" l="1"/>
  <c r="A7319" i="106" l="1"/>
  <c r="A7320" i="106" l="1"/>
  <c r="A7321" i="106" l="1"/>
  <c r="A7322" i="106" l="1"/>
  <c r="A7323" i="106" l="1"/>
  <c r="A7324" i="106" l="1"/>
  <c r="A7325" i="106" l="1"/>
  <c r="A7326" i="106" l="1"/>
  <c r="A7327" i="106" l="1"/>
  <c r="A7328" i="106" l="1"/>
  <c r="A7329" i="106" l="1"/>
  <c r="A7330" i="106" l="1"/>
  <c r="A7331" i="106" l="1"/>
  <c r="A7332" i="106" l="1"/>
  <c r="A7333" i="106" l="1"/>
  <c r="A7334" i="106" l="1"/>
  <c r="A7335" i="106" l="1"/>
  <c r="A7336" i="106" l="1"/>
  <c r="A7337" i="106" l="1"/>
  <c r="A7338" i="106" l="1"/>
  <c r="A7339" i="106" l="1"/>
  <c r="A7340" i="106" l="1"/>
  <c r="A7341" i="106" l="1"/>
  <c r="A7342" i="106" l="1"/>
  <c r="A7343" i="106" l="1"/>
  <c r="A7344" i="106" l="1"/>
  <c r="A7345" i="106" l="1"/>
  <c r="A7346" i="106" l="1"/>
  <c r="A7347" i="106" l="1"/>
  <c r="A7348" i="106" l="1"/>
  <c r="A7349" i="106" l="1"/>
  <c r="A7350" i="106" l="1"/>
  <c r="A7351" i="106" l="1"/>
  <c r="A7352" i="106" l="1"/>
  <c r="A7353" i="106" l="1"/>
  <c r="A7354" i="106" l="1"/>
  <c r="A7355" i="106" l="1"/>
  <c r="A7356" i="106" l="1"/>
  <c r="A7357" i="106" l="1"/>
  <c r="A7358" i="106" l="1"/>
  <c r="A7359" i="106" l="1"/>
  <c r="A7360" i="106" l="1"/>
  <c r="A7361" i="106" l="1"/>
  <c r="A7362" i="106" l="1"/>
  <c r="A7363" i="106" l="1"/>
  <c r="A7364" i="106" l="1"/>
  <c r="A7365" i="106" l="1"/>
  <c r="A7366" i="106" l="1"/>
  <c r="A7367" i="106" l="1"/>
  <c r="A7368" i="106" l="1"/>
  <c r="A7369" i="106" l="1"/>
  <c r="A7370" i="106" l="1"/>
  <c r="A7371" i="106" l="1"/>
  <c r="A7372" i="106" l="1"/>
  <c r="A7373" i="106" l="1"/>
  <c r="A7374" i="106" l="1"/>
  <c r="A7375" i="106" l="1"/>
  <c r="A7376" i="106" l="1"/>
  <c r="A7377" i="106" l="1"/>
  <c r="A7378" i="106" l="1"/>
  <c r="A7379" i="106" l="1"/>
  <c r="A7380" i="106" l="1"/>
  <c r="A7381" i="106" l="1"/>
  <c r="A7382" i="106" l="1"/>
  <c r="A7383" i="106" l="1"/>
  <c r="A7384" i="106" l="1"/>
  <c r="A7385" i="106" l="1"/>
  <c r="A7386" i="106" l="1"/>
  <c r="A7387" i="106" l="1"/>
  <c r="A7388" i="106" l="1"/>
  <c r="A7389" i="106" l="1"/>
  <c r="A7390" i="106" l="1"/>
  <c r="A7391" i="106" l="1"/>
  <c r="A7392" i="106" l="1"/>
  <c r="A7393" i="106" l="1"/>
  <c r="A7394" i="106" l="1"/>
  <c r="A7395" i="106" l="1"/>
  <c r="A7396" i="106" l="1"/>
  <c r="A7397" i="106" l="1"/>
  <c r="A7398" i="106" l="1"/>
  <c r="A7399" i="106" l="1"/>
  <c r="A7400" i="106" l="1"/>
  <c r="A7401" i="106" l="1"/>
  <c r="A7402" i="106" l="1"/>
  <c r="A7403" i="106" l="1"/>
  <c r="A7404" i="106" l="1"/>
  <c r="A7405" i="106" l="1"/>
  <c r="A7406" i="106" l="1"/>
  <c r="A7407" i="106" l="1"/>
  <c r="A7408" i="106" l="1"/>
  <c r="A7409" i="106" l="1"/>
  <c r="A7410" i="106" l="1"/>
  <c r="A7411" i="106" l="1"/>
  <c r="A7412" i="106" l="1"/>
  <c r="A7413" i="106" l="1"/>
  <c r="A7414" i="106" l="1"/>
  <c r="A7415" i="106" l="1"/>
  <c r="A7416" i="106" l="1"/>
  <c r="A7417" i="106" l="1"/>
  <c r="A7418" i="106" l="1"/>
  <c r="A7419" i="106" l="1"/>
  <c r="A7420" i="106" l="1"/>
  <c r="A7421" i="106" l="1"/>
  <c r="A7422" i="106" l="1"/>
  <c r="A7423" i="106" l="1"/>
  <c r="A7424" i="106" l="1"/>
  <c r="A7425" i="106" l="1"/>
  <c r="A7426" i="106" l="1"/>
  <c r="A7427" i="106" l="1"/>
  <c r="A7428" i="106" l="1"/>
  <c r="A7429" i="106" l="1"/>
  <c r="A7430" i="106" l="1"/>
  <c r="A7431" i="106" l="1"/>
  <c r="A7432" i="106" l="1"/>
  <c r="A7433" i="106" l="1"/>
  <c r="A7434" i="106" l="1"/>
  <c r="A7435" i="106" l="1"/>
  <c r="A7436" i="106" l="1"/>
  <c r="A7437" i="106" l="1"/>
  <c r="A7438" i="106" l="1"/>
  <c r="A7439" i="106" l="1"/>
  <c r="A7440" i="106" l="1"/>
  <c r="A7441" i="106" l="1"/>
  <c r="A7442" i="106" l="1"/>
  <c r="A7443" i="106" l="1"/>
  <c r="A7444" i="106" l="1"/>
  <c r="A7445" i="106" l="1"/>
  <c r="A7446" i="106" l="1"/>
  <c r="A7447" i="106" l="1"/>
  <c r="A7448" i="106" l="1"/>
  <c r="A7449" i="106" l="1"/>
  <c r="A7450" i="106" l="1"/>
  <c r="A7451" i="106" l="1"/>
  <c r="A7452" i="106" l="1"/>
  <c r="A7453" i="106" l="1"/>
  <c r="A7454" i="106" l="1"/>
  <c r="A7455" i="106" l="1"/>
  <c r="A7456" i="106" l="1"/>
  <c r="A7457" i="106" l="1"/>
  <c r="A7458" i="106" l="1"/>
  <c r="A7459" i="106" l="1"/>
  <c r="A7460" i="106" l="1"/>
  <c r="A7461" i="106" l="1"/>
  <c r="A7462" i="106" l="1"/>
  <c r="A7463" i="106" l="1"/>
  <c r="A7464" i="106" l="1"/>
  <c r="A7465" i="106" l="1"/>
  <c r="A7466" i="106" l="1"/>
  <c r="A7467" i="106" l="1"/>
  <c r="A7468" i="106" l="1"/>
  <c r="A7469" i="106" l="1"/>
  <c r="A7470" i="106" l="1"/>
  <c r="A7471" i="106" l="1"/>
  <c r="A7472" i="106" l="1"/>
  <c r="A7473" i="106" l="1"/>
  <c r="A7474" i="106" l="1"/>
  <c r="A7475" i="106" l="1"/>
  <c r="A7476" i="106" l="1"/>
  <c r="A7477" i="106" l="1"/>
  <c r="A7478" i="106" l="1"/>
  <c r="A7479" i="106" l="1"/>
  <c r="A7480" i="106" l="1"/>
  <c r="A7481" i="106" l="1"/>
  <c r="A7482" i="106" l="1"/>
  <c r="A7483" i="106" l="1"/>
  <c r="A7484" i="106" l="1"/>
  <c r="A7485" i="106" l="1"/>
  <c r="A7486" i="106" l="1"/>
  <c r="A7487" i="106" l="1"/>
  <c r="A7488" i="106" l="1"/>
  <c r="A7489" i="106" l="1"/>
  <c r="A7490" i="106" l="1"/>
  <c r="A7491" i="106" l="1"/>
  <c r="A7492" i="106" l="1"/>
  <c r="A7493" i="106" l="1"/>
  <c r="A7494" i="106" l="1"/>
  <c r="A7495" i="106" l="1"/>
  <c r="A7496" i="106" l="1"/>
  <c r="A7497" i="106" l="1"/>
  <c r="A7498" i="106" l="1"/>
  <c r="A7499" i="106" l="1"/>
  <c r="A7500" i="106" l="1"/>
  <c r="A7501" i="106" l="1"/>
  <c r="A7502" i="106" l="1"/>
  <c r="A7503" i="106" l="1"/>
  <c r="A7504" i="106" l="1"/>
  <c r="A7505" i="106" l="1"/>
  <c r="A7506" i="106" l="1"/>
  <c r="A7507" i="106" l="1"/>
  <c r="A7508" i="106" l="1"/>
  <c r="A7509" i="106" l="1"/>
  <c r="A7510" i="106" l="1"/>
  <c r="A7511" i="106" l="1"/>
  <c r="A7512" i="106" l="1"/>
  <c r="A7513" i="106" l="1"/>
  <c r="A7514" i="106" l="1"/>
  <c r="A7515" i="106" l="1"/>
  <c r="A7516" i="106" l="1"/>
  <c r="A7517" i="106" l="1"/>
  <c r="A7518" i="106" l="1"/>
  <c r="A7519" i="106" l="1"/>
  <c r="A7520" i="106" l="1"/>
  <c r="A7521" i="106" l="1"/>
  <c r="A7522" i="106" l="1"/>
  <c r="A7523" i="106" l="1"/>
  <c r="A7524" i="106" l="1"/>
  <c r="A7525" i="106" l="1"/>
  <c r="A7526" i="106" l="1"/>
  <c r="A7527" i="106" l="1"/>
  <c r="A7528" i="106" l="1"/>
  <c r="A7529" i="106" l="1"/>
  <c r="A7530" i="106" l="1"/>
  <c r="A7531" i="106" l="1"/>
  <c r="A7532" i="106" l="1"/>
  <c r="A7533" i="106" l="1"/>
  <c r="A7534" i="106" l="1"/>
  <c r="A7535" i="106" l="1"/>
  <c r="A7536" i="106" l="1"/>
  <c r="A7537" i="106" l="1"/>
  <c r="A7538" i="106" l="1"/>
  <c r="A7539" i="106" l="1"/>
  <c r="A7540" i="106" l="1"/>
  <c r="A7541" i="106" l="1"/>
  <c r="A7542" i="106" l="1"/>
  <c r="A7543" i="106" l="1"/>
  <c r="A7544" i="106" l="1"/>
  <c r="A7545" i="106" l="1"/>
  <c r="A7546" i="106" l="1"/>
  <c r="A7547" i="106" l="1"/>
  <c r="A7548" i="106" l="1"/>
  <c r="A7549" i="106" l="1"/>
  <c r="A7550" i="106" l="1"/>
  <c r="A7551" i="106" l="1"/>
  <c r="A7552" i="106" l="1"/>
  <c r="A7553" i="106" l="1"/>
  <c r="A7554" i="106" l="1"/>
  <c r="A7555" i="106" l="1"/>
  <c r="A7556" i="106" l="1"/>
  <c r="A7557" i="106" l="1"/>
  <c r="A7558" i="106" l="1"/>
  <c r="A7559" i="106" l="1"/>
  <c r="A7560" i="106" l="1"/>
  <c r="A7561" i="106" l="1"/>
  <c r="A7562" i="106" l="1"/>
  <c r="A7563" i="106" l="1"/>
  <c r="A7564" i="106" l="1"/>
  <c r="A7565" i="106" l="1"/>
  <c r="A7566" i="106" l="1"/>
  <c r="A7567" i="106" l="1"/>
  <c r="A7568" i="106" l="1"/>
  <c r="A7569" i="106" l="1"/>
  <c r="A7570" i="106" l="1"/>
  <c r="A7571" i="106" l="1"/>
  <c r="A7572" i="106" l="1"/>
  <c r="A7573" i="106" l="1"/>
  <c r="A7574" i="106" l="1"/>
  <c r="A7575" i="106" l="1"/>
  <c r="A7576" i="106" l="1"/>
  <c r="A7577" i="106" l="1"/>
  <c r="A7578" i="106" l="1"/>
  <c r="A7579" i="106" l="1"/>
  <c r="A7580" i="106" l="1"/>
  <c r="A7581" i="106" l="1"/>
  <c r="A7582" i="106" l="1"/>
  <c r="A7583" i="106" l="1"/>
  <c r="A7584" i="106" l="1"/>
  <c r="A7585" i="106" l="1"/>
  <c r="A7586" i="106" l="1"/>
  <c r="A7587" i="106" l="1"/>
  <c r="A7588" i="106" l="1"/>
  <c r="D7588" i="106" s="1"/>
  <c r="A7589" i="106" l="1"/>
  <c r="D7589" i="106" s="1"/>
  <c r="A7590" i="106" l="1"/>
  <c r="D7590" i="106" s="1"/>
  <c r="A7591" i="106" l="1"/>
  <c r="D7591" i="106" s="1"/>
  <c r="A7592" i="106" l="1"/>
  <c r="D7592" i="106" s="1"/>
  <c r="A7593" i="106" l="1"/>
  <c r="D7593" i="106" s="1"/>
  <c r="A7594" i="106" l="1"/>
  <c r="D7594" i="106" s="1"/>
  <c r="A7595" i="106" l="1"/>
  <c r="D7595" i="106" s="1"/>
  <c r="A7596" i="106" l="1"/>
  <c r="D7596" i="106" s="1"/>
  <c r="A7597" i="106" l="1"/>
  <c r="D7597" i="106" s="1"/>
  <c r="A7598" i="106" l="1"/>
  <c r="D7598" i="106" s="1"/>
  <c r="A7599" i="106" l="1"/>
  <c r="D7599" i="106" s="1"/>
  <c r="A7600" i="106" l="1"/>
  <c r="D7600" i="106" s="1"/>
  <c r="A7601" i="106" l="1"/>
  <c r="D7601" i="106" s="1"/>
  <c r="A7602" i="106" l="1"/>
  <c r="D7602" i="106" s="1"/>
  <c r="A7603" i="106" l="1"/>
  <c r="D7603" i="106" s="1"/>
  <c r="A7604" i="106" l="1"/>
  <c r="D7604" i="106" s="1"/>
  <c r="A7605" i="106" l="1"/>
  <c r="D7605" i="106" s="1"/>
  <c r="A7606" i="106" l="1"/>
  <c r="D7606" i="106" s="1"/>
  <c r="A7607" i="106" l="1"/>
  <c r="D7607" i="106" s="1"/>
  <c r="A7608" i="106" l="1"/>
  <c r="D7608" i="106" s="1"/>
  <c r="A7609" i="106" l="1"/>
  <c r="D7609" i="106" s="1"/>
  <c r="A7610" i="106" l="1"/>
  <c r="D7610" i="106" s="1"/>
  <c r="A7611" i="106" l="1"/>
  <c r="D7611" i="106" s="1"/>
  <c r="A7612" i="106" l="1"/>
  <c r="D7612" i="106" s="1"/>
  <c r="A7613" i="106" l="1"/>
  <c r="D7613" i="106" s="1"/>
  <c r="A7614" i="106" l="1"/>
  <c r="D7614" i="106" s="1"/>
  <c r="A7615" i="106" l="1"/>
  <c r="D7615" i="106" s="1"/>
  <c r="A7616" i="106" l="1"/>
  <c r="D7616" i="106" s="1"/>
  <c r="A7617" i="106" l="1"/>
  <c r="D7617" i="106" s="1"/>
  <c r="A7618" i="106" l="1"/>
  <c r="D7618" i="106" s="1"/>
  <c r="A7619" i="106" l="1"/>
  <c r="D7619" i="106" s="1"/>
  <c r="A7620" i="106" l="1"/>
  <c r="D7620" i="106" s="1"/>
  <c r="A7621" i="106" l="1"/>
  <c r="D7621" i="106" s="1"/>
  <c r="A7622" i="106" l="1"/>
  <c r="D7622" i="106" s="1"/>
  <c r="A7623" i="106" l="1"/>
  <c r="D7623" i="106" s="1"/>
  <c r="A7624" i="106" l="1"/>
  <c r="A7625" i="106" s="1"/>
  <c r="A7626" i="106" s="1"/>
  <c r="A7627" i="106" s="1"/>
  <c r="A7628" i="106" s="1"/>
  <c r="A7629" i="106" s="1"/>
  <c r="D7629" i="106" s="1"/>
  <c r="A7630" i="106" l="1"/>
  <c r="A7631" i="106" s="1"/>
  <c r="A7632" i="106" s="1"/>
  <c r="A7633" i="106" s="1"/>
  <c r="A7634" i="106" l="1"/>
  <c r="D7634" i="106" s="1"/>
  <c r="A7635" i="106" l="1"/>
  <c r="D7635" i="106" s="1"/>
  <c r="A7636" i="106" l="1"/>
  <c r="D7636" i="106" s="1"/>
  <c r="A7637" i="106" l="1"/>
  <c r="D7637" i="106" s="1"/>
  <c r="A7638" i="106" l="1"/>
  <c r="A7639" i="106" l="1"/>
  <c r="A7640" i="106" l="1"/>
  <c r="A7641" i="106" l="1"/>
  <c r="A7642" i="106" l="1"/>
  <c r="A7643" i="106" l="1"/>
  <c r="A7644" i="106" l="1"/>
  <c r="A7645" i="106" l="1"/>
  <c r="A7646" i="106" l="1"/>
  <c r="A7647" i="106" l="1"/>
  <c r="A7648" i="106" l="1"/>
</calcChain>
</file>

<file path=xl/comments1.xml><?xml version="1.0" encoding="utf-8"?>
<comments xmlns="http://purl.oclc.org/ooxml/spreadsheetml/main" xmlns:xdr="http://purl.oclc.org/ooxml/drawingml/spreadsheetDrawing" xmlns:v="urn:schemas-microsoft-com:vml" xmlns:mc="http://schemas.openxmlformats.org/markup-compatibility/2006" xmlns:xr="http://schemas.microsoft.com/office/spreadsheetml/2014/revision" mc:Ignorable="xr">
  <authors>
    <author>ckolaz</author>
  </authors>
  <commentList>
    <comment ref="A4" authorId="0" shapeId="25602" xr:uid="{00000000-0006-0000-0500-000001000000}">
      <text>
        <r>
          <rPr>
            <sz val="8"/>
            <color indexed="81"/>
            <rFont val="Tahoma"/>
            <family val="2"/>
          </rPr>
          <t>Do not enter negative numbers.  Reports with negative numbers will be returned for correction.</t>
        </r>
      </text>
      <mc:AlternateContent xmlns:mc="http://schemas.openxmlformats.org/markup-compatibility/2006">
        <mc:Choice Requires="v"/>
        <mc:Fallback>
          <commentPr defaultSize="0" autoFill="0" autoLine="0">
            <anchor>
              <from>
                <xdr:col>2</xdr:col>
                <xdr:colOff>355600</xdr:colOff>
                <xdr:row>2</xdr:row>
                <xdr:rowOff>152400</xdr:rowOff>
              </from>
              <to>
                <xdr:col>5</xdr:col>
                <xdr:colOff>304800</xdr:colOff>
                <xdr:row>3</xdr:row>
                <xdr:rowOff>152400</xdr:rowOff>
              </to>
            </anchor>
          </commentPr>
        </mc:Fallback>
      </mc:AlternateContent>
    </comment>
    <comment ref="A45" authorId="0" shapeId="25605" xr:uid="{00000000-0006-0000-0500-000002000000}">
      <text>
        <r>
          <rPr>
            <sz val="8"/>
            <color indexed="81"/>
            <rFont val="Tahoma"/>
            <family val="2"/>
          </rPr>
          <t>Do not enter negative numbers.  Reports with negative numbers will be returned for correction.</t>
        </r>
      </text>
      <mc:AlternateContent xmlns:mc="http://schemas.openxmlformats.org/markup-compatibility/2006">
        <mc:Choice Requires="v"/>
        <mc:Fallback>
          <commentPr defaultSize="0" autoFill="0" autoLine="0">
            <anchor>
              <from>
                <xdr:col>1</xdr:col>
                <xdr:colOff>152400</xdr:colOff>
                <xdr:row>43</xdr:row>
                <xdr:rowOff>101600</xdr:rowOff>
              </from>
              <to>
                <xdr:col>4</xdr:col>
                <xdr:colOff>965200</xdr:colOff>
                <xdr:row>44</xdr:row>
                <xdr:rowOff>152400</xdr:rowOff>
              </to>
            </anchor>
          </commentPr>
        </mc:Fallback>
      </mc:AlternateContent>
    </comment>
  </commentList>
</comments>
</file>

<file path=xl/comments2.xml><?xml version="1.0" encoding="utf-8"?>
<comments xmlns="http://purl.oclc.org/ooxml/spreadsheetml/main" xmlns:xdr="http://purl.oclc.org/ooxml/drawingml/spreadsheetDrawing" xmlns:v="urn:schemas-microsoft-com:vml" xmlns:mc="http://schemas.openxmlformats.org/markup-compatibility/2006" xmlns:xr="http://schemas.microsoft.com/office/spreadsheetml/2014/revision" mc:Ignorable="xr">
  <authors>
    <author>ckolaz</author>
    <author>rturek</author>
    <author>Debra hemberger</author>
  </authors>
  <commentList>
    <comment ref="A9" authorId="0" shapeId="22533" xr:uid="{00000000-0006-0000-0600-000001000000}">
      <text>
        <r>
          <rPr>
            <sz val="8"/>
            <color indexed="81"/>
            <rFont val="Tahoma"/>
            <family val="2"/>
          </rPr>
          <t>GASB Statement No. 24; Accounting and Financial Reporting for Certain Grants and Other Financial Assistance.  The "On Behalf of" Payments should only be reflected on this page.</t>
        </r>
      </text>
      <mc:AlternateContent xmlns:mc="http://schemas.openxmlformats.org/markup-compatibility/2006">
        <mc:Choice Requires="v"/>
        <mc:Fallback>
          <commentPr defaultSize="0" autoFill="0" autoLine="0">
            <anchor>
              <from>
                <xdr:col>1</xdr:col>
                <xdr:colOff>152400</xdr:colOff>
                <xdr:row>7</xdr:row>
                <xdr:rowOff>101600</xdr:rowOff>
              </from>
              <to>
                <xdr:col>5</xdr:col>
                <xdr:colOff>711200</xdr:colOff>
                <xdr:row>10</xdr:row>
                <xdr:rowOff>50800</xdr:rowOff>
              </to>
            </anchor>
          </commentPr>
        </mc:Fallback>
      </mc:AlternateContent>
    </comment>
    <comment ref="A18" authorId="0" shapeId="22535" xr:uid="{00000000-0006-0000-0600-000002000000}">
      <text>
        <r>
          <rPr>
            <sz val="8"/>
            <color indexed="81"/>
            <rFont val="Tahoma"/>
            <family val="2"/>
          </rPr>
          <t>GASB Statement No. 24; Accounting and Financial Reporting for Certain Grants and Other Financial Assistance.  The "On Behalf of" Payments should only be reflected on this page.</t>
        </r>
      </text>
      <mc:AlternateContent xmlns:mc="http://schemas.openxmlformats.org/markup-compatibility/2006">
        <mc:Choice Requires="v"/>
        <mc:Fallback>
          <commentPr defaultSize="0" autoFill="0" autoLine="0">
            <anchor>
              <from>
                <xdr:col>0</xdr:col>
                <xdr:colOff>4673600</xdr:colOff>
                <xdr:row>15</xdr:row>
                <xdr:rowOff>101600</xdr:rowOff>
              </from>
              <to>
                <xdr:col>5</xdr:col>
                <xdr:colOff>152400</xdr:colOff>
                <xdr:row>17</xdr:row>
                <xdr:rowOff>203200</xdr:rowOff>
              </to>
            </anchor>
          </commentPr>
        </mc:Fallback>
      </mc:AlternateContent>
    </comment>
    <comment ref="A20" authorId="0" shapeId="22536" xr:uid="{00000000-0006-0000-0600-000003000000}">
      <text>
        <r>
          <rPr>
            <sz val="8"/>
            <color indexed="81"/>
            <rFont val="Tahoma"/>
            <family val="2"/>
          </rPr>
          <t xml:space="preserve">Equals Line 8 minus Line 17
</t>
        </r>
      </text>
      <mc:AlternateContent xmlns:mc="http://schemas.openxmlformats.org/markup-compatibility/2006">
        <mc:Choice Requires="v"/>
        <mc:Fallback>
          <commentPr defaultSize="0" autoFill="0" autoLine="0">
            <anchor>
              <from>
                <xdr:col>2</xdr:col>
                <xdr:colOff>152400</xdr:colOff>
                <xdr:row>18</xdr:row>
                <xdr:rowOff>101600</xdr:rowOff>
              </from>
              <to>
                <xdr:col>4</xdr:col>
                <xdr:colOff>254000</xdr:colOff>
                <xdr:row>20</xdr:row>
                <xdr:rowOff>0</xdr:rowOff>
              </to>
            </anchor>
          </commentPr>
        </mc:Fallback>
      </mc:AlternateContent>
    </comment>
    <comment ref="A24" authorId="1" shapeId="22543" xr:uid="{00000000-0006-0000-0600-000004000000}">
      <text>
        <r>
          <rPr>
            <sz val="8"/>
            <color indexed="81"/>
            <rFont val="Tahoma"/>
            <family val="2"/>
          </rPr>
          <t xml:space="preserve">Only abolishment of Working Cash Fund must transfer its funds directly to the Educational Fund upon adoption of a resolution and at the close of the current school Year (see 105 ILCS 5/20-8 for further explanation)
Only abatement of working cash fund can transfer its funds to any fund in most need of money (see 105 ILCS 5/20-10 for further explanation)
</t>
        </r>
        <r>
          <rPr>
            <sz val="9"/>
            <color indexed="81"/>
            <rFont val="Tahoma"/>
            <family val="2"/>
          </rPr>
          <t xml:space="preserve">
</t>
        </r>
      </text>
      <mc:AlternateContent xmlns:mc="http://schemas.openxmlformats.org/markup-compatibility/2006">
        <mc:Choice Requires="v"/>
        <mc:Fallback>
          <commentPr defaultSize="0" autoFill="0" autoLine="0">
            <anchor>
              <from>
                <xdr:col>0</xdr:col>
                <xdr:colOff>4673600</xdr:colOff>
                <xdr:row>22</xdr:row>
                <xdr:rowOff>50800</xdr:rowOff>
              </from>
              <to>
                <xdr:col>5</xdr:col>
                <xdr:colOff>762000</xdr:colOff>
                <xdr:row>26</xdr:row>
                <xdr:rowOff>101600</xdr:rowOff>
              </to>
            </anchor>
          </commentPr>
        </mc:Fallback>
      </mc:AlternateContent>
    </comment>
    <comment ref="A25" authorId="1" shapeId="22544" xr:uid="{00000000-0006-0000-0600-000005000000}">
      <text>
        <r>
          <rPr>
            <sz val="8"/>
            <color indexed="81"/>
            <rFont val="Tahoma"/>
            <family val="2"/>
          </rPr>
          <t xml:space="preserve">Only abolishment of Working Cash Fund must transfer its funds directly to the Educational Fund upon adoption of a resolution and at the close of the current school Year (see 105 ILCS 5/20-8 for further explanation)
Only abatement of working cash fund can transfer its funds to any fund in most need of money (see 105 ILCS 5/20-10 for further explanation)
</t>
        </r>
        <r>
          <rPr>
            <sz val="9"/>
            <color indexed="81"/>
            <rFont val="Tahoma"/>
            <family val="2"/>
          </rPr>
          <t xml:space="preserve">
</t>
        </r>
      </text>
      <mc:AlternateContent xmlns:mc="http://schemas.openxmlformats.org/markup-compatibility/2006">
        <mc:Choice Requires="v"/>
        <mc:Fallback>
          <commentPr defaultSize="0" autoFill="0" autoLine="0">
            <anchor>
              <from>
                <xdr:col>0</xdr:col>
                <xdr:colOff>4673600</xdr:colOff>
                <xdr:row>23</xdr:row>
                <xdr:rowOff>50800</xdr:rowOff>
              </from>
              <to>
                <xdr:col>5</xdr:col>
                <xdr:colOff>762000</xdr:colOff>
                <xdr:row>27</xdr:row>
                <xdr:rowOff>203200</xdr:rowOff>
              </to>
            </anchor>
          </commentPr>
        </mc:Fallback>
      </mc:AlternateContent>
    </comment>
    <comment ref="A28" authorId="2" shapeId="22541" xr:uid="{00000000-0006-0000-0600-000006000000}">
      <text>
        <r>
          <rPr>
            <vertAlign val="superscript"/>
            <sz val="10"/>
            <color indexed="81"/>
            <rFont val="Tahoma"/>
            <family val="2"/>
          </rPr>
          <t>6</t>
        </r>
        <r>
          <rPr>
            <sz val="8"/>
            <color indexed="81"/>
            <rFont val="Tahoma"/>
            <family val="2"/>
          </rPr>
          <t xml:space="preserve"> The School Code, Section 10-22.44 prohibits the transfer of interest earned on the investment of "any funds for purposes of Illinois Municipal Retirement under the Pension Code."  This prohibition does not include funds for Social Security and Medicare-only purposes.  For additional requirements on interest earnings, see 23 IL Administrative Code, Part 100, Section 100.50.
</t>
        </r>
      </text>
      <mc:AlternateContent xmlns:mc="http://schemas.openxmlformats.org/markup-compatibility/2006">
        <mc:Choice Requires="v"/>
        <mc:Fallback>
          <commentPr defaultSize="0" autoFill="0" autoLine="0">
            <anchor>
              <from>
                <xdr:col>1</xdr:col>
                <xdr:colOff>203200</xdr:colOff>
                <xdr:row>23</xdr:row>
                <xdr:rowOff>203200</xdr:rowOff>
              </from>
              <to>
                <xdr:col>5</xdr:col>
                <xdr:colOff>711200</xdr:colOff>
                <xdr:row>30</xdr:row>
                <xdr:rowOff>101600</xdr:rowOff>
              </to>
            </anchor>
          </commentPr>
        </mc:Fallback>
      </mc:AlternateContent>
    </comment>
    <comment ref="A30" authorId="0" shapeId="22537" xr:uid="{00000000-0006-0000-0600-000007000000}">
      <text>
        <r>
          <rPr>
            <sz val="8"/>
            <color indexed="81"/>
            <rFont val="Tahoma"/>
            <family val="2"/>
          </rPr>
          <t xml:space="preserve">Requires notification to the county clerk to abate an equal amount from taxes next extended. See Section 17-2.11 for limited transfer to O&amp;M
</t>
        </r>
      </text>
      <mc:AlternateContent xmlns:mc="http://schemas.openxmlformats.org/markup-compatibility/2006">
        <mc:Choice Requires="v"/>
        <mc:Fallback>
          <commentPr defaultSize="0" autoFill="0" autoLine="0">
            <anchor>
              <from>
                <xdr:col>1</xdr:col>
                <xdr:colOff>152400</xdr:colOff>
                <xdr:row>28</xdr:row>
                <xdr:rowOff>101600</xdr:rowOff>
              </from>
              <to>
                <xdr:col>5</xdr:col>
                <xdr:colOff>914400</xdr:colOff>
                <xdr:row>30</xdr:row>
                <xdr:rowOff>50800</xdr:rowOff>
              </to>
            </anchor>
          </commentPr>
        </mc:Fallback>
      </mc:AlternateContent>
    </comment>
    <comment ref="A31" authorId="0" shapeId="22538" xr:uid="{00000000-0006-0000-0600-000008000000}">
      <text>
        <r>
          <rPr>
            <sz val="8"/>
            <color indexed="81"/>
            <rFont val="Tahoma"/>
            <family val="2"/>
          </rPr>
          <t xml:space="preserve">Requires notification to the county clerk to abate an equal amount from taxes next extended.
</t>
        </r>
      </text>
      <mc:AlternateContent xmlns:mc="http://schemas.openxmlformats.org/markup-compatibility/2006">
        <mc:Choice Requires="v"/>
        <mc:Fallback>
          <commentPr defaultSize="0" autoFill="0" autoLine="0">
            <anchor>
              <from>
                <xdr:col>0</xdr:col>
                <xdr:colOff>4673600</xdr:colOff>
                <xdr:row>30</xdr:row>
                <xdr:rowOff>203200</xdr:rowOff>
              </from>
              <to>
                <xdr:col>5</xdr:col>
                <xdr:colOff>406400</xdr:colOff>
                <xdr:row>30</xdr:row>
                <xdr:rowOff>254000</xdr:rowOff>
              </to>
            </anchor>
          </commentPr>
        </mc:Fallback>
      </mc:AlternateContent>
    </comment>
    <comment ref="A36" authorId="0" shapeId="22539" xr:uid="{00000000-0006-0000-0600-000009000000}">
      <text>
        <r>
          <rPr>
            <sz val="8"/>
            <color indexed="81"/>
            <rFont val="Tahoma"/>
            <family val="2"/>
          </rPr>
          <t xml:space="preserve">Use of proceeds from the sale of school sites buildings, or other real estate is limited.  See Sections 5-22 and 10-22.8 of the School Code.
</t>
        </r>
      </text>
      <mc:AlternateContent xmlns:mc="http://schemas.openxmlformats.org/markup-compatibility/2006">
        <mc:Choice Requires="v"/>
        <mc:Fallback>
          <commentPr defaultSize="0" autoFill="0" autoLine="0">
            <anchor>
              <from>
                <xdr:col>0</xdr:col>
                <xdr:colOff>4673600</xdr:colOff>
                <xdr:row>33</xdr:row>
                <xdr:rowOff>101600</xdr:rowOff>
              </from>
              <to>
                <xdr:col>6</xdr:col>
                <xdr:colOff>101600</xdr:colOff>
                <xdr:row>35</xdr:row>
                <xdr:rowOff>152400</xdr:rowOff>
              </to>
            </anchor>
          </commentPr>
        </mc:Fallback>
      </mc:AlternateContent>
    </comment>
    <comment ref="A47" authorId="1" shapeId="22545" xr:uid="{00000000-0006-0000-0600-00000A000000}">
      <text>
        <r>
          <rPr>
            <sz val="8"/>
            <color indexed="81"/>
            <rFont val="Tahoma"/>
            <family val="2"/>
          </rPr>
          <t xml:space="preserve">Only abolishment of Working Cash Fund must transfer its funds directly to the Educational Fund upon adoption of a resolution and at the close of the current school Year (see 105 ILCS 5/20-8 for further explanation)
Only abatement of working cash fund can transfer its funds to any fund in most need of money (see 105 ILCS 5/20-10 for further explanation)
</t>
        </r>
      </text>
      <mc:AlternateContent xmlns:mc="http://schemas.openxmlformats.org/markup-compatibility/2006">
        <mc:Choice Requires="v"/>
        <mc:Fallback>
          <commentPr defaultSize="0" autoFill="0" autoLine="0">
            <anchor>
              <from>
                <xdr:col>0</xdr:col>
                <xdr:colOff>4673600</xdr:colOff>
                <xdr:row>44</xdr:row>
                <xdr:rowOff>101600</xdr:rowOff>
              </from>
              <to>
                <xdr:col>4</xdr:col>
                <xdr:colOff>254000</xdr:colOff>
                <xdr:row>47</xdr:row>
                <xdr:rowOff>0</xdr:rowOff>
              </to>
            </anchor>
          </commentPr>
        </mc:Fallback>
      </mc:AlternateContent>
    </comment>
    <comment ref="A48" authorId="1" shapeId="22546" xr:uid="{00000000-0006-0000-0600-00000B000000}">
      <text>
        <r>
          <rPr>
            <sz val="8"/>
            <color indexed="81"/>
            <rFont val="Tahoma"/>
            <family val="2"/>
          </rPr>
          <t>Only abolishment of Working Cash Fund must transfer its funds directly to the Educational Fund upon adoption of a resolution and at the close of the current school Year (see 105 ILCS 5/20-8 for further explanation)
Only abatement of working cash fund can transfer its funds to any fund in most need of money (see 105 ILCS 5/20-10 for further explanation)</t>
        </r>
        <r>
          <rPr>
            <sz val="9"/>
            <color indexed="81"/>
            <rFont val="Tahoma"/>
            <family val="2"/>
          </rPr>
          <t xml:space="preserve">
</t>
        </r>
      </text>
      <mc:AlternateContent xmlns:mc="http://schemas.openxmlformats.org/markup-compatibility/2006">
        <mc:Choice Requires="v"/>
        <mc:Fallback>
          <commentPr defaultSize="0" autoFill="0" autoLine="0">
            <anchor>
              <from>
                <xdr:col>1</xdr:col>
                <xdr:colOff>152400</xdr:colOff>
                <xdr:row>46</xdr:row>
                <xdr:rowOff>101600</xdr:rowOff>
              </from>
              <to>
                <xdr:col>4</xdr:col>
                <xdr:colOff>508000</xdr:colOff>
                <xdr:row>52</xdr:row>
                <xdr:rowOff>0</xdr:rowOff>
              </to>
            </anchor>
          </commentPr>
        </mc:Fallback>
      </mc:AlternateContent>
    </comment>
    <comment ref="A50" authorId="2" shapeId="22542" xr:uid="{00000000-0006-0000-0600-00000C000000}">
      <text>
        <r>
          <rPr>
            <vertAlign val="superscript"/>
            <sz val="10"/>
            <color indexed="81"/>
            <rFont val="Tahoma"/>
            <family val="2"/>
          </rPr>
          <t xml:space="preserve"> 6</t>
        </r>
        <r>
          <rPr>
            <sz val="8"/>
            <color indexed="81"/>
            <rFont val="Tahoma"/>
            <family val="2"/>
          </rPr>
          <t xml:space="preserve"> The School Code, Section 10-22.44 prohibits the transfer of interest earned on the investment of "any funds for purposes of Illinois Municipal Retirement under the Pension Code."  This prohibition does not include funds for Social Security and Medicare-only purposes.  For additional requirements on interest earnings, see 23 IL Administrative Code, Part 100, Section 100.50.</t>
        </r>
      </text>
      <mc:AlternateContent xmlns:mc="http://schemas.openxmlformats.org/markup-compatibility/2006">
        <mc:Choice Requires="v"/>
        <mc:Fallback>
          <commentPr defaultSize="0" autoFill="0" autoLine="0">
            <anchor>
              <from>
                <xdr:col>2</xdr:col>
                <xdr:colOff>50800</xdr:colOff>
                <xdr:row>46</xdr:row>
                <xdr:rowOff>203200</xdr:rowOff>
              </from>
              <to>
                <xdr:col>5</xdr:col>
                <xdr:colOff>711200</xdr:colOff>
                <xdr:row>52</xdr:row>
                <xdr:rowOff>50800</xdr:rowOff>
              </to>
            </anchor>
          </commentPr>
        </mc:Fallback>
      </mc:AlternateContent>
    </comment>
    <comment ref="A52" authorId="1" shapeId="22547" xr:uid="{00000000-0006-0000-0600-00000D000000}">
      <text>
        <r>
          <rPr>
            <sz val="8"/>
            <color indexed="81"/>
            <rFont val="Tahoma"/>
            <family val="2"/>
          </rPr>
          <t>Requires notification to the county clerk to abate an equal amount from taxes next extended. See Section 17-2.11 for limited transfer to O&amp;M</t>
        </r>
        <r>
          <rPr>
            <sz val="9"/>
            <color indexed="81"/>
            <rFont val="Tahoma"/>
            <family val="2"/>
          </rPr>
          <t xml:space="preserve">
</t>
        </r>
      </text>
      <mc:AlternateContent xmlns:mc="http://schemas.openxmlformats.org/markup-compatibility/2006">
        <mc:Choice Requires="v"/>
        <mc:Fallback>
          <commentPr defaultSize="0" autoFill="0" autoLine="0">
            <anchor>
              <from>
                <xdr:col>0</xdr:col>
                <xdr:colOff>4673600</xdr:colOff>
                <xdr:row>48</xdr:row>
                <xdr:rowOff>152400</xdr:rowOff>
              </from>
              <to>
                <xdr:col>4</xdr:col>
                <xdr:colOff>660400</xdr:colOff>
                <xdr:row>52</xdr:row>
                <xdr:rowOff>101600</xdr:rowOff>
              </to>
            </anchor>
          </commentPr>
        </mc:Fallback>
      </mc:AlternateContent>
    </comment>
    <comment ref="A53" authorId="1" shapeId="22548" xr:uid="{00000000-0006-0000-0600-00000E000000}">
      <text>
        <r>
          <rPr>
            <sz val="8"/>
            <color indexed="81"/>
            <rFont val="Tahoma"/>
            <family val="2"/>
          </rPr>
          <t>Requires notification to the county clerk to abate an equal amount from taxes next extended.</t>
        </r>
        <r>
          <rPr>
            <sz val="9"/>
            <color indexed="81"/>
            <rFont val="Tahoma"/>
            <family val="2"/>
          </rPr>
          <t xml:space="preserve">
</t>
        </r>
      </text>
      <mc:AlternateContent xmlns:mc="http://schemas.openxmlformats.org/markup-compatibility/2006">
        <mc:Choice Requires="v"/>
        <mc:Fallback>
          <commentPr defaultSize="0" autoFill="0" autoLine="0">
            <anchor>
              <from>
                <xdr:col>0</xdr:col>
                <xdr:colOff>4673600</xdr:colOff>
                <xdr:row>51</xdr:row>
                <xdr:rowOff>0</xdr:rowOff>
              </from>
              <to>
                <xdr:col>4</xdr:col>
                <xdr:colOff>457200</xdr:colOff>
                <xdr:row>51</xdr:row>
                <xdr:rowOff>152400</xdr:rowOff>
              </to>
            </anchor>
          </commentPr>
        </mc:Fallback>
      </mc:AlternateContent>
    </comment>
    <comment ref="A90" authorId="0" shapeId="22549" xr:uid="{00000000-0006-0000-0600-00000F000000}">
      <text>
        <r>
          <rPr>
            <sz val="8"/>
            <color indexed="81"/>
            <rFont val="Tahoma"/>
            <family val="2"/>
          </rPr>
          <t xml:space="preserve">Equals Line 8 minus Line 17
</t>
        </r>
      </text>
      <mc:AlternateContent xmlns:mc="http://schemas.openxmlformats.org/markup-compatibility/2006">
        <mc:Choice Requires="v"/>
        <mc:Fallback>
          <commentPr defaultSize="0" autoFill="0" autoLine="0">
            <anchor>
              <from>
                <xdr:col>2</xdr:col>
                <xdr:colOff>152400</xdr:colOff>
                <xdr:row>88</xdr:row>
                <xdr:rowOff>101600</xdr:rowOff>
              </from>
              <to>
                <xdr:col>4</xdr:col>
                <xdr:colOff>254000</xdr:colOff>
                <xdr:row>89</xdr:row>
                <xdr:rowOff>203200</xdr:rowOff>
              </to>
            </anchor>
          </commentPr>
        </mc:Fallback>
      </mc:AlternateContent>
    </comment>
    <comment ref="A99" authorId="0" shapeId="22550" xr:uid="{00000000-0006-0000-0600-000010000000}">
      <text>
        <r>
          <rPr>
            <sz val="8"/>
            <color indexed="81"/>
            <rFont val="Tahoma"/>
            <family val="2"/>
          </rPr>
          <t>GASB Statement No. 24; Accounting and Financial Reporting for Certain Grants and Other Financial Assistance.  The "On Behalf of" Payments should only be reflected on this page.</t>
        </r>
      </text>
      <mc:AlternateContent xmlns:mc="http://schemas.openxmlformats.org/markup-compatibility/2006">
        <mc:Choice Requires="v"/>
        <mc:Fallback>
          <commentPr defaultSize="0" autoFill="0" autoLine="0">
            <anchor>
              <from>
                <xdr:col>1</xdr:col>
                <xdr:colOff>152400</xdr:colOff>
                <xdr:row>97</xdr:row>
                <xdr:rowOff>101600</xdr:rowOff>
              </from>
              <to>
                <xdr:col>5</xdr:col>
                <xdr:colOff>711200</xdr:colOff>
                <xdr:row>100</xdr:row>
                <xdr:rowOff>0</xdr:rowOff>
              </to>
            </anchor>
          </commentPr>
        </mc:Fallback>
      </mc:AlternateContent>
    </comment>
    <comment ref="A108" authorId="0" shapeId="22551" xr:uid="{00000000-0006-0000-0600-000011000000}">
      <text>
        <r>
          <rPr>
            <sz val="8"/>
            <color indexed="81"/>
            <rFont val="Tahoma"/>
            <family val="2"/>
          </rPr>
          <t>GASB Statement No. 24; Accounting and Financial Reporting for Certain Grants and Other Financial Assistance.  The "On Behalf of" Payments should only be reflected on this page.</t>
        </r>
      </text>
      <mc:AlternateContent xmlns:mc="http://schemas.openxmlformats.org/markup-compatibility/2006">
        <mc:Choice Requires="v"/>
        <mc:Fallback>
          <commentPr defaultSize="0" autoFill="0" autoLine="0">
            <anchor>
              <from>
                <xdr:col>1</xdr:col>
                <xdr:colOff>152400</xdr:colOff>
                <xdr:row>106</xdr:row>
                <xdr:rowOff>50800</xdr:rowOff>
              </from>
              <to>
                <xdr:col>5</xdr:col>
                <xdr:colOff>609600</xdr:colOff>
                <xdr:row>108</xdr:row>
                <xdr:rowOff>101600</xdr:rowOff>
              </to>
            </anchor>
          </commentPr>
        </mc:Fallback>
      </mc:AlternateContent>
    </comment>
    <comment ref="A110" authorId="0" shapeId="22552" xr:uid="{00000000-0006-0000-0600-000012000000}">
      <text>
        <r>
          <rPr>
            <sz val="8"/>
            <color indexed="81"/>
            <rFont val="Tahoma"/>
            <family val="2"/>
          </rPr>
          <t xml:space="preserve">Equals Line 8 minus Line 17
</t>
        </r>
      </text>
      <mc:AlternateContent xmlns:mc="http://schemas.openxmlformats.org/markup-compatibility/2006">
        <mc:Choice Requires="v"/>
        <mc:Fallback>
          <commentPr defaultSize="0" autoFill="0" autoLine="0">
            <anchor>
              <from>
                <xdr:col>2</xdr:col>
                <xdr:colOff>152400</xdr:colOff>
                <xdr:row>108</xdr:row>
                <xdr:rowOff>50800</xdr:rowOff>
              </from>
              <to>
                <xdr:col>4</xdr:col>
                <xdr:colOff>254000</xdr:colOff>
                <xdr:row>110</xdr:row>
                <xdr:rowOff>0</xdr:rowOff>
              </to>
            </anchor>
          </commentPr>
        </mc:Fallback>
      </mc:AlternateContent>
    </comment>
  </commentList>
</comments>
</file>

<file path=xl/comments3.xml><?xml version="1.0" encoding="utf-8"?>
<comments xmlns="http://purl.oclc.org/ooxml/spreadsheetml/main" xmlns:xdr="http://purl.oclc.org/ooxml/drawingml/spreadsheetDrawing" xmlns:v="urn:schemas-microsoft-com:vml" xmlns:mc="http://schemas.openxmlformats.org/markup-compatibility/2006" xmlns:xr="http://schemas.microsoft.com/office/spreadsheetml/2014/revision" mc:Ignorable="xr">
  <authors>
    <author>dhemberg</author>
    <author>ckolaz</author>
  </authors>
  <commentList>
    <comment ref="A5" authorId="0" shapeId="4101" xr:uid="{00000000-0006-0000-0700-000001000000}">
      <text>
        <r>
          <rPr>
            <sz val="8"/>
            <color indexed="81"/>
            <rFont val="Arial"/>
            <family val="2"/>
          </rPr>
          <t xml:space="preserve"> Include revenue accounts 1110 through 1115, 1117, 1118 &amp; 1120</t>
        </r>
      </text>
      <mc:AlternateContent xmlns:mc="http://schemas.openxmlformats.org/markup-compatibility/2006">
        <mc:Choice Requires="v"/>
        <mc:Fallback>
          <commentPr defaultSize="0" autoFill="0" autoLine="0">
            <anchor>
              <from>
                <xdr:col>0</xdr:col>
                <xdr:colOff>203200</xdr:colOff>
                <xdr:row>4</xdr:row>
                <xdr:rowOff>101600</xdr:rowOff>
              </from>
              <to>
                <xdr:col>0</xdr:col>
                <xdr:colOff>4521200</xdr:colOff>
                <xdr:row>5</xdr:row>
                <xdr:rowOff>50800</xdr:rowOff>
              </to>
            </anchor>
          </commentPr>
        </mc:Fallback>
      </mc:AlternateContent>
    </comment>
    <comment ref="A6" authorId="1" shapeId="4105" xr:uid="{00000000-0006-0000-0700-000002000000}">
      <text>
        <r>
          <rPr>
            <sz val="8"/>
            <color indexed="81"/>
            <rFont val="Tahoma"/>
            <family val="2"/>
          </rPr>
          <t>Educational Fund (10) - Computer Technology only.</t>
        </r>
      </text>
      <mc:AlternateContent xmlns:mc="http://schemas.openxmlformats.org/markup-compatibility/2006">
        <mc:Choice Requires="v"/>
        <mc:Fallback>
          <commentPr defaultSize="0" autoFill="0" autoLine="0">
            <anchor>
              <from>
                <xdr:col>0</xdr:col>
                <xdr:colOff>4673600</xdr:colOff>
                <xdr:row>5</xdr:row>
                <xdr:rowOff>0</xdr:rowOff>
              </from>
              <to>
                <xdr:col>4</xdr:col>
                <xdr:colOff>609600</xdr:colOff>
                <xdr:row>6</xdr:row>
                <xdr:rowOff>0</xdr:rowOff>
              </to>
            </anchor>
          </commentPr>
        </mc:Fallback>
      </mc:AlternateContent>
    </comment>
    <comment ref="A16" authorId="0" shapeId="4104" xr:uid="{00000000-0006-0000-0700-000003000000}">
      <text>
        <r>
          <rPr>
            <sz val="8"/>
            <color indexed="81"/>
            <rFont val="Arial"/>
            <family val="2"/>
          </rPr>
          <t xml:space="preserve">   Corporate personal property replacement tax revenue must be first applied to the Municipal Retirement/Social Security Fund to replace tax revenue lost due to the abolition of the corporate personal property tax (30 ILCS 115/12).  This provision does  not apply to taxes levied for Medicare-Only purposes.</t>
        </r>
      </text>
      <mc:AlternateContent xmlns:mc="http://schemas.openxmlformats.org/markup-compatibility/2006">
        <mc:Choice Requires="v"/>
        <mc:Fallback>
          <commentPr defaultSize="0" autoFill="0" autoLine="0">
            <anchor>
              <from>
                <xdr:col>0</xdr:col>
                <xdr:colOff>203200</xdr:colOff>
                <xdr:row>14</xdr:row>
                <xdr:rowOff>50800</xdr:rowOff>
              </from>
              <to>
                <xdr:col>3</xdr:col>
                <xdr:colOff>1016000</xdr:colOff>
                <xdr:row>17</xdr:row>
                <xdr:rowOff>50800</xdr:rowOff>
              </to>
            </anchor>
          </commentPr>
        </mc:Fallback>
      </mc:AlternateContent>
    </comment>
  </commentList>
</comments>
</file>

<file path=xl/comments4.xml><?xml version="1.0" encoding="utf-8"?>
<comments xmlns="http://purl.oclc.org/ooxml/spreadsheetml/main" xmlns:xdr="http://purl.oclc.org/ooxml/drawingml/spreadsheetDrawing" xmlns:v="urn:schemas-microsoft-com:vml" xmlns:mc="http://schemas.openxmlformats.org/markup-compatibility/2006" xmlns:xr="http://schemas.microsoft.com/office/spreadsheetml/2014/revision" mc:Ignorable="xr">
  <authors>
    <author>dhemberg</author>
    <author>ckolaz</author>
    <author>DHemberger</author>
  </authors>
  <commentList>
    <comment ref="A34" authorId="0" shapeId="10247" xr:uid="{00000000-0006-0000-0800-000001000000}">
      <text>
        <r>
          <rPr>
            <sz val="8"/>
            <color indexed="81"/>
            <rFont val="Arial"/>
            <family val="2"/>
          </rPr>
          <t>Include only tuition payments made to private facilities.  See Function 4100 for public facility disbursements/expenditures.</t>
        </r>
      </text>
      <mc:AlternateContent xmlns:mc="http://schemas.openxmlformats.org/markup-compatibility/2006">
        <mc:Choice Requires="v"/>
        <mc:Fallback>
          <commentPr defaultSize="0" autoFill="0" autoLine="0">
            <anchor>
              <from>
                <xdr:col>0</xdr:col>
                <xdr:colOff>3759200</xdr:colOff>
                <xdr:row>34</xdr:row>
                <xdr:rowOff>152400</xdr:rowOff>
              </from>
              <to>
                <xdr:col>5</xdr:col>
                <xdr:colOff>914400</xdr:colOff>
                <xdr:row>36</xdr:row>
                <xdr:rowOff>0</xdr:rowOff>
              </to>
            </anchor>
          </commentPr>
        </mc:Fallback>
      </mc:AlternateContent>
    </comment>
    <comment ref="A35" authorId="0" shapeId="10260" xr:uid="{00000000-0006-0000-0800-000002000000}">
      <text>
        <r>
          <rPr>
            <sz val="8"/>
            <color indexed="81"/>
            <rFont val="Arial"/>
            <family val="2"/>
          </rPr>
          <t>Include only tuition payments made to private facilities.  See Function 4100 for public facility disbursements/expenditures.</t>
        </r>
      </text>
      <mc:AlternateContent xmlns:mc="http://schemas.openxmlformats.org/markup-compatibility/2006">
        <mc:Choice Requires="v"/>
        <mc:Fallback>
          <commentPr defaultSize="0" autoFill="0" autoLine="0">
            <anchor>
              <from>
                <xdr:col>1</xdr:col>
                <xdr:colOff>152400</xdr:colOff>
                <xdr:row>33</xdr:row>
                <xdr:rowOff>50800</xdr:rowOff>
              </from>
              <to>
                <xdr:col>6</xdr:col>
                <xdr:colOff>508000</xdr:colOff>
                <xdr:row>35</xdr:row>
                <xdr:rowOff>0</xdr:rowOff>
              </to>
            </anchor>
          </commentPr>
        </mc:Fallback>
      </mc:AlternateContent>
    </comment>
    <comment ref="A174" authorId="1" shapeId="10258" xr:uid="{00000000-0006-0000-0800-000003000000}">
      <text>
        <r>
          <rPr>
            <sz val="8"/>
            <color indexed="81"/>
            <rFont val="Tahoma"/>
            <family val="2"/>
          </rPr>
          <t xml:space="preserve">Payment towards the retirement of lease/purchase agreements or bonded/other indebtedness (principal only) otherwise reported within the fund―e.g. alternate revenue bonds( Describe &amp; Itemize).
</t>
        </r>
      </text>
      <mc:AlternateContent xmlns:mc="http://schemas.openxmlformats.org/markup-compatibility/2006">
        <mc:Choice Requires="v"/>
        <mc:Fallback>
          <commentPr defaultSize="0" autoFill="0" autoLine="0">
            <anchor>
              <from>
                <xdr:col>0</xdr:col>
                <xdr:colOff>3911600</xdr:colOff>
                <xdr:row>173</xdr:row>
                <xdr:rowOff>304800</xdr:rowOff>
              </from>
              <to>
                <xdr:col>5</xdr:col>
                <xdr:colOff>101600</xdr:colOff>
                <xdr:row>173</xdr:row>
                <xdr:rowOff>508000</xdr:rowOff>
              </to>
            </anchor>
          </commentPr>
        </mc:Fallback>
      </mc:AlternateContent>
    </comment>
    <comment ref="A210" authorId="1" shapeId="10257" xr:uid="{00000000-0006-0000-0800-000004000000}">
      <text>
        <r>
          <rPr>
            <sz val="8"/>
            <color indexed="81"/>
            <rFont val="Tahoma"/>
            <family val="2"/>
          </rPr>
          <t xml:space="preserve">Payment towards the retirement of lease/purchase agreements or bonded/other indebtedness (principal only) otherwise reported within the fund―e.g. alternate revenue bonds( Describe &amp; Itemize).
</t>
        </r>
      </text>
      <mc:AlternateContent xmlns:mc="http://schemas.openxmlformats.org/markup-compatibility/2006">
        <mc:Choice Requires="v"/>
        <mc:Fallback>
          <commentPr defaultSize="0" autoFill="0" autoLine="0">
            <anchor>
              <from>
                <xdr:col>0</xdr:col>
                <xdr:colOff>3911600</xdr:colOff>
                <xdr:row>209</xdr:row>
                <xdr:rowOff>457200</xdr:rowOff>
              </from>
              <to>
                <xdr:col>5</xdr:col>
                <xdr:colOff>1016000</xdr:colOff>
                <xdr:row>211</xdr:row>
                <xdr:rowOff>101600</xdr:rowOff>
              </to>
            </anchor>
          </commentPr>
        </mc:Fallback>
      </mc:AlternateContent>
    </comment>
    <comment ref="A344" authorId="0" shapeId="10262" xr:uid="{00000000-0006-0000-0800-000005000000}">
      <text>
        <r>
          <rPr>
            <vertAlign val="superscript"/>
            <sz val="10"/>
            <color indexed="81"/>
            <rFont val="Arial"/>
            <family val="2"/>
          </rPr>
          <t>14</t>
        </r>
        <r>
          <rPr>
            <sz val="8"/>
            <color indexed="81"/>
            <rFont val="Tahoma"/>
            <family val="2"/>
          </rPr>
          <t xml:space="preserve"> Include only tuition payments made to private facilities.  See Function 4100 for estimated public facility disbursements/expenditures.</t>
        </r>
      </text>
      <mc:AlternateContent xmlns:mc="http://schemas.openxmlformats.org/markup-compatibility/2006">
        <mc:Choice Requires="v"/>
        <mc:Fallback>
          <commentPr defaultSize="0" autoFill="0" autoLine="0">
            <anchor>
              <from>
                <xdr:col>1</xdr:col>
                <xdr:colOff>152400</xdr:colOff>
                <xdr:row>351</xdr:row>
                <xdr:rowOff>50800</xdr:rowOff>
              </from>
              <to>
                <xdr:col>6</xdr:col>
                <xdr:colOff>762000</xdr:colOff>
                <xdr:row>352</xdr:row>
                <xdr:rowOff>152400</xdr:rowOff>
              </to>
            </anchor>
          </commentPr>
        </mc:Fallback>
      </mc:AlternateContent>
    </comment>
    <comment ref="A444" authorId="2" shapeId="10259" xr:uid="{00000000-0006-0000-0800-000006000000}">
      <text>
        <r>
          <rPr>
            <vertAlign val="superscript"/>
            <sz val="10"/>
            <color indexed="81"/>
            <rFont val="Tahoma"/>
            <family val="2"/>
          </rPr>
          <t>15</t>
        </r>
        <r>
          <rPr>
            <sz val="8"/>
            <color indexed="81"/>
            <rFont val="Tahoma"/>
            <family val="2"/>
          </rPr>
          <t xml:space="preserve">  Payment towards the retirement of lease/purchase agreements or bonded/other indebtedness (principal only) otherwise reported within the fund - e.g.: alternate revenue bonds.  (Describe &amp; Itemize)</t>
        </r>
      </text>
      <mc:AlternateContent xmlns:mc="http://schemas.openxmlformats.org/markup-compatibility/2006">
        <mc:Choice Requires="v"/>
        <mc:Fallback>
          <commentPr defaultSize="0" autoFill="0" autoLine="0">
            <anchor>
              <from>
                <xdr:col>1</xdr:col>
                <xdr:colOff>152400</xdr:colOff>
                <xdr:row>452</xdr:row>
                <xdr:rowOff>0</xdr:rowOff>
              </from>
              <to>
                <xdr:col>4</xdr:col>
                <xdr:colOff>203200</xdr:colOff>
                <xdr:row>453</xdr:row>
                <xdr:rowOff>152400</xdr:rowOff>
              </to>
            </anchor>
          </commentPr>
        </mc:Fallback>
      </mc:AlternateContent>
    </comment>
  </commentList>
</comments>
</file>

<file path=xl/sharedStrings.xml><?xml version="1.0" encoding="utf-8"?>
<sst xmlns="http://purl.oclc.org/ooxml/spreadsheetml/main" count="6587" uniqueCount="1967">
  <si>
    <t xml:space="preserve">  Long-Term Debt (Principal only)</t>
  </si>
  <si>
    <t>Long-Term Debt Payable (General Obligation, Revenue, Other)</t>
  </si>
  <si>
    <t>Amount to be Provided for Payment on Long-Term Debt</t>
  </si>
  <si>
    <t>Mobile Home Privilege Tax</t>
  </si>
  <si>
    <t>Facilities Acquisition &amp; Construction Services</t>
  </si>
  <si>
    <t>ED-TR-MR/SS</t>
  </si>
  <si>
    <t>Operations &amp; Maintenance Fund</t>
  </si>
  <si>
    <t>Deduct - Early Retirement or other pension obligations required by state law and included above.</t>
  </si>
  <si>
    <t xml:space="preserve">*  </t>
  </si>
  <si>
    <t xml:space="preserve">**  </t>
  </si>
  <si>
    <t>Aud Quest</t>
  </si>
  <si>
    <t>FP Info</t>
  </si>
  <si>
    <t>Financial Profile</t>
  </si>
  <si>
    <t>Assets-Liab</t>
  </si>
  <si>
    <t>Acct Summary</t>
  </si>
  <si>
    <t>Revenues</t>
  </si>
  <si>
    <t>Expenditures</t>
  </si>
  <si>
    <t>Tax Sched</t>
  </si>
  <si>
    <t>Rest Tax Levies-Tort Im</t>
  </si>
  <si>
    <t>Cap Outlay Deprec</t>
  </si>
  <si>
    <t>PCTC-OEPP</t>
  </si>
  <si>
    <t>AC</t>
  </si>
  <si>
    <t>2</t>
  </si>
  <si>
    <t xml:space="preserve">5 - 6 </t>
  </si>
  <si>
    <t>Sales to Pupils - Other (Describe &amp; Itemize)</t>
  </si>
  <si>
    <t>Other Food Service (Describe &amp; Itemize)</t>
  </si>
  <si>
    <t>Other District/School Activity Revenue (Describe &amp; Itemize)</t>
  </si>
  <si>
    <t>Sales - Other (Describe &amp; Itemize)</t>
  </si>
  <si>
    <t>Other Flow-Through (Describe &amp; Itemize)</t>
  </si>
  <si>
    <t>Total Ad Valorem Taxes Levied By District</t>
  </si>
  <si>
    <t>Budget</t>
  </si>
  <si>
    <t>5300</t>
  </si>
  <si>
    <t>2200</t>
  </si>
  <si>
    <t>2300</t>
  </si>
  <si>
    <t>2400</t>
  </si>
  <si>
    <t>2500</t>
  </si>
  <si>
    <t>2600</t>
  </si>
  <si>
    <t>Total Support Services - Central</t>
  </si>
  <si>
    <t>5200</t>
  </si>
  <si>
    <t>Chicago General Education Block Grant</t>
  </si>
  <si>
    <t>AUDITCHECK</t>
  </si>
  <si>
    <t>TO/EMP. Orders</t>
  </si>
  <si>
    <t>Special Area Administration Services</t>
  </si>
  <si>
    <t>Other Support Services - School Administration</t>
  </si>
  <si>
    <t>INSTRUCTION (ED)</t>
  </si>
  <si>
    <t>Funct #</t>
  </si>
  <si>
    <t>SUPPORT SERVICES (ED)</t>
  </si>
  <si>
    <t>COMMUNITY SERVICES (ED)</t>
  </si>
  <si>
    <t>Total Direct Disbursements/Expenditures</t>
  </si>
  <si>
    <t>Employee Benefits</t>
  </si>
  <si>
    <t>Scientific Literacy</t>
  </si>
  <si>
    <t>100 North First Street, Springfield, Illinois  62777-0001</t>
  </si>
  <si>
    <t>Direct Costs</t>
  </si>
  <si>
    <t>Support Services:</t>
  </si>
  <si>
    <t xml:space="preserve">  Adverse Arbitration Ruling</t>
  </si>
  <si>
    <t xml:space="preserve">  Passage of Referendum</t>
  </si>
  <si>
    <t>Summer Sch - Transp. Fees from Pupils or Parents (In State)</t>
  </si>
  <si>
    <t>Summer Sch - Transp. Fees from Other Sources (In State)</t>
  </si>
  <si>
    <t>Summer Sch - Transp. Fees from Other Sources (Out of State)</t>
  </si>
  <si>
    <t>CTE - Transp Fees from Pupils or Parents (In State)</t>
  </si>
  <si>
    <t>CTE - Transp Fees from Other Sources (In State)</t>
  </si>
  <si>
    <t>CTE - Transp Fees from Other Sources (Out of State)</t>
  </si>
  <si>
    <t>Special Ed - Transp Fees from Pupils or Parents (In State)</t>
  </si>
  <si>
    <t>Educational Fund</t>
  </si>
  <si>
    <t>Special Ed - Transp Fees from Other Sources (Out of State)</t>
  </si>
  <si>
    <t>Special Education - Other (Describe &amp; Itemize)</t>
  </si>
  <si>
    <t>CTE - Other (Describe &amp; Itemize)</t>
  </si>
  <si>
    <t>Adult Ed - Other (Describe &amp; Itemize)</t>
  </si>
  <si>
    <t>Transportation - Other (Describe &amp; Itemize)</t>
  </si>
  <si>
    <t>Other Restricted Revenue from State Sources (Describe &amp; Itemize)</t>
  </si>
  <si>
    <t>Food Service - Other (Describe &amp; Itemize)</t>
  </si>
  <si>
    <t>Title I - Other (Describe &amp; Itemize)</t>
  </si>
  <si>
    <t>Title IV - Other (Describe &amp; Itemize)</t>
  </si>
  <si>
    <t>Fed - Spec Education - IDEA - Other (Describe &amp; Itemize)</t>
  </si>
  <si>
    <t>Other Restricted Revenue from Federal Sources (Describe &amp; Itemize)</t>
  </si>
  <si>
    <t>Admissions - Other (Describe &amp; Itemize)</t>
  </si>
  <si>
    <t>Rentals - Other (Describe &amp; Itemize)</t>
  </si>
  <si>
    <t>Other Local Revenues (Describe &amp; Itemize)</t>
  </si>
  <si>
    <t>ARRA Schedule</t>
  </si>
  <si>
    <t>Revenue</t>
  </si>
  <si>
    <t>PAYMENTS TO OTHER DIST &amp; GOVT UNITS (DS)</t>
  </si>
  <si>
    <t>DEBT SERVICES (DS)</t>
  </si>
  <si>
    <t>DEBT SERVICES - INTEREST ON LONG-TERM DEBT</t>
  </si>
  <si>
    <t>5400</t>
  </si>
  <si>
    <t>PROVISION FOR CONTINGENCIES (DS)</t>
  </si>
  <si>
    <t>Payments for Community College Programs</t>
  </si>
  <si>
    <t>Tax Anticipation Warrants</t>
  </si>
  <si>
    <t>Tax Anticipation Notes</t>
  </si>
  <si>
    <t>State Aid Anticipation Certificates</t>
  </si>
  <si>
    <t>Total Disbursements/ Expenditures</t>
  </si>
  <si>
    <t>PAYMENTS TO OTHER DIST &amp; GOVT UNITS (TR)</t>
  </si>
  <si>
    <t>PAYMENTS TO OTHER GOVT UNITS (OUT-OF-STATE)</t>
  </si>
  <si>
    <t>DEBT SERVICE - INTEREST ON SHORT-TERM DEBT</t>
  </si>
  <si>
    <t>Total Transportation</t>
  </si>
  <si>
    <t>Payments from Local Housing Authorities</t>
  </si>
  <si>
    <t>Payments to Other Govt. Units (Out of State)</t>
  </si>
  <si>
    <t xml:space="preserve">B. </t>
  </si>
  <si>
    <t xml:space="preserve">D.  </t>
  </si>
  <si>
    <t>Food Services</t>
  </si>
  <si>
    <t>Internal Services</t>
  </si>
  <si>
    <t>New/Deleted 04</t>
  </si>
  <si>
    <t>Corrected 8/18/04.</t>
  </si>
  <si>
    <t>SCHEDULE OF AD VALOREM TAX RECEIPTS</t>
  </si>
  <si>
    <t>Special Education - Orphanage - Individual</t>
  </si>
  <si>
    <t>TORT</t>
  </si>
  <si>
    <t>OTHER USES OF FUNDS (8000)</t>
  </si>
  <si>
    <t>PERMANENT TRANSFER TO VARIOUS OTHER FUNDS (8100)</t>
  </si>
  <si>
    <t>Special Education Purposes Levy</t>
  </si>
  <si>
    <t>Area Vocational Construction Purposes Levy</t>
  </si>
  <si>
    <t xml:space="preserve">Summer School Purposes Levy </t>
  </si>
  <si>
    <t>RECEIPTS/REVENUES FROM LOCAL SOURCES (1000)</t>
  </si>
  <si>
    <t>Open</t>
  </si>
  <si>
    <t>Sheet, Row</t>
  </si>
  <si>
    <t>Fiscal Services (1-2520) and (5-2520)</t>
  </si>
  <si>
    <t xml:space="preserve">Operation and Maintenance of Plant Services (1, 2, and 5-2540) </t>
  </si>
  <si>
    <t>Internal Services (1-2570) and (5-2570)</t>
  </si>
  <si>
    <t>CERTIFICATION</t>
  </si>
  <si>
    <t>Truant Alternative &amp; Optional Programs</t>
  </si>
  <si>
    <t>closed 2010</t>
  </si>
  <si>
    <t>Closed 2010</t>
  </si>
  <si>
    <t>Special Education - Summer School</t>
  </si>
  <si>
    <t>Driver Education</t>
  </si>
  <si>
    <t>Sales - Adult/Continuing Education Textbooks</t>
  </si>
  <si>
    <t>ED-O&amp;M</t>
  </si>
  <si>
    <t xml:space="preserve">Long-Term Debt </t>
  </si>
  <si>
    <t>PAYMENTS TO OTHER DIST &amp; GOVT UNITS (MR/SS)</t>
  </si>
  <si>
    <t>60 - CAPITAL PROJECTS (CP)</t>
  </si>
  <si>
    <t xml:space="preserve">   SUPPORT SERVICES (CP)</t>
  </si>
  <si>
    <t>PAYMENTS TO OTHER DIST &amp; GOVT UNITS (CP)</t>
  </si>
  <si>
    <t>CAPITAL ASSETS (200)</t>
  </si>
  <si>
    <t>Investment in General Fixed Assets</t>
  </si>
  <si>
    <t>70 - WORKING CASH (WC)</t>
  </si>
  <si>
    <t>Interscholastic Programs - Private Tuition</t>
  </si>
  <si>
    <t>Summer School Programs - Private Tuition</t>
  </si>
  <si>
    <t>Gifted Programs - Private Tuition</t>
  </si>
  <si>
    <t>Bilingual Programs - Private Tuition</t>
  </si>
  <si>
    <t>New for 2008</t>
  </si>
  <si>
    <t>Transportation</t>
  </si>
  <si>
    <t>Total</t>
  </si>
  <si>
    <t>Fire Prevention &amp; Safety</t>
  </si>
  <si>
    <t>Land</t>
  </si>
  <si>
    <t>Buildings</t>
  </si>
  <si>
    <t>Sale of Bonds</t>
  </si>
  <si>
    <t>1275</t>
  </si>
  <si>
    <t>1700</t>
  </si>
  <si>
    <t>Pre-K Programs</t>
  </si>
  <si>
    <t>Special Education Programs (Functions 1200-1220)</t>
  </si>
  <si>
    <t>Other Support Services - Pupils (Describe &amp; Itemize)</t>
  </si>
  <si>
    <t>Transfer of Working Cash Fund Interest</t>
  </si>
  <si>
    <t>Transfer Among Funds</t>
  </si>
  <si>
    <t>* This form is based on 23 Illinois Administrative Code 100, Subtitle A, Chapter I, Subchapter C (Part 100).</t>
  </si>
  <si>
    <t>Deleted 09</t>
  </si>
  <si>
    <t>on its annual financial report for the aggregate totals of the Educational, Operations &amp; Maintenance, Transportation, and Working Cash Funds.</t>
  </si>
  <si>
    <t>Services Provided Other Districts</t>
  </si>
  <si>
    <t>New for 2009</t>
  </si>
  <si>
    <t>OPEN CELL</t>
  </si>
  <si>
    <t>McKinney Education for Homeless Children</t>
  </si>
  <si>
    <t>Salaries</t>
  </si>
  <si>
    <t>Material Impact on Financial Position</t>
  </si>
  <si>
    <t>*</t>
  </si>
  <si>
    <t>Operation &amp; Maintenance of Plant Services</t>
  </si>
  <si>
    <t>Health Services</t>
  </si>
  <si>
    <t>Psychological Services</t>
  </si>
  <si>
    <t>Speech Pathology &amp; Audiology Services</t>
  </si>
  <si>
    <t>CASH</t>
  </si>
  <si>
    <t>ACCRUAL</t>
  </si>
  <si>
    <t>Staff Services (1-2640) and (5-2640)</t>
  </si>
  <si>
    <t>Data Processing Services (1-2660) and (5-2660)</t>
  </si>
  <si>
    <t>Support Services - Direct Costs (1-2000) and (5-2000)</t>
  </si>
  <si>
    <t>ED-O&amp;M-TR-MR/SS-Tort</t>
  </si>
  <si>
    <t>4851</t>
  </si>
  <si>
    <t>4852</t>
  </si>
  <si>
    <t>4853</t>
  </si>
  <si>
    <t>4854</t>
  </si>
  <si>
    <t>4855</t>
  </si>
  <si>
    <t>4856</t>
  </si>
  <si>
    <t>4857</t>
  </si>
  <si>
    <t>4860</t>
  </si>
  <si>
    <t>Revenue L237, Col C,D,E,F,G,J</t>
  </si>
  <si>
    <t>4861</t>
  </si>
  <si>
    <t>4862</t>
  </si>
  <si>
    <t>4866</t>
  </si>
  <si>
    <t>4867</t>
  </si>
  <si>
    <t>Revenue L244, Col C,D,E,F,G,J</t>
  </si>
  <si>
    <t>4868</t>
  </si>
  <si>
    <t>Revenue L245, Col C,D,E,F,G,J</t>
  </si>
  <si>
    <t>4869</t>
  </si>
  <si>
    <t>Revenue L246, Col C,D,E,F,G,J</t>
  </si>
  <si>
    <t>4871</t>
  </si>
  <si>
    <t>4872</t>
  </si>
  <si>
    <t>Revenue L249, Col C,D,E,F,G,J</t>
  </si>
  <si>
    <t>4873</t>
  </si>
  <si>
    <t>Revenue L250, Col C,D,E,F,G,J</t>
  </si>
  <si>
    <t>4874</t>
  </si>
  <si>
    <t>Revenue L251, Col C,D,E,F,G,J</t>
  </si>
  <si>
    <t>4875</t>
  </si>
  <si>
    <t>4876</t>
  </si>
  <si>
    <t>4877</t>
  </si>
  <si>
    <t>4878</t>
  </si>
  <si>
    <t>4879</t>
  </si>
  <si>
    <t>4880</t>
  </si>
  <si>
    <t>Regular - Transp Fees from Co-curricular Activities (In State)</t>
  </si>
  <si>
    <t>TEXTBOOK INCOME</t>
  </si>
  <si>
    <t>Total Textbook Income</t>
  </si>
  <si>
    <t>Impact Fees from Municipal or County Governments</t>
  </si>
  <si>
    <t>Payments of Surplus Moneys from TIF Districts</t>
  </si>
  <si>
    <t>Drivers' Education Fees</t>
  </si>
  <si>
    <t>Proceeds from Vendors' Contracts</t>
  </si>
  <si>
    <t>CTE - WECEP</t>
  </si>
  <si>
    <t>CAREER AND TECHNICAL EDUCATION (CTE)</t>
  </si>
  <si>
    <t>(900)</t>
  </si>
  <si>
    <t>Section A:  Tax rates are not entered in the following format:  [1.50 should be .0150].  Please enter with the correct decimal point.</t>
  </si>
  <si>
    <t>Other Interest on Short-Term Debt</t>
  </si>
  <si>
    <t>Payments for Regular Programs - Tuition</t>
  </si>
  <si>
    <t>(Column B - C)</t>
  </si>
  <si>
    <t>(Column E - C)</t>
  </si>
  <si>
    <t>This page is provided for detailed itemizations as requested within the body of the report.</t>
  </si>
  <si>
    <t>Type Below.</t>
  </si>
  <si>
    <t>MAGNET</t>
  </si>
  <si>
    <t>District/Joint Agreement Code</t>
  </si>
  <si>
    <t>Total Support Services - School Administration</t>
  </si>
  <si>
    <t>Name of Auditing Firm:</t>
  </si>
  <si>
    <t>State:</t>
  </si>
  <si>
    <t>Phone Number:</t>
  </si>
  <si>
    <t>Reviewed by Regional Superintendent</t>
  </si>
  <si>
    <t>Intergovernmental Accounts Receivable</t>
  </si>
  <si>
    <t>Other Receivables</t>
  </si>
  <si>
    <t>Prepaid Items</t>
  </si>
  <si>
    <t xml:space="preserve">        Equalized Assessed Valuation (EAV):</t>
  </si>
  <si>
    <t>Sales to Pupils - A la Carte</t>
  </si>
  <si>
    <t>TRANSPORTATION FEES</t>
  </si>
  <si>
    <t>GASB Statement No. 24; Accounting and Financial Reporting for Certain Grants and Other Financial Assistance.  The "On Behalf of" Payments should only be reflected on this page.</t>
  </si>
  <si>
    <t>Total Debt Services - Interest On Short-Term Debt</t>
  </si>
  <si>
    <t xml:space="preserve">Total Disbursements/ Expenditures </t>
  </si>
  <si>
    <t>Special Education Programs - Pre-K</t>
  </si>
  <si>
    <t>Remedial and Supplemental Programs - K-12</t>
  </si>
  <si>
    <t>Remedial and Supplemental Programs - Pre-K</t>
  </si>
  <si>
    <t>2361</t>
  </si>
  <si>
    <t>2365</t>
  </si>
  <si>
    <t>Non-Capitalized Equipment</t>
  </si>
  <si>
    <t>Termination Benefits</t>
  </si>
  <si>
    <t>PERMANENT TRANSFER FROM VARIOUS FUNDS</t>
  </si>
  <si>
    <t>Transfer from Capital Project Fund to O&amp;M Fund</t>
  </si>
  <si>
    <t xml:space="preserve">Total Profile Score: </t>
  </si>
  <si>
    <t>20 - OPERATIONS &amp; MAINTENANCE FUND (O&amp;M)</t>
  </si>
  <si>
    <t>10 - EDUCATIONAL FUND (ED)</t>
  </si>
  <si>
    <t>Tort Immunity Services</t>
  </si>
  <si>
    <t>Claims Paid from Self Insurance Fund</t>
  </si>
  <si>
    <t>The district has for two consecutive years shown an excess of expenditures/other uses over revenues/other sources and beginning fund balances</t>
  </si>
  <si>
    <t xml:space="preserve">  Pending Litigation</t>
  </si>
  <si>
    <t>Due to Activity Fund Organizations</t>
  </si>
  <si>
    <t>Payments for Special Education Programs</t>
  </si>
  <si>
    <t>Payments for Adult/Continuing Education Programs</t>
  </si>
  <si>
    <t>Fund (20) O&amp;M:  Cash balances cannot be negative.</t>
  </si>
  <si>
    <t>Fund (40) TR:  Cash balances cannot be negative.</t>
  </si>
  <si>
    <t>Fund (50) MR/SS:  Cash balances cannot be negative.</t>
  </si>
  <si>
    <t>Fund (70) WC:  Cash balances cannot be negative.</t>
  </si>
  <si>
    <t>Fund (90) FP&amp;S:  Cash balances cannot be negative.</t>
  </si>
  <si>
    <t>Debt Service - Payments of Principal on Long-Term Debt</t>
  </si>
  <si>
    <t>Payments to Other Dist &amp; Govt Units</t>
  </si>
  <si>
    <t>PART C - OTHER ISSUES</t>
  </si>
  <si>
    <t xml:space="preserve">Cover Page:   The Accounting Basis must be Cash or Accrual.  </t>
  </si>
  <si>
    <t>Submit electronic AFR directly to ISBE</t>
  </si>
  <si>
    <t>AQ1 (X=YES)</t>
  </si>
  <si>
    <t>AQ2</t>
  </si>
  <si>
    <t>AQ3</t>
  </si>
  <si>
    <t>AQ13</t>
  </si>
  <si>
    <t>AQ14</t>
  </si>
  <si>
    <t>AQ15</t>
  </si>
  <si>
    <t>AQ16</t>
  </si>
  <si>
    <t>AQ17</t>
  </si>
  <si>
    <t>AQ18</t>
  </si>
  <si>
    <t>AQ19</t>
  </si>
  <si>
    <t>AQ20</t>
  </si>
  <si>
    <t>AQ11</t>
  </si>
  <si>
    <t>AQ12</t>
  </si>
  <si>
    <t>Comment1</t>
  </si>
  <si>
    <t>QE1(Pending Litigation)</t>
  </si>
  <si>
    <t>QE2 (Material Decrease in EAV)</t>
  </si>
  <si>
    <t>QE3 (Material Increase/Decrease in Enrollment)</t>
  </si>
  <si>
    <t>QE4 (Adverse Arbitration Ruling)</t>
  </si>
  <si>
    <t>QE5 (Passage of Referendum)</t>
  </si>
  <si>
    <t>QE6 (Taxes Filed Under Protest)</t>
  </si>
  <si>
    <t>QE7 (Decisions By Local Board of Review or IL Property Tax Appeal Board)</t>
  </si>
  <si>
    <t>QE8 (Other Ongoing Concerns)</t>
  </si>
  <si>
    <t>QE(Comment)</t>
  </si>
  <si>
    <t xml:space="preserve">  Taxes Filed Under Protest</t>
  </si>
  <si>
    <t xml:space="preserve">  Decisions By Local Board of Review or Illinois Property Tax Appeal Board (PTAB)</t>
  </si>
  <si>
    <t>Transportation Fund</t>
  </si>
  <si>
    <t>Unreserved Fund Balance</t>
  </si>
  <si>
    <t>Change in Fund Balance FY09 - FY10</t>
  </si>
  <si>
    <t>% Change in Fund Balance FY09 - FY10</t>
  </si>
  <si>
    <t>School Facility Occupation Tax Proceeds</t>
  </si>
  <si>
    <t>FLOW-THROUGH RECEIPTS/REVENUES FROM                                                              ONE DISTRICT TO ANOTHER DISTRICT (2000)</t>
  </si>
  <si>
    <t>Bilingual Education Downstate - Transitional Bilingual Education</t>
  </si>
  <si>
    <t>Infrastructure Improvements - Planning/Construction</t>
  </si>
  <si>
    <t>School Infrastructure - Maintenance Projects</t>
  </si>
  <si>
    <t>ARRA - General State Aid - Education Stabilization</t>
  </si>
  <si>
    <t>ARRA - Title I - Low Income</t>
  </si>
  <si>
    <t>ARRA - Title I - Neglected, Private</t>
  </si>
  <si>
    <t>ARRA - Title I - Delinquent, Private</t>
  </si>
  <si>
    <t>ARRA - Title I - School Improvement (Part A)</t>
  </si>
  <si>
    <t>ARRA - IDEA - Part B - Preschool</t>
  </si>
  <si>
    <t>ARRA - IDEA - Part B - Flow-Through</t>
  </si>
  <si>
    <t>ARRA - Title IID - Technology-Formula</t>
  </si>
  <si>
    <t>ARRA - Title IID - Technology-Competitive</t>
  </si>
  <si>
    <t>ARRA - McKinney - Vento Homeless Education</t>
  </si>
  <si>
    <t>ARRA - Child Nutrition Equipment Assistance</t>
  </si>
  <si>
    <t>Signature</t>
  </si>
  <si>
    <t>The district has issued tax anticipation warrants or tax anticipation notes in anticipation of a second year's taxes when warrants or notes in</t>
  </si>
  <si>
    <t>Student Activity Funds, Imprest Funds, or other funds maintained by the district were excluded from the audit.</t>
  </si>
  <si>
    <t>The district has issued short-term debt against two future revenue sources, such as, but not limited to, tax anticipation warrants and General State Aid</t>
  </si>
  <si>
    <t>PAYMENTS TO OTHER DISTRICTS &amp; GOVT UNITS (ED)</t>
  </si>
  <si>
    <t>Other Payments to In-State Govt Units - Transfers</t>
  </si>
  <si>
    <t>Debt Services - Interest on Long-Term Debt</t>
  </si>
  <si>
    <t>RECEIPTS:</t>
  </si>
  <si>
    <t>DISBURSEMENTS:</t>
  </si>
  <si>
    <t>SECTION II</t>
  </si>
  <si>
    <t>RCDT Number:</t>
  </si>
  <si>
    <t>Other Sources Not Classified Elsewhere</t>
  </si>
  <si>
    <t>Total Other Sources of Funds</t>
  </si>
  <si>
    <t>Transfer to Debt Service Fund to Pay Principal on ISBE Loans</t>
  </si>
  <si>
    <t>Other Support Services - School Admin (Describe &amp; Itemize)</t>
  </si>
  <si>
    <t>Medicaid Matching Funds - Fee-for-Service Program</t>
  </si>
  <si>
    <t>Acct #</t>
  </si>
  <si>
    <t>AD VALOREM TAXES LEVIED BY LOCAL EDUCATION AGENCY</t>
  </si>
  <si>
    <t>Learning Improvement - Change Grants</t>
  </si>
  <si>
    <t xml:space="preserve">  Material Decrease in EAV</t>
  </si>
  <si>
    <t>Basic Financial Statements</t>
  </si>
  <si>
    <t>No</t>
  </si>
  <si>
    <t>Regular - Transp Fees from Other Sources (In State)</t>
  </si>
  <si>
    <t>Check the applicable box for long-term debt allowance by type of district.</t>
  </si>
  <si>
    <t>FINANCIAL PROFILE INFORMATION</t>
  </si>
  <si>
    <t>Comments:</t>
  </si>
  <si>
    <t>Fire Prevention &amp; Safety Fund</t>
  </si>
  <si>
    <t>Long-Term Debt Outstanding:</t>
  </si>
  <si>
    <t>Acct</t>
  </si>
  <si>
    <t>Contributions and Donations from Private Sources</t>
  </si>
  <si>
    <t>Fund Balance</t>
  </si>
  <si>
    <t>TAWs</t>
  </si>
  <si>
    <t>CPPRT Notes</t>
  </si>
  <si>
    <t>TANs</t>
  </si>
  <si>
    <t>Total Bilingual Ed</t>
  </si>
  <si>
    <t>Extended Learning Opportunities - Summer Bridges</t>
  </si>
  <si>
    <t>Total Restricted Grants-In-Aid</t>
  </si>
  <si>
    <t>Total Receipts from State Sources</t>
  </si>
  <si>
    <t>Total Title I</t>
  </si>
  <si>
    <t>Pupil</t>
  </si>
  <si>
    <t>Attach sheets as needed explaining each item checked.</t>
  </si>
  <si>
    <t>Staff Services</t>
  </si>
  <si>
    <t>Data Processing Services</t>
  </si>
  <si>
    <t>ILLINOIS STATE BOARD OF EDUCATION</t>
  </si>
  <si>
    <t>100 North First Street</t>
  </si>
  <si>
    <t>Working Cash</t>
  </si>
  <si>
    <t>Capital Improvements</t>
  </si>
  <si>
    <t>Tort Immunity</t>
  </si>
  <si>
    <t>Special Education</t>
  </si>
  <si>
    <t>Debt Services  **</t>
  </si>
  <si>
    <t>Principal on Bonds Sold</t>
  </si>
  <si>
    <t>FICA/Medicare Only Purposes Levies</t>
  </si>
  <si>
    <t>Other Tax Levies (Describe &amp; Itemize)</t>
  </si>
  <si>
    <t>RegionalSuperintendent/Cook ISC Name (Type or Print):</t>
  </si>
  <si>
    <t xml:space="preserve">  Reviewed by Regional Superintendent/Cook ISC</t>
  </si>
  <si>
    <t>Taxes Receivable</t>
  </si>
  <si>
    <t>Interfund Receivables</t>
  </si>
  <si>
    <t>Other Current Assets (Describe &amp; Itemize)</t>
  </si>
  <si>
    <t>Reserved Fund Balance</t>
  </si>
  <si>
    <t>Title II - Eisenhower Professional Development Formula</t>
  </si>
  <si>
    <t>CPA Firm Name</t>
  </si>
  <si>
    <t xml:space="preserve">  13.8% for unit districts.</t>
  </si>
  <si>
    <t>1650</t>
  </si>
  <si>
    <t>(10)</t>
  </si>
  <si>
    <t>(20)</t>
  </si>
  <si>
    <t>(30)</t>
  </si>
  <si>
    <t>(40)</t>
  </si>
  <si>
    <t>(50)</t>
  </si>
  <si>
    <t>(60)</t>
  </si>
  <si>
    <t>(70)</t>
  </si>
  <si>
    <t>(80)</t>
  </si>
  <si>
    <t>Unrestricted Program</t>
  </si>
  <si>
    <t>Function</t>
  </si>
  <si>
    <t>Indirect Costs</t>
  </si>
  <si>
    <t>Tort</t>
  </si>
  <si>
    <t>Capital Projects</t>
  </si>
  <si>
    <t>Debt Services</t>
  </si>
  <si>
    <t>Other Uses Not Classified Elsewhere</t>
  </si>
  <si>
    <t>Total Other Uses of Funds</t>
  </si>
  <si>
    <t>Transfer to Debt Service to Pay Principal on Capital Leases</t>
  </si>
  <si>
    <t>Transfer to Debt Service to Pay Interest on Capital Leases</t>
  </si>
  <si>
    <t>Transfer to Debt Service to Pay Principal on Revenue Bonds</t>
  </si>
  <si>
    <t>Funds 10, 20 &amp; 40</t>
  </si>
  <si>
    <t>Funds 10, 20 40 &amp; 70</t>
  </si>
  <si>
    <t>Funds 10, 20, 40 divided by 360</t>
  </si>
  <si>
    <t>Total Federal - Special Education</t>
  </si>
  <si>
    <t>Other - (Describe &amp; Itemize)</t>
  </si>
  <si>
    <t>Community Services</t>
  </si>
  <si>
    <t>Debt Service</t>
  </si>
  <si>
    <t>PAYMENTS IN LIEU OF TAXES</t>
  </si>
  <si>
    <t xml:space="preserve">TUITION </t>
  </si>
  <si>
    <t>TRANSPORTATION</t>
  </si>
  <si>
    <t>EARNINGS ON INVESTMENTS</t>
  </si>
  <si>
    <t>FOOD SERVICE</t>
  </si>
  <si>
    <t>Instruction</t>
  </si>
  <si>
    <t>Support Services</t>
  </si>
  <si>
    <t xml:space="preserve">A.  </t>
  </si>
  <si>
    <t>ED</t>
  </si>
  <si>
    <t>O&amp;M</t>
  </si>
  <si>
    <t>TR</t>
  </si>
  <si>
    <t>MR/SS</t>
  </si>
  <si>
    <t>Fiscal Services</t>
  </si>
  <si>
    <t>ARRA - Title I - School Improvement (Section 1003g)</t>
  </si>
  <si>
    <t>Build America Bond Interest Reimbursement</t>
  </si>
  <si>
    <t>Build America Bond Tax Credits</t>
  </si>
  <si>
    <t>Qualified School Construction Bond Credits</t>
  </si>
  <si>
    <t>Qualified Zone Academy Bond Tax Credits</t>
  </si>
  <si>
    <t>Impact Aid Formula Grants</t>
  </si>
  <si>
    <t>Impact Aid Competitive Grants</t>
  </si>
  <si>
    <t>ARRA - Early Childhood</t>
  </si>
  <si>
    <t>Total Indirect Costs:</t>
  </si>
  <si>
    <t>Total Direct Costs:</t>
  </si>
  <si>
    <t>Possible Adjustment:</t>
  </si>
  <si>
    <t>This schedule is completed for school districts only.</t>
  </si>
  <si>
    <t>Township Treasurer Name (type or print)</t>
  </si>
  <si>
    <t>State</t>
  </si>
  <si>
    <t>Total Payments to Other Govt. Units (In-State)</t>
  </si>
  <si>
    <t>Description</t>
  </si>
  <si>
    <t>1st new number for 2009</t>
  </si>
  <si>
    <t>AQ21</t>
  </si>
  <si>
    <t>Total Debt Services - Interest</t>
  </si>
  <si>
    <t>Total Transportation Fees</t>
  </si>
  <si>
    <t>Total Earnings on Investments</t>
  </si>
  <si>
    <t>Total Other Revenue from Local Sources</t>
  </si>
  <si>
    <t>Total Unrestricted Grants-In-Aid</t>
  </si>
  <si>
    <t>Special Ed - Transp Fees from Other Sources (In State)</t>
  </si>
  <si>
    <t>4.  Percent of Short-Term Borrowing Maximum Remaining:</t>
  </si>
  <si>
    <t>Percent</t>
  </si>
  <si>
    <t>5000</t>
  </si>
  <si>
    <t>Special Ed - Tuition from Other Sources (Out of State)</t>
  </si>
  <si>
    <t>Special Ed - Tuition from Pupils or Parents (In State)</t>
  </si>
  <si>
    <t>Special Ed - Tuition from Other Sources (In State)</t>
  </si>
  <si>
    <t>Payments for Regular Programs</t>
  </si>
  <si>
    <t xml:space="preserve">  8.  Other </t>
  </si>
  <si>
    <t xml:space="preserve">9.  Other </t>
  </si>
  <si>
    <t>DS</t>
  </si>
  <si>
    <t>ED-O&amp;M-DS-TR-MR/SS-Tort</t>
  </si>
  <si>
    <t>Total Expenditures</t>
  </si>
  <si>
    <t>EXPENDITURES:</t>
  </si>
  <si>
    <t>ED-O&amp;M-TR</t>
  </si>
  <si>
    <t>ED-TR</t>
  </si>
  <si>
    <t>Total Disbursements/Expenditures</t>
  </si>
  <si>
    <t>Transportation and Working Cash Funds.</t>
  </si>
  <si>
    <t>Supplementary Schedules</t>
  </si>
  <si>
    <t>Debt Services - Construction</t>
  </si>
  <si>
    <t>Debt Services - Working Cash</t>
  </si>
  <si>
    <t>Debt Services - Refunding Bonds</t>
  </si>
  <si>
    <r>
      <t>ACCOUNT NO - TITLE</t>
    </r>
    <r>
      <rPr>
        <b/>
        <sz val="8"/>
        <rFont val="Arial"/>
        <family val="2"/>
      </rPr>
      <t/>
    </r>
  </si>
  <si>
    <t>LESS RECEIPTS/REVENUES OR DISBURSEMENTS/EXPENDITURES NOT APPLICABLE TO THE REGULAR K-12 PROGRAM:</t>
  </si>
  <si>
    <t>DEBT SERVICES (ED)</t>
  </si>
  <si>
    <t>PROVISIONS FOR CONTINGENCIES (ED)</t>
  </si>
  <si>
    <t>Direction of Business Spt. Srv.</t>
  </si>
  <si>
    <t>Oper. &amp; Maint. Plant Services</t>
  </si>
  <si>
    <t>Pupil Transportation</t>
  </si>
  <si>
    <t>Central:</t>
  </si>
  <si>
    <t>Direction of Central Spt. Srv.</t>
  </si>
  <si>
    <t>Plan, Rsrch, Dvlp, Eval. Srv.</t>
  </si>
  <si>
    <t>Other:</t>
  </si>
  <si>
    <t>Restricted Rate</t>
  </si>
  <si>
    <t>Unrestricted Rate</t>
  </si>
  <si>
    <t>217/785-8779</t>
  </si>
  <si>
    <t xml:space="preserve">The Chart of Accounts used to define and control budget and accounting records does not conform to the minimum requirements imposed by </t>
  </si>
  <si>
    <t>Reference Pages.</t>
  </si>
  <si>
    <t>Receipts/Revenues</t>
  </si>
  <si>
    <t>Construction in Progress</t>
  </si>
  <si>
    <t>LONG-TERM LIABILITIES (500)</t>
  </si>
  <si>
    <t>Address:</t>
  </si>
  <si>
    <t>Email Address:</t>
  </si>
  <si>
    <t>Restricted Program</t>
  </si>
  <si>
    <t>Certified Public Accountant Information</t>
  </si>
  <si>
    <t>Agency Fund</t>
  </si>
  <si>
    <t>General Long-Term Debt</t>
  </si>
  <si>
    <t>Page 5 &amp; 6:  Total Current &amp; Capital Assets must = Total Liabilities &amp; Fund Balance.</t>
  </si>
  <si>
    <t xml:space="preserve">Total Payments in Lieu of Taxes </t>
  </si>
  <si>
    <t>Total Tuition</t>
  </si>
  <si>
    <t>Total Claims Payments:</t>
  </si>
  <si>
    <t>Total Reserve Remaining:</t>
  </si>
  <si>
    <t>Educational, Inspectional, Supervisory Services Related to Loss Prevention and/or Reduction</t>
  </si>
  <si>
    <t xml:space="preserve">  Reviewed by District Superintendent/Administrator</t>
  </si>
  <si>
    <t>Other Restricted Revenue from State Sources</t>
  </si>
  <si>
    <t xml:space="preserve">  Other Ongoing Concerns (Describe &amp; Itemize)</t>
  </si>
  <si>
    <t>E.</t>
  </si>
  <si>
    <t>Interest on Investments</t>
  </si>
  <si>
    <t>Total Food Service</t>
  </si>
  <si>
    <t>Admissions - Athletic</t>
  </si>
  <si>
    <t>Fees</t>
  </si>
  <si>
    <t>Book Store Sales</t>
  </si>
  <si>
    <t>Rentals - Regular Textbooks</t>
  </si>
  <si>
    <t>Rentals - Summer School Textbooks</t>
  </si>
  <si>
    <t>Sales - Regular Textbooks</t>
  </si>
  <si>
    <t>HEADING     (No Data Entry is required on this sheet)</t>
  </si>
  <si>
    <t>ESTIMATED FINANCIAL PROFILE SUMMARY</t>
  </si>
  <si>
    <t>REF</t>
  </si>
  <si>
    <t>4190</t>
  </si>
  <si>
    <t>4100</t>
  </si>
  <si>
    <t>Total Support Services - Pupils</t>
  </si>
  <si>
    <t>Total Support Services - Instructional Staff</t>
  </si>
  <si>
    <t>5.  Percent of Long-Term Debt Margin Remaining:</t>
  </si>
  <si>
    <t>ITEMIZATION</t>
  </si>
  <si>
    <t>Instructional Staff</t>
  </si>
  <si>
    <t>General Admin.</t>
  </si>
  <si>
    <t>School Admin</t>
  </si>
  <si>
    <t>Business:</t>
  </si>
  <si>
    <t>Medicaid Matching Funds - Administrative Outreach</t>
  </si>
  <si>
    <t>2000</t>
  </si>
  <si>
    <t>1000</t>
  </si>
  <si>
    <t>Account Groups</t>
  </si>
  <si>
    <t>Yes</t>
  </si>
  <si>
    <t>T</t>
  </si>
  <si>
    <t>2900</t>
  </si>
  <si>
    <t>3000</t>
  </si>
  <si>
    <t>Illinois Registration Number</t>
  </si>
  <si>
    <t>Fund Balance Transfers Pledged to Pay Principal on Capital Leases</t>
  </si>
  <si>
    <t>Taxes Pledged to Pay Interest on Capital Leases</t>
  </si>
  <si>
    <t>Other Revenues Pledged to Pay Interest on Capital Leases</t>
  </si>
  <si>
    <t>Other Revenues Pledged to Pay Principal on Capital Leases</t>
  </si>
  <si>
    <t>SCHEDULE OF LONG-TERM DEBT</t>
  </si>
  <si>
    <t>Amount of Original Issue</t>
  </si>
  <si>
    <t>4.  Fire Prevent, Safety, Environmental and Energy Bonds</t>
  </si>
  <si>
    <t>General Fixed Assets</t>
  </si>
  <si>
    <t>a.</t>
  </si>
  <si>
    <t>b.</t>
  </si>
  <si>
    <t>c.</t>
  </si>
  <si>
    <t>5140</t>
  </si>
  <si>
    <t>Total Debt Service</t>
  </si>
  <si>
    <t>SUPPORT SERVICES - PUPILS</t>
  </si>
  <si>
    <t>SUPPORT SERVICES - INSTRUCTIONAL STAFF</t>
  </si>
  <si>
    <t>Adult - Tuition from Other Sources (In State)</t>
  </si>
  <si>
    <t>Adult - Tuition from Other Sources (Out of State)</t>
  </si>
  <si>
    <t>OTHER SOURCES/USES OF FUNDS</t>
  </si>
  <si>
    <t>OTHER SOURCES OF FUNDS  (7000)</t>
  </si>
  <si>
    <t>Excess of Receipts/Revenues and Other Sources of Funds (Over/Under) Expenditures/Disbursements and Other Uses of Funds</t>
  </si>
  <si>
    <t>CURRENT LIABILITIES (400)</t>
  </si>
  <si>
    <t>CTE - Technical Education - Tech Prep</t>
  </si>
  <si>
    <t>CTE - Agriculture Education</t>
  </si>
  <si>
    <t>CTE - Instructor Practicum</t>
  </si>
  <si>
    <t>CTE - Student Organizations</t>
  </si>
  <si>
    <t>Total Career and Technical Education</t>
  </si>
  <si>
    <t>Bilingual Ed - Downstate - TPI and TBE</t>
  </si>
  <si>
    <t>Life In Years</t>
  </si>
  <si>
    <t>3.</t>
  </si>
  <si>
    <t>Planning, Research, Development, &amp; Evaluation Services</t>
  </si>
  <si>
    <t>Facilities Acquisition and Construction Services</t>
  </si>
  <si>
    <t xml:space="preserve">certificates or tax anticipation warrants and revenue anticipation notes.  </t>
  </si>
  <si>
    <t>SUPPORT SERVICES - GENERAL ADMINISTRATION</t>
  </si>
  <si>
    <t>SUPPORT SERVICES - SCHOOL ADMINISTRATION</t>
  </si>
  <si>
    <t>SUPPORT SERVICES - BUSINESS</t>
  </si>
  <si>
    <t>SUPPORT SERVICES - CENTRAL</t>
  </si>
  <si>
    <t>PAYMENTS TO OTHER GOVT UNITS (IN-STATE)</t>
  </si>
  <si>
    <t>DEBT SERVICES - INTEREST ON SHORT-TERM DEBT</t>
  </si>
  <si>
    <t>PAYMENTS TO OTHER DIST &amp; GOVT UNITS (O&amp;M)</t>
  </si>
  <si>
    <t>5130</t>
  </si>
  <si>
    <t>5150</t>
  </si>
  <si>
    <t>Other Interest on Short-Term Debt (Describe &amp; Itemize)</t>
  </si>
  <si>
    <t xml:space="preserve">Total Direct Disbursements/Expenditures </t>
  </si>
  <si>
    <t>30 - DEBT SERVICES (DS)</t>
  </si>
  <si>
    <t>Adult/Continuing Education Programs - Private Tuition</t>
  </si>
  <si>
    <t>CTE Programs - Private Tuition</t>
  </si>
  <si>
    <r>
      <t>Total Support Services</t>
    </r>
    <r>
      <rPr>
        <i/>
        <sz val="8"/>
        <rFont val="Arial"/>
        <family val="2"/>
      </rPr>
      <t/>
    </r>
  </si>
  <si>
    <t>PAYMENTS TO OTHER DIST &amp; GOVT UNITS (FP&amp;S)</t>
  </si>
  <si>
    <t>Total Debt Service - Interest on Short-Term Debt</t>
  </si>
  <si>
    <t>DEBT SERVICES- INTEREST ON SHORT-TERM DEBT</t>
  </si>
  <si>
    <t>**  All tax receipts for debt service payments on bonds must be recorded on line 6 (Debt Services).</t>
  </si>
  <si>
    <t>SCHEDULE OF SHORT-TERM DEBT</t>
  </si>
  <si>
    <t>Total CPPRT Notes</t>
  </si>
  <si>
    <t>Total TAWs</t>
  </si>
  <si>
    <t>Total TANs</t>
  </si>
  <si>
    <t>Total T/EOs (Educational, Operations &amp; Maintenance, &amp; Transportation Funds)</t>
  </si>
  <si>
    <t>ICR Computation</t>
  </si>
  <si>
    <t>Total Debt Services</t>
  </si>
  <si>
    <t>Transfer to Capital Projects Fund</t>
  </si>
  <si>
    <t>ISBE Loan Proceeds</t>
  </si>
  <si>
    <t>Transfer to Debt Service Fund to Pay Interest on Revenue Bonds</t>
  </si>
  <si>
    <t>Total Capital Assets</t>
  </si>
  <si>
    <t>Total Current Assets</t>
  </si>
  <si>
    <t>Interfund Payables</t>
  </si>
  <si>
    <t>Intergovernmental Accounts Payable</t>
  </si>
  <si>
    <t>Other Payables</t>
  </si>
  <si>
    <t>Contracts Payable</t>
  </si>
  <si>
    <t>Loans Payable</t>
  </si>
  <si>
    <t>Salaries &amp; Benefits Payable</t>
  </si>
  <si>
    <t>Payroll Deductions &amp; Withholdings</t>
  </si>
  <si>
    <t>Deferred Revenues &amp; Other Current Liabilities</t>
  </si>
  <si>
    <t>Total Long-Term Liabilities</t>
  </si>
  <si>
    <t>Total Current Liabilities</t>
  </si>
  <si>
    <t>Total Liabilities and Fund Balance</t>
  </si>
  <si>
    <t>AQ9</t>
  </si>
  <si>
    <t>OTHER SHORT-TERM BORROWING</t>
  </si>
  <si>
    <t>AQ5</t>
  </si>
  <si>
    <t>AQ4</t>
  </si>
  <si>
    <t>AQ6</t>
  </si>
  <si>
    <t>AQ7</t>
  </si>
  <si>
    <t>AQ8</t>
  </si>
  <si>
    <t>Check this Section for Error Messages</t>
  </si>
  <si>
    <t>ED-MR/SS</t>
  </si>
  <si>
    <t>Sales to Pupils - Lunch</t>
  </si>
  <si>
    <t>SPECIAL EDUCATION</t>
  </si>
  <si>
    <t>ED-O&amp;M-TR-MR/SS</t>
  </si>
  <si>
    <t>CTE - Secondary Program Improvement (CTEI)</t>
  </si>
  <si>
    <t>BILINGUAL EDUCATION</t>
  </si>
  <si>
    <t>Statement of Assets and Liabilities Arising from Cash Transactions/Statement of Position ………………...............................................</t>
  </si>
  <si>
    <t>LIMITATION OF ADMINISTRATIVE COSTS WORKSHEET</t>
  </si>
  <si>
    <t>ED-O&amp;M-MR/SS</t>
  </si>
  <si>
    <t>Accounting Basis:</t>
  </si>
  <si>
    <t>School District/Joint Agreement Information</t>
  </si>
  <si>
    <t>Filing Status:</t>
  </si>
  <si>
    <t>Zip Code:</t>
  </si>
  <si>
    <t xml:space="preserve">  Click on the Link to Submit:</t>
  </si>
  <si>
    <t>Gain or Loss on Sale of Investments</t>
  </si>
  <si>
    <t>Illinois School District/Joint Agreement</t>
  </si>
  <si>
    <t>Short-Term Long-Term Debt</t>
  </si>
  <si>
    <t>TAB Name</t>
  </si>
  <si>
    <t>Opinion-Notes</t>
  </si>
  <si>
    <t>Allowable Depreciation</t>
  </si>
  <si>
    <t>Payments for Other Programs - Tuition</t>
  </si>
  <si>
    <t>Other Payments to In-State Govt Units</t>
  </si>
  <si>
    <t>Payments for Regular Programs - Transfers</t>
  </si>
  <si>
    <t>Payments for Special Education Programs - Transfers</t>
  </si>
  <si>
    <t>Payments for CTE Programs - Transfers</t>
  </si>
  <si>
    <t>All School Districts/Joint Agreements must complete this form (Note:  joint agreement supplementary/statistical schedules may not be applicable)</t>
  </si>
  <si>
    <t>Taxes Pledged to Pay Principal on Capital Leases</t>
  </si>
  <si>
    <t>Grants/Reimbursements Pledged to Pay Principal on Capital Leases</t>
  </si>
  <si>
    <t>Grants/Reimbursements Pledged to Pay Interest on Capital Leases</t>
  </si>
  <si>
    <t>Grants/Reimbursements Pledged to Pay Principal on Revenue Bonds</t>
  </si>
  <si>
    <t>Grants/Reimbursements Pledged to Pay Interest on Revenue Bonds</t>
  </si>
  <si>
    <t>Payments for CTE Programs</t>
  </si>
  <si>
    <t>Other Payments to In-State Govt. Units (Describe &amp; Itemize)</t>
  </si>
  <si>
    <t>Payments for Special Education Programs - Tuition</t>
  </si>
  <si>
    <t>Payments for Adult/Continuing Education Programs - Tuition</t>
  </si>
  <si>
    <t>Payments for Community College Programs - Tuition</t>
  </si>
  <si>
    <t>Risk Management and Claims Services Payments</t>
  </si>
  <si>
    <t>District Superintendent/Administrator Name (Type or Print):</t>
  </si>
  <si>
    <t>District Superintendent/Administrator Name</t>
  </si>
  <si>
    <t>Township Treasurer Name</t>
  </si>
  <si>
    <t>Regional Superintendent Name</t>
  </si>
  <si>
    <t>Reviewed by Township Treasurer (Cook County only)</t>
  </si>
  <si>
    <t>Name of Township:</t>
  </si>
  <si>
    <t>Name of Township</t>
  </si>
  <si>
    <t>Error Message</t>
  </si>
  <si>
    <t>City:</t>
  </si>
  <si>
    <t>Name of School District/Joint Agreement:</t>
  </si>
  <si>
    <t>County Name:</t>
  </si>
  <si>
    <t>Sales - Summer School Textbooks</t>
  </si>
  <si>
    <t>Total Instruction</t>
  </si>
  <si>
    <t>2100</t>
  </si>
  <si>
    <t>Total Support Services - General Administration</t>
  </si>
  <si>
    <t>5100</t>
  </si>
  <si>
    <t>Total Support Services - Business</t>
  </si>
  <si>
    <t>Earnings on Investments</t>
  </si>
  <si>
    <t>Special Education Programs Pre-K</t>
  </si>
  <si>
    <t>Remedial and Supplemental Programs K-12</t>
  </si>
  <si>
    <t>CTE Programs</t>
  </si>
  <si>
    <t>Driver's Education Programs</t>
  </si>
  <si>
    <t>1910</t>
  </si>
  <si>
    <t>1911</t>
  </si>
  <si>
    <t>1912</t>
  </si>
  <si>
    <t>1913</t>
  </si>
  <si>
    <t>1914</t>
  </si>
  <si>
    <t>1915</t>
  </si>
  <si>
    <t>1916</t>
  </si>
  <si>
    <t>1917</t>
  </si>
  <si>
    <t>1918</t>
  </si>
  <si>
    <t>1919</t>
  </si>
  <si>
    <t>1920</t>
  </si>
  <si>
    <t>1921</t>
  </si>
  <si>
    <t>1922</t>
  </si>
  <si>
    <t>Pre-K Programs - Private Tuition</t>
  </si>
  <si>
    <t>Regular K-12 Programs - Private Tuition</t>
  </si>
  <si>
    <t>Special Education Programs K-12 - Private Tuition</t>
  </si>
  <si>
    <t>Special Education Programs Pre-K - Tuition</t>
  </si>
  <si>
    <t>Remedial/Supplemental Programs K-12 - Private Tuition</t>
  </si>
  <si>
    <t>Fund Balance Transfers Pledged to Pay Interest on Capital Leases</t>
  </si>
  <si>
    <t>Taxes Pledged to Pay Principal on Revenue Bonds</t>
  </si>
  <si>
    <t>Other Revenues Pledged  to Pay Principal on Revenue Bonds</t>
  </si>
  <si>
    <t>Fund Balance Transfers Pledged to Pay Principal on Revenue Bonds</t>
  </si>
  <si>
    <t>Taxes Pledged to Pay Interest on Revenue Bonds</t>
  </si>
  <si>
    <t>Other Revenues Pledged to Pay Interest on Revenue Bonds</t>
  </si>
  <si>
    <t>Fund Balance Transfers Pledged to Pay Interest on Revenue Bonds</t>
  </si>
  <si>
    <t>Taxes Transferred to Pay for Capital Projects</t>
  </si>
  <si>
    <t>Other Revenues Pledged to Pay for Capital Projects</t>
  </si>
  <si>
    <t>Fund Balance Transfers Pledged to Pay for Capital Projects</t>
  </si>
  <si>
    <t>New 04</t>
  </si>
  <si>
    <t>Grants/Reimbursements Pledged to Pay for Capital Projects</t>
  </si>
  <si>
    <t>(90)</t>
  </si>
  <si>
    <t>Federal - Adult Education</t>
  </si>
  <si>
    <t>Title II - Teacher Quality</t>
  </si>
  <si>
    <t>AQ10</t>
  </si>
  <si>
    <t>Reviewed by the District Superintendent</t>
  </si>
  <si>
    <t>Other (Describe &amp; Itemize)</t>
  </si>
  <si>
    <t>Payments for Community College Program - Transfers</t>
  </si>
  <si>
    <t>Payments for Other Programs - Transfers</t>
  </si>
  <si>
    <t>Payments for CTE Programs - Tuition</t>
  </si>
  <si>
    <t>DEBT SERVICES - OTHER (Describe &amp; Itemize)</t>
  </si>
  <si>
    <t>Adult Ed (from ICCB)</t>
  </si>
  <si>
    <t>Has the entity established an insurance reserve pursuant to 745 ILCS 10/9-103?</t>
  </si>
  <si>
    <t>If yes, list in the aggregate the following:</t>
  </si>
  <si>
    <t>Other ARRA Funds VII</t>
  </si>
  <si>
    <t>Other ARRA Funds VIII</t>
  </si>
  <si>
    <t>Other ARRA Funds IX</t>
  </si>
  <si>
    <t>Other ARRA Funds X</t>
  </si>
  <si>
    <t>Total Stimulus Programs</t>
  </si>
  <si>
    <t>(100)</t>
  </si>
  <si>
    <t>Total ARRA Program Adjustments</t>
  </si>
  <si>
    <t>Tuition paid to another school district or to a joint agreement (in state) is coded to Function 4200, and Other Objects (600).</t>
  </si>
  <si>
    <t>Page 5:  Cells C4:L4  Acct 111-115 - Cash Balances cannot be negative.</t>
  </si>
  <si>
    <t>Fund (30) DS:  Cash balances cannot be negative.</t>
  </si>
  <si>
    <t>Fund (60) CP:  Cash balances cannot be negative.</t>
  </si>
  <si>
    <t>Fund (80) Tort:  Cash balances cannot be negative.</t>
  </si>
  <si>
    <t>Page 5:  Sum of Reserved &amp; Unreserved Fund Balance must = Page 8, Ending Fund Balance.</t>
  </si>
  <si>
    <t>Total Restricted Grants-In-Aid Received Directly from Federal Govt</t>
  </si>
  <si>
    <t>Other Restricted Grants-In-Aid Received Directly from the Federal Govt (Describe &amp; Itemize)</t>
  </si>
  <si>
    <t>CTE - Perkins - Title IIIE - Tech Prep</t>
  </si>
  <si>
    <t>Other ARRA Funds - II</t>
  </si>
  <si>
    <t>Other ARRA Funds - III</t>
  </si>
  <si>
    <t>Other ARRA Funds - IV</t>
  </si>
  <si>
    <t>Other ARRA Funds - V</t>
  </si>
  <si>
    <t>Fresh Fruits &amp; Vegetables</t>
  </si>
  <si>
    <t xml:space="preserve">Funds 10, 20, 40, &amp; 70,                                               </t>
  </si>
  <si>
    <t xml:space="preserve">Funds 10, 20, 40 &amp; 70,                                               </t>
  </si>
  <si>
    <t>Minus Funds 10 &amp; 20</t>
  </si>
  <si>
    <t>EAV x 85% x  Combined Tax Rates (P3, Cell J7 and J10)</t>
  </si>
  <si>
    <t>Total Sum of Direct Expenditures (P7, Cell C17, D17, F17, I17)</t>
  </si>
  <si>
    <t>Total Sum of Direct Expenditures (P7, Cell C17, D17, F17 &amp; I17)</t>
  </si>
  <si>
    <t>(.85 x EAV)  x Sum of Combined Tax Rates</t>
  </si>
  <si>
    <t>Remedial/Supplemental Programs Pre-K - Private Tuition</t>
  </si>
  <si>
    <t>RECEIPTS/REVENUES FROM STATE SOURCES (3000)</t>
  </si>
  <si>
    <t>RECEIPTS/REVENUES FROM FEDERAL SOURCES (4000)</t>
  </si>
  <si>
    <t>Other Unrestricted Grants-In-Aid Received Directly from the Fed Govt (Describe &amp; Itemize)</t>
  </si>
  <si>
    <t>Total Flow-Through Receipts/Revenues from One District to Another District</t>
  </si>
  <si>
    <t>Other Payments in Lieu of Taxes (Describe &amp; Itemize)</t>
  </si>
  <si>
    <t>Revenue L238, Col C,D,E,F,G,J</t>
  </si>
  <si>
    <t>Total Support Services</t>
  </si>
  <si>
    <t>C.</t>
  </si>
  <si>
    <t xml:space="preserve"> LESS OFFSETTING RECEIPTS/REVENUES:</t>
  </si>
  <si>
    <t>Improvement of Instruction Services</t>
  </si>
  <si>
    <t>Educational Media Services</t>
  </si>
  <si>
    <t>Assessment &amp; Testing</t>
  </si>
  <si>
    <t>Board of Education Services</t>
  </si>
  <si>
    <t>Executive Administration Services</t>
  </si>
  <si>
    <t>Qualified</t>
  </si>
  <si>
    <t>Refund of Prior Years' Expenditures</t>
  </si>
  <si>
    <t>Sale of Vocational Projects</t>
  </si>
  <si>
    <t>Flow-through Revenue from State Sources</t>
  </si>
  <si>
    <t>Flow-through Revenue from Federal Sources</t>
  </si>
  <si>
    <t>Page 3: Financial Information must be completed.</t>
  </si>
  <si>
    <t>Fund (10) ED: Cash balances cannot be negative.</t>
  </si>
  <si>
    <t>New 2010</t>
  </si>
  <si>
    <t>Last new cells for fy2010</t>
  </si>
  <si>
    <t>Deleted 4/10</t>
  </si>
  <si>
    <t>Payment from Other Districts</t>
  </si>
  <si>
    <t>Adult - Tuition from Pupils or Parents (In State)</t>
  </si>
  <si>
    <t>Regular - Tuition from Other Districts (In State)</t>
  </si>
  <si>
    <t>Summer Sch - Tuition from Other Districts (In State)</t>
  </si>
  <si>
    <t>CTE - Tuition from Other Districts (In State)</t>
  </si>
  <si>
    <t>Special Ed - Tuition from Other Districts (In State)</t>
  </si>
  <si>
    <t>Adult - Tuition from Other Districts (In State)</t>
  </si>
  <si>
    <t>Regular - Transp Fees from Other Districts (In State)</t>
  </si>
  <si>
    <t>Summer Sch - Transp. Fees from Other Districts (In State)</t>
  </si>
  <si>
    <t>PART A - FINDINGS</t>
  </si>
  <si>
    <t>4800</t>
  </si>
  <si>
    <t>Page 2:  Auditor's Questionnaire, Part C, Question 21:  Check box if a tax district and enter date</t>
  </si>
  <si>
    <r>
      <t>Payment towards the retirement of lease/purchase agreements or bonded/other indebtedness (</t>
    </r>
    <r>
      <rPr>
        <u val="double"/>
        <sz val="8"/>
        <rFont val="Arial"/>
        <family val="2"/>
      </rPr>
      <t>principal only</t>
    </r>
    <r>
      <rPr>
        <sz val="8"/>
        <rFont val="Arial"/>
        <family val="2"/>
      </rPr>
      <t>) otherwise reported within the fund</t>
    </r>
    <r>
      <rPr>
        <sz val="8"/>
        <rFont val="Arial"/>
        <family val="2"/>
      </rPr>
      <t>―</t>
    </r>
    <r>
      <rPr>
        <sz val="8"/>
        <rFont val="Arial"/>
        <family val="2"/>
      </rPr>
      <t>e.g. alternate revenue bonds( Describe &amp; Itemize).</t>
    </r>
  </si>
  <si>
    <t>SUPPORT SERVICES (FP&amp;S)</t>
  </si>
  <si>
    <t xml:space="preserve">7.  Other </t>
  </si>
  <si>
    <t>Required to be completed for School Districts only.</t>
  </si>
  <si>
    <t>10-1970</t>
  </si>
  <si>
    <t>30 or 60-1983</t>
  </si>
  <si>
    <t>10, 20, 40 or 60-7200</t>
  </si>
  <si>
    <t>10 or 20-3370</t>
  </si>
  <si>
    <t>10 or 50-1000</t>
  </si>
  <si>
    <t>20 or 60-2530</t>
  </si>
  <si>
    <t>SCHEDULE OF RESTRICTED LOCAL TAX LEVIES AND SELECTED REVENUE SOURCES</t>
  </si>
  <si>
    <t>Instructions to insert word doc or pdf files:</t>
  </si>
  <si>
    <t>State Charter Schools</t>
  </si>
  <si>
    <t>Educational Fund (10) - Computer Technology only.</t>
  </si>
  <si>
    <t>4000</t>
  </si>
  <si>
    <t>6000</t>
  </si>
  <si>
    <t>--</t>
  </si>
  <si>
    <t xml:space="preserve">  Material Increase/Decrease in Enrollment</t>
  </si>
  <si>
    <t>Amount</t>
  </si>
  <si>
    <t>Special Education - Private Facility Tuition</t>
  </si>
  <si>
    <t>Special Education - Personnel</t>
  </si>
  <si>
    <t>Springfield, IL   62777-0001</t>
  </si>
  <si>
    <t>(Section 17-1.5 of the School Code)</t>
  </si>
  <si>
    <t>Operations &amp; Maintenance</t>
  </si>
  <si>
    <t>Funct. No.</t>
  </si>
  <si>
    <t>PROVISION FOR CONTINGENCIES (TR)</t>
  </si>
  <si>
    <t>INSTRUCTION (MR/SS)</t>
  </si>
  <si>
    <t>SUPPORT SERVICES (MR/SS)</t>
  </si>
  <si>
    <t>COMMUNITY SERVICES (MR/SS)</t>
  </si>
  <si>
    <t>DEBT SERVICES (MR/SS)</t>
  </si>
  <si>
    <t>PROVISION FOR CONTINGENCIES (MR/SS)</t>
  </si>
  <si>
    <t>Adult - Transp Fees from Pupils or Parents (In State)</t>
  </si>
  <si>
    <t>Adult - Transp Fees from Other Sources (In State)</t>
  </si>
  <si>
    <t>Adult - Transp Fees from Other Sources (Out of State)</t>
  </si>
  <si>
    <t>DISTRICT/SCHOOL ACTIVITY INCOME</t>
  </si>
  <si>
    <t>Annual Financial Report *</t>
  </si>
  <si>
    <t>Name of Audit Supervisor</t>
  </si>
  <si>
    <t>Email Address</t>
  </si>
  <si>
    <t>City</t>
  </si>
  <si>
    <t>Zip Code</t>
  </si>
  <si>
    <t>Total Title IV</t>
  </si>
  <si>
    <t>Federal Charter Schools</t>
  </si>
  <si>
    <t>Acct. #</t>
  </si>
  <si>
    <t>Works of Art &amp; Historical Treasures</t>
  </si>
  <si>
    <t>Non-Depreciable Land</t>
  </si>
  <si>
    <t>Equals Line 8 minus Line 17</t>
  </si>
  <si>
    <t>PROVISION FOR CONTINGENCIES (S&amp;C/CI)</t>
  </si>
  <si>
    <t>Unemployment Insurance Act</t>
  </si>
  <si>
    <t>PAYMENTS TO OTHER GOVT UNITS (In-State)</t>
  </si>
  <si>
    <t>80 - TORT FUND (TF)</t>
  </si>
  <si>
    <t>DEBT SERVICES (TF)</t>
  </si>
  <si>
    <t>5110</t>
  </si>
  <si>
    <t>Other Interest or Short-Term Debt</t>
  </si>
  <si>
    <t>Total Debt Services - Interest on Short-Term Debt</t>
  </si>
  <si>
    <t>PROVISIONS FOR CONTINGENCIES (TF)</t>
  </si>
  <si>
    <t>Account No</t>
  </si>
  <si>
    <t>Total Receipts</t>
  </si>
  <si>
    <t>Total Disbursements</t>
  </si>
  <si>
    <t>Expenditures:</t>
  </si>
  <si>
    <t xml:space="preserve">Direction of Business Support Services (1-2510) and (5-2510) </t>
  </si>
  <si>
    <t>Include revenue accounts 1110 through 1115, 1117, 1118 &amp; 1120.  Include taxes for bonds sold that are in addition to those identified separately.</t>
  </si>
  <si>
    <t xml:space="preserve">   School District</t>
  </si>
  <si>
    <t xml:space="preserve">   Joint Agreement</t>
  </si>
  <si>
    <t>1.  Working Cash Fund Bonds</t>
  </si>
  <si>
    <t>2.  Funding Bonds</t>
  </si>
  <si>
    <t>3.  Refunding Bonds</t>
  </si>
  <si>
    <t>10</t>
  </si>
  <si>
    <t>11</t>
  </si>
  <si>
    <t>Do not enter negative numbers.  Reports with negative numbers will be returned for correction.</t>
  </si>
  <si>
    <t>Title I - Low Income</t>
  </si>
  <si>
    <t>Title I - Low Income - Neglected,  Private</t>
  </si>
  <si>
    <t>New for 2005</t>
  </si>
  <si>
    <t>Deleted 5/05</t>
  </si>
  <si>
    <t>School Breakfast Initiative</t>
  </si>
  <si>
    <t>55 ILCS 5/5-1006.7</t>
  </si>
  <si>
    <t>School District/Joint Agreement Number:</t>
  </si>
  <si>
    <t>Telephone:</t>
  </si>
  <si>
    <t>Fax Number:</t>
  </si>
  <si>
    <t>Signature &amp; Date:</t>
  </si>
  <si>
    <t xml:space="preserve">      Rate(s):</t>
  </si>
  <si>
    <t>New for 2007</t>
  </si>
  <si>
    <t>4400</t>
  </si>
  <si>
    <t>30-5200</t>
  </si>
  <si>
    <t>30-5300</t>
  </si>
  <si>
    <t>30-5400</t>
  </si>
  <si>
    <t>DEBT SERVICE</t>
  </si>
  <si>
    <t>Leasing Levy</t>
  </si>
  <si>
    <t>40 - TRANSPORTATION FUND (TR)</t>
  </si>
  <si>
    <t>SUPPORT SERVICES (TR)</t>
  </si>
  <si>
    <t>COMMUNITY SERVICES (TR)</t>
  </si>
  <si>
    <t>DEBT SERVICES (TR)</t>
  </si>
  <si>
    <t>3</t>
  </si>
  <si>
    <t>4</t>
  </si>
  <si>
    <t>5</t>
  </si>
  <si>
    <t>6</t>
  </si>
  <si>
    <t>7</t>
  </si>
  <si>
    <t>8</t>
  </si>
  <si>
    <t>9</t>
  </si>
  <si>
    <t>DEBT SERVICES (FP&amp;S)</t>
  </si>
  <si>
    <t>PROVISION FOR CONTINGENCIES (FP&amp;S)</t>
  </si>
  <si>
    <t>Municipal Retirement/Social Security</t>
  </si>
  <si>
    <t>5.  Tort Judgment Bonds</t>
  </si>
  <si>
    <t>6.  Building Bonds</t>
  </si>
  <si>
    <t>Pupil Transportation Services</t>
  </si>
  <si>
    <t>What Basis of Accounting is used?</t>
  </si>
  <si>
    <t>(See instructions on inside of this page.)</t>
  </si>
  <si>
    <t>County Name</t>
  </si>
  <si>
    <t>Accounting Basis</t>
  </si>
  <si>
    <t>$</t>
  </si>
  <si>
    <t>Regular Programs</t>
  </si>
  <si>
    <t>Adult/Continuing Education Programs</t>
  </si>
  <si>
    <t>Interscholastic Programs</t>
  </si>
  <si>
    <t>Summer School Programs</t>
  </si>
  <si>
    <t>50 - MUNICIPAL RETIREMENT/SOCIAL SECURITY FUND (MR/SS)</t>
  </si>
  <si>
    <t>90 - FIRE PREVENTION &amp; SAFETY FUND (FP&amp;S)</t>
  </si>
  <si>
    <t>1125</t>
  </si>
  <si>
    <t>1225</t>
  </si>
  <si>
    <t>Restricted funds were commingled in the accounting records or used for other than the purpose for which they were restricted.</t>
  </si>
  <si>
    <t>Reciprocal Insurance Payments (Insurance Code 72, 76, and 81)</t>
  </si>
  <si>
    <t>Legal Services</t>
  </si>
  <si>
    <t>Principal and Interest on Tort Bonds</t>
  </si>
  <si>
    <t>CURRENT ASSETS (100)</t>
  </si>
  <si>
    <t xml:space="preserve">Statement of Revenues Received/Revenues, Expenditures Disbursed/Expenditures, Other </t>
  </si>
  <si>
    <t>Were any findings issued?</t>
  </si>
  <si>
    <t>Is this a School District AFR? (YES)</t>
  </si>
  <si>
    <t>Is this a Joint Agreement AFR? (YES)</t>
  </si>
  <si>
    <t>Section D:  Check  a or b that agrees with the school district type.</t>
  </si>
  <si>
    <t>Other Support Services (Describe &amp; Itemize)</t>
  </si>
  <si>
    <t>SALE OF BONDS (7200)</t>
  </si>
  <si>
    <t>-</t>
  </si>
  <si>
    <t>1.</t>
  </si>
  <si>
    <t>2.</t>
  </si>
  <si>
    <t>Chicago Educational Services Block Grant</t>
  </si>
  <si>
    <t>School Safety &amp; Educational Improvement Block Grant</t>
  </si>
  <si>
    <t>Gifted Programs</t>
  </si>
  <si>
    <t>Schedule of Restricted Local Tax Levies and Selected Revenue Sources/</t>
  </si>
  <si>
    <t>Municipal Retirement/ Social Security</t>
  </si>
  <si>
    <t>Accrued Interest on Bonds Sold</t>
  </si>
  <si>
    <t>Inventory</t>
  </si>
  <si>
    <t>Investments</t>
  </si>
  <si>
    <t>Insurance (Regular or Self-Insurance)</t>
  </si>
  <si>
    <t>Risk Management and Claims Service</t>
  </si>
  <si>
    <t>Judgments/Settlements</t>
  </si>
  <si>
    <t>Excess (Deficiency) of Receipts/Revenues Over Disbursements/Expenditures</t>
  </si>
  <si>
    <t>Sales to Pupils - Breakfast</t>
  </si>
  <si>
    <t>Sales to Adults</t>
  </si>
  <si>
    <t>Rentals - Adult/Continuing Education Textbooks</t>
  </si>
  <si>
    <t>Truant Alternative/Optional Education</t>
  </si>
  <si>
    <t>Premium on Bonds Sold</t>
  </si>
  <si>
    <t>Combined Total</t>
  </si>
  <si>
    <t>Disbursements/ Expenditures</t>
  </si>
  <si>
    <t>Excess/ (Deficiency)</t>
  </si>
  <si>
    <t>+</t>
  </si>
  <si>
    <t>=</t>
  </si>
  <si>
    <t>District/Joint Agreement Name</t>
  </si>
  <si>
    <t>Balancing Schedule</t>
  </si>
  <si>
    <t>ED-O&amp;M-DS-TR-MR/SS</t>
  </si>
  <si>
    <t>Note:  Explain any unreconcilable differences in the Itemization sheet.</t>
  </si>
  <si>
    <t>23, Illinois Administrative Code 100, Subtitle A, Chapter I, Subchapter C (Part 100)</t>
  </si>
  <si>
    <t>Summer Sch - Tuition from Other Sources (Out of State)</t>
  </si>
  <si>
    <t>CTE - Tuition from Pupils or Parents (In State)</t>
  </si>
  <si>
    <t>CTE - Tuition from Other Sources (Out of State)</t>
  </si>
  <si>
    <t>CTE - Tuition from Other Sources (In State)</t>
  </si>
  <si>
    <t>Summer Sch - Tuition from Pupils or Parents (In State)</t>
  </si>
  <si>
    <t>School District Name:</t>
  </si>
  <si>
    <t>Title I - Migrant Education</t>
  </si>
  <si>
    <t>Total Special Education</t>
  </si>
  <si>
    <t>Signature of Superintendent</t>
  </si>
  <si>
    <t>If line 9 is greater than 5% please check one box below.</t>
  </si>
  <si>
    <t>SUPPORT SERVICES (O&amp;M)</t>
  </si>
  <si>
    <t>COMMUNITY SERVICES (O&amp;M)</t>
  </si>
  <si>
    <t>DEBT SERVICES (O&amp;M)</t>
  </si>
  <si>
    <t>PROVISIONS FOR CONTINGENCIES (O&amp;M)</t>
  </si>
  <si>
    <t>Federal Impact Aid</t>
  </si>
  <si>
    <t>Head Start</t>
  </si>
  <si>
    <t>Construction (Impact Aid)</t>
  </si>
  <si>
    <t>Special Milk Program</t>
  </si>
  <si>
    <t>ISBE Use Only</t>
  </si>
  <si>
    <t>Total Profile Score may change based on data provided on the Financial Profile</t>
  </si>
  <si>
    <t>Early Childhood - Block Grant</t>
  </si>
  <si>
    <t>Fed - Spec Education - Preschool Flow-Through</t>
  </si>
  <si>
    <t>Fed - Spec Education - Preschool Discretionary</t>
  </si>
  <si>
    <t>Fed - Spec Education - IDEA - Room &amp; Board</t>
  </si>
  <si>
    <t>Fed - Spec Education - IDEA - Discretionary</t>
  </si>
  <si>
    <t>State Free Lunch &amp; Breakfast</t>
  </si>
  <si>
    <t>Transportation - Special Education</t>
  </si>
  <si>
    <t>National School Lunch Program</t>
  </si>
  <si>
    <t>School Breakfast Program</t>
  </si>
  <si>
    <t>Direction of Central Support Services</t>
  </si>
  <si>
    <t>Information Services</t>
  </si>
  <si>
    <t>Business Manager/Bookkeeper Costs are charged to the proper Function (No. 2510/2520).</t>
  </si>
  <si>
    <t>Other</t>
  </si>
  <si>
    <t>Rentals</t>
  </si>
  <si>
    <t>INSTRUCTIONS/REQUIREMENTS:  For School Districts/Joint Agreements</t>
  </si>
  <si>
    <t>TABLE OF CONTENTS</t>
  </si>
  <si>
    <t>Office of the Principal Services</t>
  </si>
  <si>
    <t>Direction of Business Support Services</t>
  </si>
  <si>
    <t>Ad Valorem Taxes Received by District</t>
  </si>
  <si>
    <t>Total Other Short-Term Borrowing (Describe &amp; Itemize)</t>
  </si>
  <si>
    <t>Identification or Name of Issue</t>
  </si>
  <si>
    <t xml:space="preserve">  6.9% for elementary and high school districts, </t>
  </si>
  <si>
    <t>Regular - Tuition from Pupils or Parents (In State)</t>
  </si>
  <si>
    <t>Regular - Tuition from Other Sources (In State)</t>
  </si>
  <si>
    <t>Regular - Tuition from Other Sources (Out of State)</t>
  </si>
  <si>
    <t>Regular -Transp Fees from Pupils or Parents (In State)</t>
  </si>
  <si>
    <t>Fund</t>
  </si>
  <si>
    <t>(200)</t>
  </si>
  <si>
    <t>(300)</t>
  </si>
  <si>
    <t>(400)</t>
  </si>
  <si>
    <t>(500)</t>
  </si>
  <si>
    <t>(600)</t>
  </si>
  <si>
    <t>(700)</t>
  </si>
  <si>
    <t>(800)</t>
  </si>
  <si>
    <t>Total CTE - Perkins</t>
  </si>
  <si>
    <t>Total Receipts/Revenues from Federal Sources</t>
  </si>
  <si>
    <t>Bilingual Programs</t>
  </si>
  <si>
    <t>Truants' Alternative &amp; Optional Programs</t>
  </si>
  <si>
    <t>Attendance &amp; Social Work Services</t>
  </si>
  <si>
    <t>Guidance Services</t>
  </si>
  <si>
    <t>Funds 10, 20, 40, 70 + (50 &amp; 80 if negative)</t>
  </si>
  <si>
    <t>FEDERAL - SPECIAL EDUCATION</t>
  </si>
  <si>
    <t>CTE - PERKINS</t>
  </si>
  <si>
    <t>Supplies &amp; Materials</t>
  </si>
  <si>
    <t>Capital Outlay</t>
  </si>
  <si>
    <t>Other Objects</t>
  </si>
  <si>
    <t>O&amp;M-TR</t>
  </si>
  <si>
    <t>AFR Page No.</t>
  </si>
  <si>
    <t>Statistical Section</t>
  </si>
  <si>
    <t>Purchased Services</t>
  </si>
  <si>
    <t>Summer Sch - Tuition from Other Sources (In State)</t>
  </si>
  <si>
    <t>Total Interest on Short-Term Debt</t>
  </si>
  <si>
    <t>OPERATING EXPENSE PER PUPIL</t>
  </si>
  <si>
    <t>PER CAPITA TUITION CHARGE</t>
  </si>
  <si>
    <t>CTE - Transp Fees from Other Districts (In State)</t>
  </si>
  <si>
    <t>Special Ed - Transp Fees from Other Districts (In State)</t>
  </si>
  <si>
    <t>Adult - Transp Fees from Other Districts (In State)</t>
  </si>
  <si>
    <t>Workers' Compensation Act and/or Workers' Occupational Disease Act</t>
  </si>
  <si>
    <t>TAX ANTICIPATION WARRANTS (TAW)</t>
  </si>
  <si>
    <t>TAX ANTICIPATION NOTES (TAN)</t>
  </si>
  <si>
    <t>TEACHERS'/EMPLOYEES' ORDERS (T/EO)</t>
  </si>
  <si>
    <t>CORPORATE PERSONAL PROPERTY REPLACEMENT TAX ANTICIPATION NOTES (CPPRT)</t>
  </si>
  <si>
    <t>ESTIMATED INDIRECT COST RATE DATA</t>
  </si>
  <si>
    <t xml:space="preserve">SECTION I  </t>
  </si>
  <si>
    <t>Depreciable Land</t>
  </si>
  <si>
    <t>Permanent Buildings</t>
  </si>
  <si>
    <t>Temporary Buildings</t>
  </si>
  <si>
    <t>Improvements Other than Buildings (Infrastructure)</t>
  </si>
  <si>
    <t>10 Yr Schedule</t>
  </si>
  <si>
    <t>5 Yr Schedule</t>
  </si>
  <si>
    <t>3 Yr Schedule</t>
  </si>
  <si>
    <t>Date of Issue (mm/dd/yy)</t>
  </si>
  <si>
    <t>District Code:</t>
  </si>
  <si>
    <t>District Name:</t>
  </si>
  <si>
    <t>Include only tuition payments made to private facilities.  See Function 4200 or 4400 for public facility disbursements/expenditures.</t>
  </si>
  <si>
    <t>ARRA - General State Aid - Other Govt Services Stabilization</t>
  </si>
  <si>
    <t>Truants Alternative/Optional Ed Progms - Private Tuition</t>
  </si>
  <si>
    <t>Remedial and Supplemental Programs Pre-K</t>
  </si>
  <si>
    <t>PAYMENTS TO OTHER GOVT UNITS  (IN-STATE)</t>
  </si>
  <si>
    <t xml:space="preserve">  Outstanding:……….....……………....</t>
  </si>
  <si>
    <t>Capitalized Equipment</t>
  </si>
  <si>
    <t>OTHER REVENUE FROM LOCAL SOURCES</t>
  </si>
  <si>
    <t>TITLE I</t>
  </si>
  <si>
    <t>TITLE IV</t>
  </si>
  <si>
    <t xml:space="preserve">Total Payments to Other Govt. Units (In-State) </t>
  </si>
  <si>
    <t>Fund Balance to Revenue Ratio:</t>
  </si>
  <si>
    <t>Ratio</t>
  </si>
  <si>
    <t>Score</t>
  </si>
  <si>
    <t>Weight</t>
  </si>
  <si>
    <t>Value</t>
  </si>
  <si>
    <t>Expenditures to Revenue Ratio:</t>
  </si>
  <si>
    <t>Days Cash on Hand:</t>
  </si>
  <si>
    <t>Days</t>
  </si>
  <si>
    <t>Statements of Expenditures Disbursed/Expenditures Budget to Actual (All Funds)………………………....................................................</t>
  </si>
  <si>
    <t>Address</t>
  </si>
  <si>
    <t>Fax Number</t>
  </si>
  <si>
    <t>Telephone Number</t>
  </si>
  <si>
    <t>Reviewed by Township Treasurer</t>
  </si>
  <si>
    <t>If applicable, check any of the following items that may have a material impact on the entity's financial position during future reporting periods.</t>
  </si>
  <si>
    <t>Educational</t>
  </si>
  <si>
    <t>Municipal Retirement/Social Security Fund</t>
  </si>
  <si>
    <t>Area Vocational Construction</t>
  </si>
  <si>
    <t>Social Security/Medicare Only</t>
  </si>
  <si>
    <t>Summer School</t>
  </si>
  <si>
    <t>Totals</t>
  </si>
  <si>
    <t>Annual Financial Report</t>
  </si>
  <si>
    <t>Type of Auditor's Report Issued:</t>
  </si>
  <si>
    <t>Adverse</t>
  </si>
  <si>
    <t>Disclaimer</t>
  </si>
  <si>
    <t>Comments Applicable to the Auditor's Questionnaire:</t>
  </si>
  <si>
    <t>Name of Audit Firm (print)</t>
  </si>
  <si>
    <t>AUDITOR'S QUESTIONNAIRE</t>
  </si>
  <si>
    <t xml:space="preserve"> </t>
  </si>
  <si>
    <t>Corporate Personal Prop. Repl. Tax Anticipation Notes</t>
  </si>
  <si>
    <t>Adjustment</t>
  </si>
  <si>
    <t>Total Direct Receipts/Revenues</t>
  </si>
  <si>
    <t>Total Receipts/Revenues</t>
  </si>
  <si>
    <t>Regular Transp Fees from Other Sources (Out of State)</t>
  </si>
  <si>
    <t>RECEIPTS/REVENUES</t>
  </si>
  <si>
    <t>DISBURSEMENTS/EXPENDITURES</t>
  </si>
  <si>
    <t xml:space="preserve">Total Other Sources/Uses of Funds </t>
  </si>
  <si>
    <t>Excess (Deficiency) of Receipts/Revenues/Over Disbursements/ Expenditures</t>
  </si>
  <si>
    <t>Municipal Retirement</t>
  </si>
  <si>
    <t>Unqualified</t>
  </si>
  <si>
    <t xml:space="preserve">Total Sum of Direct Revenues (P7, Cell C8, D8, F8, &amp; I8)                                   </t>
  </si>
  <si>
    <t>Expiration Date:</t>
  </si>
  <si>
    <t>Use of proceeds from the sale of school sites buildings, or other real estate is limited.  See Sections 5-22 and 10-22.8 of the School Code.</t>
  </si>
  <si>
    <t>Account Name</t>
  </si>
  <si>
    <t>Direct Receipts/Revenue</t>
  </si>
  <si>
    <t>(For School Districts who report on an Accrual/Modified Accrual Accounting Basis only)</t>
  </si>
  <si>
    <t>PART D - EXPLANATION OF ACCOUNTING PRACTICES FOR LATE MANDATED CATEGORICAL PAYMENTS</t>
  </si>
  <si>
    <t>Total Sum of Direct Revenues (P7, Cell C8, D8, F8 &amp; I8)</t>
  </si>
  <si>
    <t>12</t>
  </si>
  <si>
    <t xml:space="preserve">Only abolishment of Working Cash Fund must transfer its funds directly to the Educational Fund upon adoption of a resolution and at the close of the </t>
  </si>
  <si>
    <t>current school Year (see 105 ILCS 5/20-8 for further explanation)</t>
  </si>
  <si>
    <t>Only abatement of working cash fund can transfer its funds to any fund in most need of money (see 105 ILCS 5/20-10 for further explanation)</t>
  </si>
  <si>
    <t>Name of Audit Manager:</t>
  </si>
  <si>
    <t>The undersigned affirms that this audit was conducted by a qualified auditing firm and in accordance with the applicable standards [23 Illinois Administrative Code Part 100] and the scope of the audit conformed to the requirements of subsection (a) or (b) of 23 Illinois Administrative Code Part 100 Section 110, as applicable.</t>
  </si>
  <si>
    <t>PART E - QUALIFICATIONS OF AUDITING FIRM</t>
  </si>
  <si>
    <t>Accounting for late payments (Audit Questionnaire Section D)</t>
  </si>
  <si>
    <t>New 2011</t>
  </si>
  <si>
    <t>Closed 2011</t>
  </si>
  <si>
    <t>Fund 10, Cell C13 must = Cell C41.</t>
  </si>
  <si>
    <t>Fund 20, Cell D13 must = Cell D41.</t>
  </si>
  <si>
    <t>Fund 30, Cell E13 must = Cell E41.</t>
  </si>
  <si>
    <t>Fund 40, Cell F13 must = Cell F41.</t>
  </si>
  <si>
    <t>Fund 50, Cell G13 must = Cell G41.</t>
  </si>
  <si>
    <t>Fund 60, Cell H13 must = Cell H41.</t>
  </si>
  <si>
    <t>Fund 70, Cell I13 must = Cell I41.</t>
  </si>
  <si>
    <t>Fund 80, Cell J13 must = Cell J41.</t>
  </si>
  <si>
    <t>Fund 90, Cell K13 must = Cell K41.</t>
  </si>
  <si>
    <t>Agency Fund, Cell L13 must = Cell L41.</t>
  </si>
  <si>
    <t>General Fixed Assets, Cell M23 must = Cell M41.</t>
  </si>
  <si>
    <t>General Long-Term Debt, Cell N23 must = Cell N41.</t>
  </si>
  <si>
    <t>Fund 10, Cells C38+C39 must = Cell C81.</t>
  </si>
  <si>
    <t>Fund 20, Cells D38+D39 must = Cell D81.</t>
  </si>
  <si>
    <t>Fund 30, Cells E38+E39 must = Cell E81</t>
  </si>
  <si>
    <t>Fund 40, Cells F38+F39 must = Cell F81.</t>
  </si>
  <si>
    <t>Fund 60, Cells H38+H39 must = Cell H81.</t>
  </si>
  <si>
    <t>Fund 70, Cells I38+I39 must = Cell I81.</t>
  </si>
  <si>
    <t>Fund 80, Cells J38+J39 must = Cell J81.</t>
  </si>
  <si>
    <t>Acct 7130 - Transfer Among Funds, Cells C27:K27 must = Acct 8130 Transfer Among Funds, Cells C49:K49</t>
  </si>
  <si>
    <t>Acct 7140 - Transfer of Interest, Cells C28:K28 must = Acct 8140 Transfer of Interest, Cells C50:K50.</t>
  </si>
  <si>
    <t xml:space="preserve">Financial Data To Assist Indirect Cost Rate Determination </t>
  </si>
  <si>
    <t>If the type of Auditor Report designated on the cover page is other than an unqualified opinion and is due to reason(s) other than solely Cash Basis Accounting,</t>
  </si>
  <si>
    <t>Fund 50, Cells G38+G39 must = Cell G81.</t>
  </si>
  <si>
    <t>Fund 90, Cells K38+K39 must = Cell K81.</t>
  </si>
  <si>
    <t>Total Sum of Fund Balance (P8, Cells C81, D81, F81 &amp; I81)</t>
  </si>
  <si>
    <t>TOTAL</t>
  </si>
  <si>
    <t>Direct Revenues</t>
  </si>
  <si>
    <t>Direct Expenditures</t>
  </si>
  <si>
    <t>Difference</t>
  </si>
  <si>
    <t>Deficit reduction plan is required.</t>
  </si>
  <si>
    <t>Deficit reduction plan is not required.</t>
  </si>
  <si>
    <t>Is Budget Deficit Reduction Plan Required?</t>
  </si>
  <si>
    <t>AFR form Incomplete.</t>
  </si>
  <si>
    <t>Estimated Indirect Cost Rate for Federal Programs</t>
  </si>
  <si>
    <t>Reserved Fund Balance, Page 5, Cells C38:H38 must be =&gt; Reserve Fund Balance Cell G25:K25.</t>
  </si>
  <si>
    <t>Page 5: "On behalf" payments to the Educational Fund</t>
  </si>
  <si>
    <t>REPORT ON SHARED SERVICES OR OUTSOURCING</t>
  </si>
  <si>
    <t>Next Fiscal Year</t>
  </si>
  <si>
    <t>Barriers to          Implementation</t>
  </si>
  <si>
    <t>(Limit text to 200 characters, for additional space use line 33 and 38)</t>
  </si>
  <si>
    <t xml:space="preserve">   Curriculum Planning</t>
  </si>
  <si>
    <t xml:space="preserve">   Custodial Services</t>
  </si>
  <si>
    <t xml:space="preserve">   Educational Shared Programs</t>
  </si>
  <si>
    <t xml:space="preserve">   Employee Benefits</t>
  </si>
  <si>
    <t xml:space="preserve">   Energy Purchasing</t>
  </si>
  <si>
    <t xml:space="preserve">   Food Services</t>
  </si>
  <si>
    <t xml:space="preserve">   Grant Writing</t>
  </si>
  <si>
    <t xml:space="preserve">   Grounds Maintenance Services</t>
  </si>
  <si>
    <t>Additional space for Column (E) - Name of LEA :</t>
  </si>
  <si>
    <t>Additional space for Column (D) - Barriers to Implementation:</t>
  </si>
  <si>
    <t>Shared Outsourced Serv.</t>
  </si>
  <si>
    <t>Deficit AFR Sum Calc</t>
  </si>
  <si>
    <t xml:space="preserve">The numbers shown are the sum of entries on Pages 7 &amp; 8, lines 8, 17, 20, and 81 for the Educational, Operations &amp; Maintenance, </t>
  </si>
  <si>
    <t xml:space="preserve"> Less: Operating Debt Pledged to Other Funds (P8, Cell C54 thru D74)</t>
  </si>
  <si>
    <t>Transfer of Interest</t>
  </si>
  <si>
    <t>Corporate personal property replacement tax revenue must be first applied to the Municipal Retirement/Social Security Fund to replace tax revenue lost due to the abolition of the corporate personal property tax (30 ILCS 115/12).  This provision does not apply to taxes levied for Medicare-Only purposes.</t>
  </si>
  <si>
    <t xml:space="preserve">Requires notification to the county clerk to abate an equal amount from taxes next extended. See Section 10-22.14  </t>
  </si>
  <si>
    <t xml:space="preserve">    Works of Art &amp; Historical Treasures</t>
  </si>
  <si>
    <t xml:space="preserve">    Land</t>
  </si>
  <si>
    <t xml:space="preserve">    Building &amp; Building Improvements</t>
  </si>
  <si>
    <t xml:space="preserve">    Site Improvements &amp; Infrastructure</t>
  </si>
  <si>
    <t xml:space="preserve">    Capitalized Equipment</t>
  </si>
  <si>
    <t xml:space="preserve">    Construction in Progress</t>
  </si>
  <si>
    <t xml:space="preserve">    Amount Available in Debt Service Funds</t>
  </si>
  <si>
    <t xml:space="preserve">    Amount to be Provided for Payment on Long-Term Debt</t>
  </si>
  <si>
    <t>To determine if the AFR is balanced, complete all pages of the AFR first.</t>
  </si>
  <si>
    <t>Congratulations! You have a balanced AFR.</t>
  </si>
  <si>
    <t xml:space="preserve">    (Excluding C:D57, C:D61, C:D65, C:D69 and C:D73)</t>
  </si>
  <si>
    <t>Total Sum of Cash &amp; Investments (P5, Cell C4, D4, F4, I4 &amp; C5, D5, F5 &amp; I5)</t>
  </si>
  <si>
    <t xml:space="preserve">(Go to the following website for reference to the Financial Profile) </t>
  </si>
  <si>
    <t xml:space="preserve">May require notification to the county clerk to abate an equal amount from taxes next extended. Refer to Section 17-2.11 for the applicable provisions and other "limited" transfer </t>
  </si>
  <si>
    <t>authority to O&amp;M through June 30, 2013</t>
  </si>
  <si>
    <t>Revenue L239, Col C,D,E,F,G,J</t>
  </si>
  <si>
    <t>Revenue L247, Col C,D,E,F,G,J</t>
  </si>
  <si>
    <t>Unreserved Fund Balance, Page 5, Cells C39:H39 must be &gt; 0</t>
  </si>
  <si>
    <t xml:space="preserve">This form is based on 23 Illinois Administrative Code, Subtitle A, Chapter I, Subchapter C, Part 100.  </t>
  </si>
  <si>
    <t xml:space="preserve">In some instances, use of open account codes (cells) may not be authorized by statute or administrative rule.  </t>
  </si>
  <si>
    <t>Race to the Top Program</t>
  </si>
  <si>
    <t>New 2013 Race to Top</t>
  </si>
  <si>
    <t>are recorded.  Depending on the accounting procedure these amounts will be used to adjust the Direct Receipts/Revenues in calculation 1 and 2 of the Financial Profile Score.</t>
  </si>
  <si>
    <t>Payments should only be listed once.</t>
  </si>
  <si>
    <t>4901</t>
  </si>
  <si>
    <t>Race to the Top</t>
  </si>
  <si>
    <r>
      <rPr>
        <sz val="8"/>
        <color indexed="12"/>
        <rFont val="Arial"/>
        <family val="2"/>
      </rPr>
      <t xml:space="preserve">   </t>
    </r>
    <r>
      <rPr>
        <u/>
        <sz val="8"/>
        <color indexed="12"/>
        <rFont val="Arial"/>
        <family val="2"/>
      </rPr>
      <t>Send ISBE a File</t>
    </r>
  </si>
  <si>
    <t>Other Local Fees (Describe &amp; Itemize)</t>
  </si>
  <si>
    <t>1115</t>
  </si>
  <si>
    <t>New 2014 Charter School Tuition Payment</t>
  </si>
  <si>
    <t>Tuition Payment to Charter Schools</t>
  </si>
  <si>
    <t>Deferred Revenues (490)</t>
  </si>
  <si>
    <t>closed</t>
  </si>
  <si>
    <t>Special Education - Orphanage - Summer Individual</t>
  </si>
  <si>
    <t>Transportation - Regular and Vocational</t>
  </si>
  <si>
    <t>Technology - Technology for Success</t>
  </si>
  <si>
    <t>Breakfast Start-Up Expansion</t>
  </si>
  <si>
    <t>Summer Food Service Program</t>
  </si>
  <si>
    <t>Title IV - 21st Century Comm Learning Centers</t>
  </si>
  <si>
    <t>Fed - Spec Education - IDEA - Flow Through</t>
  </si>
  <si>
    <t>Other ARRA Funds Ed Job Fund Program</t>
  </si>
  <si>
    <t>Title III - Immigrant Education Program (IEP)</t>
  </si>
  <si>
    <t>Title III - Language Inst Program - Limited Eng (LIPLEP)</t>
  </si>
  <si>
    <t>One or more long-term loans or long-term debt instruments were executed in non-conformity with the applicable authorizing statute or without statutory Authority.</t>
  </si>
  <si>
    <t>One or more short-term loans or short-term debt instruments were executed in non-conformity with the applicable authorizing statute or without statutory Authority.</t>
  </si>
  <si>
    <t>To correct error in 6076 (line 58 1444 rev)</t>
  </si>
  <si>
    <t>Effective Date:</t>
  </si>
  <si>
    <t xml:space="preserve">Check this box if the district is subject to the Property Tax Extension Limitation Law.  </t>
  </si>
  <si>
    <t>Race to the Top - Preschool Expansion Grant</t>
  </si>
  <si>
    <t>New 2015 Race to the Top - Preschool Expansion Grant #4902</t>
  </si>
  <si>
    <t>End 2015</t>
  </si>
  <si>
    <t>4902</t>
  </si>
  <si>
    <t>Race to the Top-Preschool Expansion Grant</t>
  </si>
  <si>
    <t>AQ22 Date (If AQ22 = X, DATE)</t>
  </si>
  <si>
    <t>AQ22</t>
  </si>
  <si>
    <t>AQ23</t>
  </si>
  <si>
    <t>(Ex: 00/00/0000)</t>
  </si>
  <si>
    <t>Total Payments to Other Govt Units (In-State)</t>
  </si>
  <si>
    <t>Total Payments to Other Govt Units -Transfers (In-State)</t>
  </si>
  <si>
    <t>Total Payments to Other Govt Units</t>
  </si>
  <si>
    <t>Payments for Adult/Continuing Ed Programs-Transfers</t>
  </si>
  <si>
    <t>Payments to Other Govt Units (Out-of-State)</t>
  </si>
  <si>
    <t>RESTRICTED GRANTS-IN-AID (3100 - 3900)</t>
  </si>
  <si>
    <t>UNRESTRICTED GRANTS-IN-AID (3001-3099)</t>
  </si>
  <si>
    <t>UNRESTRICTED GRANTS-IN-AID RECEIVED DIRECTLY FROM FEDERAL GOVT (4001-4009)</t>
  </si>
  <si>
    <t>[Please insert files above]</t>
  </si>
  <si>
    <t>ASSETS                                                                                                                    (Enter Whole Dollars)</t>
  </si>
  <si>
    <t>TRANSPORTATION FUND (40)</t>
  </si>
  <si>
    <t>EDUCATIONAL                   FUND (10)</t>
  </si>
  <si>
    <t>OPERATIONS &amp; MAINTENANCE                 FUND (20)</t>
  </si>
  <si>
    <t>WORKING CASH                FUND (70)</t>
  </si>
  <si>
    <t>LOCAL SOURCES</t>
  </si>
  <si>
    <t>FLOW-THROUGH RECEIPTS/REVENUES FROM ONE DISTRICT TO ANOTHER DISTRICT</t>
  </si>
  <si>
    <t>STATE SOURCES</t>
  </si>
  <si>
    <t>FEDERAL SOURCES</t>
  </si>
  <si>
    <t>explanations are included for all checked items at the bottom of page 2.</t>
  </si>
  <si>
    <t>All entries were entered to the nearest whole dollar amount.</t>
  </si>
  <si>
    <t xml:space="preserve">Information, page 3 and by the timing of mandated categorical payments.  Final score </t>
  </si>
  <si>
    <t xml:space="preserve">will be calculated by ISBE. </t>
  </si>
  <si>
    <t xml:space="preserve">         </t>
  </si>
  <si>
    <t>Date</t>
  </si>
  <si>
    <t>Contact Telephone Number</t>
  </si>
  <si>
    <t>IL License Number (9 digit):</t>
  </si>
  <si>
    <t xml:space="preserve">   Insurance</t>
  </si>
  <si>
    <t xml:space="preserve">   Investment Pools</t>
  </si>
  <si>
    <t xml:space="preserve">   Legal Services</t>
  </si>
  <si>
    <t xml:space="preserve">   Maintenance Services</t>
  </si>
  <si>
    <t xml:space="preserve">   Personnel Recruitment</t>
  </si>
  <si>
    <t xml:space="preserve">   Professional Development</t>
  </si>
  <si>
    <t xml:space="preserve">   Shared Personnel</t>
  </si>
  <si>
    <t xml:space="preserve">   Special Education Cooperatives</t>
  </si>
  <si>
    <t xml:space="preserve">   STEM (science, technology, engineering and math) Program Offerings</t>
  </si>
  <si>
    <t xml:space="preserve">   Supply &amp; Equipment Purchasing</t>
  </si>
  <si>
    <t xml:space="preserve">   Technology Services</t>
  </si>
  <si>
    <t xml:space="preserve">   Transportation</t>
  </si>
  <si>
    <t xml:space="preserve">   Vocational Education Cooperatives</t>
  </si>
  <si>
    <t xml:space="preserve">   All Other Joint/Cooperative Agreements</t>
  </si>
  <si>
    <t xml:space="preserve">   Other</t>
  </si>
  <si>
    <t xml:space="preserve">Indicate with an (X) If Deficit Reduction Plan Is Required in the Budget   </t>
  </si>
  <si>
    <t>*   $</t>
  </si>
  <si>
    <t xml:space="preserve">Complete the following for attempts to improve fiscal efficiency through shared services or outsourcing in the prior, current and next fiscal years. </t>
  </si>
  <si>
    <t>End 2016</t>
  </si>
  <si>
    <t>https://www.isbe.net/Pages/School-District-Financial-Profile.aspx</t>
  </si>
  <si>
    <t>Sharing Act [30 ILCS 115/12].</t>
  </si>
  <si>
    <t>5/10-22.33, 20-4 and 20-5].</t>
  </si>
  <si>
    <t>School Code [105 ILCS 5/17-2A].</t>
  </si>
  <si>
    <t>One or more school board members, administrators, certified school business officials, or other qualifying district employees failed to file economic interested</t>
  </si>
  <si>
    <t>Substantial, or systematic misclassification of budgetary items such as, but not limited to, revenues, receipts, expenditures, disbursements or expenses were observed.</t>
  </si>
  <si>
    <t>Total Payments to Other Govt Units -Tuition (In State)</t>
  </si>
  <si>
    <t>Contact Name (for questions)</t>
  </si>
  <si>
    <t xml:space="preserve">Note: A PDF with signature is acceptable for this page. Enter the location on signature line e.g. PDF in Opinion Page with signature </t>
  </si>
  <si>
    <t>TITLE V</t>
  </si>
  <si>
    <t>Title V - Innovation and Flexibility Formula</t>
  </si>
  <si>
    <t>Title V - District Projects</t>
  </si>
  <si>
    <t>Title V - Other (Describe &amp; Itemize)</t>
  </si>
  <si>
    <t>Title V - Rural Education Initiative (REI)</t>
  </si>
  <si>
    <t>Total Title V</t>
  </si>
  <si>
    <t xml:space="preserve">This form complies with Part 100 (Requirements for Accounting, Budgeting, Financial Reporting, and Auditing).  </t>
  </si>
  <si>
    <r>
      <t xml:space="preserve">Report on Shared Services or Outsourcing </t>
    </r>
    <r>
      <rPr>
        <sz val="9"/>
        <rFont val="Calibri"/>
        <family val="2"/>
        <scheme val="minor"/>
      </rPr>
      <t>………………………………………………................................................................................................................</t>
    </r>
  </si>
  <si>
    <t xml:space="preserve">3. </t>
  </si>
  <si>
    <t xml:space="preserve">  Any errors left unresolved by the Audit Checklist/Balancing Schedule must be explained in the itemization page.</t>
  </si>
  <si>
    <t xml:space="preserve">4. </t>
  </si>
  <si>
    <r>
      <rPr>
        <sz val="9"/>
        <color indexed="12"/>
        <rFont val="Calibri"/>
        <family val="2"/>
        <scheme val="minor"/>
      </rPr>
      <t xml:space="preserve">   </t>
    </r>
    <r>
      <rPr>
        <u/>
        <sz val="9"/>
        <color indexed="12"/>
        <rFont val="Calibri"/>
        <family val="2"/>
        <scheme val="minor"/>
      </rPr>
      <t xml:space="preserve"> Attachment Manager Link</t>
    </r>
  </si>
  <si>
    <t xml:space="preserve">5. </t>
  </si>
  <si>
    <r>
      <t xml:space="preserve">  Before submitting AFR - </t>
    </r>
    <r>
      <rPr>
        <b/>
        <u/>
        <sz val="9"/>
        <rFont val="Calibri"/>
        <family val="2"/>
        <scheme val="minor"/>
      </rPr>
      <t>be sure to break all links in AFR</t>
    </r>
    <r>
      <rPr>
        <sz val="9"/>
        <rFont val="Calibri"/>
        <family val="2"/>
        <scheme val="minor"/>
      </rPr>
      <t xml:space="preserve"> before submitting to ISBE. If links are not broken, amounts entered have changed when opening the AFR.</t>
    </r>
  </si>
  <si>
    <r>
      <rPr>
        <b/>
        <sz val="9"/>
        <rFont val="Calibri"/>
        <family val="2"/>
        <scheme val="minor"/>
      </rPr>
      <t xml:space="preserve">  </t>
    </r>
    <r>
      <rPr>
        <b/>
        <u/>
        <sz val="9"/>
        <rFont val="Calibri"/>
        <family val="2"/>
        <scheme val="minor"/>
      </rPr>
      <t>Submit AFR Electronically</t>
    </r>
  </si>
  <si>
    <t xml:space="preserve"> Federal Single Audit 2 CFR 200.500</t>
  </si>
  <si>
    <r>
      <t xml:space="preserve">6.  </t>
    </r>
    <r>
      <rPr>
        <b/>
        <u/>
        <sz val="9"/>
        <rFont val="Calibri"/>
        <family val="2"/>
        <scheme val="minor"/>
      </rPr>
      <t/>
    </r>
  </si>
  <si>
    <t>7.</t>
  </si>
  <si>
    <t xml:space="preserve">  •  School District/Joint Agreement entities must verify the qualifications of the auditing firm by requesting the most current peer review report and the</t>
  </si>
  <si>
    <t xml:space="preserve">  •  A school district/joint agreement who engages with an auditing firm who is not licensed and qualified will be required to complete a new audit by a qualified  </t>
  </si>
  <si>
    <r>
      <t xml:space="preserve">statements pursuant to the </t>
    </r>
    <r>
      <rPr>
        <i/>
        <sz val="8"/>
        <rFont val="Calibri"/>
        <family val="2"/>
        <scheme val="minor"/>
      </rPr>
      <t>Illinois Government Ethics Act. [5 ILCS 420/4A-101]</t>
    </r>
  </si>
  <si>
    <r>
      <t>One or more custodians of funds failed to comply with the bonding requirements pursuant to</t>
    </r>
    <r>
      <rPr>
        <i/>
        <sz val="8"/>
        <rFont val="Calibri"/>
        <family val="2"/>
        <scheme val="minor"/>
      </rPr>
      <t xml:space="preserve"> Illinois School Code [105 ILCS 5/8-2;10-20.19;19-6].</t>
    </r>
  </si>
  <si>
    <r>
      <t xml:space="preserve">One or more contracts were executed or purchases made contrary to the provisions </t>
    </r>
    <r>
      <rPr>
        <i/>
        <sz val="8"/>
        <rFont val="Calibri"/>
        <family val="2"/>
        <scheme val="minor"/>
      </rPr>
      <t>of the Illinois School Code [105 ILCS 5/10-20.21].</t>
    </r>
  </si>
  <si>
    <r>
      <t>One or more violations of the Public Funds Deposit Act or the Public Funds Investment Act were noted</t>
    </r>
    <r>
      <rPr>
        <i/>
        <sz val="8"/>
        <rFont val="Calibri"/>
        <family val="2"/>
        <scheme val="minor"/>
      </rPr>
      <t xml:space="preserve"> [30 ILCS 225/1 et. seq. and 30 ILCS 235/1 et. seq.]. </t>
    </r>
  </si>
  <si>
    <r>
      <t>Corporate Personal Property Replacement Tax monies were deposited and/or used without first satisfying the lien imposed pursuant to the</t>
    </r>
    <r>
      <rPr>
        <i/>
        <sz val="8"/>
        <rFont val="Calibri"/>
        <family val="2"/>
        <scheme val="minor"/>
      </rPr>
      <t xml:space="preserve"> Illinois State Revenue </t>
    </r>
  </si>
  <si>
    <r>
      <t xml:space="preserve">One or more interfund loans were made in non-conformity with the applicable authorizing statute or without statutory authorization per </t>
    </r>
    <r>
      <rPr>
        <i/>
        <sz val="8"/>
        <rFont val="Calibri"/>
        <family val="2"/>
        <scheme val="minor"/>
      </rPr>
      <t xml:space="preserve">Illinois School Code [105 ILCS </t>
    </r>
  </si>
  <si>
    <r>
      <t>One or more interfund loans were outstanding beyond the term provided by statute</t>
    </r>
    <r>
      <rPr>
        <i/>
        <sz val="8"/>
        <rFont val="Calibri"/>
        <family val="2"/>
        <scheme val="minor"/>
      </rPr>
      <t xml:space="preserve"> Illinois School Code [105 ILCS 5/10-22.33, 20-4, 20-5].</t>
    </r>
  </si>
  <si>
    <r>
      <t xml:space="preserve">One or more permanent transfers were made in non-conformity with the applicable authorizing statute/regulation or without statutory/regulatory authorization per </t>
    </r>
    <r>
      <rPr>
        <i/>
        <sz val="8"/>
        <rFont val="Calibri"/>
        <family val="2"/>
        <scheme val="minor"/>
      </rPr>
      <t xml:space="preserve">Illinois </t>
    </r>
  </si>
  <si>
    <r>
      <t>ISBE rules pursuant to Illinois School Code</t>
    </r>
    <r>
      <rPr>
        <i/>
        <sz val="8"/>
        <rFont val="Calibri"/>
        <family val="2"/>
        <scheme val="minor"/>
      </rPr>
      <t xml:space="preserve"> [105 ILCS 5/2-3.27; 2-3.28].</t>
    </r>
  </si>
  <si>
    <r>
      <t xml:space="preserve">PART B - FINANCIAL DIFFICULTIES/CERTIFICATION Criteria pursuant to the </t>
    </r>
    <r>
      <rPr>
        <i/>
        <u/>
        <sz val="10"/>
        <rFont val="Calibri"/>
        <family val="2"/>
        <scheme val="minor"/>
      </rPr>
      <t>Illinois School Code [105 ILCS 5/1A-8]</t>
    </r>
    <r>
      <rPr>
        <b/>
        <u/>
        <sz val="10"/>
        <rFont val="Calibri"/>
        <family val="2"/>
        <scheme val="minor"/>
      </rPr>
      <t>.</t>
    </r>
  </si>
  <si>
    <r>
      <t xml:space="preserve">anticipation of current year taxes are still outstanding, as authorized by Illinois School Code </t>
    </r>
    <r>
      <rPr>
        <i/>
        <sz val="8"/>
        <rFont val="Calibri"/>
        <family val="2"/>
        <scheme val="minor"/>
      </rPr>
      <t xml:space="preserve">[105 ILCS 5/17-16 or 34-23 through 34-27]. </t>
    </r>
    <r>
      <rPr>
        <sz val="8"/>
        <rFont val="Calibri"/>
        <family val="2"/>
        <scheme val="minor"/>
      </rPr>
      <t xml:space="preserve"> </t>
    </r>
  </si>
  <si>
    <r>
      <t xml:space="preserve">The district has issued school or teacher orders for wages as permitted in Illinois School Code </t>
    </r>
    <r>
      <rPr>
        <i/>
        <sz val="8"/>
        <rFont val="Calibri"/>
        <family val="2"/>
        <scheme val="minor"/>
      </rPr>
      <t xml:space="preserve">[105 ILCS 5/8-16, 32-7.2 and 34-76] </t>
    </r>
    <r>
      <rPr>
        <sz val="8"/>
        <rFont val="Calibri"/>
        <family val="2"/>
        <scheme val="minor"/>
      </rPr>
      <t>or issued funding</t>
    </r>
  </si>
  <si>
    <r>
      <t>bonds for this purpose pursuant to Illinois</t>
    </r>
    <r>
      <rPr>
        <i/>
        <sz val="8"/>
        <rFont val="Calibri"/>
        <family val="2"/>
        <scheme val="minor"/>
      </rPr>
      <t xml:space="preserve"> School Code [105 ILCS 5/8-6; 32-7.2; 34-76; and 19-8].</t>
    </r>
  </si>
  <si>
    <r>
      <t xml:space="preserve">INSTRUCTIONS: </t>
    </r>
    <r>
      <rPr>
        <sz val="8"/>
        <rFont val="Calibri"/>
        <family val="2"/>
        <scheme val="minor"/>
      </rPr>
      <t xml:space="preserve"> If your review and testing of State, Local, and Federal Programs revealed any of the following statements to be true, then check the box on the left and </t>
    </r>
  </si>
  <si>
    <t>attach the appropriate findings/comments.</t>
  </si>
  <si>
    <t xml:space="preserve">Findings, other than those listed in Part A (above), were reported (e.g. student activity findings). These findings may be described extensively in the financial notes. </t>
  </si>
  <si>
    <t>•  School District/Joint Agreement entities must verify the qualifications of the auditing firm by requesting the most current peer review report and the corresponding acceptance</t>
  </si>
  <si>
    <t xml:space="preserve">•  A school district/joint agreement who engages with an auditing firm who is not licensed and qualified will be required to complete a new audit by a qualified auditing firm </t>
  </si>
  <si>
    <t>letter from the approved peer review program for the current peer review.</t>
  </si>
  <si>
    <t xml:space="preserve">    at the school district's/joint agreement's expense.</t>
  </si>
  <si>
    <t xml:space="preserve"> as reported in ISBE FRIS system, enter the amounts that were accrued in the chart below.</t>
  </si>
  <si>
    <t xml:space="preserve"> Enter the date that the district used to accrue mandated categorical payments</t>
  </si>
  <si>
    <r>
      <t xml:space="preserve">Tax Rates </t>
    </r>
    <r>
      <rPr>
        <sz val="8"/>
        <rFont val="Calibri"/>
        <family val="2"/>
        <scheme val="minor"/>
      </rPr>
      <t>(Enter the tax rate - ex: .0150 for $1.50)</t>
    </r>
  </si>
  <si>
    <r>
      <t>Results of Operations</t>
    </r>
    <r>
      <rPr>
        <b/>
        <sz val="12"/>
        <rFont val="Calibri"/>
        <family val="2"/>
        <scheme val="minor"/>
      </rPr>
      <t xml:space="preserve">  </t>
    </r>
    <r>
      <rPr>
        <b/>
        <sz val="10"/>
        <rFont val="Calibri"/>
        <family val="2"/>
        <scheme val="minor"/>
      </rPr>
      <t>*</t>
    </r>
  </si>
  <si>
    <r>
      <t xml:space="preserve">Short-Term Debt </t>
    </r>
    <r>
      <rPr>
        <b/>
        <sz val="10"/>
        <rFont val="Calibri"/>
        <family val="2"/>
        <scheme val="minor"/>
      </rPr>
      <t>**</t>
    </r>
  </si>
  <si>
    <r>
      <t xml:space="preserve">Cash (Accounts 111 through 115)  </t>
    </r>
    <r>
      <rPr>
        <b/>
        <vertAlign val="superscript"/>
        <sz val="8"/>
        <rFont val="Calibri"/>
        <family val="2"/>
        <scheme val="minor"/>
      </rPr>
      <t>1</t>
    </r>
    <r>
      <rPr>
        <sz val="8"/>
        <rFont val="Calibri"/>
        <family val="2"/>
        <scheme val="minor"/>
      </rPr>
      <t xml:space="preserve">  </t>
    </r>
  </si>
  <si>
    <r>
      <rPr>
        <b/>
        <sz val="9"/>
        <rFont val="Calibri"/>
        <family val="2"/>
        <scheme val="minor"/>
      </rPr>
      <t xml:space="preserve">Description       </t>
    </r>
    <r>
      <rPr>
        <b/>
        <sz val="10"/>
        <rFont val="Calibri"/>
        <family val="2"/>
        <scheme val="minor"/>
      </rPr>
      <t xml:space="preserve">                   </t>
    </r>
    <r>
      <rPr>
        <b/>
        <sz val="8"/>
        <rFont val="Calibri"/>
        <family val="2"/>
        <scheme val="minor"/>
      </rPr>
      <t xml:space="preserve">                                                                                                         (Enter Whole Dollars)</t>
    </r>
  </si>
  <si>
    <r>
      <t xml:space="preserve">Receipts/Revenues for "On Behalf" Payments  </t>
    </r>
    <r>
      <rPr>
        <i/>
        <vertAlign val="superscript"/>
        <sz val="10"/>
        <rFont val="Calibri"/>
        <family val="2"/>
        <scheme val="minor"/>
      </rPr>
      <t>2</t>
    </r>
  </si>
  <si>
    <r>
      <t>Disbursements/Expenditures for "On Behalf" Payments</t>
    </r>
    <r>
      <rPr>
        <i/>
        <vertAlign val="superscript"/>
        <sz val="8"/>
        <rFont val="Calibri"/>
        <family val="2"/>
        <scheme val="minor"/>
      </rPr>
      <t xml:space="preserve"> </t>
    </r>
    <r>
      <rPr>
        <i/>
        <vertAlign val="superscript"/>
        <sz val="10"/>
        <rFont val="Calibri"/>
        <family val="2"/>
        <scheme val="minor"/>
      </rPr>
      <t>2</t>
    </r>
  </si>
  <si>
    <r>
      <t xml:space="preserve">Excess of Direct Receipts/Revenues Over (Under) Direct Disbursements/Expenditures  </t>
    </r>
    <r>
      <rPr>
        <b/>
        <vertAlign val="superscript"/>
        <sz val="10"/>
        <rFont val="Calibri"/>
        <family val="2"/>
        <scheme val="minor"/>
      </rPr>
      <t>3</t>
    </r>
  </si>
  <si>
    <r>
      <t xml:space="preserve">Abolishment of the Working Cash Fund </t>
    </r>
    <r>
      <rPr>
        <vertAlign val="superscript"/>
        <sz val="10"/>
        <rFont val="Calibri"/>
        <family val="2"/>
        <scheme val="minor"/>
      </rPr>
      <t>12</t>
    </r>
  </si>
  <si>
    <r>
      <t xml:space="preserve">Abatement of the Working Cash Fund </t>
    </r>
    <r>
      <rPr>
        <vertAlign val="superscript"/>
        <sz val="10"/>
        <rFont val="Calibri"/>
        <family val="2"/>
        <scheme val="minor"/>
      </rPr>
      <t>12</t>
    </r>
  </si>
  <si>
    <r>
      <t xml:space="preserve">Sale or Compensation for Fixed Assets </t>
    </r>
    <r>
      <rPr>
        <vertAlign val="superscript"/>
        <sz val="10"/>
        <rFont val="Calibri"/>
        <family val="2"/>
        <scheme val="minor"/>
      </rPr>
      <t>6</t>
    </r>
  </si>
  <si>
    <r>
      <t xml:space="preserve">Abolishment or Abatement of the Working Cash Fund </t>
    </r>
    <r>
      <rPr>
        <vertAlign val="superscript"/>
        <sz val="10"/>
        <rFont val="Calibri"/>
        <family val="2"/>
        <scheme val="minor"/>
      </rPr>
      <t>12</t>
    </r>
  </si>
  <si>
    <r>
      <t xml:space="preserve">Transfer of Working Cash Fund Interest </t>
    </r>
    <r>
      <rPr>
        <vertAlign val="superscript"/>
        <sz val="10"/>
        <rFont val="Calibri"/>
        <family val="2"/>
        <scheme val="minor"/>
      </rPr>
      <t>12</t>
    </r>
  </si>
  <si>
    <r>
      <t xml:space="preserve">Designated Purposes Levies (1110-1120) </t>
    </r>
    <r>
      <rPr>
        <vertAlign val="superscript"/>
        <sz val="10"/>
        <rFont val="Calibri"/>
        <family val="2"/>
        <scheme val="minor"/>
      </rPr>
      <t xml:space="preserve">7 </t>
    </r>
  </si>
  <si>
    <r>
      <t xml:space="preserve">Leasing Purposes Levy </t>
    </r>
    <r>
      <rPr>
        <vertAlign val="superscript"/>
        <sz val="10"/>
        <rFont val="Calibri"/>
        <family val="2"/>
        <scheme val="minor"/>
      </rPr>
      <t>8</t>
    </r>
    <r>
      <rPr>
        <sz val="8"/>
        <rFont val="Calibri"/>
        <family val="2"/>
        <scheme val="minor"/>
      </rPr>
      <t xml:space="preserve">    </t>
    </r>
  </si>
  <si>
    <r>
      <t xml:space="preserve">Corporate Personal Property Replacement Taxes </t>
    </r>
    <r>
      <rPr>
        <vertAlign val="superscript"/>
        <sz val="10"/>
        <rFont val="Calibri"/>
        <family val="2"/>
        <scheme val="minor"/>
      </rPr>
      <t>9</t>
    </r>
  </si>
  <si>
    <t>RESTRICTED GRANTS-IN-AID RECEIVED DIRECTLY FROM FEDERAL GOVT  (4045-4090)</t>
  </si>
  <si>
    <t>Total Unrestricted  Grants-In-Aid Received Directly from the Federal Govt</t>
  </si>
  <si>
    <t xml:space="preserve">Total Restricted Grants-In-Aid Received from the Federal Govt Thru the State </t>
  </si>
  <si>
    <t>Evidence Based Funding Formula (Section 18-8.15)</t>
  </si>
  <si>
    <r>
      <t>Other Support Services - Pupils</t>
    </r>
    <r>
      <rPr>
        <i/>
        <sz val="8"/>
        <rFont val="Calibri"/>
        <family val="2"/>
        <scheme val="minor"/>
      </rPr>
      <t xml:space="preserve"> (Describe &amp; Itemize)</t>
    </r>
  </si>
  <si>
    <r>
      <t xml:space="preserve">DEBT SERVICES - PAYMENTS OF PRINCIPAL ON LONG-TERM DEBT (Lease/Purchase Principal Retired) </t>
    </r>
    <r>
      <rPr>
        <b/>
        <vertAlign val="superscript"/>
        <sz val="10"/>
        <rFont val="Calibri"/>
        <family val="2"/>
        <scheme val="minor"/>
      </rPr>
      <t>11</t>
    </r>
  </si>
  <si>
    <r>
      <t xml:space="preserve">DEBT SERVICE - PAYMENTS OF PRINCIPAL ON LONG-TERM DEBT (Lease/Purchase Principal Retired) </t>
    </r>
    <r>
      <rPr>
        <b/>
        <vertAlign val="superscript"/>
        <sz val="10"/>
        <rFont val="Calibri"/>
        <family val="2"/>
        <scheme val="minor"/>
      </rPr>
      <t>11</t>
    </r>
  </si>
  <si>
    <r>
      <t xml:space="preserve">Debt Service - Payments of Principal on Long-Term Debt </t>
    </r>
    <r>
      <rPr>
        <b/>
        <vertAlign val="superscript"/>
        <sz val="10"/>
        <rFont val="Calibri"/>
        <family val="2"/>
        <scheme val="minor"/>
      </rPr>
      <t>15</t>
    </r>
    <r>
      <rPr>
        <b/>
        <vertAlign val="superscript"/>
        <sz val="8"/>
        <rFont val="Calibri"/>
        <family val="2"/>
        <scheme val="minor"/>
      </rPr>
      <t xml:space="preserve">    </t>
    </r>
    <r>
      <rPr>
        <b/>
        <sz val="8"/>
        <rFont val="Calibri"/>
        <family val="2"/>
        <scheme val="minor"/>
      </rPr>
      <t xml:space="preserve">(Lease/Purchase Principal Retired)  </t>
    </r>
  </si>
  <si>
    <r>
      <t>Type of Issue</t>
    </r>
    <r>
      <rPr>
        <b/>
        <sz val="10"/>
        <rFont val="Calibri"/>
        <family val="2"/>
        <scheme val="minor"/>
      </rPr>
      <t xml:space="preserve"> *</t>
    </r>
  </si>
  <si>
    <r>
      <t>Tort Immunity</t>
    </r>
    <r>
      <rPr>
        <b/>
        <vertAlign val="superscript"/>
        <sz val="8"/>
        <rFont val="Calibri"/>
        <family val="2"/>
        <scheme val="minor"/>
      </rPr>
      <t xml:space="preserve"> </t>
    </r>
    <r>
      <rPr>
        <b/>
        <vertAlign val="superscript"/>
        <sz val="10"/>
        <rFont val="Calibri"/>
        <family val="2"/>
        <scheme val="minor"/>
      </rPr>
      <t>a</t>
    </r>
  </si>
  <si>
    <r>
      <rPr>
        <b/>
        <sz val="10"/>
        <rFont val="Calibri"/>
        <family val="2"/>
        <scheme val="minor"/>
      </rPr>
      <t>Description</t>
    </r>
    <r>
      <rPr>
        <b/>
        <sz val="8"/>
        <rFont val="Calibri"/>
        <family val="2"/>
        <scheme val="minor"/>
      </rPr>
      <t xml:space="preserve">  (Enter Whole Dollars)</t>
    </r>
  </si>
  <si>
    <r>
      <rPr>
        <b/>
        <sz val="10"/>
        <rFont val="Calibri"/>
        <family val="2"/>
        <scheme val="minor"/>
      </rPr>
      <t xml:space="preserve">Description of Assets                                                  </t>
    </r>
    <r>
      <rPr>
        <b/>
        <sz val="8"/>
        <rFont val="Calibri"/>
        <family val="2"/>
        <scheme val="minor"/>
      </rPr>
      <t xml:space="preserve"> (Enter Whole Dollars)</t>
    </r>
  </si>
  <si>
    <r>
      <t>ALL OBJECTS EXCLUDE CAPITAL OUTLAY.</t>
    </r>
    <r>
      <rPr>
        <sz val="8"/>
        <rFont val="Calibri"/>
        <family val="2"/>
        <scheme val="minor"/>
      </rPr>
      <t xml:space="preserve">  With the exception of line 11, enter the disbursements/expenditures included within the following functions charged directly to and reimbursed from federal grant programs.  Also, include all amounts paid to or for other employees within each function that work with specific federal grant programs in the same capacity as those charged to and reimbursed from the same federal grant programs.  For example, if a district received funding for a Title I clerk, all other salaries for Title I clerks performing like duties in that function must be included.  Include any benefits and/or purchased services paid on or to persons whose salaries are classified as direct costs in the function listed.</t>
    </r>
  </si>
  <si>
    <r>
      <t xml:space="preserve">Service or Function </t>
    </r>
    <r>
      <rPr>
        <b/>
        <i/>
        <sz val="9"/>
        <color indexed="8"/>
        <rFont val="Calibri"/>
        <family val="2"/>
        <scheme val="minor"/>
      </rPr>
      <t xml:space="preserve"> (</t>
    </r>
    <r>
      <rPr>
        <b/>
        <i/>
        <u/>
        <sz val="9"/>
        <color indexed="8"/>
        <rFont val="Calibri"/>
        <family val="2"/>
        <scheme val="minor"/>
      </rPr>
      <t>Check all that apply</t>
    </r>
    <r>
      <rPr>
        <b/>
        <i/>
        <sz val="9"/>
        <color indexed="8"/>
        <rFont val="Calibri"/>
        <family val="2"/>
        <scheme val="minor"/>
      </rPr>
      <t>)</t>
    </r>
  </si>
  <si>
    <t>Prior Fiscal Year</t>
  </si>
  <si>
    <t>Current Fiscal Year</t>
  </si>
  <si>
    <t>Name of the Local Education Agency (LEA) Participating in the Joint Agreement,                                                                            Cooperative or Shared Service.</t>
  </si>
  <si>
    <t>Note:  If you have trouble inserting pdf files, submit as a separate attachments and they will be inserted for you.</t>
  </si>
  <si>
    <r>
      <rPr>
        <b/>
        <sz val="10"/>
        <rFont val="Calibri"/>
        <family val="2"/>
        <scheme val="minor"/>
      </rPr>
      <t xml:space="preserve">Unbalanced </t>
    </r>
    <r>
      <rPr>
        <sz val="10"/>
        <rFont val="Calibri"/>
        <family val="2"/>
        <scheme val="minor"/>
      </rPr>
      <t>-  however, a deficit reduction plan is not required at this time.</t>
    </r>
  </si>
  <si>
    <r>
      <rPr>
        <b/>
        <sz val="10"/>
        <rFont val="Calibri"/>
        <family val="2"/>
        <scheme val="minor"/>
      </rPr>
      <t>Balanced</t>
    </r>
    <r>
      <rPr>
        <sz val="10"/>
        <rFont val="Calibri"/>
        <family val="2"/>
        <scheme val="minor"/>
      </rPr>
      <t xml:space="preserve"> - no deficit reduction plan is required.</t>
    </r>
  </si>
  <si>
    <t>DEFICIT ANNUAL FINANCIAL REPORT (AFR) SUMMARY INFORMATION                                                                                                                                                                                        Provisions per Illinois School Code, Section 17-1 (105 ILCS 5/17-1)</t>
  </si>
  <si>
    <r>
      <t xml:space="preserve">DEFICIT AFR SUMMARY INFORMATION - Operating Funds Only                                                                                                                                                                                </t>
    </r>
    <r>
      <rPr>
        <i/>
        <sz val="9"/>
        <rFont val="Calibri"/>
        <family val="2"/>
        <scheme val="minor"/>
      </rPr>
      <t>(All AFR pages must be completed to generate the following calculation)</t>
    </r>
  </si>
  <si>
    <t>All entries must balance within the individual fund statements and schedules as instructed below.    Any error messages left unresolved below, will be returned to the auditor for correction.</t>
  </si>
  <si>
    <r>
      <t xml:space="preserve">The following assures that various entries are in balance. Any out of balance condition is followed by an error message in </t>
    </r>
    <r>
      <rPr>
        <b/>
        <i/>
        <u/>
        <sz val="9"/>
        <color indexed="10"/>
        <rFont val="Calibri"/>
        <family val="2"/>
        <scheme val="minor"/>
      </rPr>
      <t>RED</t>
    </r>
    <r>
      <rPr>
        <i/>
        <sz val="9"/>
        <rFont val="Calibri"/>
        <family val="2"/>
        <scheme val="minor"/>
      </rPr>
      <t xml:space="preserve"> and must be resolved before submitting to ISBE.  One or more</t>
    </r>
  </si>
  <si>
    <t xml:space="preserve">   Description:</t>
  </si>
  <si>
    <t xml:space="preserve">Acct 7900 - ISBE Loan Proceeds (Cells C42:K42) must = Acct 8910 - Transfers to Debt Service Fund to Pay Principal on ISBE Loans                                             (Cells C74:K74) </t>
  </si>
  <si>
    <t xml:space="preserve">  •   The Annual Financial Reports (AFR) must be submitted directly through the Attachment Manager to the AFR Group by the Auditor (not from the school district) </t>
  </si>
  <si>
    <t xml:space="preserve">  •  AFR supporting documentation must be embedded as Microsoft Word (.doc), Word Perfect (*.wpd) or Adobe (*.pdf) and inserted within tab "Opinions &amp; Notes".  </t>
  </si>
  <si>
    <r>
      <rPr>
        <b/>
        <sz val="9"/>
        <rFont val="Calibri"/>
        <family val="2"/>
        <scheme val="minor"/>
      </rPr>
      <t xml:space="preserve">  </t>
    </r>
    <r>
      <rPr>
        <b/>
        <u/>
        <sz val="9"/>
        <rFont val="Calibri"/>
        <family val="2"/>
        <scheme val="minor"/>
      </rPr>
      <t>Submit Paper Copy of AFR with Signatures</t>
    </r>
  </si>
  <si>
    <t xml:space="preserve">  These documents include: The Audit, Management letter, Opinion letters, Compliance letters, Financial notes etc….  For embedding instructions see </t>
  </si>
  <si>
    <t xml:space="preserve">  "Opinions &amp; Notes" tab of this form.</t>
  </si>
  <si>
    <t xml:space="preserve">      Note:  In Windows 7 and above, files can be saved in Adobe Acrobat (*.pdf) and embedded even if you do not have the software.   If you have problems embedding </t>
  </si>
  <si>
    <t xml:space="preserve">      the files you may attach them as separate (.docx) in the Attachment Manager and ISBE will embedded them for you.</t>
  </si>
  <si>
    <t xml:space="preserve">   office no later than October 15, annually.</t>
  </si>
  <si>
    <t xml:space="preserve">    than November 15, annually. </t>
  </si>
  <si>
    <t>•  If the 15th falls on a Saturday, the due date is the Friday before.  If the 15th falls on a Sunday, the due date is the Monday after.</t>
  </si>
  <si>
    <t>•  Yellow Book, CPE, and Peer Review requirements must be met if the Auditor issues an opinion stating "Governmental Auditing Standards" were utilized.</t>
  </si>
  <si>
    <t xml:space="preserve">  Approval may be provided up to and no later than December 15 annually.  After December 15, audits are considered late and out of compliance per Illinois School Code.</t>
  </si>
  <si>
    <r>
      <rPr>
        <b/>
        <sz val="9"/>
        <rFont val="Calibri"/>
        <family val="2"/>
        <scheme val="minor"/>
      </rPr>
      <t xml:space="preserve">  </t>
    </r>
    <r>
      <rPr>
        <b/>
        <u/>
        <sz val="9"/>
        <rFont val="Calibri"/>
        <family val="2"/>
        <scheme val="minor"/>
      </rPr>
      <t>Qualifications of Auditing Firm</t>
    </r>
  </si>
  <si>
    <t xml:space="preserve">  auditing firm at the school district's/joint agreement's expense.</t>
  </si>
  <si>
    <t xml:space="preserve">  corresponding acceptance letter from the approved peer review program, for the current peer review period.</t>
  </si>
  <si>
    <t xml:space="preserve">  a)  The auditor must send three paper copies of the AFR form (cover through page 8 at minimum) to the School District with the auditor signature.  </t>
  </si>
  <si>
    <t xml:space="preserve">  b)  Upon receipt, the School District retains one copy for their records, signs, and forwards the remaining two copies to the Regional Superintendent's </t>
  </si>
  <si>
    <t xml:space="preserve">  c)  Upon receipt, the Regional Superintendent's office retains one copy for their records, signs, and forwards the remaining paper copy to ISBE no later </t>
  </si>
  <si>
    <r>
      <t xml:space="preserve">on before November 15 with the exception of Extension Approvals (Please see AFR Instructions for complete submission procedures).  </t>
    </r>
    <r>
      <rPr>
        <b/>
        <sz val="9"/>
        <color rgb="FF0000FF"/>
        <rFont val="Calibri"/>
        <family val="2"/>
        <scheme val="minor"/>
      </rPr>
      <t xml:space="preserve">Note: CD/Disk no longer accepted.  </t>
    </r>
  </si>
  <si>
    <t xml:space="preserve">    please check and explain the reason(s) in the box below. </t>
  </si>
  <si>
    <r>
      <t xml:space="preserve">Transfer of Excess Fire Prevention &amp; Safety Tax and Interest Proceeds to O&amp;M Fund </t>
    </r>
    <r>
      <rPr>
        <vertAlign val="superscript"/>
        <sz val="10"/>
        <rFont val="Calibri"/>
        <family val="2"/>
        <scheme val="minor"/>
      </rPr>
      <t>4</t>
    </r>
  </si>
  <si>
    <t>Other Changes in Fund Balances - Increases (Decreases) (Describe &amp; Itemize)</t>
  </si>
  <si>
    <r>
      <t xml:space="preserve">Transfer of Excess Fire Prevention &amp; Safety Bond and Interest Proceeds to Debt Service Fund </t>
    </r>
    <r>
      <rPr>
        <vertAlign val="superscript"/>
        <sz val="10"/>
        <rFont val="Calibri"/>
        <family val="2"/>
        <scheme val="minor"/>
      </rPr>
      <t>5</t>
    </r>
  </si>
  <si>
    <r>
      <t xml:space="preserve">Transfer of Excess Fire Prevention &amp; Safety Tax &amp; Interest Proceeds to O&amp;M Fund </t>
    </r>
    <r>
      <rPr>
        <vertAlign val="superscript"/>
        <sz val="10"/>
        <rFont val="Calibri"/>
        <family val="2"/>
        <scheme val="minor"/>
      </rPr>
      <t>4</t>
    </r>
  </si>
  <si>
    <r>
      <t xml:space="preserve">Transfer to Excess Fire Prevention &amp; Safety Bond and Interest Proceeds to Debt Service Fund </t>
    </r>
    <r>
      <rPr>
        <vertAlign val="superscript"/>
        <sz val="10"/>
        <rFont val="Calibri"/>
        <family val="2"/>
        <scheme val="minor"/>
      </rPr>
      <t xml:space="preserve">5 </t>
    </r>
  </si>
  <si>
    <t>Reorganization Incentives (Accounts 3005-3021)</t>
  </si>
  <si>
    <t>Other Unrestricted Grants-In-Aid from State Sources (Describe &amp; Itemize)</t>
  </si>
  <si>
    <r>
      <rPr>
        <b/>
        <sz val="10"/>
        <rFont val="Calibri"/>
        <family val="2"/>
        <scheme val="minor"/>
      </rPr>
      <t xml:space="preserve">Description </t>
    </r>
    <r>
      <rPr>
        <b/>
        <sz val="8"/>
        <rFont val="Calibri"/>
        <family val="2"/>
        <scheme val="minor"/>
      </rPr>
      <t>(Enter Whole Dollars)</t>
    </r>
  </si>
  <si>
    <t>RESTRICTED GRANTS-IN-AID RECEIVED FROM FEDERAL GOVT THRU THE STATE (4100-4999)</t>
  </si>
  <si>
    <t>Other Support Services - School Administration (Describe &amp; Itemize)</t>
  </si>
  <si>
    <r>
      <rPr>
        <sz val="8"/>
        <rFont val="Calibri"/>
        <family val="2"/>
      </rPr>
      <t xml:space="preserve">• </t>
    </r>
    <r>
      <rPr>
        <sz val="8"/>
        <rFont val="Calibri"/>
        <family val="2"/>
        <scheme val="minor"/>
      </rPr>
      <t>Each type of debt issued must be identified separately with the amount:</t>
    </r>
  </si>
  <si>
    <t>Debt Services - Principal Payments on Long-Term Debt (Lease/Purchase Principal Retired)</t>
  </si>
  <si>
    <r>
      <t xml:space="preserve">School Facility Occupation Taxes </t>
    </r>
    <r>
      <rPr>
        <b/>
        <vertAlign val="superscript"/>
        <sz val="10"/>
        <rFont val="Calibri"/>
        <family val="2"/>
        <scheme val="minor"/>
      </rPr>
      <t>b</t>
    </r>
  </si>
  <si>
    <t>Other Receipts (Describe &amp; Itemize)</t>
  </si>
  <si>
    <r>
      <t xml:space="preserve">Debt Services Other  </t>
    </r>
    <r>
      <rPr>
        <sz val="7"/>
        <rFont val="Calibri"/>
        <family val="2"/>
        <scheme val="minor"/>
      </rPr>
      <t>(</t>
    </r>
    <r>
      <rPr>
        <sz val="8"/>
        <rFont val="Calibri"/>
        <family val="2"/>
        <scheme val="minor"/>
      </rPr>
      <t>Describe &amp; Itemize)</t>
    </r>
  </si>
  <si>
    <t>Other Disbursements (Describe &amp; Itemize)</t>
  </si>
  <si>
    <t>Current Year Payment on Contracts For Indirect Cost Rate Computation</t>
  </si>
  <si>
    <t>Company Name</t>
  </si>
  <si>
    <t>10-1000-600</t>
  </si>
  <si>
    <t>Fund- Function- Object Number            (Column B)</t>
  </si>
  <si>
    <t>Contract Amount deducted from the Indirect Cost Rate Base                                  (Column F)</t>
  </si>
  <si>
    <t xml:space="preserve">                                                                                                                                                                Illinois State Board of Education</t>
  </si>
  <si>
    <t>Enter as shown here: ED-Instruction-Other</t>
  </si>
  <si>
    <t>4110</t>
  </si>
  <si>
    <t>PAYMENTS TO OTHER DIST &amp; GOVT UNITS (In-State)</t>
  </si>
  <si>
    <t>4120</t>
  </si>
  <si>
    <t>Other Payments to In-State Govt Units (Describe &amp; Itemize)</t>
  </si>
  <si>
    <t>Total Payments to Other Districts &amp; Govt Units (In-State)</t>
  </si>
  <si>
    <t>Payments to Regular Programs (In-State)</t>
  </si>
  <si>
    <t>PAYMENTS TO OTHER DIST &amp; GOVT UNITS (TF)</t>
  </si>
  <si>
    <t>Total Payments to Other Dist &amp; Govt Units</t>
  </si>
  <si>
    <t>Payments to Regular Programs</t>
  </si>
  <si>
    <t>Payments to Special Education Programs</t>
  </si>
  <si>
    <t>Added 4000 accounts to all funds in 2018</t>
  </si>
  <si>
    <t>Indirect Cost Rate - Contracts paid in Current Year…………………………………………………………………………………………………………………….</t>
  </si>
  <si>
    <t>Indirect Cost Rate - Computation…………………………………………………………………………………………………………………………………………………</t>
  </si>
  <si>
    <r>
      <t>Auditor's Questionnaire</t>
    </r>
    <r>
      <rPr>
        <sz val="9"/>
        <rFont val="Calibri"/>
        <family val="2"/>
        <scheme val="minor"/>
      </rPr>
      <t>……………………………...………....…………………………..……….......................................................................................................</t>
    </r>
  </si>
  <si>
    <r>
      <t>Financial Profile Information</t>
    </r>
    <r>
      <rPr>
        <sz val="9"/>
        <rFont val="Calibri"/>
        <family val="2"/>
        <scheme val="minor"/>
      </rPr>
      <t xml:space="preserve"> …………………………………………….……………………………………………...........................................................................</t>
    </r>
  </si>
  <si>
    <r>
      <t>Comments Applicable to the Auditor's Questionnaire</t>
    </r>
    <r>
      <rPr>
        <sz val="9"/>
        <rFont val="Calibri"/>
        <family val="2"/>
        <scheme val="minor"/>
      </rPr>
      <t>……..……..……………………………………………………………………………………………………………………..</t>
    </r>
  </si>
  <si>
    <r>
      <t>Estimated Financial Profile Summary</t>
    </r>
    <r>
      <rPr>
        <sz val="9"/>
        <rFont val="Calibri"/>
        <family val="2"/>
        <scheme val="minor"/>
      </rPr>
      <t>…………………………………………………………………………………………………………...................................................</t>
    </r>
  </si>
  <si>
    <t xml:space="preserve"> Sources (Uses) and Changes in Fund Balances (All Funds)…...……………..…………………….................................................................................</t>
  </si>
  <si>
    <t>Statements of Revenues Received/Revenues (All Funds)………………………………………………………………..............................................................</t>
  </si>
  <si>
    <t>Schedule of Ad Valorem Tax Receipts……………………………………………………………………………………………………………………………………………………………..</t>
  </si>
  <si>
    <t>Schedule of Short-Term Debt/Long-Term Debt ………………………………………………………….............................................................................</t>
  </si>
  <si>
    <t>Schedule of Capital Outlay and Depreciation…………………………………………………………………….................................................................</t>
  </si>
  <si>
    <t>Estimated Operating Expenditures Per Pupil and Per Capita Tuition Charge Computation……………………………………………………….</t>
  </si>
  <si>
    <r>
      <t>Administrative Cost Worksheet</t>
    </r>
    <r>
      <rPr>
        <sz val="9"/>
        <rFont val="Calibri"/>
        <family val="2"/>
        <scheme val="minor"/>
      </rPr>
      <t>……………………………………………………………………….……………............................................................................</t>
    </r>
  </si>
  <si>
    <r>
      <t>Itemization Schedule</t>
    </r>
    <r>
      <rPr>
        <sz val="9"/>
        <rFont val="Calibri"/>
        <family val="2"/>
        <scheme val="minor"/>
      </rPr>
      <t>………………………………………………………………………………………………….................................................................................</t>
    </r>
  </si>
  <si>
    <r>
      <t>Reference Page</t>
    </r>
    <r>
      <rPr>
        <sz val="9"/>
        <rFont val="Calibri"/>
        <family val="2"/>
        <scheme val="minor"/>
      </rPr>
      <t>……………………………………………………………………………………………………….....................................................................................</t>
    </r>
  </si>
  <si>
    <t>Schedule of Tort Immunity Expenditures…………………………………..….……………….……………………..….............................................................</t>
  </si>
  <si>
    <r>
      <t>Notes, Opinion Letters, etc</t>
    </r>
    <r>
      <rPr>
        <sz val="9"/>
        <rFont val="Calibri"/>
        <family val="2"/>
        <scheme val="minor"/>
      </rPr>
      <t>………………………………………………………………………………………………………………………………………………………………..</t>
    </r>
  </si>
  <si>
    <r>
      <t>Deficit Reduction Calculation</t>
    </r>
    <r>
      <rPr>
        <sz val="9"/>
        <rFont val="Calibri"/>
        <family val="2"/>
        <scheme val="minor"/>
      </rPr>
      <t>………………………………………………………………………………………………………………………………………………………………</t>
    </r>
  </si>
  <si>
    <r>
      <t>Audit Checklist/Balancing Schedule</t>
    </r>
    <r>
      <rPr>
        <sz val="9"/>
        <rFont val="Calibri"/>
        <family val="2"/>
        <scheme val="minor"/>
      </rPr>
      <t>………………………………………………………………………………..............................................................................</t>
    </r>
  </si>
  <si>
    <t xml:space="preserve">                                                                                                                                            Date:</t>
  </si>
  <si>
    <t xml:space="preserve">                                                                 mm/dd/yyyy</t>
  </si>
  <si>
    <t>Check box if this schedule is not applicable…………………</t>
  </si>
  <si>
    <t xml:space="preserve"> SCHEDULE OF CAPITAL OUTLAY AND DEPRECIATION</t>
  </si>
  <si>
    <r>
      <t xml:space="preserve">SCHEDULE OF TORT IMMUNITY EXPENDITURES </t>
    </r>
    <r>
      <rPr>
        <b/>
        <vertAlign val="superscript"/>
        <sz val="10"/>
        <rFont val="Calibri"/>
        <family val="2"/>
        <scheme val="minor"/>
      </rPr>
      <t>a</t>
    </r>
  </si>
  <si>
    <t>Any differences (Described and Itemize)</t>
  </si>
  <si>
    <r>
      <t>School Code, Section 17-1.1 (</t>
    </r>
    <r>
      <rPr>
        <i/>
        <sz val="10"/>
        <color indexed="8"/>
        <rFont val="Calibri"/>
        <family val="2"/>
        <scheme val="minor"/>
      </rPr>
      <t>Public Act 97-0357</t>
    </r>
    <r>
      <rPr>
        <sz val="10"/>
        <color indexed="8"/>
        <rFont val="Calibri"/>
        <family val="2"/>
        <scheme val="minor"/>
      </rPr>
      <t>)</t>
    </r>
  </si>
  <si>
    <t>Revenues (Part of EBF Payment)</t>
  </si>
  <si>
    <t>Special Education Contributions from EBF Funds **</t>
  </si>
  <si>
    <t xml:space="preserve">Evidence Based Funding Link:  </t>
  </si>
  <si>
    <t xml:space="preserve">Each school district or joint agreement is responsible for obtaining the concurring legal opinion and/or other  </t>
  </si>
  <si>
    <t>supporting authorization/documentation, as necessary, to use the applicable account code (cell).</t>
  </si>
  <si>
    <t>General State Aid - Fast Growth District Grant</t>
  </si>
  <si>
    <t>State Assessment Grants</t>
  </si>
  <si>
    <t>Grant for State Assessments and Related Activities</t>
  </si>
  <si>
    <t>Deleted 2019</t>
  </si>
  <si>
    <t>Deleted in 2019</t>
  </si>
  <si>
    <t>To add function 3030 to revenue to AFR 2019</t>
  </si>
  <si>
    <t>To add function 4981 to revenue to AFR 2019</t>
  </si>
  <si>
    <t>To add function 4982 to revenue to AFR 2019</t>
  </si>
  <si>
    <t>Revenue-L224, Col C,D,F,G</t>
  </si>
  <si>
    <t>Revenue-L225, Col C,D,E,F,G,J</t>
  </si>
  <si>
    <t>Revenue L226, Col C,D,E,F,G,J</t>
  </si>
  <si>
    <t>Revenue L227, Col C,D,E,F,G,J</t>
  </si>
  <si>
    <t>Revenue L228, Col C,D,E,F,G,J</t>
  </si>
  <si>
    <t>Revenue L229, Col C,D,E,F,G,J</t>
  </si>
  <si>
    <t>Revenue L230, Col C,D,E,F,G,J</t>
  </si>
  <si>
    <t>Revenue L231, Col C,D,E,F,G,J</t>
  </si>
  <si>
    <t>Revenue L232, Col C,D,E,F,G,J</t>
  </si>
  <si>
    <t>Revenue L233, Col C, D,F,G</t>
  </si>
  <si>
    <t>Revenue L240, Col C,D,E,F,G,J</t>
  </si>
  <si>
    <t>Revenue L242, Col C,D,E,F,G,J</t>
  </si>
  <si>
    <t>Revenue L243, Col C,D,E,F,G,J</t>
  </si>
  <si>
    <t>Revenue L248, Col C,D,E,F,G,J</t>
  </si>
  <si>
    <t>Other Support Services - Pupils (Func. 2190 Describe &amp; Itemize)</t>
  </si>
  <si>
    <t>new 2019</t>
  </si>
  <si>
    <t>Fiscal Year</t>
  </si>
  <si>
    <t>Version</t>
  </si>
  <si>
    <t>Due to ISBE</t>
  </si>
  <si>
    <t>Due to ROE</t>
  </si>
  <si>
    <t>Choose: Insert - Select: Object - Select Create from File tab - Select Browse - Select file that you want to embed - Check Display as icon - Select OK.</t>
  </si>
  <si>
    <t>errors detected may cause this AFR to be returned for corrections and resubmission.  If impossible for entries to balance, please explain on the itemization page.</t>
  </si>
  <si>
    <t>Contracts tab F-F-O</t>
  </si>
  <si>
    <t>To add contracts paid in cy AFR18, deleted AFR20</t>
  </si>
  <si>
    <t xml:space="preserve">PCTC tab </t>
  </si>
  <si>
    <t>Fund (10) ED: Account 3998, cell C9 must be entered or Explain why this is zero on Itemization sheet.</t>
  </si>
  <si>
    <t>Mandated Categoricals Payments (3100, 3120, 3500, 3510, 3950)</t>
  </si>
  <si>
    <t xml:space="preserve"> For the listed mandated categorical (Revenue Code (3100, 3120, 3500, 3510, 3950) that were vouchered prior to June 30th, but not released until after year end</t>
  </si>
  <si>
    <t>School districts that report on the accrual/modified accrual basis of accounting must identify where late mandated categorical payments (Acct Codes 3100, 3120, 3500, 3510, 3950)</t>
  </si>
  <si>
    <t>3510-Sp Ed Transportation, 3950-Regular Orphans &amp; Foster Children)</t>
  </si>
  <si>
    <t xml:space="preserve"> •  Revenue Code (3100-Sp Ed Private Facilities, 3120-Sp Ed Regular Orphanage Individual, 3500-Regular/Vocational Transportation,</t>
  </si>
  <si>
    <t>Open cells, closed 2020</t>
  </si>
  <si>
    <t>ARRA Schedule, closed</t>
  </si>
  <si>
    <t>deleted 09</t>
  </si>
  <si>
    <t>PCTC OEPP tab 2020</t>
  </si>
  <si>
    <t>Revenue 2020</t>
  </si>
  <si>
    <t>PCTC OEPP tab 2020, closed 2020</t>
  </si>
  <si>
    <t>Tort Fund</t>
  </si>
  <si>
    <t>School Business Services Department (N-330)</t>
  </si>
  <si>
    <t>School Business Services Department</t>
  </si>
  <si>
    <t>EBF/GSA Certificates</t>
  </si>
  <si>
    <t>General State Aid/Evidence-Based Funding Anticipation Certificates</t>
  </si>
  <si>
    <t>Total (All Funds)</t>
  </si>
  <si>
    <t xml:space="preserve">Tort </t>
  </si>
  <si>
    <t>Tort Fund *</t>
  </si>
  <si>
    <t>The District is ranked by ISBE in the lowest 25th percentile of like districts in administrative expenditures per student (4th quartile) and will waive the limitation by board action, subsequent to a public hearing.</t>
  </si>
  <si>
    <t>The district will amend their budget to become in compliance with the limitation.</t>
  </si>
  <si>
    <t>Contracts Paid in CY</t>
  </si>
  <si>
    <t>Deficit Reduction Plan?</t>
  </si>
  <si>
    <t xml:space="preserve">Total </t>
  </si>
  <si>
    <t>Enter Contracted Company Name                              (Column C)</t>
  </si>
  <si>
    <t xml:space="preserve"> Contract Amount Applied to the Indirect Cost Rate Base                                   (Column E)</t>
  </si>
  <si>
    <r>
      <t xml:space="preserve">Enter Current Year Amount Paid on Contract </t>
    </r>
    <r>
      <rPr>
        <sz val="7"/>
        <color theme="1"/>
        <rFont val="Calibri"/>
        <family val="2"/>
        <scheme val="minor"/>
      </rPr>
      <t>(must be less than or equal to amount reported in the AFR's "Expenditures 15-22" tab)</t>
    </r>
    <r>
      <rPr>
        <b/>
        <sz val="7"/>
        <color theme="1"/>
        <rFont val="Calibri"/>
        <family val="2"/>
        <scheme val="minor"/>
      </rPr>
      <t xml:space="preserve"> </t>
    </r>
    <r>
      <rPr>
        <b/>
        <sz val="11"/>
        <color theme="1"/>
        <rFont val="Calibri"/>
        <family val="2"/>
        <scheme val="minor"/>
      </rPr>
      <t xml:space="preserve">  (Column D)</t>
    </r>
  </si>
  <si>
    <t xml:space="preserve">Column (E) and (F) are calculated automatically based on the information provided in Columns (A through D).  </t>
  </si>
  <si>
    <t xml:space="preserve">Please do not remove and reinsert this tab from the workbook or paste into this tab.  The AFR will be returned to the auditor if this tab is completed incorrectly. </t>
  </si>
  <si>
    <t>Column A, B, C, D below must be completed for each contract.  Enter Column B without hypens.  Ex) 101000600</t>
  </si>
  <si>
    <t xml:space="preserve">All audit questions on page 2 are answered appropriately by checking all that apply. This page must also be certified with the signature of the CPA firm.  Comments and </t>
  </si>
  <si>
    <t>The auditor's Opinion and Notes to the Financial Statements and the Corrective Action Plan(s) on LEA letterhead are embedded in the "Opinion-Notes" tab.</t>
  </si>
  <si>
    <r>
      <t xml:space="preserve">All </t>
    </r>
    <r>
      <rPr>
        <b/>
        <u/>
        <sz val="9"/>
        <rFont val="Calibri"/>
        <family val="2"/>
        <scheme val="minor"/>
      </rPr>
      <t>Other</t>
    </r>
    <r>
      <rPr>
        <sz val="9"/>
        <rFont val="Calibri"/>
        <family val="2"/>
        <scheme val="minor"/>
      </rPr>
      <t xml:space="preserve"> accounts and functions labeled "(describe &amp; itemize) are properly noted on the "Itemization" tab.</t>
    </r>
  </si>
  <si>
    <t xml:space="preserve">Cover Page:  Choose School District or Joint Agreement.  </t>
  </si>
  <si>
    <t xml:space="preserve">Choose School District or Joint Agreement.  </t>
  </si>
  <si>
    <t>Section E:  Is there a material impact on the entity's financial position?</t>
  </si>
  <si>
    <t>Section A:  Tax Rates are not entered.  Cells D10, F10, H10, L10 on tab 3 must have a tax rate or 0 entered.</t>
  </si>
  <si>
    <t>Total Student Activity Direct Receipts/Revenues</t>
  </si>
  <si>
    <t>Total Student Activity Disbursements/Expenditures</t>
  </si>
  <si>
    <t>Total District/School Activity Income (without Student Activity Funds)</t>
  </si>
  <si>
    <t>Total District/School Activity Income (with Student Activity Funds)</t>
  </si>
  <si>
    <t xml:space="preserve">Student Activity Funds Revenues </t>
  </si>
  <si>
    <t>1999</t>
  </si>
  <si>
    <t xml:space="preserve">Student Activity Fund Expenditures </t>
  </si>
  <si>
    <r>
      <t xml:space="preserve">Total Instruction </t>
    </r>
    <r>
      <rPr>
        <b/>
        <vertAlign val="superscript"/>
        <sz val="8"/>
        <rFont val="Calibri"/>
        <family val="2"/>
        <scheme val="minor"/>
      </rPr>
      <t>10</t>
    </r>
    <r>
      <rPr>
        <b/>
        <sz val="8"/>
        <rFont val="Calibri"/>
        <family val="2"/>
        <scheme val="minor"/>
      </rPr>
      <t xml:space="preserve"> (without Student Activity Funds)</t>
    </r>
  </si>
  <si>
    <r>
      <t xml:space="preserve">Total Instruction </t>
    </r>
    <r>
      <rPr>
        <b/>
        <vertAlign val="superscript"/>
        <sz val="8"/>
        <rFont val="Calibri"/>
        <family val="2"/>
        <scheme val="minor"/>
      </rPr>
      <t>10</t>
    </r>
    <r>
      <rPr>
        <b/>
        <sz val="8"/>
        <rFont val="Calibri"/>
        <family val="2"/>
        <scheme val="minor"/>
      </rPr>
      <t xml:space="preserve"> (with Student Activity Funds)</t>
    </r>
  </si>
  <si>
    <t>Total Direct Disbursements/Expenditures (without Student Activity Funds 1999)</t>
  </si>
  <si>
    <t>Total Direct Disbursements/Expenditures (with Student Activity Funds 1999)</t>
  </si>
  <si>
    <t>Total Direct Receipts/Revenues (with Student Activity Funds 1799)</t>
  </si>
  <si>
    <t>Total Direct Receipts/Revenues (without Student Activity Funds 1799)</t>
  </si>
  <si>
    <t>Excess (Deficiency) of Receipts/Revenues Over Disbursements/Expenditures (without Student Activity Funds 1999)</t>
  </si>
  <si>
    <t>Excess (Deficiency) of Receipts/Revenues Over Disbursements/Expenditures (with Student Activity Funds 1999)</t>
  </si>
  <si>
    <t>Special Education Programs (Functions 1200 - 1220)</t>
  </si>
  <si>
    <t>Regular K-12 Programs  Private Tuition</t>
  </si>
  <si>
    <t>Special Education Programs K-12 Private Tuition</t>
  </si>
  <si>
    <t>Special Education Programs Pre-K Tuition</t>
  </si>
  <si>
    <t>Remedial/Supplemental Programs K-12 Private Tuition</t>
  </si>
  <si>
    <t>Remedial/Supplemental Programs Pre-K Private Tuition</t>
  </si>
  <si>
    <t>Adult/Continuing Education Programs Private Tuition</t>
  </si>
  <si>
    <t>CTE Programs Private Tuition</t>
  </si>
  <si>
    <t>Interscholastic Programs Private Tuition</t>
  </si>
  <si>
    <t>Summer School Programs Private Tuition</t>
  </si>
  <si>
    <t>Gifted Programs Private Tuition</t>
  </si>
  <si>
    <t>Bilingual Programs Private Tuition</t>
  </si>
  <si>
    <t>Truants Alternative/Opt Ed Programs Private Tuition</t>
  </si>
  <si>
    <t>Support Services - Pupil</t>
  </si>
  <si>
    <t>Total Support Services - Pupil</t>
  </si>
  <si>
    <t>Support Services - Instructional Staff</t>
  </si>
  <si>
    <t>Support Services - School Administration</t>
  </si>
  <si>
    <r>
      <t xml:space="preserve">Other Support Services - School Administration </t>
    </r>
    <r>
      <rPr>
        <i/>
        <sz val="8"/>
        <rFont val="Calibri"/>
        <family val="2"/>
        <scheme val="minor"/>
      </rPr>
      <t>(Describe &amp; Itemize)</t>
    </r>
  </si>
  <si>
    <t>Support Services - Business</t>
  </si>
  <si>
    <t>Support Services - Central</t>
  </si>
  <si>
    <t>Planning, Research, Development &amp; Evaluation Services</t>
  </si>
  <si>
    <r>
      <t>Other Support Services</t>
    </r>
    <r>
      <rPr>
        <b/>
        <i/>
        <sz val="9"/>
        <rFont val="Calibri"/>
        <family val="2"/>
        <scheme val="minor"/>
      </rPr>
      <t xml:space="preserve"> (Describe &amp; Itemize)</t>
    </r>
  </si>
  <si>
    <t>Payments to Other Dist &amp; Govt Units (In-State)</t>
  </si>
  <si>
    <r>
      <t xml:space="preserve">Other Payments to In-State Govt Units </t>
    </r>
    <r>
      <rPr>
        <i/>
        <sz val="8"/>
        <rFont val="Calibri"/>
        <family val="2"/>
        <scheme val="minor"/>
      </rPr>
      <t>(Describe &amp; Itemize)</t>
    </r>
  </si>
  <si>
    <t>Total Payments to Other Dist &amp; Govt Units (In-State)</t>
  </si>
  <si>
    <r>
      <t>Other Payments to In-State Govt Units</t>
    </r>
    <r>
      <rPr>
        <i/>
        <sz val="8"/>
        <rFont val="Calibri"/>
        <family val="2"/>
        <scheme val="minor"/>
      </rPr>
      <t xml:space="preserve"> (Describe &amp; Itemize)</t>
    </r>
  </si>
  <si>
    <t>Total Payments to Other Dist &amp; Govt Units - Tuition (In State)</t>
  </si>
  <si>
    <t>Payments for Adult/Continuing Ed Programs - Transfers</t>
  </si>
  <si>
    <r>
      <t>Other Payments to In-State Govt Units - Transfers</t>
    </r>
    <r>
      <rPr>
        <i/>
        <sz val="8"/>
        <rFont val="Calibri"/>
        <family val="2"/>
        <scheme val="minor"/>
      </rPr>
      <t xml:space="preserve"> (Describe &amp; Itemize)</t>
    </r>
  </si>
  <si>
    <t>Total Payments to Other Dist &amp; Govt Units-Transfers (In State)</t>
  </si>
  <si>
    <t>Payments to Other Dist &amp; Govt Units (Out of State)</t>
  </si>
  <si>
    <t>INSTRUCTION (TF)</t>
  </si>
  <si>
    <t>SUPPORT SERVICES (TF)</t>
  </si>
  <si>
    <t>COMMUNITY SERVICES (TF)</t>
  </si>
  <si>
    <r>
      <t>Total Instruction</t>
    </r>
    <r>
      <rPr>
        <b/>
        <vertAlign val="superscript"/>
        <sz val="8"/>
        <rFont val="Calibri"/>
        <family val="2"/>
        <scheme val="minor"/>
      </rPr>
      <t>14</t>
    </r>
  </si>
  <si>
    <t>7-9</t>
  </si>
  <si>
    <t>10-15</t>
  </si>
  <si>
    <t>16-24</t>
  </si>
  <si>
    <t xml:space="preserve">A tax rate must be entered in the Educational, Operations and Maintenance, Transportation, and Working Cash boxes above.  If the tax rate is zero, enter "0".  </t>
  </si>
  <si>
    <t>To determine the applicable contracts for this schedule, they must meet ALL three qualifications below:</t>
  </si>
  <si>
    <t>Total Receipts/Revenues from Local Sources (with Student Activity Funds 1799)</t>
  </si>
  <si>
    <t>Total Receipts/Revenues from Local Sources (without Student Activity Funds 1799)</t>
  </si>
  <si>
    <t>Restricted Tax Levies Page 27, Line 25 must = Reserved Fund Balance, Pages 5 &amp; 6, Line 38.</t>
  </si>
  <si>
    <t>1.  The contract must be coded to one of the combinations listed on the icon below called "Fund-Function-Object Chart"</t>
  </si>
  <si>
    <t>2.  The contract must meet the qualifications on the icons below:  the "Indirect Cost Plan" (Page 12 &amp; 13 - Sub-agreement for Services) and the "Subaward &amp; Subcontract Guidance"</t>
  </si>
  <si>
    <t>Revenue Adjustments (C226 thru J253)</t>
  </si>
  <si>
    <t xml:space="preserve">Total Deductions for OEPP Computation (Sum of Lines 18 - 95) </t>
  </si>
  <si>
    <t>Total Operating Expenses Regular K-12 (Line 14 minus Line 96)</t>
  </si>
  <si>
    <t>Estimated OEPP  (Line 97 divided by Line 98)</t>
  </si>
  <si>
    <t xml:space="preserve">Student Activity Funds, Convenience Accounts, and other agency funds are included, if applicable. </t>
  </si>
  <si>
    <t>Page 26:  Schedule of Long-Term Debt</t>
  </si>
  <si>
    <t>Total Long-Term Debt Issued (P26, Cell F49) must = Principal on Long-Term Debt Sold (P7, Cells C33:K33).</t>
  </si>
  <si>
    <t xml:space="preserve">3.  Only list contracts that were paid over $25,000 for the fiscal year.  </t>
  </si>
  <si>
    <t>Single Audit Questions 217-782-5630 or GATA@isbe.net</t>
  </si>
  <si>
    <t>Annual Financial Report Questions 217-785-8779 or finance1@isbe.net</t>
  </si>
  <si>
    <t>(Source document for the computation of the Indirect Cost Rate is found in the "Expenditures" tab.)</t>
  </si>
  <si>
    <t>Assest - Liab 2021</t>
  </si>
  <si>
    <t>Acct Sum 2021</t>
  </si>
  <si>
    <t>Rev 2021</t>
  </si>
  <si>
    <t>Exp 2021</t>
  </si>
  <si>
    <t>PCTC OEPP 2021</t>
  </si>
  <si>
    <t>SINGLE AUDIT WORKPAPERS</t>
  </si>
  <si>
    <t>In an effort to accommodate the increased reporting requirements for School Districts/Joint Agreements, the Single Audit workpapers are no longer required to be submitted by the Annual Financial Report (AFR) due date. School District / Joint Agreement Single Audits are due in accordance with 2 CFR 200.512(a).</t>
  </si>
  <si>
    <t xml:space="preserve">All School Districts / Joint Agreements that have Federal grant expenditures greater than $750,000 are required to complete the workpapers found in the "Single Audit Workpaper Template" on our website at www.isbe.net/gata or via direct link: </t>
  </si>
  <si>
    <t>https://www.isbe.net/_layouts/Download.aspx?SourceUrl=https://www.isbe.net/Documents/Single-Audit-Workpapers.xlsx</t>
  </si>
  <si>
    <t>The Single Audit Workpapers are required to be included with the audit package submitted to the Federal Audit Clearinghouse.</t>
  </si>
  <si>
    <t>GATA REQUIREMENTS</t>
  </si>
  <si>
    <t>All School Districts/Joint Agreements must also complete GATA reporting requirements on the GATA Grantee Portal (https://grants.illinois.gov/portal)
1) Audit Certification Form
2) Consolidated Year End Financial Report (with in-relation to opinion)
3) Audit Package Submission
4) Data Collection Form (NOT REQUIRED FOR SINGLE AUDITS)
Instructions for the Consolidated Year End Financial Report (one of the GATA reporting requirements) are included below, and a full walkthrough of all the GATA reporting requirements can be found on our website (www.isbe.net/gata) OR by double clicking on the picture below.</t>
  </si>
  <si>
    <t>Single Audit and GATA Information</t>
  </si>
  <si>
    <t>Please read schedule instructions before completing.</t>
  </si>
  <si>
    <t>Part 1:  CARES, CRRSA, and ARP REVENUE</t>
  </si>
  <si>
    <t xml:space="preserve">Revenue Section A </t>
  </si>
  <si>
    <t xml:space="preserve"> Description (Enter Whole Dollars) *See instructions for detailed descriptions of revenue </t>
  </si>
  <si>
    <t>ESSER I (only) (CARES Act) (FRIS SUB PROGRAM CODES: ER, DE, EE, PL)</t>
  </si>
  <si>
    <t>ESSER II (only) (CRRSA Act) (FRIS SUB PROGRAM CODES: E2)</t>
  </si>
  <si>
    <t>GEER I (only) (CARES Act) (FRIS SUB PROGRAM CODE: DG, EC)</t>
  </si>
  <si>
    <t>Total Revenue Section A</t>
  </si>
  <si>
    <t>Revenue Section B</t>
  </si>
  <si>
    <t>Total Revenue Section B</t>
  </si>
  <si>
    <t xml:space="preserve">Revenue Section C:  Reconciliation for Revenue Account 4998 - Total Revenue </t>
  </si>
  <si>
    <t>Total Other Federal Revenue (Section A plus Section B)</t>
  </si>
  <si>
    <t>Total Other Federal Revenue from Revenue Tab</t>
  </si>
  <si>
    <t>Error must be corrected before submitting to ISBE</t>
  </si>
  <si>
    <t>Part 2:  CARES, CRRSA, and ARP EXPENDITURES</t>
  </si>
  <si>
    <t>Review of the July 1, 2020 through June 30, 2021 FRIS Expenditures reports may assist in determining the expenditures to use below.</t>
  </si>
  <si>
    <t xml:space="preserve">Expenditure Section A:    </t>
  </si>
  <si>
    <t>-------------------------------------------------------------------------------------------DISBURSEMENTS------------------------------------------------------------------------------------</t>
  </si>
  <si>
    <t xml:space="preserve">FUNCTION </t>
  </si>
  <si>
    <t>1.  List the total expenditures for the Functions 1000 and 2000 below</t>
  </si>
  <si>
    <t>INSTRUCTION Total Expenditures</t>
  </si>
  <si>
    <t xml:space="preserve">SUPPORT SERVICES Total Expenditures </t>
  </si>
  <si>
    <t>2.  List the specific expenditures in Functions: 2530, 2540, &amp; 2560 below (these expenditures are also included in Function 2000 above)</t>
  </si>
  <si>
    <t>Facilities Acquisition and Construction Services (Total)</t>
  </si>
  <si>
    <t>2530</t>
  </si>
  <si>
    <t>OPERATION &amp; MAINTENANCE OF PLANT SERVICES (Total)</t>
  </si>
  <si>
    <t>2540</t>
  </si>
  <si>
    <t>FOOD SERVICES (Total)</t>
  </si>
  <si>
    <t>2560</t>
  </si>
  <si>
    <t>3.  List the technology expenses in Functions: 1000 &amp; 2000 below (these expenditures are also included in Functions 1000 &amp; 2000 above).</t>
  </si>
  <si>
    <t>TECHNOLOGY-RELATED SUPPLIES, PURCHASE SERVICES, EQUIPMENT (Included in Function 1000)</t>
  </si>
  <si>
    <t>TECHNOLOGY-RELATED SUPPLIES, PURCHASE SERVICES, EQUIPMENT (Included in Function 2000)</t>
  </si>
  <si>
    <t>TOTAL TECHNOLOGY-RELATED SUPPLIES, PURCHASE SERVICES, EQUIPMENT (Total TECHNOLOGY included in all Expenditure Functions)</t>
  </si>
  <si>
    <t>Total Technology</t>
  </si>
  <si>
    <t>TOTAL EXPENDITURES (from all CARES, CRRSA, &amp; ARP funds)</t>
  </si>
  <si>
    <t>INSTRUCTION</t>
  </si>
  <si>
    <t>SUPPORT SERVICES</t>
  </si>
  <si>
    <t>TOTAL EXPENDITURES</t>
  </si>
  <si>
    <t>TOTAL TECHNOLOGY EXPENDITURES (from all CARES, CRRSA, &amp; ARP funds)</t>
  </si>
  <si>
    <t>TOTAL TECHNOLOGY-RELATED SUPPLIES, PURCHASE SERVICES, EQUIPMENT (Total TECHNOLOGY Expenditures)</t>
  </si>
  <si>
    <t>Other CARES, CRRSA, ARP Federal Stimulus Fund Revenues in Revenue Acct 4998 - not accounted for above (Describe on Itemization tab)</t>
  </si>
  <si>
    <t>CARES, CRRSA, and ARP SCHEDULE  - FY 2021</t>
  </si>
  <si>
    <t xml:space="preserve">Expenditure Section E:    </t>
  </si>
  <si>
    <t xml:space="preserve">Expenditure Section F:    </t>
  </si>
  <si>
    <t xml:space="preserve">Expenditure Section B:    </t>
  </si>
  <si>
    <t xml:space="preserve">Expenditure Section C:    </t>
  </si>
  <si>
    <t xml:space="preserve">Expenditure Section D:    </t>
  </si>
  <si>
    <t>ESSER II EXPENDITURES</t>
  </si>
  <si>
    <t>GEER I EXPENDITURES</t>
  </si>
  <si>
    <r>
      <t xml:space="preserve">  </t>
    </r>
    <r>
      <rPr>
        <b/>
        <u/>
        <sz val="9"/>
        <rFont val="Calibri"/>
        <family val="2"/>
        <scheme val="minor"/>
      </rPr>
      <t>Round all amounts to the nearest dollar.</t>
    </r>
    <r>
      <rPr>
        <sz val="9"/>
        <rFont val="Calibri"/>
        <family val="2"/>
        <scheme val="minor"/>
      </rPr>
      <t xml:space="preserve">  Do not enter cents. (Exception:  9 Month ADA on PCTC OEPP Tab)</t>
    </r>
  </si>
  <si>
    <t>CARES CRRSA ARP Schedule……………………………………………………………………….…………….............................................................................................</t>
  </si>
  <si>
    <t>CARES CRRSA ARP</t>
  </si>
  <si>
    <r>
      <t xml:space="preserve">Page 36:  Contracts Paid in Current Year (CY) </t>
    </r>
    <r>
      <rPr>
        <b/>
        <u/>
        <sz val="9"/>
        <color indexed="12"/>
        <rFont val="Calibri"/>
        <family val="2"/>
        <scheme val="minor"/>
      </rPr>
      <t>MUST</t>
    </r>
    <r>
      <rPr>
        <b/>
        <sz val="9"/>
        <color indexed="12"/>
        <rFont val="Calibri"/>
        <family val="2"/>
        <scheme val="minor"/>
      </rPr>
      <t xml:space="preserve"> be completed.  If there are no contracts, state "no contracts" in cell A20 on Contacts Paid in CY tab.  </t>
    </r>
  </si>
  <si>
    <t>Page 38:  SHARED OUTSOURCED SERVICES, Completed.</t>
  </si>
  <si>
    <t>Page 39:  LIMITATION OF ADMINISTRATIVE COST, Budget Information must be completed and submitted to ISBE.</t>
  </si>
  <si>
    <t xml:space="preserve">Federal Stimulus Revenue </t>
  </si>
  <si>
    <t xml:space="preserve">CARES CRRSA ARP Schedule </t>
  </si>
  <si>
    <t>Adjusting for FY20 revenue received in FY21 for FY20 Expenses</t>
  </si>
  <si>
    <t>Other CARES, CRRSA, ARP Federal Stimulus Fund EXPENDITURES</t>
  </si>
  <si>
    <t xml:space="preserve">Page 28-31:  CARES CRRSA ARP Schedule - Revenue 4998 listed on schedule must equal Revenue 4998 listed on Revenue tab </t>
  </si>
  <si>
    <t>Total Student Activity Current Assets For Student Activity Funds</t>
  </si>
  <si>
    <t>Student Activity Fund Cash and Investments</t>
  </si>
  <si>
    <t>CURRENT LIABILITIES (400) For Student Activity Funds</t>
  </si>
  <si>
    <t>Total Current Liabilities For Student Activity Funds</t>
  </si>
  <si>
    <t>Total Student Activity  Liabilities and Fund Balance For Student Activity Funds</t>
  </si>
  <si>
    <t xml:space="preserve">ASSETS /LIABILITIES for Student Activity Funds </t>
  </si>
  <si>
    <t>Assets-Liab 2021</t>
  </si>
  <si>
    <t>CURRENT ASSETS (100)  for Student Activity Funds</t>
  </si>
  <si>
    <t>28-31</t>
  </si>
  <si>
    <t>33-35</t>
  </si>
  <si>
    <t>FY 2021 Student Population Funding Allocation - Summary</t>
  </si>
  <si>
    <t>English Learning (Bilingual) Contributions from EBF Funds **</t>
  </si>
  <si>
    <t xml:space="preserve">**   Go to the link below:  Under Calculations, select FY 2021 Student Population Funding Allocation Summary.  </t>
  </si>
  <si>
    <t>Open Excel file and use the amount in column D for the Special Education Contribution and column E for the English Learner Contribution for the selected school district.</t>
  </si>
  <si>
    <t>---</t>
  </si>
  <si>
    <t>Auditcheck</t>
  </si>
  <si>
    <t xml:space="preserve">Other -Explain on Itemization 40 tab </t>
  </si>
  <si>
    <r>
      <t xml:space="preserve">Section A is for revenue recognized in FY21 reported on the FY21 AFR for FY20 EXPENDITURES claimed on July 1, 2020 through June 30, 2021 FRIS grant expenditure reports </t>
    </r>
    <r>
      <rPr>
        <b/>
        <sz val="11"/>
        <color rgb="FFFF0000"/>
        <rFont val="Calibri"/>
        <family val="2"/>
        <scheme val="minor"/>
      </rPr>
      <t>for expenditures reported in the prior year FY20 AFR.</t>
    </r>
  </si>
  <si>
    <t>ESSER I EXPENDITURES</t>
  </si>
  <si>
    <t>Other CARES, CRRSA, ARP Federal Stimulus Fund Revenues  in Revenue Acct 4998 - not accounted for above (Describe on Itemization tab)</t>
  </si>
  <si>
    <t xml:space="preserve">Expenditure Section G:    </t>
  </si>
  <si>
    <t>RECEIPTS/REVENUES (with Student Activity Funds)</t>
  </si>
  <si>
    <t>DISBURSEMENTS/EXPENDITURES (with Student Activity Funds)</t>
  </si>
  <si>
    <t>OTHER SOURCES/USES OF FUNDS (with Student Activity Funds)</t>
  </si>
  <si>
    <t>RECEIPTS/REVENUES -Student Activity Funds</t>
  </si>
  <si>
    <t>DISBURSEMENTS/EXPENDITURES -Students Activity Funds</t>
  </si>
  <si>
    <t>Assets-Liab (C45,C48, C49), Acct Summary (C85), Revenues (C82), Expenditures (H33) -Enter Student Activity Funds</t>
  </si>
  <si>
    <r>
      <rPr>
        <b/>
        <sz val="9"/>
        <rFont val="Calibri"/>
        <family val="2"/>
        <scheme val="minor"/>
      </rPr>
      <t>Single Audit and GATA Information</t>
    </r>
    <r>
      <rPr>
        <sz val="9"/>
        <rFont val="Calibri"/>
        <family val="2"/>
        <scheme val="minor"/>
      </rPr>
      <t>………………………………………………………………………………..............................................................................</t>
    </r>
  </si>
  <si>
    <t xml:space="preserve">PLEASE DO NOT REMOVE AND REINSERT THIS SCHEDULE INTO THE AFR.  IF THE LINKS ARE BROKEN, THE AFR WILL BE SENT BACK TO THE AUDITOR FOR CORRECTION.  </t>
  </si>
  <si>
    <t>https://www.isbe.net/_layouts/Download.aspx?SourceUrl=/Documents/CARES-Disbursements-FY21.xlsx</t>
  </si>
  <si>
    <t xml:space="preserve">CARES Act -Nutrition Funding  (insert FY21 recognized revenue from link below) </t>
  </si>
  <si>
    <t>link in cell A22</t>
  </si>
  <si>
    <t>(Remaining) Other Federal Revenues in Revenue Acct 4998 - not accounted for elsewhere in Revenue Section A or Revenue Section B</t>
  </si>
  <si>
    <t>Difference (must equal 0)</t>
  </si>
  <si>
    <t>CARES ACT -Nutrition Funding EXPENDITURES</t>
  </si>
  <si>
    <t>Total Deductions for PCTC Computation  Line 104 through Line 193</t>
  </si>
  <si>
    <t>Net Operating Expense for Tuition Computation (Line 97 minus Line 195)</t>
  </si>
  <si>
    <t>Total Allowance for PCTC Computation (Line 196 plus Line 197)</t>
  </si>
  <si>
    <t>Total Estimated PCTC (Line 198 divided by Line 199)</t>
  </si>
  <si>
    <t>*The total OEPP/PCTC may change based on the data provided.  The final amounts will be calculated by ISBE.  The 9-month ADA listed on the this tab is NOT the final 9-month ADA.</t>
  </si>
  <si>
    <t>CARES CRRSA 2021</t>
  </si>
  <si>
    <t>Child and Adult Care Food Program</t>
  </si>
  <si>
    <t>Title IV - Student Support &amp; Academic Enrichment Grant</t>
  </si>
  <si>
    <t>Special Education - Funding for Children Requiring Sp Ed Services</t>
  </si>
  <si>
    <t xml:space="preserve">   Note:  School Districts and Regional Superintendents may prefer a complete paper copy in lieu of an electronic file. Please comply with their requests as necessary.  </t>
  </si>
  <si>
    <r>
      <rPr>
        <b/>
        <sz val="9"/>
        <rFont val="Calibri"/>
        <family val="2"/>
        <scheme val="minor"/>
      </rPr>
      <t xml:space="preserve">  </t>
    </r>
    <r>
      <rPr>
        <b/>
        <u/>
        <sz val="9"/>
        <rFont val="Calibri"/>
        <family val="2"/>
        <scheme val="minor"/>
      </rPr>
      <t>Requesting an Extension of Time</t>
    </r>
    <r>
      <rPr>
        <sz val="9"/>
        <rFont val="Calibri"/>
        <family val="2"/>
        <scheme val="minor"/>
      </rPr>
      <t xml:space="preserve"> must be submitted in writing via email or letter to the Regional Office of Education (at the discretion of the ROE).  </t>
    </r>
  </si>
  <si>
    <r>
      <t xml:space="preserve">    Budget (ISBE FORM 50-36).  Explain in the comments box below in pursuant to</t>
    </r>
    <r>
      <rPr>
        <i/>
        <sz val="8"/>
        <rFont val="Calibri"/>
        <family val="2"/>
        <scheme val="minor"/>
      </rPr>
      <t xml:space="preserve"> Illinois School Code [105 ILCS 5/3-15.1; 5/10-17; 5/17-1]</t>
    </r>
    <r>
      <rPr>
        <sz val="8"/>
        <rFont val="Calibri"/>
        <family val="2"/>
        <scheme val="minor"/>
      </rPr>
      <t>.</t>
    </r>
  </si>
  <si>
    <t>The numbers shown are the sum of entries on page 26.</t>
  </si>
  <si>
    <t>Tax Anticipation Warrants Borrowed (P26, Cell F6-7 &amp; F11)</t>
  </si>
  <si>
    <t>Long-Term Debt Outstanding (P3, Cell H38)</t>
  </si>
  <si>
    <t xml:space="preserve">Total Long-Term Debt Allowed (P3, Cell H32) </t>
  </si>
  <si>
    <t>Reserved Student Activity Fund Balance For Student Activity Funds</t>
  </si>
  <si>
    <t>Payments to Other Districts &amp; Governmental Units</t>
  </si>
  <si>
    <t>DEBT SERVICE - INTEREST ON LONG-TERM DEBT</t>
  </si>
  <si>
    <t xml:space="preserve">   *  The formulas in column B are unprotected to be overridden when reporting on a ACCRUAL basis.</t>
  </si>
  <si>
    <t>Section B is for revenue recognized in FY21 reported on the FY21 AFR and for FY21 EXPENDITURES claimed on July 1, 2020 through June 30, 2021 FRIS grant expenditure reports and reported in the FY21 AFR.</t>
  </si>
  <si>
    <t xml:space="preserve">Total Depreciation Allowance (from page 32, Line 18, Col I) </t>
  </si>
  <si>
    <t>Expenditures 16-24, L116</t>
  </si>
  <si>
    <t>Expenditures 16-24, L155</t>
  </si>
  <si>
    <t>Expenditures 16-24, L178</t>
  </si>
  <si>
    <t>Expenditures 16-24, L214</t>
  </si>
  <si>
    <t>Expenditures 16-24, L299</t>
  </si>
  <si>
    <t>Expenditures 16-24, L429</t>
  </si>
  <si>
    <t>Expenditures 16-24, L7, Col K - (G+I)</t>
  </si>
  <si>
    <t>Expenditures 16-24, L9, Col K - (G+I)</t>
  </si>
  <si>
    <t>Expenditures 16-24, L11, Col K - (G+I)</t>
  </si>
  <si>
    <t>Expenditures 16-24, L12, Col K - (G+I)</t>
  </si>
  <si>
    <t>Expenditures 16-24, L15, Col K - (G+I)</t>
  </si>
  <si>
    <t>Expenditures 16-24, L20, Col K</t>
  </si>
  <si>
    <t>Expenditures 16-24, L21, Col K</t>
  </si>
  <si>
    <t>Expenditures 16-24, L22, Col K</t>
  </si>
  <si>
    <t>Expenditures 16-24, L23, Col K</t>
  </si>
  <si>
    <t>Expenditures 16-24, L24, Col K</t>
  </si>
  <si>
    <t>Expenditures 16-24, L25, Col K</t>
  </si>
  <si>
    <t>Expenditures 16-24, L26, Col K</t>
  </si>
  <si>
    <t>Expenditures 16-24, L27, Col K</t>
  </si>
  <si>
    <t>Expenditures 16-24, L28, Col K</t>
  </si>
  <si>
    <t>Expenditures 16-24, L29, Col K</t>
  </si>
  <si>
    <t>Expenditures 16-24, L30, Col K</t>
  </si>
  <si>
    <t>Expenditures 16-24, L31, Col K</t>
  </si>
  <si>
    <t>Expenditures 16-24, L32, Col K</t>
  </si>
  <si>
    <t>Expenditures 16-24, L77, Col K - (G+I)</t>
  </si>
  <si>
    <t>Expenditures 16-24, L104, Col K</t>
  </si>
  <si>
    <t>Expenditures 16-24, L116, Col G</t>
  </si>
  <si>
    <t>Expenditures 16-24, L116, Col I</t>
  </si>
  <si>
    <t>Expenditures 16-24, L134, Col K - (G+I)</t>
  </si>
  <si>
    <t>Expenditures 16-24, L143, Col K</t>
  </si>
  <si>
    <t>Expenditures 16-24, L155, Col G</t>
  </si>
  <si>
    <t>Expenditures 16-24, L155, Col I</t>
  </si>
  <si>
    <t>Expenditures 16-24, L164, Col K</t>
  </si>
  <si>
    <t>Expenditures 16-24, L174, Col K</t>
  </si>
  <si>
    <t>Expenditures 16-24, L189, Col K - (G+I)</t>
  </si>
  <si>
    <t>Expenditures 16-24, L200, Col K</t>
  </si>
  <si>
    <t>Expenditures 16-24, L210, Col K</t>
  </si>
  <si>
    <t>Expenditures 16-24, L214, Col G</t>
  </si>
  <si>
    <t>Expenditures 16-24, L214, Col I</t>
  </si>
  <si>
    <t>Expenditures 16-24, L220, Col K</t>
  </si>
  <si>
    <t>Expenditures 16-24, L222, Col K</t>
  </si>
  <si>
    <t>Expenditures 16-24, L224, Col K</t>
  </si>
  <si>
    <t>Expenditures 16-24, L225, Col K</t>
  </si>
  <si>
    <t>Expenditures 16-24, L228, Col K</t>
  </si>
  <si>
    <t>Expenditures 16-24, L284, Col K</t>
  </si>
  <si>
    <t>Expenditures 16-24, L289, Col K</t>
  </si>
  <si>
    <t>Expenditures 16-24, L325, Col K - (G+I)</t>
  </si>
  <si>
    <t>Expenditures 16-24, L327, Col K - (G+I)</t>
  </si>
  <si>
    <t>Expenditures 16-24, L329, Col K - (G+I)</t>
  </si>
  <si>
    <t>Expenditures 16-24, L330, Col K - (G+I)</t>
  </si>
  <si>
    <t>Expenditures 16-24, L333, Col K - (G+I)</t>
  </si>
  <si>
    <t>Expenditures 16-24, L338, Col K</t>
  </si>
  <si>
    <t>Expenditures 16-24, L339, Col K</t>
  </si>
  <si>
    <t>Expenditures 16-24, L340, Col K</t>
  </si>
  <si>
    <t>Expenditures 16-24, L341, Col K</t>
  </si>
  <si>
    <t>Expenditures 16-24, L342, Col K</t>
  </si>
  <si>
    <t>Expenditures 16-24, L343, Col K</t>
  </si>
  <si>
    <t>Expenditures 16-24, L344, Col K</t>
  </si>
  <si>
    <t>Expenditures 16-24, L345, Col K</t>
  </si>
  <si>
    <t>Expenditures 16-24, L346, Col K</t>
  </si>
  <si>
    <t>Expenditures 16-24, L347, Col K</t>
  </si>
  <si>
    <t>Expenditures 16-24, L348, Col K</t>
  </si>
  <si>
    <t>Expenditures 16-24, L349, Col K</t>
  </si>
  <si>
    <t>Expenditures 16-24, L350, Col K</t>
  </si>
  <si>
    <t>Expenditures 16-24, L394, Col K - (G+I)</t>
  </si>
  <si>
    <t>Expenditures 16-24, L421, Col K</t>
  </si>
  <si>
    <t>Expenditures 16-24, L429, Col G</t>
  </si>
  <si>
    <t>Expenditures 16-24, L429, Col I</t>
  </si>
  <si>
    <t>Revenues 10-15, L43, Col F</t>
  </si>
  <si>
    <t>Revenues 10-15, L47, Col F</t>
  </si>
  <si>
    <t>Revenues10-15, L48, Col F</t>
  </si>
  <si>
    <t>Revenues 10-15, L49, Col F</t>
  </si>
  <si>
    <t>Revenues 10-15, L50 Col F</t>
  </si>
  <si>
    <t>Revenues 10-15, L56, Col F</t>
  </si>
  <si>
    <t>Revenues 10-15, L59, Col F</t>
  </si>
  <si>
    <t xml:space="preserve">Revenues 10-15, L60, Col F </t>
  </si>
  <si>
    <t>Revenues 10-15, L61, Col F</t>
  </si>
  <si>
    <t>Revenues 10-15, L62, Col F</t>
  </si>
  <si>
    <t>Revenues 10-15, L151, Col D &amp; F</t>
  </si>
  <si>
    <t>Revenues 10-15, L152, Col D &amp; F</t>
  </si>
  <si>
    <t>Revenues 10-15, L213, Col D,F</t>
  </si>
  <si>
    <t>Revenues 10-15, L214, Col D,F</t>
  </si>
  <si>
    <t>Revenues 10-15, L224, Col D</t>
  </si>
  <si>
    <t>Revenues 10-15, L42, Col F</t>
  </si>
  <si>
    <t>Revenues 10-15, L44, Col F</t>
  </si>
  <si>
    <t>Revenues 10-15, L45, Col F</t>
  </si>
  <si>
    <t>Revenues 10-15, L46, Col F</t>
  </si>
  <si>
    <t>Revenues 10-15, L51, Col F</t>
  </si>
  <si>
    <t>Revenues 10-15, L53, Col F</t>
  </si>
  <si>
    <t>Revenues 10-15, L54, Col F</t>
  </si>
  <si>
    <t>Revenues 10-15, L55, Col F</t>
  </si>
  <si>
    <t>Revenues 10-15, L57, Col F</t>
  </si>
  <si>
    <t>Revenues 10-15, L58, Col F</t>
  </si>
  <si>
    <t>Revenues 10-15, L75, Col C</t>
  </si>
  <si>
    <t>Revenues 10-15, L83, Col C,D</t>
  </si>
  <si>
    <t>Revenues 10-15, L86, Col C</t>
  </si>
  <si>
    <t>Revenues 10-15, L89, Col C</t>
  </si>
  <si>
    <t>Revenues 10-15, L90, Col C</t>
  </si>
  <si>
    <t>Revenues 10-15, L93, Col C</t>
  </si>
  <si>
    <t>Revenues 10-15, L94, Col C</t>
  </si>
  <si>
    <t>Revenues 10-15, L97, Col C,D</t>
  </si>
  <si>
    <t>Revenues 10-15, L100, Col C,D,F</t>
  </si>
  <si>
    <t>Revenues 10-15, L106, Col C,D,E,F,G</t>
  </si>
  <si>
    <t>Revenues 10-15, L108, Col C</t>
  </si>
  <si>
    <t>Revenues 10-15, L134, Col C,D,F</t>
  </si>
  <si>
    <t>Revenues 10-15, L143, Col C,D,G</t>
  </si>
  <si>
    <t>Revenues 10-15, L147, Col C,G</t>
  </si>
  <si>
    <t>Revenues 10-15, L148, Col C</t>
  </si>
  <si>
    <t>Revenues 10-15, L149, Col C,D,G</t>
  </si>
  <si>
    <t>Revenues 10-15, L150,Col C,D</t>
  </si>
  <si>
    <t>Revenues 10-15, L157, Col C,D,F,G</t>
  </si>
  <si>
    <t>Revenues 10-15, L158, Col C</t>
  </si>
  <si>
    <t>Revenues 10-15, L159, Col C,D,F,G</t>
  </si>
  <si>
    <t>Revenues 10-15, L160, Col C,F,G</t>
  </si>
  <si>
    <t>Revenues 10-15, L162, Col C,D,F,G</t>
  </si>
  <si>
    <t>Revenues 10-15, L163, Col C,D,F,G</t>
  </si>
  <si>
    <t>Revenues 10-15, L164, Col C,D,E,F,G</t>
  </si>
  <si>
    <t>Revenues 10-15, L165, Col C,D,E,F,G</t>
  </si>
  <si>
    <t>Revenues 10-15, L166, Col C,F</t>
  </si>
  <si>
    <t>Revenues 10-15, L169, Col D</t>
  </si>
  <si>
    <t>Revenues 10-15, L170, Col C-G,J</t>
  </si>
  <si>
    <t>Revenues 10-15, L179, Col C</t>
  </si>
  <si>
    <t>Revenues 10-15, L183, Col C,D,F,G</t>
  </si>
  <si>
    <t>Revenues 10-15, L190, Col C,D,F,G</t>
  </si>
  <si>
    <t>Revenues 10-15, L200, Col C,G</t>
  </si>
  <si>
    <t>Revenues 10-15, L206, Col C,D,F,G</t>
  </si>
  <si>
    <t>Revenues 10-15, L211, Col C,D,F,G</t>
  </si>
  <si>
    <t>Revenues 10-15, L215, Col C,D,F,G</t>
  </si>
  <si>
    <t>Revenues 10-15, L216, Col C,D,F,G</t>
  </si>
  <si>
    <t>Revenues 10-15, L217, Col C,D,F,G</t>
  </si>
  <si>
    <t>Revenues 10-15, L218, Col C,D,F,G</t>
  </si>
  <si>
    <t>Revenues 10-15, L223, Col C,D,G</t>
  </si>
  <si>
    <t>Revenues 10-15, L255, Col C</t>
  </si>
  <si>
    <t>Revenues 10-15, L256, Col C-G,J</t>
  </si>
  <si>
    <t>Revenues 10-15, L257, Col C,F,G</t>
  </si>
  <si>
    <t>Revenues 10-15, L258, Col C,F,G</t>
  </si>
  <si>
    <t>Revenues 10-15, L259, Col C,D,F,G</t>
  </si>
  <si>
    <t>Revenues 10-15, L260, Col C,D,F,G</t>
  </si>
  <si>
    <t>Revenues 10-15, L261, Col C,D,F,G</t>
  </si>
  <si>
    <t>Revenues 10-15, L262, Col C,D,F,G</t>
  </si>
  <si>
    <t>Revenues 10-15, L263, Col C,D,F,G</t>
  </si>
  <si>
    <t>Revenues 10-15, L264, Col C,D,F,G</t>
  </si>
  <si>
    <t>Revenues 10-15, L265, Col C,D,F,G</t>
  </si>
  <si>
    <t>Revenues 10-15, L266, Col C,D,F,G</t>
  </si>
  <si>
    <t>Revenues 10-15, L267, Col C,D,F,G</t>
  </si>
  <si>
    <t>Revenues 10-15, L52, Col F</t>
  </si>
  <si>
    <t>Enter Fund-Function-Object Name, Where the Expenditure was Recorded (Column A)</t>
  </si>
  <si>
    <r>
      <t xml:space="preserve">Food Services (1-2560) </t>
    </r>
    <r>
      <rPr>
        <i/>
        <sz val="8"/>
        <rFont val="Calibri"/>
        <family val="2"/>
        <scheme val="minor"/>
      </rPr>
      <t xml:space="preserve">Must be less than (P16, Col E-F, L65) </t>
    </r>
  </si>
  <si>
    <t>Contracts Paid in CY over the allowed amount for ICR calculation (from page 36)</t>
  </si>
  <si>
    <t>The "Deficit Reduction Plan" is developed using ISBE guidelines and is included in the School District Budget Form 50-36, beginning with page 22.  A plan is required when the operating funds listed below result in direct revenues (cell F8) being less than direct expenditures (cell F9) by an amount equal to or greater than one-third (1/3) of the ending fund balance (cell f11).  That is, if the ending fund balance is less than three times the deficit spending, the district must adopt and submit an original budget/amended budget with ISBE that provides a "deficit reduction plan" to balance the shortfall within the next three years.</t>
  </si>
  <si>
    <r>
      <rPr>
        <b/>
        <sz val="10"/>
        <rFont val="Calibri"/>
        <family val="2"/>
        <scheme val="minor"/>
      </rPr>
      <t xml:space="preserve">Unbalanced - </t>
    </r>
    <r>
      <rPr>
        <sz val="10"/>
        <rFont val="Calibri"/>
        <family val="2"/>
        <scheme val="minor"/>
      </rPr>
      <t xml:space="preserve">a "deficit reduction plan" and narrative must be adopted and submitted to ISBE with the most current fiscal year School District Budget Form 50-36.  This plan must result in a balanced operating budget within three years as adopted by the local board of education.  </t>
    </r>
    <r>
      <rPr>
        <i/>
        <sz val="8"/>
        <rFont val="Calibri"/>
        <family val="2"/>
        <scheme val="minor"/>
      </rPr>
      <t>(See the School District Budget Form 50-36 -Tab: Deficit BudgetSum Calc 22)</t>
    </r>
  </si>
  <si>
    <t>If district is subject to PTELL on tab "Aud Quest 2", line 22 be sure to check the box and enter the effective date.</t>
  </si>
  <si>
    <t>Total Long-Term Debt (Principal) Retired (P19, Cells H174) must = Debt Service - Long-Term Debt (Principal) Retired (P26, Cells H49).</t>
  </si>
  <si>
    <t>Page 7-9:  Other Sources of Funds must = Other Uses of Funds</t>
  </si>
  <si>
    <t>Page 33-35:  The 9 Month ADA must be entered on Line 98.</t>
  </si>
  <si>
    <t>Page 33-35:  The Special Education Contributions from EBF Funds (line 192) must be entered.</t>
  </si>
  <si>
    <t>Page 33-35:  The English Learning (Bilingual) Contributions from EBF Funds (line 193) must be entered.</t>
  </si>
  <si>
    <t xml:space="preserve">This schedule is to calculate the amount allowed on contracts obligated by the school district for the Indirect Cost Rate calculation.  The contracts should be only for purchase services and not for salary contracts.  Do not include contracts for Capital Outlay (500) or Non-Capitalized Equipment (700) on this schedule.  They are excluded from the Indirect Cost Rate calculation.  </t>
  </si>
  <si>
    <t>Total ASSETS /LIABILITIES District with Student Activity Funds</t>
  </si>
  <si>
    <t>Total Current Assets District with Student Activity Funds</t>
  </si>
  <si>
    <t>Total Capital Assets District with Student Activity Funds</t>
  </si>
  <si>
    <t>CURRENT LIABILITIES (400) District with Student Activity Funds</t>
  </si>
  <si>
    <t>Total Current Liabilities District with Student Activity Funds</t>
  </si>
  <si>
    <t>LONG-TERM LIABILITIES (500) District with Student Activity Funds</t>
  </si>
  <si>
    <t>Total Long-Term Liabilities District with Student Activity Funds</t>
  </si>
  <si>
    <t>Reserved Fund Balance District with Student Activity Funds</t>
  </si>
  <si>
    <t>Unreserved Fund Balance District with Student Activity Funds</t>
  </si>
  <si>
    <t>Investment in General Fixed Assets District with Student Activity Funds</t>
  </si>
  <si>
    <t>Total Liabilities and Fund Balance District with Student Activity Funds</t>
  </si>
  <si>
    <t>80</t>
  </si>
  <si>
    <t>10, 20, 40 or 50-1100, 80</t>
  </si>
  <si>
    <t>10, 20, 40, 50 or 60-1500, 80</t>
  </si>
  <si>
    <t>C31 (Total Tort Expenditures) minus (C36 through C45) must equal 0</t>
  </si>
  <si>
    <t xml:space="preserve">Page 27:  Rest Tax Levies-Tort Im 27, C31 (Total Tort Expenditures) minus (C36 through C45) must equal 0 </t>
  </si>
  <si>
    <t>Reserved Cash Balance</t>
  </si>
  <si>
    <t>Unreserved Cash Balance</t>
  </si>
  <si>
    <t>In the following categories, itemize the Tort Immunity expenditures in line 31 above.  Enter total dollar amount for each category.</t>
  </si>
  <si>
    <t xml:space="preserve">Schedules for Tort Immunity are to be completed for the revenues and expenditures reported in the Tort Immunity Fund (80) during the year.  </t>
  </si>
  <si>
    <t>Rest Tax 2021</t>
  </si>
  <si>
    <t xml:space="preserve">(ISBE Use) Date Received: </t>
  </si>
  <si>
    <t xml:space="preserve">(ISBE Use) Revised:        Revised Loaded: </t>
  </si>
  <si>
    <t>Page 28-31:  CARES CRRSA ARP Schedule -check box yes or no if district/joint agreement received/expended funds</t>
  </si>
  <si>
    <t xml:space="preserve">No </t>
  </si>
  <si>
    <t>If the answer to the above question is "YES", this schedule must be completed.</t>
  </si>
  <si>
    <t>Did the school district/joint agreement receive/expend CARES, CRRSA, or ARP Federal Stimulus Funds in FY21?</t>
  </si>
  <si>
    <t>2361, 2365</t>
  </si>
  <si>
    <t xml:space="preserve">closed FY21 </t>
  </si>
  <si>
    <t>Baker Tilly US, LLP</t>
  </si>
  <si>
    <t>1301 West 22nd Street, Suite 400</t>
  </si>
  <si>
    <t>Oak Brook</t>
  </si>
  <si>
    <t>IL</t>
  </si>
  <si>
    <t>(630) 990-3131</t>
  </si>
  <si>
    <t>(630) 990-0039</t>
  </si>
  <si>
    <t>065033525</t>
  </si>
  <si>
    <t>Joe Lightcap</t>
  </si>
  <si>
    <t>joe.lightcap@bakertilly.com</t>
  </si>
  <si>
    <t>Apple Computer Inc</t>
  </si>
  <si>
    <t xml:space="preserve">Arcon Associates, Inc. </t>
  </si>
  <si>
    <t>Bmo Mastercard-Mastercard Corp Client Pa</t>
  </si>
  <si>
    <t>Collective Liab Insurance Coop</t>
  </si>
  <si>
    <t>Consortium for Educational Change</t>
  </si>
  <si>
    <t>Cooperative Association For Spec Educ</t>
  </si>
  <si>
    <t>Direct Energy Business</t>
  </si>
  <si>
    <t>DuPage County Regional Office of Educati</t>
  </si>
  <si>
    <t>Franczek Radelet</t>
  </si>
  <si>
    <t>General Mechanical Services</t>
  </si>
  <si>
    <t>GlenOaks Therapeutic Day School South</t>
  </si>
  <si>
    <t>Great Minds</t>
  </si>
  <si>
    <t>Interim School Business Office,Inc.</t>
  </si>
  <si>
    <t>Lagrange Area Dept. of Special Education</t>
  </si>
  <si>
    <t>LaGrange Elementary School District 102</t>
  </si>
  <si>
    <t>Lisa Westman Consulting Inc</t>
  </si>
  <si>
    <t>Lyons Township School Treasurer</t>
  </si>
  <si>
    <t>Quest Food ManagmentServices Inc.</t>
  </si>
  <si>
    <t>SafeGuard Surveillance</t>
  </si>
  <si>
    <t>Sno-Enterprises, LLC</t>
  </si>
  <si>
    <t>Tinkrworks LLC</t>
  </si>
  <si>
    <t>Unique Products</t>
  </si>
  <si>
    <t>Vanguard Energy Services</t>
  </si>
  <si>
    <t>Vogel Landscaping,Inc.</t>
  </si>
  <si>
    <t>X</t>
  </si>
  <si>
    <t>General Obligation Limited Tax Refunding Bonds - Series 2011</t>
  </si>
  <si>
    <t>General Obligation Limited Tax School Bonds - Series 2020</t>
  </si>
  <si>
    <t>N/A</t>
  </si>
  <si>
    <t>Coop - Educational Benefit Consultants</t>
  </si>
  <si>
    <t>Gas - Vanguard Services, Electric-Direct Energy</t>
  </si>
  <si>
    <t>Quest Food Management System</t>
  </si>
  <si>
    <t>Vogel Home and Lawn Care</t>
  </si>
  <si>
    <t>Coop- Collective Liability Insurance Cooperative</t>
  </si>
  <si>
    <t>LaGrange Area Department of Special Education</t>
  </si>
  <si>
    <t>06-016-1060-02</t>
  </si>
  <si>
    <t>Cook</t>
  </si>
  <si>
    <t>(708) 246-3085</t>
  </si>
  <si>
    <t>(708) 246-0220</t>
  </si>
  <si>
    <t>Page 11, Row 81 Other District/School Activity Revenue</t>
  </si>
  <si>
    <t>Student athletics fees</t>
  </si>
  <si>
    <t>Page 12, Row 109 Other Local Revenues</t>
  </si>
  <si>
    <t>Misc. technology sales revenue</t>
  </si>
  <si>
    <t>Page 13, Row 170 Other Restricted Revenue from State Sources</t>
  </si>
  <si>
    <t>State library grant</t>
  </si>
  <si>
    <t>Page 15, Row 267 Other Restricted Revenue from Federal Sources</t>
  </si>
  <si>
    <t>DS Fund - Page 19, Row 175 Debt Services - Other</t>
  </si>
  <si>
    <t>Bond fees, issuance fees</t>
  </si>
  <si>
    <t>OM-Plant Services-Professional Services</t>
  </si>
  <si>
    <t>ED-Fiscal Services-Professional Services</t>
  </si>
  <si>
    <t>TORT-General Admin-Professional Services</t>
  </si>
  <si>
    <t>ED-Instructional Staff-Professional Services</t>
  </si>
  <si>
    <t>ED-Instructional-Professional Services</t>
  </si>
  <si>
    <t>OM-Plant Services-Supplies</t>
  </si>
  <si>
    <t>ED-Instructional-Other Objects</t>
  </si>
  <si>
    <t>ED-Instructional Staff-Supplies</t>
  </si>
  <si>
    <t>ED- General Admin - Prof. Services</t>
  </si>
  <si>
    <t>ED-Food Services- Supplies</t>
  </si>
  <si>
    <t>ED-Fiscal Services-Supplies</t>
  </si>
  <si>
    <t>ESSER II grant</t>
  </si>
  <si>
    <t>John Munch</t>
  </si>
  <si>
    <t>jmunch@district106.net</t>
  </si>
  <si>
    <t>General Obligation Limited Tax School Bonds - Series 2021</t>
  </si>
  <si>
    <t>ED-Special Education Programs-Professional Services</t>
  </si>
  <si>
    <t>ED-Special Education Programs-Other Objects</t>
  </si>
  <si>
    <t>ED-Instructional-Supplies</t>
  </si>
  <si>
    <t>Tort Immunity - Safety Supplies</t>
  </si>
  <si>
    <t>Safety Supplies</t>
  </si>
  <si>
    <t>channigan@district106.net</t>
  </si>
  <si>
    <t>LaGrange Highlands School District 106</t>
  </si>
  <si>
    <t>1750 West Plainfield Road</t>
  </si>
  <si>
    <t>LaGrange Highlands</t>
  </si>
</sst>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2" formatCode="_(&quot;$&quot;* #,##0_);_(&quot;$&quot;* \(#,##0\);_(&quot;$&quot;* &quot;-&quot;_);_(@_)"/>
    <numFmt numFmtId="41" formatCode="_(* #,##0_);_(* \(#,##0\);_(* &quot;-&quot;_);_(@_)"/>
    <numFmt numFmtId="43" formatCode="_(* #,##0.00_);_(* \(#,##0.00\);_(* &quot;-&quot;??_);_(@_)"/>
    <numFmt numFmtId="164" formatCode="0."/>
    <numFmt numFmtId="165" formatCode="##\-###\-####\-##"/>
    <numFmt numFmtId="166" formatCode=";;;"/>
    <numFmt numFmtId="167" formatCode="0.0000"/>
    <numFmt numFmtId="168" formatCode="[$-409]mmmm\ d\,\ yyyy;@"/>
    <numFmt numFmtId="169" formatCode="0.00;[Red]0.00"/>
    <numFmt numFmtId="170" formatCode="0.00_);\(0.00\)"/>
    <numFmt numFmtId="171" formatCode="0#\-###\-####\-##"/>
    <numFmt numFmtId="172" formatCode="#,##0.000_);[Red]\(#,##0.000\)"/>
    <numFmt numFmtId="173" formatCode="0.000000"/>
    <numFmt numFmtId="174" formatCode="mm/dd/yy;@"/>
    <numFmt numFmtId="175" formatCode="[&lt;=9999999]###\-####;\(###\)\ ###\-####"/>
    <numFmt numFmtId="176" formatCode="[$-F800]dddd\,\ mmmm\ dd\,\ yyyy"/>
    <numFmt numFmtId="177" formatCode="##\-####\-##"/>
    <numFmt numFmtId="178" formatCode="##\-####\-###"/>
  </numFmts>
  <fonts count="160">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8"/>
      <name val="Arial"/>
      <family val="2"/>
    </font>
    <font>
      <b/>
      <sz val="10"/>
      <name val="Arial"/>
      <family val="2"/>
    </font>
    <font>
      <sz val="10"/>
      <name val="Arial"/>
      <family val="2"/>
    </font>
    <font>
      <sz val="8"/>
      <name val="Arial"/>
      <family val="2"/>
    </font>
    <font>
      <sz val="9"/>
      <name val="Arial"/>
      <family val="2"/>
    </font>
    <font>
      <i/>
      <sz val="8"/>
      <name val="Arial"/>
      <family val="2"/>
    </font>
    <font>
      <sz val="10"/>
      <name val="MS Sans Serif"/>
      <family val="2"/>
    </font>
    <font>
      <sz val="9"/>
      <name val="Arial"/>
      <family val="2"/>
    </font>
    <font>
      <b/>
      <sz val="9"/>
      <name val="Arial"/>
      <family val="2"/>
    </font>
    <font>
      <b/>
      <sz val="9"/>
      <name val="Arial"/>
      <family val="2"/>
    </font>
    <font>
      <b/>
      <u/>
      <sz val="9"/>
      <name val="Arial"/>
      <family val="2"/>
    </font>
    <font>
      <strike/>
      <sz val="10"/>
      <name val="Arial"/>
      <family val="2"/>
    </font>
    <font>
      <u/>
      <sz val="9"/>
      <name val="Arial"/>
      <family val="2"/>
    </font>
    <font>
      <vertAlign val="superscript"/>
      <sz val="9"/>
      <name val="Arial"/>
      <family val="2"/>
    </font>
    <font>
      <vertAlign val="superscript"/>
      <sz val="10"/>
      <name val="Arial"/>
      <family val="2"/>
    </font>
    <font>
      <vertAlign val="superscript"/>
      <sz val="10"/>
      <name val="Arial"/>
      <family val="2"/>
    </font>
    <font>
      <u val="double"/>
      <sz val="8"/>
      <name val="Arial"/>
      <family val="2"/>
    </font>
    <font>
      <u/>
      <vertAlign val="superscript"/>
      <sz val="9"/>
      <name val="Arial"/>
      <family val="2"/>
    </font>
    <font>
      <sz val="26"/>
      <color indexed="22"/>
      <name val="Arial"/>
      <family val="2"/>
    </font>
    <font>
      <b/>
      <sz val="10"/>
      <color indexed="55"/>
      <name val="Arial"/>
      <family val="2"/>
    </font>
    <font>
      <u/>
      <sz val="8"/>
      <color indexed="12"/>
      <name val="Arial"/>
      <family val="2"/>
    </font>
    <font>
      <b/>
      <u/>
      <sz val="10"/>
      <name val="Arial"/>
      <family val="2"/>
    </font>
    <font>
      <u/>
      <sz val="9"/>
      <color indexed="12"/>
      <name val="Arial"/>
      <family val="2"/>
    </font>
    <font>
      <u/>
      <sz val="10"/>
      <name val="Arial"/>
      <family val="2"/>
    </font>
    <font>
      <b/>
      <sz val="9"/>
      <color indexed="12"/>
      <name val="Arial"/>
      <family val="2"/>
    </font>
    <font>
      <sz val="8"/>
      <color indexed="81"/>
      <name val="Arial"/>
      <family val="2"/>
    </font>
    <font>
      <i/>
      <sz val="9"/>
      <color indexed="55"/>
      <name val="Arial"/>
      <family val="2"/>
    </font>
    <font>
      <sz val="8"/>
      <color indexed="12"/>
      <name val="Arial"/>
      <family val="2"/>
    </font>
    <font>
      <sz val="10"/>
      <color indexed="22"/>
      <name val="Arial"/>
      <family val="2"/>
    </font>
    <font>
      <sz val="8"/>
      <color indexed="81"/>
      <name val="Tahoma"/>
      <family val="2"/>
    </font>
    <font>
      <vertAlign val="superscript"/>
      <sz val="10"/>
      <color indexed="81"/>
      <name val="Tahoma"/>
      <family val="2"/>
    </font>
    <font>
      <b/>
      <u/>
      <sz val="9"/>
      <color indexed="12"/>
      <name val="Arial"/>
      <family val="2"/>
    </font>
    <font>
      <sz val="9"/>
      <color indexed="81"/>
      <name val="Tahoma"/>
      <family val="2"/>
    </font>
    <font>
      <sz val="11"/>
      <color theme="1"/>
      <name val="Calibri"/>
      <family val="2"/>
      <scheme val="minor"/>
    </font>
    <font>
      <u/>
      <sz val="9"/>
      <color rgb="FFFF0000"/>
      <name val="Calibri"/>
      <family val="2"/>
      <scheme val="minor"/>
    </font>
    <font>
      <sz val="9"/>
      <color theme="1"/>
      <name val="Calibri"/>
      <family val="2"/>
      <scheme val="minor"/>
    </font>
    <font>
      <u/>
      <sz val="8"/>
      <color rgb="FFFF0000"/>
      <name val="Times New Roman"/>
      <family val="1"/>
    </font>
    <font>
      <sz val="12"/>
      <color theme="1"/>
      <name val="Calibri"/>
      <family val="2"/>
      <scheme val="minor"/>
    </font>
    <font>
      <u/>
      <sz val="11"/>
      <color theme="10"/>
      <name val="Calibri"/>
      <family val="2"/>
      <scheme val="minor"/>
    </font>
    <font>
      <b/>
      <sz val="9"/>
      <name val="Calibri"/>
      <family val="2"/>
      <scheme val="minor"/>
    </font>
    <font>
      <sz val="9"/>
      <name val="Calibri"/>
      <family val="2"/>
      <scheme val="minor"/>
    </font>
    <font>
      <u/>
      <sz val="8"/>
      <color indexed="12"/>
      <name val="Calibri"/>
      <family val="2"/>
      <scheme val="minor"/>
    </font>
    <font>
      <sz val="10"/>
      <name val="Calibri"/>
      <family val="2"/>
      <scheme val="minor"/>
    </font>
    <font>
      <u/>
      <sz val="9"/>
      <color indexed="12"/>
      <name val="Calibri"/>
      <family val="2"/>
      <scheme val="minor"/>
    </font>
    <font>
      <u/>
      <sz val="9"/>
      <name val="Calibri"/>
      <family val="2"/>
      <scheme val="minor"/>
    </font>
    <font>
      <b/>
      <u/>
      <sz val="9"/>
      <name val="Calibri"/>
      <family val="2"/>
      <scheme val="minor"/>
    </font>
    <font>
      <b/>
      <i/>
      <sz val="9"/>
      <color indexed="12"/>
      <name val="Calibri"/>
      <family val="2"/>
      <scheme val="minor"/>
    </font>
    <font>
      <sz val="8"/>
      <name val="Calibri"/>
      <family val="2"/>
      <scheme val="minor"/>
    </font>
    <font>
      <i/>
      <sz val="9"/>
      <color indexed="12"/>
      <name val="Calibri"/>
      <family val="2"/>
      <scheme val="minor"/>
    </font>
    <font>
      <b/>
      <sz val="8"/>
      <name val="Calibri"/>
      <family val="2"/>
      <scheme val="minor"/>
    </font>
    <font>
      <b/>
      <sz val="10"/>
      <name val="Calibri"/>
      <family val="2"/>
      <scheme val="minor"/>
    </font>
    <font>
      <b/>
      <u/>
      <sz val="10"/>
      <name val="Calibri"/>
      <family val="2"/>
      <scheme val="minor"/>
    </font>
    <font>
      <u/>
      <sz val="9"/>
      <color indexed="10"/>
      <name val="Calibri"/>
      <family val="2"/>
      <scheme val="minor"/>
    </font>
    <font>
      <b/>
      <u/>
      <sz val="8"/>
      <name val="Calibri"/>
      <family val="2"/>
      <scheme val="minor"/>
    </font>
    <font>
      <sz val="9"/>
      <color indexed="12"/>
      <name val="Calibri"/>
      <family val="2"/>
      <scheme val="minor"/>
    </font>
    <font>
      <i/>
      <sz val="9"/>
      <color rgb="FF0000FF"/>
      <name val="Calibri"/>
      <family val="2"/>
      <scheme val="minor"/>
    </font>
    <font>
      <b/>
      <sz val="7"/>
      <name val="Calibri"/>
      <family val="2"/>
      <scheme val="minor"/>
    </font>
    <font>
      <b/>
      <sz val="11"/>
      <name val="Calibri"/>
      <family val="2"/>
      <scheme val="minor"/>
    </font>
    <font>
      <i/>
      <sz val="8"/>
      <name val="Calibri"/>
      <family val="2"/>
      <scheme val="minor"/>
    </font>
    <font>
      <i/>
      <u/>
      <sz val="10"/>
      <name val="Calibri"/>
      <family val="2"/>
      <scheme val="minor"/>
    </font>
    <font>
      <u/>
      <sz val="10"/>
      <name val="Calibri"/>
      <family val="2"/>
      <scheme val="minor"/>
    </font>
    <font>
      <b/>
      <sz val="8"/>
      <color theme="0"/>
      <name val="Calibri"/>
      <family val="2"/>
      <scheme val="minor"/>
    </font>
    <font>
      <b/>
      <sz val="8"/>
      <color theme="1"/>
      <name val="Calibri"/>
      <family val="2"/>
      <scheme val="minor"/>
    </font>
    <font>
      <sz val="8"/>
      <color theme="1"/>
      <name val="Calibri"/>
      <family val="2"/>
      <scheme val="minor"/>
    </font>
    <font>
      <b/>
      <i/>
      <sz val="10"/>
      <name val="Calibri"/>
      <family val="2"/>
      <scheme val="minor"/>
    </font>
    <font>
      <i/>
      <sz val="10"/>
      <name val="Calibri"/>
      <family val="2"/>
      <scheme val="minor"/>
    </font>
    <font>
      <sz val="7"/>
      <name val="Calibri"/>
      <family val="2"/>
      <scheme val="minor"/>
    </font>
    <font>
      <i/>
      <u/>
      <sz val="9"/>
      <color indexed="10"/>
      <name val="Calibri"/>
      <family val="2"/>
      <scheme val="minor"/>
    </font>
    <font>
      <i/>
      <sz val="9"/>
      <name val="Calibri"/>
      <family val="2"/>
      <scheme val="minor"/>
    </font>
    <font>
      <b/>
      <sz val="9"/>
      <color indexed="10"/>
      <name val="Calibri"/>
      <family val="2"/>
      <scheme val="minor"/>
    </font>
    <font>
      <b/>
      <sz val="8"/>
      <color indexed="10"/>
      <name val="Calibri"/>
      <family val="2"/>
      <scheme val="minor"/>
    </font>
    <font>
      <b/>
      <sz val="12"/>
      <name val="Calibri"/>
      <family val="2"/>
      <scheme val="minor"/>
    </font>
    <font>
      <b/>
      <i/>
      <sz val="8"/>
      <name val="Calibri"/>
      <family val="2"/>
      <scheme val="minor"/>
    </font>
    <font>
      <sz val="12"/>
      <name val="Calibri"/>
      <family val="2"/>
      <scheme val="minor"/>
    </font>
    <font>
      <u/>
      <sz val="10"/>
      <color indexed="12"/>
      <name val="Calibri"/>
      <family val="2"/>
      <scheme val="minor"/>
    </font>
    <font>
      <b/>
      <vertAlign val="superscript"/>
      <sz val="8"/>
      <name val="Calibri"/>
      <family val="2"/>
      <scheme val="minor"/>
    </font>
    <font>
      <i/>
      <vertAlign val="superscript"/>
      <sz val="10"/>
      <name val="Calibri"/>
      <family val="2"/>
      <scheme val="minor"/>
    </font>
    <font>
      <i/>
      <vertAlign val="superscript"/>
      <sz val="8"/>
      <name val="Calibri"/>
      <family val="2"/>
      <scheme val="minor"/>
    </font>
    <font>
      <b/>
      <vertAlign val="superscript"/>
      <sz val="10"/>
      <name val="Calibri"/>
      <family val="2"/>
      <scheme val="minor"/>
    </font>
    <font>
      <vertAlign val="superscript"/>
      <sz val="10"/>
      <name val="Calibri"/>
      <family val="2"/>
      <scheme val="minor"/>
    </font>
    <font>
      <b/>
      <i/>
      <u/>
      <sz val="8"/>
      <name val="Calibri"/>
      <family val="2"/>
      <scheme val="minor"/>
    </font>
    <font>
      <b/>
      <i/>
      <u/>
      <sz val="9"/>
      <name val="Calibri"/>
      <family val="2"/>
      <scheme val="minor"/>
    </font>
    <font>
      <u/>
      <sz val="8"/>
      <name val="Calibri"/>
      <family val="2"/>
      <scheme val="minor"/>
    </font>
    <font>
      <sz val="10"/>
      <color theme="1"/>
      <name val="Calibri"/>
      <family val="2"/>
      <scheme val="minor"/>
    </font>
    <font>
      <b/>
      <sz val="10"/>
      <color theme="1"/>
      <name val="Calibri"/>
      <family val="2"/>
      <scheme val="minor"/>
    </font>
    <font>
      <i/>
      <sz val="8"/>
      <color rgb="FFC00000"/>
      <name val="Calibri"/>
      <family val="2"/>
      <scheme val="minor"/>
    </font>
    <font>
      <sz val="10"/>
      <color theme="0"/>
      <name val="Calibri"/>
      <family val="2"/>
      <scheme val="minor"/>
    </font>
    <font>
      <b/>
      <sz val="9"/>
      <color theme="1"/>
      <name val="Calibri"/>
      <family val="2"/>
      <scheme val="minor"/>
    </font>
    <font>
      <b/>
      <i/>
      <sz val="9"/>
      <color indexed="8"/>
      <name val="Calibri"/>
      <family val="2"/>
      <scheme val="minor"/>
    </font>
    <font>
      <b/>
      <i/>
      <u/>
      <sz val="9"/>
      <color indexed="8"/>
      <name val="Calibri"/>
      <family val="2"/>
      <scheme val="minor"/>
    </font>
    <font>
      <sz val="11"/>
      <name val="Calibri"/>
      <family val="2"/>
      <scheme val="minor"/>
    </font>
    <font>
      <b/>
      <i/>
      <u/>
      <sz val="10"/>
      <color rgb="FFFF0000"/>
      <name val="Calibri"/>
      <family val="2"/>
      <scheme val="minor"/>
    </font>
    <font>
      <b/>
      <sz val="10"/>
      <color rgb="FF0000FF"/>
      <name val="Calibri"/>
      <family val="2"/>
      <scheme val="minor"/>
    </font>
    <font>
      <b/>
      <i/>
      <sz val="9"/>
      <name val="Calibri"/>
      <family val="2"/>
      <scheme val="minor"/>
    </font>
    <font>
      <sz val="9"/>
      <color indexed="56"/>
      <name val="Calibri"/>
      <family val="2"/>
      <scheme val="minor"/>
    </font>
    <font>
      <b/>
      <u/>
      <sz val="11"/>
      <color indexed="12"/>
      <name val="Calibri"/>
      <family val="2"/>
      <scheme val="minor"/>
    </font>
    <font>
      <b/>
      <sz val="9"/>
      <color indexed="12"/>
      <name val="Calibri"/>
      <family val="2"/>
      <scheme val="minor"/>
    </font>
    <font>
      <b/>
      <i/>
      <u/>
      <sz val="9"/>
      <color indexed="10"/>
      <name val="Calibri"/>
      <family val="2"/>
      <scheme val="minor"/>
    </font>
    <font>
      <b/>
      <sz val="9"/>
      <color indexed="56"/>
      <name val="Calibri"/>
      <family val="2"/>
      <scheme val="minor"/>
    </font>
    <font>
      <b/>
      <sz val="9"/>
      <color rgb="FF0000FF"/>
      <name val="Calibri"/>
      <family val="2"/>
      <scheme val="minor"/>
    </font>
    <font>
      <sz val="8"/>
      <name val="Calibri"/>
      <family val="2"/>
    </font>
    <font>
      <b/>
      <sz val="11"/>
      <color theme="1"/>
      <name val="Calibri"/>
      <family val="2"/>
      <scheme val="minor"/>
    </font>
    <font>
      <b/>
      <sz val="14"/>
      <color theme="1"/>
      <name val="Calibri"/>
      <family val="2"/>
      <scheme val="minor"/>
    </font>
    <font>
      <i/>
      <sz val="11"/>
      <color theme="1"/>
      <name val="Calibri"/>
      <family val="2"/>
      <scheme val="minor"/>
    </font>
    <font>
      <b/>
      <u/>
      <sz val="9"/>
      <color indexed="12"/>
      <name val="Calibri"/>
      <family val="2"/>
      <scheme val="minor"/>
    </font>
    <font>
      <i/>
      <u/>
      <sz val="9"/>
      <name val="Calibri"/>
      <family val="2"/>
      <scheme val="minor"/>
    </font>
    <font>
      <b/>
      <sz val="16"/>
      <name val="Calibri"/>
      <family val="2"/>
      <scheme val="minor"/>
    </font>
    <font>
      <sz val="14"/>
      <color theme="1"/>
      <name val="Calibri"/>
      <family val="2"/>
      <scheme val="minor"/>
    </font>
    <font>
      <sz val="11"/>
      <color theme="0"/>
      <name val="Calibri"/>
      <family val="2"/>
      <scheme val="minor"/>
    </font>
    <font>
      <b/>
      <sz val="10"/>
      <color rgb="FFFF0000"/>
      <name val="Arial"/>
      <family val="2"/>
    </font>
    <font>
      <i/>
      <sz val="10"/>
      <color indexed="8"/>
      <name val="Calibri"/>
      <family val="2"/>
      <scheme val="minor"/>
    </font>
    <font>
      <sz val="10"/>
      <color indexed="8"/>
      <name val="Calibri"/>
      <family val="2"/>
      <scheme val="minor"/>
    </font>
    <font>
      <b/>
      <sz val="12"/>
      <name val="Arial"/>
      <family val="2"/>
    </font>
    <font>
      <b/>
      <u/>
      <sz val="12"/>
      <name val="Arial"/>
      <family val="2"/>
    </font>
    <font>
      <sz val="10"/>
      <color rgb="FFFF0000"/>
      <name val="Calibri"/>
      <family val="2"/>
      <scheme val="minor"/>
    </font>
    <font>
      <b/>
      <i/>
      <sz val="11"/>
      <color theme="1"/>
      <name val="Calibri"/>
      <family val="2"/>
      <scheme val="minor"/>
    </font>
    <font>
      <b/>
      <sz val="7"/>
      <color theme="1"/>
      <name val="Calibri"/>
      <family val="2"/>
      <scheme val="minor"/>
    </font>
    <font>
      <sz val="7"/>
      <color theme="1"/>
      <name val="Calibri"/>
      <family val="2"/>
      <scheme val="minor"/>
    </font>
    <font>
      <b/>
      <i/>
      <sz val="15"/>
      <color theme="1"/>
      <name val="Calibri"/>
      <family val="2"/>
      <scheme val="minor"/>
    </font>
    <font>
      <b/>
      <sz val="12.5"/>
      <color rgb="FFFF0000"/>
      <name val="Calibri"/>
      <family val="2"/>
      <scheme val="minor"/>
    </font>
    <font>
      <b/>
      <i/>
      <sz val="12"/>
      <color theme="1"/>
      <name val="Calibri"/>
      <family val="2"/>
      <scheme val="minor"/>
    </font>
    <font>
      <b/>
      <i/>
      <sz val="13"/>
      <color theme="1"/>
      <name val="Calibri"/>
      <family val="2"/>
      <scheme val="minor"/>
    </font>
    <font>
      <vertAlign val="superscript"/>
      <sz val="10"/>
      <color indexed="81"/>
      <name val="Arial"/>
      <family val="2"/>
    </font>
    <font>
      <sz val="11"/>
      <color rgb="FFFF0000"/>
      <name val="Calibri"/>
      <family val="2"/>
      <scheme val="minor"/>
    </font>
    <font>
      <sz val="10"/>
      <color rgb="FFFF0000"/>
      <name val="Arial"/>
      <family val="2"/>
    </font>
    <font>
      <b/>
      <sz val="9"/>
      <color rgb="FFFF0000"/>
      <name val="Calibri"/>
      <family val="2"/>
      <scheme val="minor"/>
    </font>
    <font>
      <sz val="11"/>
      <name val="Calibri"/>
      <family val="2"/>
    </font>
    <font>
      <u/>
      <sz val="9"/>
      <color theme="10"/>
      <name val="Calibri"/>
      <family val="2"/>
      <scheme val="minor"/>
    </font>
    <font>
      <u/>
      <sz val="11"/>
      <color indexed="12"/>
      <name val="Arial"/>
      <family val="2"/>
    </font>
    <font>
      <b/>
      <i/>
      <sz val="30"/>
      <name val="Arial"/>
      <family val="2"/>
    </font>
    <font>
      <b/>
      <i/>
      <sz val="24"/>
      <name val="Arial"/>
      <family val="2"/>
    </font>
    <font>
      <b/>
      <sz val="13"/>
      <color rgb="FFFF0000"/>
      <name val="Arial"/>
      <family val="2"/>
    </font>
    <font>
      <b/>
      <sz val="25"/>
      <name val="Calibri"/>
      <family val="2"/>
      <scheme val="minor"/>
    </font>
    <font>
      <b/>
      <sz val="15"/>
      <name val="Calibri"/>
      <family val="2"/>
      <scheme val="minor"/>
    </font>
    <font>
      <b/>
      <sz val="18"/>
      <name val="Calibri"/>
      <family val="2"/>
      <scheme val="minor"/>
    </font>
    <font>
      <b/>
      <sz val="15"/>
      <name val="Arial"/>
      <family val="2"/>
    </font>
    <font>
      <b/>
      <sz val="18"/>
      <color theme="1"/>
      <name val="Calibri"/>
      <family val="2"/>
      <scheme val="minor"/>
    </font>
    <font>
      <b/>
      <sz val="11"/>
      <color rgb="FFFF0000"/>
      <name val="Calibri"/>
      <family val="2"/>
      <scheme val="minor"/>
    </font>
    <font>
      <b/>
      <sz val="11"/>
      <color rgb="FFFF0000"/>
      <name val="Arial"/>
      <family val="2"/>
    </font>
    <font>
      <b/>
      <sz val="9.5"/>
      <name val="Calibri"/>
      <family val="2"/>
      <scheme val="minor"/>
    </font>
    <font>
      <sz val="9.5"/>
      <name val="Calibri"/>
      <family val="2"/>
      <scheme val="minor"/>
    </font>
    <font>
      <b/>
      <u/>
      <sz val="25"/>
      <color indexed="12"/>
      <name val="Calibri"/>
      <family val="2"/>
      <scheme val="minor"/>
    </font>
    <font>
      <b/>
      <i/>
      <sz val="12"/>
      <name val="Arial"/>
      <family val="2"/>
    </font>
    <font>
      <b/>
      <sz val="16"/>
      <color rgb="FFFF0000"/>
      <name val="Arial"/>
      <family val="2"/>
    </font>
    <font>
      <sz val="10"/>
      <name val="Helv"/>
    </font>
  </fonts>
  <fills count="34">
    <fill>
      <patternFill patternType="none"/>
    </fill>
    <fill>
      <patternFill patternType="gray125"/>
    </fill>
    <fill>
      <patternFill patternType="solid">
        <fgColor indexed="26"/>
        <bgColor indexed="64"/>
      </patternFill>
    </fill>
    <fill>
      <patternFill patternType="solid">
        <fgColor indexed="32"/>
        <bgColor indexed="64"/>
      </patternFill>
    </fill>
    <fill>
      <patternFill patternType="solid">
        <fgColor indexed="42"/>
        <bgColor indexed="64"/>
      </patternFill>
    </fill>
    <fill>
      <patternFill patternType="solid">
        <fgColor indexed="9"/>
        <bgColor indexed="64"/>
      </patternFill>
    </fill>
    <fill>
      <patternFill patternType="solid">
        <fgColor indexed="14"/>
        <bgColor indexed="64"/>
      </patternFill>
    </fill>
    <fill>
      <patternFill patternType="solid">
        <fgColor indexed="43"/>
        <bgColor indexed="64"/>
      </patternFill>
    </fill>
    <fill>
      <patternFill patternType="solid">
        <fgColor indexed="13"/>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9" tint="0.59999389629810485"/>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CC"/>
        <bgColor indexed="64"/>
      </patternFill>
    </fill>
    <fill>
      <patternFill patternType="solid">
        <fgColor theme="4" tint="0.59999389629810485"/>
        <bgColor indexed="64"/>
      </patternFill>
    </fill>
    <fill>
      <patternFill patternType="solid">
        <fgColor theme="4"/>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FFCC99"/>
        <bgColor indexed="64"/>
      </patternFill>
    </fill>
    <fill>
      <patternFill patternType="solid">
        <fgColor theme="9" tint="0.39997558519241921"/>
        <bgColor indexed="64"/>
      </patternFill>
    </fill>
    <fill>
      <patternFill patternType="solid">
        <fgColor rgb="FFC0C0C0"/>
        <bgColor indexed="64"/>
      </patternFill>
    </fill>
    <fill>
      <patternFill patternType="solid">
        <fgColor rgb="FFDDDDDD"/>
        <bgColor indexed="64"/>
      </patternFill>
    </fill>
    <fill>
      <patternFill patternType="solid">
        <fgColor theme="1"/>
        <bgColor indexed="64"/>
      </patternFill>
    </fill>
    <fill>
      <patternFill patternType="solid">
        <fgColor rgb="FFFDDFC7"/>
        <bgColor indexed="64"/>
      </patternFill>
    </fill>
    <fill>
      <patternFill patternType="solid">
        <fgColor theme="0"/>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indexed="47"/>
        <bgColor indexed="64"/>
      </patternFill>
    </fill>
    <fill>
      <patternFill patternType="solid">
        <fgColor theme="5" tint="0.39997558519241921"/>
        <bgColor indexed="64"/>
      </patternFill>
    </fill>
    <fill>
      <patternFill patternType="solid">
        <fgColor theme="0" tint="-0.14996795556505021"/>
        <bgColor indexed="64"/>
      </patternFill>
    </fill>
    <fill>
      <patternFill patternType="solid">
        <fgColor theme="6" tint="0.59999389629810485"/>
        <bgColor indexed="64"/>
      </patternFill>
    </fill>
  </fills>
  <borders count="208">
    <border>
      <start/>
      <end/>
      <top/>
      <bottom/>
      <diagonal/>
    </border>
    <border>
      <start style="thin">
        <color indexed="22"/>
      </start>
      <end style="thin">
        <color indexed="22"/>
      </end>
      <top style="thin">
        <color indexed="22"/>
      </top>
      <bottom style="thin">
        <color indexed="22"/>
      </bottom>
      <diagonal/>
    </border>
    <border>
      <start style="thin">
        <color indexed="22"/>
      </start>
      <end style="thin">
        <color indexed="22"/>
      </end>
      <top style="thin">
        <color indexed="22"/>
      </top>
      <bottom/>
      <diagonal/>
    </border>
    <border>
      <start style="thin">
        <color indexed="22"/>
      </start>
      <end style="thin">
        <color indexed="22"/>
      </end>
      <top/>
      <bottom style="thin">
        <color indexed="22"/>
      </bottom>
      <diagonal/>
    </border>
    <border>
      <start style="thin">
        <color indexed="55"/>
      </start>
      <end/>
      <top/>
      <bottom/>
      <diagonal/>
    </border>
    <border>
      <start/>
      <end/>
      <top style="thin">
        <color indexed="55"/>
      </top>
      <bottom style="thin">
        <color indexed="55"/>
      </bottom>
      <diagonal/>
    </border>
    <border>
      <start/>
      <end style="thin">
        <color indexed="55"/>
      </end>
      <top style="thin">
        <color indexed="55"/>
      </top>
      <bottom style="thin">
        <color indexed="55"/>
      </bottom>
      <diagonal/>
    </border>
    <border>
      <start style="thin">
        <color indexed="55"/>
      </start>
      <end style="thin">
        <color indexed="55"/>
      </end>
      <top/>
      <bottom style="thin">
        <color indexed="55"/>
      </bottom>
      <diagonal/>
    </border>
    <border>
      <start/>
      <end/>
      <top/>
      <bottom style="thin">
        <color indexed="55"/>
      </bottom>
      <diagonal/>
    </border>
    <border>
      <start/>
      <end style="thin">
        <color indexed="22"/>
      </end>
      <top style="thin">
        <color indexed="22"/>
      </top>
      <bottom/>
      <diagonal/>
    </border>
    <border>
      <start/>
      <end style="thin">
        <color indexed="22"/>
      </end>
      <top/>
      <bottom style="thin">
        <color indexed="22"/>
      </bottom>
      <diagonal/>
    </border>
    <border>
      <start style="thin">
        <color indexed="22"/>
      </start>
      <end/>
      <top style="thin">
        <color indexed="22"/>
      </top>
      <bottom/>
      <diagonal/>
    </border>
    <border>
      <start style="thin">
        <color indexed="22"/>
      </start>
      <end/>
      <top style="thin">
        <color indexed="22"/>
      </top>
      <bottom style="thin">
        <color indexed="22"/>
      </bottom>
      <diagonal/>
    </border>
    <border>
      <start/>
      <end style="thin">
        <color indexed="22"/>
      </end>
      <top style="thin">
        <color indexed="22"/>
      </top>
      <bottom style="thin">
        <color indexed="22"/>
      </bottom>
      <diagonal/>
    </border>
    <border>
      <start/>
      <end/>
      <top style="thin">
        <color indexed="55"/>
      </top>
      <bottom/>
      <diagonal/>
    </border>
    <border>
      <start/>
      <end/>
      <top style="thin">
        <color indexed="22"/>
      </top>
      <bottom/>
      <diagonal/>
    </border>
    <border>
      <start style="thin">
        <color indexed="22"/>
      </start>
      <end/>
      <top/>
      <bottom/>
      <diagonal/>
    </border>
    <border>
      <start/>
      <end style="thin">
        <color indexed="22"/>
      </end>
      <top/>
      <bottom/>
      <diagonal/>
    </border>
    <border>
      <start style="thin">
        <color indexed="22"/>
      </start>
      <end/>
      <top/>
      <bottom style="thin">
        <color indexed="22"/>
      </bottom>
      <diagonal/>
    </border>
    <border>
      <start/>
      <end/>
      <top/>
      <bottom style="thin">
        <color indexed="22"/>
      </bottom>
      <diagonal/>
    </border>
    <border>
      <start/>
      <end/>
      <top style="thin">
        <color indexed="22"/>
      </top>
      <bottom style="thin">
        <color indexed="22"/>
      </bottom>
      <diagonal/>
    </border>
    <border>
      <start style="thin">
        <color indexed="55"/>
      </start>
      <end style="thin">
        <color indexed="55"/>
      </end>
      <top style="thin">
        <color indexed="55"/>
      </top>
      <bottom style="thin">
        <color indexed="55"/>
      </bottom>
      <diagonal/>
    </border>
    <border>
      <start/>
      <end/>
      <top style="double">
        <color indexed="22"/>
      </top>
      <bottom/>
      <diagonal/>
    </border>
    <border>
      <start/>
      <end/>
      <top/>
      <bottom style="double">
        <color indexed="22"/>
      </bottom>
      <diagonal/>
    </border>
    <border>
      <start/>
      <end/>
      <top style="double">
        <color indexed="55"/>
      </top>
      <bottom/>
      <diagonal/>
    </border>
    <border>
      <start style="thin">
        <color indexed="22"/>
      </start>
      <end style="thin">
        <color indexed="22"/>
      </end>
      <top/>
      <bottom/>
      <diagonal/>
    </border>
    <border>
      <start style="thin">
        <color indexed="22"/>
      </start>
      <end style="thin">
        <color indexed="22"/>
      </end>
      <top style="thin">
        <color indexed="22"/>
      </top>
      <bottom style="double">
        <color indexed="22"/>
      </bottom>
      <diagonal/>
    </border>
    <border>
      <start style="thin">
        <color indexed="22"/>
      </start>
      <end style="thin">
        <color indexed="22"/>
      </end>
      <top style="double">
        <color indexed="22"/>
      </top>
      <bottom/>
      <diagonal/>
    </border>
    <border>
      <start style="thin">
        <color indexed="22"/>
      </start>
      <end style="thin">
        <color indexed="22"/>
      </end>
      <top style="double">
        <color indexed="22"/>
      </top>
      <bottom style="thin">
        <color indexed="22"/>
      </bottom>
      <diagonal/>
    </border>
    <border>
      <start/>
      <end style="thin">
        <color indexed="22"/>
      </end>
      <top style="thin">
        <color indexed="22"/>
      </top>
      <bottom style="double">
        <color indexed="22"/>
      </bottom>
      <diagonal/>
    </border>
    <border>
      <start/>
      <end style="thin">
        <color indexed="22"/>
      </end>
      <top style="double">
        <color indexed="22"/>
      </top>
      <bottom style="thin">
        <color indexed="22"/>
      </bottom>
      <diagonal/>
    </border>
    <border>
      <start style="thin">
        <color indexed="22"/>
      </start>
      <end style="thin">
        <color indexed="22"/>
      </end>
      <top/>
      <bottom style="double">
        <color indexed="22"/>
      </bottom>
      <diagonal/>
    </border>
    <border>
      <start style="thin">
        <color indexed="22"/>
      </start>
      <end style="thin">
        <color indexed="22"/>
      </end>
      <top style="double">
        <color indexed="22"/>
      </top>
      <bottom style="double">
        <color indexed="22"/>
      </bottom>
      <diagonal/>
    </border>
    <border>
      <start/>
      <end/>
      <top style="double">
        <color indexed="22"/>
      </top>
      <bottom style="thin">
        <color indexed="22"/>
      </bottom>
      <diagonal/>
    </border>
    <border>
      <start/>
      <end/>
      <top style="thin">
        <color indexed="22"/>
      </top>
      <bottom style="double">
        <color indexed="22"/>
      </bottom>
      <diagonal/>
    </border>
    <border>
      <start style="thin">
        <color indexed="22"/>
      </start>
      <end/>
      <top style="thin">
        <color indexed="22"/>
      </top>
      <bottom style="double">
        <color indexed="22"/>
      </bottom>
      <diagonal/>
    </border>
    <border>
      <start style="thin">
        <color indexed="22"/>
      </start>
      <end/>
      <top style="double">
        <color indexed="22"/>
      </top>
      <bottom style="double">
        <color indexed="22"/>
      </bottom>
      <diagonal/>
    </border>
    <border>
      <start/>
      <end style="thin">
        <color indexed="22"/>
      </end>
      <top style="double">
        <color indexed="22"/>
      </top>
      <bottom/>
      <diagonal/>
    </border>
    <border>
      <start style="thin">
        <color indexed="22"/>
      </start>
      <end/>
      <top style="double">
        <color indexed="22"/>
      </top>
      <bottom/>
      <diagonal/>
    </border>
    <border>
      <start/>
      <end style="thin">
        <color indexed="55"/>
      </end>
      <top/>
      <bottom/>
      <diagonal/>
    </border>
    <border>
      <start style="thin">
        <color indexed="55"/>
      </start>
      <end style="thin">
        <color indexed="55"/>
      </end>
      <top style="thin">
        <color indexed="55"/>
      </top>
      <bottom style="double">
        <color indexed="55"/>
      </bottom>
      <diagonal/>
    </border>
    <border>
      <start style="thin">
        <color indexed="55"/>
      </start>
      <end style="thin">
        <color indexed="55"/>
      </end>
      <top style="double">
        <color indexed="55"/>
      </top>
      <bottom/>
      <diagonal/>
    </border>
    <border>
      <start style="thin">
        <color indexed="55"/>
      </start>
      <end style="thin">
        <color indexed="55"/>
      </end>
      <top style="double">
        <color indexed="55"/>
      </top>
      <bottom style="thin">
        <color indexed="55"/>
      </bottom>
      <diagonal/>
    </border>
    <border>
      <start style="thin">
        <color indexed="55"/>
      </start>
      <end style="thin">
        <color indexed="55"/>
      </end>
      <top/>
      <bottom/>
      <diagonal/>
    </border>
    <border>
      <start style="thin">
        <color indexed="55"/>
      </start>
      <end style="thin">
        <color indexed="55"/>
      </end>
      <top style="thin">
        <color indexed="55"/>
      </top>
      <bottom/>
      <diagonal/>
    </border>
    <border>
      <start style="thin">
        <color indexed="55"/>
      </start>
      <end/>
      <top style="thin">
        <color indexed="55"/>
      </top>
      <bottom style="thin">
        <color indexed="55"/>
      </bottom>
      <diagonal/>
    </border>
    <border>
      <start/>
      <end/>
      <top/>
      <bottom style="double">
        <color indexed="55"/>
      </bottom>
      <diagonal/>
    </border>
    <border>
      <start/>
      <end/>
      <top/>
      <bottom style="double">
        <color indexed="23"/>
      </bottom>
      <diagonal/>
    </border>
    <border>
      <start style="thin">
        <color indexed="22"/>
      </start>
      <end/>
      <top style="double">
        <color indexed="22"/>
      </top>
      <bottom style="thin">
        <color indexed="22"/>
      </bottom>
      <diagonal/>
    </border>
    <border>
      <start style="thin">
        <color indexed="55"/>
      </start>
      <end/>
      <top/>
      <bottom style="thin">
        <color indexed="55"/>
      </bottom>
      <diagonal/>
    </border>
    <border>
      <start/>
      <end style="thin">
        <color indexed="22"/>
      </end>
      <top/>
      <bottom style="double">
        <color indexed="22"/>
      </bottom>
      <diagonal/>
    </border>
    <border>
      <start/>
      <end/>
      <top style="double">
        <color indexed="22"/>
      </top>
      <bottom style="double">
        <color indexed="22"/>
      </bottom>
      <diagonal/>
    </border>
    <border>
      <start/>
      <end style="thin">
        <color indexed="22"/>
      </end>
      <top style="double">
        <color indexed="22"/>
      </top>
      <bottom style="double">
        <color indexed="22"/>
      </bottom>
      <diagonal/>
    </border>
    <border>
      <start style="thin">
        <color indexed="55"/>
      </start>
      <end/>
      <top style="thin">
        <color indexed="55"/>
      </top>
      <bottom style="double">
        <color indexed="55"/>
      </bottom>
      <diagonal/>
    </border>
    <border>
      <start style="thin">
        <color indexed="22"/>
      </start>
      <end/>
      <top/>
      <bottom style="double">
        <color indexed="22"/>
      </bottom>
      <diagonal/>
    </border>
    <border>
      <start style="double">
        <color indexed="55"/>
      </start>
      <end/>
      <top/>
      <bottom/>
      <diagonal/>
    </border>
    <border>
      <start/>
      <end/>
      <top style="thin">
        <color indexed="55"/>
      </top>
      <bottom style="double">
        <color indexed="55"/>
      </bottom>
      <diagonal/>
    </border>
    <border>
      <start/>
      <end/>
      <top style="double">
        <color indexed="55"/>
      </top>
      <bottom style="double">
        <color indexed="55"/>
      </bottom>
      <diagonal/>
    </border>
    <border>
      <start/>
      <end style="thin">
        <color indexed="55"/>
      </end>
      <top/>
      <bottom style="thin">
        <color indexed="55"/>
      </bottom>
      <diagonal/>
    </border>
    <border>
      <start style="thin">
        <color indexed="55"/>
      </start>
      <end style="thin">
        <color indexed="55"/>
      </end>
      <top style="double">
        <color indexed="55"/>
      </top>
      <bottom style="double">
        <color indexed="55"/>
      </bottom>
      <diagonal/>
    </border>
    <border>
      <start/>
      <end style="thin">
        <color indexed="55"/>
      </end>
      <top style="thin">
        <color indexed="55"/>
      </top>
      <bottom style="double">
        <color indexed="55"/>
      </bottom>
      <diagonal/>
    </border>
    <border>
      <start/>
      <end style="double">
        <color indexed="22"/>
      </end>
      <top/>
      <bottom/>
      <diagonal/>
    </border>
    <border>
      <start/>
      <end style="double">
        <color indexed="22"/>
      </end>
      <top/>
      <bottom style="double">
        <color indexed="22"/>
      </bottom>
      <diagonal/>
    </border>
    <border>
      <start style="thin">
        <color indexed="22"/>
      </start>
      <end style="thin">
        <color indexed="22"/>
      </end>
      <top style="thin">
        <color indexed="22"/>
      </top>
      <bottom style="thin">
        <color indexed="55"/>
      </bottom>
      <diagonal/>
    </border>
    <border>
      <start style="thin">
        <color indexed="55"/>
      </start>
      <end/>
      <top style="thin">
        <color indexed="55"/>
      </top>
      <bottom/>
      <diagonal/>
    </border>
    <border>
      <start/>
      <end style="thin">
        <color indexed="55"/>
      </end>
      <top style="thin">
        <color indexed="55"/>
      </top>
      <bottom/>
      <diagonal/>
    </border>
    <border>
      <start/>
      <end/>
      <top/>
      <bottom style="thin">
        <color indexed="23"/>
      </bottom>
      <diagonal/>
    </border>
    <border>
      <start style="thin">
        <color indexed="55"/>
      </start>
      <end style="thin">
        <color indexed="55"/>
      </end>
      <top/>
      <bottom style="double">
        <color indexed="55"/>
      </bottom>
      <diagonal/>
    </border>
    <border>
      <start/>
      <end/>
      <top style="thin">
        <color indexed="64"/>
      </top>
      <bottom style="thin">
        <color indexed="64"/>
      </bottom>
      <diagonal/>
    </border>
    <border>
      <start/>
      <end/>
      <top/>
      <bottom style="thin">
        <color indexed="64"/>
      </bottom>
      <diagonal/>
    </border>
    <border>
      <start style="dotted">
        <color indexed="55"/>
      </start>
      <end/>
      <top style="dotted">
        <color indexed="55"/>
      </top>
      <bottom/>
      <diagonal/>
    </border>
    <border>
      <start/>
      <end/>
      <top style="dotted">
        <color indexed="55"/>
      </top>
      <bottom/>
      <diagonal/>
    </border>
    <border>
      <start/>
      <end style="dotted">
        <color indexed="55"/>
      </end>
      <top style="dotted">
        <color indexed="55"/>
      </top>
      <bottom/>
      <diagonal/>
    </border>
    <border>
      <start style="dotted">
        <color indexed="55"/>
      </start>
      <end/>
      <top/>
      <bottom/>
      <diagonal/>
    </border>
    <border>
      <start/>
      <end style="dotted">
        <color indexed="55"/>
      </end>
      <top/>
      <bottom/>
      <diagonal/>
    </border>
    <border>
      <start style="dotted">
        <color indexed="55"/>
      </start>
      <end/>
      <top/>
      <bottom style="dotted">
        <color indexed="55"/>
      </bottom>
      <diagonal/>
    </border>
    <border>
      <start/>
      <end/>
      <top/>
      <bottom style="dotted">
        <color indexed="55"/>
      </bottom>
      <diagonal/>
    </border>
    <border>
      <start/>
      <end style="dotted">
        <color indexed="55"/>
      </end>
      <top/>
      <bottom style="dotted">
        <color indexed="55"/>
      </bottom>
      <diagonal/>
    </border>
    <border>
      <start style="thin">
        <color indexed="55"/>
      </start>
      <end/>
      <top style="double">
        <color indexed="55"/>
      </top>
      <bottom style="thin">
        <color indexed="55"/>
      </bottom>
      <diagonal/>
    </border>
    <border>
      <start/>
      <end/>
      <top style="double">
        <color indexed="55"/>
      </top>
      <bottom style="thin">
        <color indexed="55"/>
      </bottom>
      <diagonal/>
    </border>
    <border>
      <start style="thin">
        <color indexed="23"/>
      </start>
      <end/>
      <top style="thin">
        <color indexed="23"/>
      </top>
      <bottom style="double">
        <color indexed="23"/>
      </bottom>
      <diagonal/>
    </border>
    <border>
      <start/>
      <end/>
      <top style="thin">
        <color indexed="23"/>
      </top>
      <bottom style="double">
        <color indexed="23"/>
      </bottom>
      <diagonal/>
    </border>
    <border>
      <start/>
      <end style="thin">
        <color indexed="23"/>
      </end>
      <top style="thin">
        <color indexed="23"/>
      </top>
      <bottom style="double">
        <color indexed="23"/>
      </bottom>
      <diagonal/>
    </border>
    <border>
      <start style="double">
        <color indexed="55"/>
      </start>
      <end/>
      <top style="double">
        <color indexed="55"/>
      </top>
      <bottom/>
      <diagonal/>
    </border>
    <border>
      <start/>
      <end style="double">
        <color indexed="55"/>
      </end>
      <top style="double">
        <color indexed="55"/>
      </top>
      <bottom/>
      <diagonal/>
    </border>
    <border>
      <start style="double">
        <color indexed="55"/>
      </start>
      <end/>
      <top/>
      <bottom style="double">
        <color indexed="55"/>
      </bottom>
      <diagonal/>
    </border>
    <border>
      <start/>
      <end style="double">
        <color indexed="55"/>
      </end>
      <top/>
      <bottom style="double">
        <color indexed="55"/>
      </bottom>
      <diagonal/>
    </border>
    <border>
      <start style="thin">
        <color indexed="64"/>
      </start>
      <end/>
      <top/>
      <bottom/>
      <diagonal/>
    </border>
    <border>
      <start/>
      <end style="thin">
        <color indexed="64"/>
      </end>
      <top/>
      <bottom/>
      <diagonal/>
    </border>
    <border>
      <start style="thin">
        <color indexed="64"/>
      </start>
      <end/>
      <top/>
      <bottom style="thin">
        <color indexed="64"/>
      </bottom>
      <diagonal/>
    </border>
    <border>
      <start/>
      <end style="thin">
        <color indexed="64"/>
      </end>
      <top/>
      <bottom style="thin">
        <color indexed="64"/>
      </bottom>
      <diagonal/>
    </border>
    <border>
      <start style="thin">
        <color theme="0" tint="-0.24994659260841701"/>
      </start>
      <end style="thin">
        <color theme="0" tint="-0.24994659260841701"/>
      </end>
      <top style="thin">
        <color theme="0" tint="-0.24994659260841701"/>
      </top>
      <bottom style="thin">
        <color theme="0" tint="-0.24994659260841701"/>
      </bottom>
      <diagonal/>
    </border>
    <border>
      <start/>
      <end style="thin">
        <color theme="0"/>
      </end>
      <top/>
      <bottom style="thick">
        <color theme="0"/>
      </bottom>
      <diagonal/>
    </border>
    <border>
      <start/>
      <end/>
      <top/>
      <bottom style="thick">
        <color theme="0"/>
      </bottom>
      <diagonal/>
    </border>
    <border>
      <start/>
      <end style="thin">
        <color theme="0"/>
      </end>
      <top/>
      <bottom style="thin">
        <color theme="0"/>
      </bottom>
      <diagonal/>
    </border>
    <border>
      <start/>
      <end style="thin">
        <color theme="0"/>
      </end>
      <top/>
      <bottom/>
      <diagonal/>
    </border>
    <border>
      <start style="thin">
        <color theme="0" tint="-0.34998626667073579"/>
      </start>
      <end style="thin">
        <color theme="0" tint="-0.34998626667073579"/>
      </end>
      <top style="thin">
        <color theme="0" tint="-0.34998626667073579"/>
      </top>
      <bottom style="thin">
        <color theme="0" tint="-0.34998626667073579"/>
      </bottom>
      <diagonal/>
    </border>
    <border>
      <start style="thin">
        <color theme="0" tint="-0.34998626667073579"/>
      </start>
      <end style="thin">
        <color theme="0" tint="-0.34998626667073579"/>
      </end>
      <top style="thin">
        <color theme="0" tint="-0.34998626667073579"/>
      </top>
      <bottom/>
      <diagonal/>
    </border>
    <border>
      <start style="thin">
        <color theme="0" tint="-0.34998626667073579"/>
      </start>
      <end/>
      <top style="thin">
        <color theme="0" tint="-0.34998626667073579"/>
      </top>
      <bottom style="thin">
        <color theme="0" tint="-0.34998626667073579"/>
      </bottom>
      <diagonal/>
    </border>
    <border>
      <start style="thin">
        <color theme="0" tint="-0.34998626667073579"/>
      </start>
      <end style="thin">
        <color theme="0" tint="-0.34998626667073579"/>
      </end>
      <top/>
      <bottom/>
      <diagonal/>
    </border>
    <border>
      <start style="thin">
        <color theme="0" tint="-0.34998626667073579"/>
      </start>
      <end/>
      <top/>
      <bottom style="thin">
        <color theme="0" tint="-0.34998626667073579"/>
      </bottom>
      <diagonal/>
    </border>
    <border>
      <start/>
      <end/>
      <top/>
      <bottom style="thin">
        <color theme="0"/>
      </bottom>
      <diagonal/>
    </border>
    <border>
      <start style="thin">
        <color theme="0" tint="-0.24994659260841701"/>
      </start>
      <end style="thin">
        <color theme="0" tint="-0.24994659260841701"/>
      </end>
      <top style="thin">
        <color theme="0" tint="-0.24994659260841701"/>
      </top>
      <bottom style="double">
        <color theme="0" tint="-0.24994659260841701"/>
      </bottom>
      <diagonal/>
    </border>
    <border>
      <start style="dotted">
        <color rgb="FF3333FF"/>
      </start>
      <end/>
      <top/>
      <bottom/>
      <diagonal/>
    </border>
    <border>
      <start/>
      <end style="dotted">
        <color rgb="FF3333FF"/>
      </end>
      <top/>
      <bottom/>
      <diagonal/>
    </border>
    <border>
      <start style="dotted">
        <color rgb="FF3333FF"/>
      </start>
      <end/>
      <top/>
      <bottom style="dotted">
        <color rgb="FF3333FF"/>
      </bottom>
      <diagonal/>
    </border>
    <border>
      <start/>
      <end/>
      <top/>
      <bottom style="dotted">
        <color rgb="FF3333FF"/>
      </bottom>
      <diagonal/>
    </border>
    <border>
      <start/>
      <end style="dotted">
        <color rgb="FF3333FF"/>
      </end>
      <top/>
      <bottom style="dotted">
        <color rgb="FF3333FF"/>
      </bottom>
      <diagonal/>
    </border>
    <border>
      <start style="thin">
        <color theme="0"/>
      </start>
      <end/>
      <top/>
      <bottom style="thin">
        <color theme="0"/>
      </bottom>
      <diagonal/>
    </border>
    <border>
      <start/>
      <end/>
      <top style="thin">
        <color theme="0"/>
      </top>
      <bottom style="thin">
        <color theme="0"/>
      </bottom>
      <diagonal/>
    </border>
    <border>
      <start/>
      <end/>
      <top style="medium">
        <color theme="0"/>
      </top>
      <bottom style="thin">
        <color theme="0"/>
      </bottom>
      <diagonal/>
    </border>
    <border>
      <start/>
      <end style="thin">
        <color theme="0"/>
      </end>
      <top style="medium">
        <color theme="0"/>
      </top>
      <bottom style="thin">
        <color theme="0"/>
      </bottom>
      <diagonal/>
    </border>
    <border>
      <start style="thin">
        <color theme="0" tint="-0.24994659260841701"/>
      </start>
      <end style="thin">
        <color theme="0" tint="-0.24994659260841701"/>
      </end>
      <top/>
      <bottom style="double">
        <color theme="0" tint="-0.24994659260841701"/>
      </bottom>
      <diagonal/>
    </border>
    <border>
      <start style="thin">
        <color theme="0" tint="-0.24994659260841701"/>
      </start>
      <end style="thin">
        <color theme="0" tint="-0.24994659260841701"/>
      </end>
      <top style="double">
        <color theme="0" tint="-0.24994659260841701"/>
      </top>
      <bottom style="double">
        <color theme="0" tint="-0.24994659260841701"/>
      </bottom>
      <diagonal/>
    </border>
    <border>
      <start style="thin">
        <color indexed="22"/>
      </start>
      <end/>
      <top/>
      <bottom style="thin">
        <color indexed="22"/>
      </bottom>
      <diagonal/>
    </border>
    <border>
      <start/>
      <end style="thin">
        <color indexed="22"/>
      </end>
      <top/>
      <bottom style="thin">
        <color indexed="22"/>
      </bottom>
      <diagonal/>
    </border>
    <border>
      <start style="thin">
        <color indexed="22"/>
      </start>
      <end style="thin">
        <color indexed="22"/>
      </end>
      <top/>
      <bottom style="thin">
        <color indexed="22"/>
      </bottom>
      <diagonal/>
    </border>
    <border>
      <start/>
      <end/>
      <top/>
      <bottom style="thin">
        <color indexed="22"/>
      </bottom>
      <diagonal/>
    </border>
    <border>
      <start style="thin">
        <color theme="0" tint="-0.14999847407452621"/>
      </start>
      <end style="thin">
        <color theme="0" tint="-0.14999847407452621"/>
      </end>
      <top/>
      <bottom/>
      <diagonal/>
    </border>
    <border>
      <start style="thin">
        <color theme="0" tint="-0.14999847407452621"/>
      </start>
      <end/>
      <top/>
      <bottom/>
      <diagonal/>
    </border>
    <border>
      <start/>
      <end/>
      <top style="thin">
        <color theme="0" tint="-0.34998626667073579"/>
      </top>
      <bottom style="thin">
        <color theme="0" tint="-0.34998626667073579"/>
      </bottom>
      <diagonal/>
    </border>
    <border>
      <start/>
      <end style="thin">
        <color theme="0" tint="-0.34998626667073579"/>
      </end>
      <top style="thin">
        <color theme="0" tint="-0.34998626667073579"/>
      </top>
      <bottom style="thin">
        <color theme="0" tint="-0.34998626667073579"/>
      </bottom>
      <diagonal/>
    </border>
    <border>
      <start/>
      <end/>
      <top style="thin">
        <color theme="0" tint="-0.34998626667073579"/>
      </top>
      <bottom/>
      <diagonal/>
    </border>
    <border>
      <start/>
      <end/>
      <top/>
      <bottom style="thin">
        <color theme="0" tint="-0.34998626667073579"/>
      </bottom>
      <diagonal/>
    </border>
    <border>
      <start style="thin">
        <color theme="0" tint="-0.24994659260841701"/>
      </start>
      <end/>
      <top style="thin">
        <color indexed="22"/>
      </top>
      <bottom/>
      <diagonal/>
    </border>
    <border>
      <start style="thin">
        <color theme="0" tint="-0.24994659260841701"/>
      </start>
      <end/>
      <top/>
      <bottom style="thin">
        <color indexed="22"/>
      </bottom>
      <diagonal/>
    </border>
    <border>
      <start style="thin">
        <color theme="0" tint="-0.34998626667073579"/>
      </start>
      <end/>
      <top/>
      <bottom/>
      <diagonal/>
    </border>
    <border>
      <start style="thin">
        <color theme="0" tint="-0.34998626667073579"/>
      </start>
      <end style="thin">
        <color theme="0" tint="-0.34998626667073579"/>
      </end>
      <top style="thin">
        <color indexed="64"/>
      </top>
      <bottom style="thin">
        <color theme="0" tint="-0.34998626667073579"/>
      </bottom>
      <diagonal/>
    </border>
    <border>
      <start style="thin">
        <color theme="0" tint="-0.34998626667073579"/>
      </start>
      <end/>
      <top style="thin">
        <color indexed="64"/>
      </top>
      <bottom style="thin">
        <color theme="0" tint="-0.34998626667073579"/>
      </bottom>
      <diagonal/>
    </border>
    <border>
      <start style="thin">
        <color indexed="64"/>
      </start>
      <end/>
      <top style="thin">
        <color indexed="64"/>
      </top>
      <bottom/>
      <diagonal/>
    </border>
    <border>
      <start/>
      <end/>
      <top style="thin">
        <color indexed="64"/>
      </top>
      <bottom/>
      <diagonal/>
    </border>
    <border>
      <start/>
      <end style="thin">
        <color indexed="64"/>
      </end>
      <top style="thin">
        <color indexed="64"/>
      </top>
      <bottom/>
      <diagonal/>
    </border>
    <border>
      <start/>
      <end/>
      <top style="thin">
        <color indexed="55"/>
      </top>
      <bottom/>
      <diagonal/>
    </border>
    <border>
      <start/>
      <end style="thin">
        <color indexed="55"/>
      </end>
      <top style="thin">
        <color indexed="55"/>
      </top>
      <bottom/>
      <diagonal/>
    </border>
    <border>
      <start style="thin">
        <color indexed="55"/>
      </start>
      <end/>
      <top style="thin">
        <color indexed="55"/>
      </top>
      <bottom style="thin">
        <color indexed="55"/>
      </bottom>
      <diagonal/>
    </border>
    <border>
      <start/>
      <end/>
      <top style="thin">
        <color indexed="55"/>
      </top>
      <bottom style="thin">
        <color indexed="55"/>
      </bottom>
      <diagonal/>
    </border>
    <border>
      <start/>
      <end style="thin">
        <color indexed="55"/>
      </end>
      <top style="thin">
        <color indexed="55"/>
      </top>
      <bottom style="thin">
        <color indexed="55"/>
      </bottom>
      <diagonal/>
    </border>
    <border>
      <start/>
      <end style="double">
        <color indexed="22"/>
      </end>
      <top/>
      <bottom style="thin">
        <color indexed="22"/>
      </bottom>
      <diagonal/>
    </border>
    <border>
      <start/>
      <end style="double">
        <color indexed="22"/>
      </end>
      <top style="thin">
        <color indexed="22"/>
      </top>
      <bottom/>
      <diagonal/>
    </border>
    <border>
      <start style="thin">
        <color indexed="22"/>
      </start>
      <end style="thin">
        <color indexed="22"/>
      </end>
      <top style="thin">
        <color theme="0" tint="-0.34998626667073579"/>
      </top>
      <bottom style="thin">
        <color theme="0" tint="-0.34998626667073579"/>
      </bottom>
      <diagonal/>
    </border>
    <border>
      <start style="thin">
        <color indexed="64"/>
      </start>
      <end style="thin">
        <color indexed="64"/>
      </end>
      <top style="thin">
        <color indexed="64"/>
      </top>
      <bottom/>
      <diagonal/>
    </border>
    <border>
      <start style="thin">
        <color theme="1" tint="0.34998626667073579"/>
      </start>
      <end style="thin">
        <color theme="1" tint="0.34998626667073579"/>
      </end>
      <top style="thin">
        <color theme="1" tint="0.34998626667073579"/>
      </top>
      <bottom style="thin">
        <color theme="1" tint="0.34998626667073579"/>
      </bottom>
      <diagonal/>
    </border>
    <border>
      <start style="thin">
        <color indexed="64"/>
      </start>
      <end style="thin">
        <color indexed="64"/>
      </end>
      <top/>
      <bottom style="thin">
        <color indexed="64"/>
      </bottom>
      <diagonal/>
    </border>
    <border>
      <start style="thin">
        <color theme="0" tint="-0.34998626667073579"/>
      </start>
      <end/>
      <top style="thin">
        <color theme="0" tint="-0.34998626667073579"/>
      </top>
      <bottom/>
      <diagonal/>
    </border>
    <border>
      <start/>
      <end style="thin">
        <color theme="0" tint="-0.34998626667073579"/>
      </end>
      <top style="thin">
        <color theme="0" tint="-0.34998626667073579"/>
      </top>
      <bottom/>
      <diagonal/>
    </border>
    <border>
      <start/>
      <end/>
      <top/>
      <bottom style="thin">
        <color theme="0" tint="-0.24994659260841701"/>
      </bottom>
      <diagonal/>
    </border>
    <border>
      <start style="medium">
        <color indexed="64"/>
      </start>
      <end style="medium">
        <color indexed="64"/>
      </end>
      <top style="medium">
        <color indexed="64"/>
      </top>
      <bottom style="medium">
        <color indexed="64"/>
      </bottom>
      <diagonal/>
    </border>
    <border>
      <start/>
      <end style="thin">
        <color theme="0" tint="-0.34998626667073579"/>
      </end>
      <top style="thin">
        <color indexed="64"/>
      </top>
      <bottom style="thin">
        <color theme="0" tint="-0.34998626667073579"/>
      </bottom>
      <diagonal/>
    </border>
    <border>
      <start/>
      <end style="thin">
        <color theme="0" tint="-0.34998626667073579"/>
      </end>
      <top/>
      <bottom/>
      <diagonal/>
    </border>
    <border>
      <start/>
      <end style="thin">
        <color theme="0"/>
      </end>
      <top style="thin">
        <color theme="0"/>
      </top>
      <bottom style="thin">
        <color theme="0"/>
      </bottom>
      <diagonal/>
    </border>
    <border>
      <start style="medium">
        <color indexed="64"/>
      </start>
      <end/>
      <top/>
      <bottom/>
      <diagonal/>
    </border>
    <border>
      <start style="medium">
        <color indexed="64"/>
      </start>
      <end/>
      <top style="thin">
        <color indexed="22"/>
      </top>
      <bottom/>
      <diagonal/>
    </border>
    <border>
      <start style="medium">
        <color indexed="64"/>
      </start>
      <end/>
      <top/>
      <bottom style="thin">
        <color indexed="22"/>
      </bottom>
      <diagonal/>
    </border>
    <border>
      <start style="medium">
        <color indexed="64"/>
      </start>
      <end/>
      <top style="thin">
        <color indexed="22"/>
      </top>
      <bottom style="thin">
        <color indexed="22"/>
      </bottom>
      <diagonal/>
    </border>
    <border>
      <start style="thin">
        <color rgb="FFC0C0C0"/>
      </start>
      <end style="thin">
        <color rgb="FFC0C0C0"/>
      </end>
      <top style="thin">
        <color rgb="FFC0C0C0"/>
      </top>
      <bottom style="thin">
        <color rgb="FFC0C0C0"/>
      </bottom>
      <diagonal/>
    </border>
    <border>
      <start style="thin">
        <color rgb="FFC0C0C0"/>
      </start>
      <end/>
      <top style="thin">
        <color rgb="FFC0C0C0"/>
      </top>
      <bottom style="thin">
        <color rgb="FFC0C0C0"/>
      </bottom>
      <diagonal/>
    </border>
    <border>
      <start/>
      <end/>
      <top style="thin">
        <color rgb="FFC0C0C0"/>
      </top>
      <bottom style="thin">
        <color rgb="FFC0C0C0"/>
      </bottom>
      <diagonal/>
    </border>
    <border>
      <start/>
      <end style="thin">
        <color rgb="FFC0C0C0"/>
      </end>
      <top style="thin">
        <color rgb="FFC0C0C0"/>
      </top>
      <bottom style="thin">
        <color rgb="FFC0C0C0"/>
      </bottom>
      <diagonal/>
    </border>
    <border>
      <start style="thin">
        <color indexed="23"/>
      </start>
      <end/>
      <top/>
      <bottom style="thin">
        <color indexed="23"/>
      </bottom>
      <diagonal/>
    </border>
    <border>
      <start/>
      <end/>
      <top style="thin">
        <color indexed="23"/>
      </top>
      <bottom style="thin">
        <color indexed="23"/>
      </bottom>
      <diagonal/>
    </border>
    <border>
      <start style="thin">
        <color indexed="23"/>
      </start>
      <end/>
      <top style="thin">
        <color indexed="23"/>
      </top>
      <bottom style="thin">
        <color indexed="23"/>
      </bottom>
      <diagonal/>
    </border>
    <border>
      <start/>
      <end style="thin">
        <color indexed="23"/>
      </end>
      <top style="thin">
        <color indexed="23"/>
      </top>
      <bottom/>
      <diagonal/>
    </border>
    <border>
      <start/>
      <end style="thin">
        <color indexed="23"/>
      </end>
      <top style="thin">
        <color indexed="23"/>
      </top>
      <bottom style="thin">
        <color indexed="23"/>
      </bottom>
      <diagonal/>
    </border>
    <border>
      <start style="thin">
        <color indexed="23"/>
      </start>
      <end style="thin">
        <color indexed="55"/>
      </end>
      <top style="thin">
        <color indexed="23"/>
      </top>
      <bottom style="thin">
        <color indexed="23"/>
      </bottom>
      <diagonal/>
    </border>
    <border>
      <start/>
      <end/>
      <top style="thin">
        <color indexed="23"/>
      </top>
      <bottom/>
      <diagonal/>
    </border>
    <border>
      <start/>
      <end style="thin">
        <color indexed="55"/>
      </end>
      <top style="thin">
        <color indexed="23"/>
      </top>
      <bottom style="thin">
        <color indexed="23"/>
      </bottom>
      <diagonal/>
    </border>
    <border>
      <start style="thin">
        <color indexed="23"/>
      </start>
      <end/>
      <top style="thin">
        <color indexed="23"/>
      </top>
      <bottom style="thin">
        <color indexed="55"/>
      </bottom>
      <diagonal/>
    </border>
    <border>
      <start/>
      <end/>
      <top style="double">
        <color indexed="23"/>
      </top>
      <bottom style="thin">
        <color indexed="64"/>
      </bottom>
      <diagonal/>
    </border>
    <border>
      <start style="thin">
        <color indexed="64"/>
      </start>
      <end style="thin">
        <color indexed="64"/>
      </end>
      <top style="thin">
        <color indexed="64"/>
      </top>
      <bottom style="thin">
        <color indexed="64"/>
      </bottom>
      <diagonal/>
    </border>
    <border>
      <start style="thin">
        <color indexed="64"/>
      </start>
      <end/>
      <top style="thin">
        <color indexed="64"/>
      </top>
      <bottom style="thin">
        <color indexed="64"/>
      </bottom>
      <diagonal/>
    </border>
    <border>
      <start/>
      <end style="thin">
        <color indexed="64"/>
      </end>
      <top style="thin">
        <color indexed="64"/>
      </top>
      <bottom style="thin">
        <color indexed="64"/>
      </bottom>
      <diagonal/>
    </border>
    <border>
      <start style="thin">
        <color indexed="64"/>
      </start>
      <end/>
      <top/>
      <bottom style="medium">
        <color indexed="64"/>
      </bottom>
      <diagonal/>
    </border>
    <border>
      <start/>
      <end/>
      <top/>
      <bottom style="medium">
        <color indexed="64"/>
      </bottom>
      <diagonal/>
    </border>
    <border>
      <start/>
      <end style="thin">
        <color indexed="22"/>
      </end>
      <top style="medium">
        <color indexed="64"/>
      </top>
      <bottom/>
      <diagonal/>
    </border>
    <border>
      <start style="thin">
        <color indexed="22"/>
      </start>
      <end style="thin">
        <color indexed="22"/>
      </end>
      <top style="medium">
        <color indexed="64"/>
      </top>
      <bottom/>
      <diagonal/>
    </border>
    <border>
      <start style="thin">
        <color indexed="22"/>
      </start>
      <end/>
      <top style="medium">
        <color indexed="64"/>
      </top>
      <bottom/>
      <diagonal/>
    </border>
    <border>
      <start style="thin">
        <color indexed="64"/>
      </start>
      <end style="thin">
        <color indexed="64"/>
      </end>
      <top style="medium">
        <color indexed="64"/>
      </top>
      <bottom/>
      <diagonal/>
    </border>
    <border>
      <start style="thin">
        <color indexed="64"/>
      </start>
      <end style="thin">
        <color indexed="64"/>
      </end>
      <top/>
      <bottom/>
      <diagonal/>
    </border>
    <border>
      <start style="thin">
        <color indexed="64"/>
      </start>
      <end style="thin">
        <color indexed="64"/>
      </end>
      <top style="thin">
        <color indexed="22"/>
      </top>
      <bottom style="double">
        <color indexed="22"/>
      </bottom>
      <diagonal/>
    </border>
    <border>
      <start style="medium">
        <color indexed="64"/>
      </start>
      <end style="medium">
        <color indexed="64"/>
      </end>
      <top/>
      <bottom style="double">
        <color indexed="22"/>
      </bottom>
      <diagonal/>
    </border>
    <border>
      <start style="medium">
        <color indexed="64"/>
      </start>
      <end style="medium">
        <color indexed="64"/>
      </end>
      <top style="thin">
        <color indexed="22"/>
      </top>
      <bottom style="double">
        <color indexed="22"/>
      </bottom>
      <diagonal/>
    </border>
    <border>
      <start style="medium">
        <color indexed="64"/>
      </start>
      <end style="medium">
        <color indexed="64"/>
      </end>
      <top style="medium">
        <color indexed="64"/>
      </top>
      <bottom style="double">
        <color indexed="22"/>
      </bottom>
      <diagonal/>
    </border>
    <border>
      <start style="medium">
        <color indexed="64"/>
      </start>
      <end style="medium">
        <color indexed="64"/>
      </end>
      <top/>
      <bottom style="medium">
        <color indexed="64"/>
      </bottom>
      <diagonal/>
    </border>
    <border>
      <start style="medium">
        <color indexed="64"/>
      </start>
      <end style="medium">
        <color indexed="64"/>
      </end>
      <top style="medium">
        <color indexed="64"/>
      </top>
      <bottom/>
      <diagonal/>
    </border>
    <border>
      <start/>
      <end style="thin">
        <color indexed="64"/>
      </end>
      <top/>
      <bottom style="thin">
        <color indexed="22"/>
      </bottom>
      <diagonal/>
    </border>
    <border>
      <start style="medium">
        <color indexed="64"/>
      </start>
      <end style="medium">
        <color indexed="64"/>
      </end>
      <top/>
      <bottom/>
      <diagonal/>
    </border>
    <border>
      <start style="thin">
        <color indexed="22"/>
      </start>
      <end style="thin">
        <color indexed="64"/>
      </end>
      <top style="thin">
        <color indexed="22"/>
      </top>
      <bottom/>
      <diagonal/>
    </border>
    <border>
      <start style="thin">
        <color indexed="22"/>
      </start>
      <end style="thin">
        <color indexed="64"/>
      </end>
      <top/>
      <bottom style="thin">
        <color indexed="22"/>
      </bottom>
      <diagonal/>
    </border>
    <border>
      <start style="thin">
        <color indexed="22"/>
      </start>
      <end style="thin">
        <color indexed="64"/>
      </end>
      <top style="thin">
        <color indexed="22"/>
      </top>
      <bottom style="double">
        <color indexed="22"/>
      </bottom>
      <diagonal/>
    </border>
    <border>
      <start style="thin">
        <color indexed="64"/>
      </start>
      <end/>
      <top/>
      <bottom style="thin">
        <color indexed="22"/>
      </bottom>
      <diagonal/>
    </border>
    <border>
      <start style="thin">
        <color indexed="64"/>
      </start>
      <end style="thin">
        <color indexed="22"/>
      </end>
      <top/>
      <bottom/>
      <diagonal/>
    </border>
    <border>
      <start/>
      <end style="thin">
        <color indexed="64"/>
      </end>
      <top style="thin">
        <color indexed="22"/>
      </top>
      <bottom/>
      <diagonal/>
    </border>
    <border>
      <start/>
      <end style="thin">
        <color indexed="64"/>
      </end>
      <top style="thin">
        <color indexed="22"/>
      </top>
      <bottom style="thin">
        <color indexed="22"/>
      </bottom>
      <diagonal/>
    </border>
    <border>
      <start style="thin">
        <color indexed="22"/>
      </start>
      <end style="thin">
        <color indexed="64"/>
      </end>
      <top/>
      <bottom style="double">
        <color indexed="22"/>
      </bottom>
      <diagonal/>
    </border>
    <border>
      <start style="thin">
        <color indexed="64"/>
      </start>
      <end/>
      <top style="thin">
        <color theme="0" tint="-0.34998626667073579"/>
      </top>
      <bottom style="thin">
        <color theme="0" tint="-0.34998626667073579"/>
      </bottom>
      <diagonal/>
    </border>
    <border>
      <start/>
      <end style="thin">
        <color indexed="22"/>
      </end>
      <top style="thin">
        <color indexed="64"/>
      </top>
      <bottom style="thin">
        <color indexed="22"/>
      </bottom>
      <diagonal/>
    </border>
    <border>
      <start style="thin">
        <color indexed="22"/>
      </start>
      <end/>
      <top style="thin">
        <color indexed="64"/>
      </top>
      <bottom style="thin">
        <color indexed="22"/>
      </bottom>
      <diagonal/>
    </border>
    <border>
      <start/>
      <end/>
      <top style="thin">
        <color indexed="64"/>
      </top>
      <bottom style="thin">
        <color indexed="22"/>
      </bottom>
      <diagonal/>
    </border>
    <border>
      <start/>
      <end style="thin">
        <color indexed="64"/>
      </end>
      <top style="thin">
        <color indexed="64"/>
      </top>
      <bottom style="thin">
        <color indexed="22"/>
      </bottom>
      <diagonal/>
    </border>
    <border>
      <start style="thin">
        <color indexed="22"/>
      </start>
      <end style="thin">
        <color indexed="64"/>
      </end>
      <top/>
      <bottom style="thin">
        <color indexed="64"/>
      </bottom>
      <diagonal/>
    </border>
    <border>
      <start style="thin">
        <color indexed="22"/>
      </start>
      <end style="thin">
        <color indexed="22"/>
      </end>
      <top style="thin">
        <color indexed="22"/>
      </top>
      <bottom style="thin">
        <color indexed="64"/>
      </bottom>
      <diagonal/>
    </border>
    <border>
      <start style="thin">
        <color indexed="22"/>
      </start>
      <end style="thin">
        <color indexed="64"/>
      </end>
      <top style="thin">
        <color indexed="22"/>
      </top>
      <bottom style="thin">
        <color indexed="64"/>
      </bottom>
      <diagonal/>
    </border>
    <border>
      <start style="thin">
        <color indexed="22"/>
      </start>
      <end style="thin">
        <color indexed="22"/>
      </end>
      <top/>
      <bottom style="thin">
        <color indexed="64"/>
      </bottom>
      <diagonal/>
    </border>
    <border>
      <start/>
      <end/>
      <top/>
      <bottom style="thin">
        <color rgb="FFC0C0C0"/>
      </bottom>
      <diagonal/>
    </border>
    <border>
      <start style="thin">
        <color indexed="64"/>
      </start>
      <end style="thin">
        <color indexed="64"/>
      </end>
      <top style="thin">
        <color indexed="64"/>
      </top>
      <bottom style="thin">
        <color rgb="FFC0C0C0"/>
      </bottom>
      <diagonal/>
    </border>
    <border>
      <start style="thin">
        <color indexed="64"/>
      </start>
      <end style="thin">
        <color indexed="64"/>
      </end>
      <top style="thin">
        <color rgb="FFC0C0C0"/>
      </top>
      <bottom style="thin">
        <color rgb="FFC0C0C0"/>
      </bottom>
      <diagonal/>
    </border>
    <border>
      <start style="thin">
        <color indexed="64"/>
      </start>
      <end style="thin">
        <color indexed="64"/>
      </end>
      <top style="thin">
        <color rgb="FFC0C0C0"/>
      </top>
      <bottom style="thin">
        <color indexed="64"/>
      </bottom>
      <diagonal/>
    </border>
    <border>
      <start/>
      <end style="medium">
        <color indexed="64"/>
      </end>
      <top style="thin">
        <color indexed="64"/>
      </top>
      <bottom style="thin">
        <color indexed="64"/>
      </bottom>
      <diagonal/>
    </border>
  </borders>
  <cellStyleXfs count="48">
    <xf numFmtId="0" fontId="0" fillId="0" borderId="0"/>
    <xf numFmtId="43" fontId="13" fillId="0" borderId="0" applyFont="0" applyFill="0" applyBorder="0" applyAlignment="0" applyProtection="0"/>
    <xf numFmtId="0" fontId="35" fillId="0" borderId="0" applyNumberFormat="0" applyFill="0" applyBorder="0" applyAlignment="0" applyProtection="0">
      <alignment vertical="top"/>
      <protection locked="0"/>
    </xf>
    <xf numFmtId="0" fontId="13" fillId="0" borderId="0"/>
    <xf numFmtId="0" fontId="48"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2" fillId="0" borderId="0"/>
    <xf numFmtId="0" fontId="53" fillId="0" borderId="0" applyNumberFormat="0" applyFill="0" applyBorder="0" applyAlignment="0" applyProtection="0"/>
    <xf numFmtId="0" fontId="11" fillId="0" borderId="0"/>
    <xf numFmtId="0" fontId="10" fillId="0" borderId="0"/>
    <xf numFmtId="0" fontId="9" fillId="0" borderId="0"/>
    <xf numFmtId="0" fontId="8" fillId="0" borderId="0"/>
    <xf numFmtId="0" fontId="7" fillId="0" borderId="0"/>
    <xf numFmtId="0" fontId="6" fillId="0" borderId="0"/>
    <xf numFmtId="0" fontId="21" fillId="0" borderId="0"/>
    <xf numFmtId="0" fontId="21" fillId="0" borderId="0"/>
    <xf numFmtId="0" fontId="21" fillId="0" borderId="0"/>
    <xf numFmtId="0" fontId="21" fillId="0" borderId="0"/>
    <xf numFmtId="0" fontId="4"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7" fontId="159" fillId="0" borderId="0"/>
    <xf numFmtId="0" fontId="1" fillId="0" borderId="0"/>
    <xf numFmtId="0" fontId="1" fillId="0" borderId="0"/>
  </cellStyleXfs>
  <cellXfs count="2453">
    <xf numFmtId="0" fontId="0" fillId="0" borderId="0" xfId="0"/>
    <xf numFmtId="0" fontId="13" fillId="0" borderId="0" xfId="0" applyFont="1"/>
    <xf numFmtId="0" fontId="18" fillId="0" borderId="0" xfId="0" applyFont="1"/>
    <xf numFmtId="0" fontId="0" fillId="0" borderId="0" xfId="0" applyAlignment="1">
      <alignment horizontal="left" vertical="center"/>
    </xf>
    <xf numFmtId="0" fontId="14" fillId="0" borderId="0" xfId="0" applyFont="1"/>
    <xf numFmtId="0" fontId="0" fillId="0" borderId="0" xfId="0" applyProtection="1"/>
    <xf numFmtId="0" fontId="0" fillId="0" borderId="0" xfId="0" applyBorder="1" applyProtection="1"/>
    <xf numFmtId="0" fontId="18" fillId="0" borderId="0" xfId="0" applyFont="1" applyAlignment="1"/>
    <xf numFmtId="0" fontId="0" fillId="0" borderId="0" xfId="0" applyFill="1"/>
    <xf numFmtId="0" fontId="18" fillId="0" borderId="0" xfId="0" applyFont="1" applyFill="1"/>
    <xf numFmtId="0" fontId="26" fillId="0" borderId="0" xfId="0" applyFont="1" applyProtection="1"/>
    <xf numFmtId="0" fontId="26" fillId="0" borderId="0" xfId="0" applyFont="1" applyProtection="1">
      <protection locked="0"/>
    </xf>
    <xf numFmtId="0" fontId="13" fillId="0" borderId="0" xfId="0" applyFont="1" applyProtection="1"/>
    <xf numFmtId="0" fontId="0" fillId="0" borderId="0" xfId="0" applyFill="1" applyProtection="1"/>
    <xf numFmtId="0" fontId="28" fillId="0" borderId="0" xfId="0" applyFont="1" applyAlignment="1" applyProtection="1">
      <alignment horizontal="right" vertical="top"/>
    </xf>
    <xf numFmtId="164" fontId="18" fillId="0" borderId="0" xfId="0" applyNumberFormat="1" applyFont="1" applyAlignment="1" applyProtection="1">
      <alignment horizontal="left" wrapText="1"/>
    </xf>
    <xf numFmtId="0" fontId="18" fillId="0" borderId="0" xfId="0" applyFont="1" applyAlignment="1">
      <alignment horizontal="left" wrapText="1"/>
    </xf>
    <xf numFmtId="49" fontId="30" fillId="0" borderId="0" xfId="0" applyNumberFormat="1" applyFont="1" applyAlignment="1">
      <alignment horizontal="right" vertical="top" indent="1"/>
    </xf>
    <xf numFmtId="49" fontId="30" fillId="0" borderId="0" xfId="0" applyNumberFormat="1" applyFont="1" applyAlignment="1">
      <alignment horizontal="right" vertical="top"/>
    </xf>
    <xf numFmtId="0" fontId="0" fillId="0" borderId="0" xfId="0" applyAlignment="1"/>
    <xf numFmtId="0" fontId="18" fillId="0" borderId="0" xfId="0" applyFont="1" applyAlignment="1">
      <alignment horizontal="left"/>
    </xf>
    <xf numFmtId="0" fontId="27" fillId="0" borderId="0" xfId="0" applyFont="1"/>
    <xf numFmtId="49" fontId="32" fillId="0" borderId="0" xfId="0" applyNumberFormat="1" applyFont="1" applyAlignment="1">
      <alignment horizontal="right" vertical="top" indent="1"/>
    </xf>
    <xf numFmtId="0" fontId="28" fillId="0" borderId="0" xfId="0" applyFont="1" applyAlignment="1" applyProtection="1">
      <alignment horizontal="left" vertical="center" wrapText="1"/>
    </xf>
    <xf numFmtId="0" fontId="0" fillId="0" borderId="0" xfId="0" applyAlignment="1">
      <alignment horizontal="left" vertical="center" wrapText="1"/>
    </xf>
    <xf numFmtId="49" fontId="30" fillId="0" borderId="0" xfId="0" applyNumberFormat="1" applyFont="1" applyAlignment="1">
      <alignment horizontal="right" vertical="center"/>
    </xf>
    <xf numFmtId="0" fontId="17" fillId="0" borderId="0" xfId="12" applyFont="1" applyBorder="1" applyAlignment="1" applyProtection="1">
      <alignment vertical="center"/>
    </xf>
    <xf numFmtId="0" fontId="19" fillId="0" borderId="0" xfId="12" applyNumberFormat="1" applyFont="1" applyBorder="1" applyAlignment="1" applyProtection="1">
      <alignment horizontal="left" vertical="center"/>
    </xf>
    <xf numFmtId="0" fontId="19" fillId="0" borderId="0" xfId="12" applyNumberFormat="1" applyFont="1" applyBorder="1" applyAlignment="1" applyProtection="1">
      <alignment vertical="center"/>
    </xf>
    <xf numFmtId="0" fontId="14" fillId="0" borderId="0" xfId="12" applyNumberFormat="1" applyFont="1" applyBorder="1" applyAlignment="1" applyProtection="1">
      <alignment vertical="center"/>
    </xf>
    <xf numFmtId="0" fontId="17" fillId="0" borderId="0" xfId="12" applyNumberFormat="1" applyFont="1" applyBorder="1" applyAlignment="1" applyProtection="1">
      <alignment vertical="center"/>
    </xf>
    <xf numFmtId="0" fontId="17" fillId="0" borderId="0" xfId="12" applyNumberFormat="1" applyFont="1" applyBorder="1" applyAlignment="1" applyProtection="1">
      <alignment horizontal="left" vertical="center"/>
    </xf>
    <xf numFmtId="0" fontId="14" fillId="0" borderId="0" xfId="12" applyNumberFormat="1" applyFont="1" applyBorder="1" applyAlignment="1" applyProtection="1">
      <alignment horizontal="left" vertical="center"/>
    </xf>
    <xf numFmtId="0" fontId="17" fillId="0" borderId="0" xfId="0" applyNumberFormat="1" applyFont="1" applyBorder="1" applyAlignment="1" applyProtection="1">
      <alignment vertical="center"/>
    </xf>
    <xf numFmtId="0" fontId="17" fillId="0" borderId="0" xfId="12" applyNumberFormat="1" applyFont="1" applyBorder="1" applyAlignment="1" applyProtection="1">
      <alignment horizontal="centerContinuous" vertical="center"/>
    </xf>
    <xf numFmtId="0" fontId="26" fillId="0" borderId="0" xfId="0" applyFont="1" applyFill="1" applyProtection="1"/>
    <xf numFmtId="0" fontId="17" fillId="0" borderId="0" xfId="12" applyFont="1" applyBorder="1" applyAlignment="1" applyProtection="1">
      <alignment horizontal="left" vertical="center"/>
    </xf>
    <xf numFmtId="0" fontId="34" fillId="0" borderId="0" xfId="12" applyFont="1" applyBorder="1" applyAlignment="1" applyProtection="1">
      <alignment vertical="center"/>
    </xf>
    <xf numFmtId="0" fontId="16" fillId="0" borderId="0" xfId="12" applyFont="1" applyBorder="1" applyAlignment="1" applyProtection="1">
      <alignment horizontal="center" vertical="center"/>
    </xf>
    <xf numFmtId="0" fontId="16" fillId="0" borderId="0" xfId="12" applyFont="1" applyBorder="1" applyAlignment="1" applyProtection="1">
      <alignment horizontal="left" vertical="center"/>
    </xf>
    <xf numFmtId="0" fontId="19" fillId="0" borderId="0" xfId="12" applyNumberFormat="1" applyFont="1" applyBorder="1" applyAlignment="1" applyProtection="1">
      <alignment horizontal="center" vertical="center"/>
    </xf>
    <xf numFmtId="0" fontId="14" fillId="0" borderId="0" xfId="12" applyFont="1" applyBorder="1" applyAlignment="1" applyProtection="1">
      <alignment vertical="center"/>
    </xf>
    <xf numFmtId="0" fontId="17" fillId="0" borderId="0" xfId="12" quotePrefix="1" applyNumberFormat="1" applyFont="1" applyBorder="1" applyAlignment="1" applyProtection="1">
      <alignment horizontal="left" vertical="center"/>
    </xf>
    <xf numFmtId="0" fontId="17" fillId="0" borderId="15" xfId="12" applyFont="1" applyBorder="1" applyAlignment="1" applyProtection="1">
      <alignment vertical="center"/>
    </xf>
    <xf numFmtId="0" fontId="17" fillId="0" borderId="9" xfId="12" applyFont="1" applyBorder="1" applyAlignment="1" applyProtection="1">
      <alignment vertical="center"/>
    </xf>
    <xf numFmtId="0" fontId="17" fillId="0" borderId="17" xfId="12" applyFont="1" applyBorder="1" applyAlignment="1" applyProtection="1">
      <alignment vertical="center"/>
    </xf>
    <xf numFmtId="0" fontId="19" fillId="0" borderId="0" xfId="0" applyNumberFormat="1" applyFont="1" applyFill="1" applyBorder="1" applyAlignment="1" applyProtection="1">
      <alignment vertical="center"/>
    </xf>
    <xf numFmtId="0" fontId="14" fillId="0" borderId="15" xfId="12" applyNumberFormat="1" applyFont="1" applyBorder="1" applyAlignment="1" applyProtection="1">
      <alignment vertical="center"/>
    </xf>
    <xf numFmtId="0" fontId="17" fillId="0" borderId="15" xfId="12" applyNumberFormat="1" applyFont="1" applyBorder="1" applyAlignment="1" applyProtection="1">
      <alignment vertical="center"/>
    </xf>
    <xf numFmtId="0" fontId="17" fillId="0" borderId="19" xfId="12" applyNumberFormat="1" applyFont="1" applyBorder="1" applyAlignment="1" applyProtection="1">
      <alignment vertical="center"/>
    </xf>
    <xf numFmtId="0" fontId="17" fillId="0" borderId="9" xfId="12" applyNumberFormat="1" applyFont="1" applyBorder="1" applyAlignment="1" applyProtection="1">
      <alignment horizontal="left" vertical="center"/>
    </xf>
    <xf numFmtId="0" fontId="17" fillId="0" borderId="16" xfId="12" applyNumberFormat="1" applyFont="1" applyBorder="1" applyAlignment="1" applyProtection="1">
      <alignment vertical="center"/>
    </xf>
    <xf numFmtId="0" fontId="17" fillId="0" borderId="17" xfId="12" applyNumberFormat="1" applyFont="1" applyBorder="1" applyAlignment="1" applyProtection="1">
      <alignment vertical="center"/>
    </xf>
    <xf numFmtId="0" fontId="14" fillId="0" borderId="9" xfId="12" applyNumberFormat="1" applyFont="1" applyBorder="1" applyAlignment="1" applyProtection="1">
      <alignment horizontal="left" vertical="center"/>
    </xf>
    <xf numFmtId="0" fontId="17" fillId="0" borderId="9" xfId="12" applyNumberFormat="1" applyFont="1" applyBorder="1" applyAlignment="1" applyProtection="1">
      <alignment vertical="center"/>
    </xf>
    <xf numFmtId="0" fontId="17" fillId="0" borderId="15" xfId="12" applyNumberFormat="1" applyFont="1" applyFill="1" applyBorder="1" applyAlignment="1" applyProtection="1">
      <alignment vertical="center"/>
    </xf>
    <xf numFmtId="0" fontId="19" fillId="0" borderId="15" xfId="0" applyNumberFormat="1" applyFont="1" applyFill="1" applyBorder="1" applyAlignment="1" applyProtection="1">
      <alignment vertical="center"/>
    </xf>
    <xf numFmtId="0" fontId="19" fillId="0" borderId="9" xfId="0" applyNumberFormat="1" applyFont="1" applyFill="1" applyBorder="1" applyAlignment="1" applyProtection="1">
      <alignment vertical="center"/>
    </xf>
    <xf numFmtId="0" fontId="19" fillId="0" borderId="17" xfId="0" applyNumberFormat="1" applyFont="1" applyFill="1" applyBorder="1" applyAlignment="1" applyProtection="1">
      <alignment vertical="center"/>
    </xf>
    <xf numFmtId="0" fontId="14" fillId="0" borderId="9" xfId="12" applyNumberFormat="1" applyFont="1" applyFill="1" applyBorder="1" applyAlignment="1" applyProtection="1">
      <alignment vertical="center"/>
    </xf>
    <xf numFmtId="0" fontId="14" fillId="0" borderId="11" xfId="12" quotePrefix="1" applyNumberFormat="1" applyFont="1" applyBorder="1" applyAlignment="1" applyProtection="1">
      <alignment horizontal="left" vertical="center"/>
    </xf>
    <xf numFmtId="0" fontId="17" fillId="0" borderId="16" xfId="12" applyNumberFormat="1" applyFont="1" applyBorder="1" applyAlignment="1" applyProtection="1">
      <alignment horizontal="right" vertical="center"/>
    </xf>
    <xf numFmtId="0" fontId="14" fillId="0" borderId="0" xfId="0" applyFont="1" applyAlignment="1">
      <alignment horizontal="left" vertical="center"/>
    </xf>
    <xf numFmtId="0" fontId="14" fillId="0" borderId="0" xfId="0" applyFont="1" applyAlignment="1"/>
    <xf numFmtId="0" fontId="0" fillId="0" borderId="15" xfId="0" applyNumberFormat="1" applyBorder="1" applyAlignment="1">
      <alignment horizontal="left" vertical="center"/>
    </xf>
    <xf numFmtId="0" fontId="17" fillId="0" borderId="11" xfId="12" applyFont="1" applyBorder="1" applyAlignment="1" applyProtection="1">
      <alignment vertical="center"/>
    </xf>
    <xf numFmtId="0" fontId="14" fillId="0" borderId="15" xfId="0" applyNumberFormat="1" applyFont="1" applyBorder="1" applyAlignment="1">
      <alignment horizontal="left" vertical="center"/>
    </xf>
    <xf numFmtId="0" fontId="14" fillId="0" borderId="17" xfId="12" applyNumberFormat="1" applyFont="1" applyBorder="1" applyAlignment="1" applyProtection="1">
      <alignment vertical="center"/>
    </xf>
    <xf numFmtId="0" fontId="14" fillId="0" borderId="9" xfId="12" applyNumberFormat="1" applyFont="1" applyBorder="1" applyAlignment="1" applyProtection="1">
      <alignment vertical="center"/>
    </xf>
    <xf numFmtId="0" fontId="14" fillId="0" borderId="15" xfId="12" applyNumberFormat="1" applyFont="1" applyBorder="1" applyAlignment="1" applyProtection="1">
      <alignment horizontal="left" vertical="center"/>
    </xf>
    <xf numFmtId="0" fontId="14" fillId="0" borderId="15" xfId="12" applyFont="1" applyBorder="1" applyAlignment="1" applyProtection="1">
      <alignment vertical="center"/>
    </xf>
    <xf numFmtId="0" fontId="17" fillId="0" borderId="0" xfId="12" applyNumberFormat="1" applyFont="1" applyBorder="1" applyAlignment="1" applyProtection="1">
      <alignment horizontal="center" vertical="center"/>
    </xf>
    <xf numFmtId="0" fontId="18" fillId="0" borderId="15" xfId="0" applyNumberFormat="1" applyFont="1" applyBorder="1" applyAlignment="1">
      <alignment horizontal="left" vertical="center"/>
    </xf>
    <xf numFmtId="0" fontId="17" fillId="0" borderId="15" xfId="12" applyNumberFormat="1" applyFont="1" applyBorder="1" applyAlignment="1" applyProtection="1">
      <alignment horizontal="left" vertical="center"/>
    </xf>
    <xf numFmtId="0" fontId="15" fillId="0" borderId="15" xfId="12" applyFont="1" applyBorder="1" applyAlignment="1" applyProtection="1">
      <alignment vertical="center"/>
    </xf>
    <xf numFmtId="0" fontId="15" fillId="0" borderId="15" xfId="12" applyNumberFormat="1" applyFont="1" applyBorder="1" applyAlignment="1" applyProtection="1">
      <alignment horizontal="left" vertical="center"/>
    </xf>
    <xf numFmtId="0" fontId="15" fillId="0" borderId="15" xfId="0" applyNumberFormat="1" applyFont="1" applyBorder="1" applyAlignment="1">
      <alignment horizontal="left" vertical="center"/>
    </xf>
    <xf numFmtId="0" fontId="17" fillId="0" borderId="15" xfId="12" applyFont="1" applyBorder="1" applyAlignment="1" applyProtection="1">
      <alignment horizontal="left" vertical="center"/>
    </xf>
    <xf numFmtId="0" fontId="14" fillId="0" borderId="15" xfId="12" applyFont="1" applyBorder="1" applyAlignment="1" applyProtection="1">
      <alignment horizontal="left" vertical="center"/>
    </xf>
    <xf numFmtId="0" fontId="17" fillId="0" borderId="9" xfId="12" applyFont="1" applyBorder="1" applyAlignment="1" applyProtection="1">
      <alignment horizontal="left" vertical="center"/>
    </xf>
    <xf numFmtId="0" fontId="16" fillId="0" borderId="0" xfId="12" applyNumberFormat="1" applyFont="1" applyBorder="1" applyAlignment="1" applyProtection="1">
      <alignment horizontal="center" vertical="center"/>
    </xf>
    <xf numFmtId="0" fontId="16" fillId="0" borderId="0" xfId="12" applyFont="1" applyBorder="1" applyAlignment="1" applyProtection="1">
      <alignment vertical="center"/>
    </xf>
    <xf numFmtId="0" fontId="14" fillId="0" borderId="11" xfId="12" applyNumberFormat="1" applyFont="1" applyBorder="1" applyAlignment="1" applyProtection="1">
      <alignment horizontal="left" vertical="center"/>
    </xf>
    <xf numFmtId="0" fontId="14" fillId="0" borderId="11" xfId="12" applyNumberFormat="1" applyFont="1" applyFill="1" applyBorder="1" applyAlignment="1" applyProtection="1">
      <alignment vertical="center"/>
    </xf>
    <xf numFmtId="0" fontId="14" fillId="0" borderId="11" xfId="0" applyNumberFormat="1" applyFont="1" applyFill="1" applyBorder="1" applyAlignment="1" applyProtection="1">
      <alignment vertical="center"/>
    </xf>
    <xf numFmtId="0" fontId="14" fillId="0" borderId="16" xfId="0" applyNumberFormat="1" applyFont="1" applyFill="1" applyBorder="1" applyAlignment="1" applyProtection="1">
      <alignment vertical="center"/>
    </xf>
    <xf numFmtId="0" fontId="14" fillId="0" borderId="11" xfId="12" applyNumberFormat="1" applyFont="1" applyBorder="1" applyAlignment="1" applyProtection="1">
      <alignment vertical="center"/>
    </xf>
    <xf numFmtId="0" fontId="14" fillId="0" borderId="16" xfId="12" applyNumberFormat="1" applyFont="1" applyBorder="1" applyAlignment="1" applyProtection="1">
      <alignment horizontal="left" vertical="center"/>
    </xf>
    <xf numFmtId="0" fontId="14" fillId="0" borderId="15" xfId="12" quotePrefix="1" applyNumberFormat="1" applyFont="1" applyBorder="1" applyAlignment="1" applyProtection="1">
      <alignment horizontal="left" vertical="center"/>
    </xf>
    <xf numFmtId="0" fontId="17" fillId="0" borderId="15" xfId="0" applyNumberFormat="1" applyFont="1" applyBorder="1" applyAlignment="1">
      <alignment vertical="center"/>
    </xf>
    <xf numFmtId="0" fontId="14" fillId="0" borderId="0" xfId="12" applyNumberFormat="1" applyFont="1" applyBorder="1" applyAlignment="1" applyProtection="1">
      <alignment horizontal="left" vertical="center" indent="1"/>
    </xf>
    <xf numFmtId="0" fontId="17" fillId="0" borderId="18" xfId="12" applyNumberFormat="1" applyFont="1" applyBorder="1" applyAlignment="1" applyProtection="1">
      <alignment vertical="center"/>
    </xf>
    <xf numFmtId="0" fontId="14" fillId="0" borderId="19" xfId="12" applyNumberFormat="1" applyFont="1" applyBorder="1" applyAlignment="1" applyProtection="1">
      <alignment vertical="top"/>
    </xf>
    <xf numFmtId="0" fontId="14" fillId="0" borderId="19" xfId="12" quotePrefix="1" applyNumberFormat="1" applyFont="1" applyBorder="1" applyAlignment="1" applyProtection="1">
      <alignment horizontal="left" vertical="center"/>
    </xf>
    <xf numFmtId="0" fontId="17" fillId="0" borderId="10" xfId="12" applyNumberFormat="1" applyFont="1" applyBorder="1" applyAlignment="1" applyProtection="1">
      <alignment vertical="center"/>
    </xf>
    <xf numFmtId="0" fontId="38" fillId="0" borderId="17" xfId="0" applyFont="1" applyBorder="1" applyAlignment="1">
      <alignment horizontal="left" vertical="center" indent="1"/>
    </xf>
    <xf numFmtId="0" fontId="24" fillId="0" borderId="0" xfId="12" applyNumberFormat="1" applyFont="1" applyBorder="1" applyAlignment="1" applyProtection="1">
      <alignment horizontal="center" vertical="center"/>
    </xf>
    <xf numFmtId="0" fontId="19" fillId="0" borderId="0" xfId="12" applyNumberFormat="1" applyFont="1" applyBorder="1" applyAlignment="1" applyProtection="1">
      <alignment horizontal="left" vertical="center" indent="2"/>
    </xf>
    <xf numFmtId="0" fontId="33" fillId="0" borderId="0" xfId="12" applyFont="1" applyBorder="1" applyAlignment="1" applyProtection="1">
      <alignment horizontal="left" vertical="center"/>
    </xf>
    <xf numFmtId="0" fontId="16" fillId="0" borderId="1" xfId="12" applyFont="1" applyBorder="1" applyAlignment="1" applyProtection="1">
      <alignment horizontal="center" vertical="center"/>
      <protection locked="0"/>
    </xf>
    <xf numFmtId="0" fontId="14" fillId="0" borderId="11" xfId="0" applyNumberFormat="1" applyFont="1" applyBorder="1" applyAlignment="1" applyProtection="1">
      <alignment horizontal="left" vertical="center"/>
    </xf>
    <xf numFmtId="0" fontId="16" fillId="0" borderId="15" xfId="0" applyFont="1" applyBorder="1" applyAlignment="1" applyProtection="1">
      <alignment horizontal="left" vertical="center"/>
    </xf>
    <xf numFmtId="49" fontId="16" fillId="0" borderId="15" xfId="0" applyNumberFormat="1" applyFont="1" applyBorder="1" applyAlignment="1" applyProtection="1">
      <alignment horizontal="left" vertical="center" wrapText="1"/>
    </xf>
    <xf numFmtId="49" fontId="16" fillId="0" borderId="9" xfId="0" applyNumberFormat="1" applyFont="1" applyBorder="1" applyAlignment="1" applyProtection="1">
      <alignment horizontal="left" vertical="center" wrapText="1"/>
    </xf>
    <xf numFmtId="0" fontId="16" fillId="0" borderId="11" xfId="12" applyNumberFormat="1" applyFont="1" applyFill="1" applyBorder="1" applyAlignment="1" applyProtection="1">
      <alignment horizontal="left" vertical="center" indent="1"/>
    </xf>
    <xf numFmtId="0" fontId="16" fillId="0" borderId="15" xfId="0" applyFont="1" applyBorder="1" applyAlignment="1" applyProtection="1">
      <alignment horizontal="left" vertical="center" indent="1"/>
    </xf>
    <xf numFmtId="0" fontId="17" fillId="0" borderId="0" xfId="12" applyFont="1" applyBorder="1" applyAlignment="1" applyProtection="1">
      <alignment horizontal="left" vertical="center" indent="1"/>
    </xf>
    <xf numFmtId="0" fontId="25" fillId="0" borderId="0" xfId="12" applyNumberFormat="1" applyFont="1" applyBorder="1" applyAlignment="1" applyProtection="1">
      <alignment horizontal="left" vertical="center" indent="1"/>
    </xf>
    <xf numFmtId="0" fontId="16" fillId="0" borderId="0" xfId="0" applyFont="1" applyBorder="1" applyAlignment="1" applyProtection="1">
      <alignment horizontal="left" vertical="center" indent="1"/>
    </xf>
    <xf numFmtId="0" fontId="17" fillId="0" borderId="0" xfId="12" applyFont="1" applyFill="1" applyBorder="1" applyAlignment="1" applyProtection="1">
      <alignment vertical="center"/>
    </xf>
    <xf numFmtId="0" fontId="17" fillId="0" borderId="16" xfId="12" applyFont="1" applyBorder="1" applyAlignment="1" applyProtection="1">
      <alignment vertical="center"/>
    </xf>
    <xf numFmtId="0" fontId="19" fillId="0" borderId="19" xfId="12" applyNumberFormat="1" applyFont="1" applyBorder="1" applyAlignment="1" applyProtection="1">
      <alignment vertical="center"/>
    </xf>
    <xf numFmtId="0" fontId="14" fillId="0" borderId="0" xfId="12" applyNumberFormat="1" applyFont="1" applyBorder="1" applyAlignment="1" applyProtection="1">
      <alignment horizontal="center" vertical="center"/>
    </xf>
    <xf numFmtId="0" fontId="36" fillId="0" borderId="0" xfId="0" applyFont="1" applyBorder="1" applyAlignment="1" applyProtection="1">
      <alignment horizontal="left" vertical="center" indent="1"/>
    </xf>
    <xf numFmtId="0" fontId="0" fillId="0" borderId="0" xfId="0" applyBorder="1" applyAlignment="1">
      <alignment horizontal="left" indent="2"/>
    </xf>
    <xf numFmtId="164" fontId="36" fillId="0" borderId="0" xfId="0" applyNumberFormat="1" applyFont="1" applyBorder="1" applyAlignment="1" applyProtection="1">
      <alignment horizontal="center" vertical="center"/>
    </xf>
    <xf numFmtId="0" fontId="17" fillId="0" borderId="15" xfId="0" applyNumberFormat="1" applyFont="1" applyBorder="1" applyAlignment="1">
      <alignment horizontal="left" vertical="center"/>
    </xf>
    <xf numFmtId="0" fontId="26" fillId="0" borderId="0" xfId="0" applyFont="1" applyFill="1"/>
    <xf numFmtId="167" fontId="18" fillId="0" borderId="0" xfId="0" applyNumberFormat="1" applyFont="1"/>
    <xf numFmtId="0" fontId="26" fillId="0" borderId="0" xfId="0" applyFont="1"/>
    <xf numFmtId="0" fontId="37" fillId="0" borderId="0" xfId="2" applyFont="1" applyBorder="1" applyAlignment="1" applyProtection="1"/>
    <xf numFmtId="0" fontId="22" fillId="0" borderId="0" xfId="0" applyFont="1" applyBorder="1" applyProtection="1"/>
    <xf numFmtId="0" fontId="22" fillId="0" borderId="17" xfId="0" applyFont="1" applyBorder="1" applyProtection="1"/>
    <xf numFmtId="0" fontId="43" fillId="0" borderId="0" xfId="0" applyFont="1" applyBorder="1" applyProtection="1"/>
    <xf numFmtId="0" fontId="0" fillId="0" borderId="19" xfId="0" applyBorder="1" applyProtection="1"/>
    <xf numFmtId="0" fontId="16" fillId="0" borderId="21" xfId="0" applyFont="1" applyBorder="1" applyAlignment="1" applyProtection="1">
      <alignment horizontal="center"/>
      <protection locked="0"/>
    </xf>
    <xf numFmtId="0" fontId="20" fillId="0" borderId="0" xfId="12" applyFont="1" applyBorder="1" applyAlignment="1" applyProtection="1">
      <alignment horizontal="left" vertical="center" indent="1"/>
    </xf>
    <xf numFmtId="1" fontId="13" fillId="0" borderId="0" xfId="0" applyNumberFormat="1" applyFont="1" applyAlignment="1">
      <alignment horizontal="right"/>
    </xf>
    <xf numFmtId="0" fontId="17" fillId="0" borderId="0" xfId="0" applyFont="1" applyBorder="1" applyAlignment="1" applyProtection="1">
      <alignment horizontal="left" vertical="center" indent="1"/>
    </xf>
    <xf numFmtId="0" fontId="13" fillId="0" borderId="0" xfId="0" applyFont="1" applyBorder="1" applyAlignment="1" applyProtection="1">
      <alignment horizontal="left" vertical="center" indent="1"/>
    </xf>
    <xf numFmtId="0" fontId="14" fillId="0" borderId="0" xfId="0" applyFont="1" applyAlignment="1">
      <alignment horizontal="left" wrapText="1"/>
    </xf>
    <xf numFmtId="49" fontId="29" fillId="0" borderId="0" xfId="0" applyNumberFormat="1" applyFont="1" applyAlignment="1">
      <alignment horizontal="center" vertical="top"/>
    </xf>
    <xf numFmtId="49" fontId="29" fillId="0" borderId="0" xfId="0" applyNumberFormat="1" applyFont="1" applyAlignment="1">
      <alignment horizontal="right" vertical="top"/>
    </xf>
    <xf numFmtId="0" fontId="14" fillId="0" borderId="0" xfId="0" applyNumberFormat="1" applyFont="1" applyAlignment="1">
      <alignment horizontal="left" wrapText="1"/>
    </xf>
    <xf numFmtId="49" fontId="29" fillId="0" borderId="0" xfId="0" applyNumberFormat="1" applyFont="1" applyAlignment="1">
      <alignment horizontal="right" vertical="center"/>
    </xf>
    <xf numFmtId="0" fontId="51" fillId="0" borderId="0" xfId="0" applyFont="1" applyAlignment="1">
      <alignment horizontal="left" wrapText="1" indent="4"/>
    </xf>
    <xf numFmtId="0" fontId="23" fillId="0" borderId="1" xfId="12" applyNumberFormat="1" applyFont="1" applyBorder="1" applyAlignment="1" applyProtection="1">
      <alignment horizontal="center" vertical="center"/>
      <protection locked="0"/>
    </xf>
    <xf numFmtId="0" fontId="23" fillId="0" borderId="1" xfId="12" applyFont="1" applyBorder="1" applyAlignment="1" applyProtection="1">
      <alignment horizontal="center" vertical="center"/>
      <protection locked="0"/>
    </xf>
    <xf numFmtId="14" fontId="13" fillId="0" borderId="0" xfId="0" applyNumberFormat="1" applyFont="1" applyAlignment="1">
      <alignment horizontal="right"/>
    </xf>
    <xf numFmtId="0" fontId="36" fillId="0" borderId="16" xfId="12" applyNumberFormat="1" applyFont="1" applyFill="1" applyBorder="1" applyAlignment="1" applyProtection="1">
      <alignment horizontal="left" vertical="center" indent="1"/>
    </xf>
    <xf numFmtId="0" fontId="16" fillId="0" borderId="16" xfId="12" applyNumberFormat="1" applyFont="1" applyFill="1" applyBorder="1" applyAlignment="1" applyProtection="1">
      <alignment horizontal="left" vertical="center" indent="1"/>
    </xf>
    <xf numFmtId="0" fontId="19" fillId="0" borderId="16" xfId="12" applyNumberFormat="1" applyFont="1" applyBorder="1" applyAlignment="1" applyProtection="1">
      <alignment vertical="center"/>
    </xf>
    <xf numFmtId="0" fontId="17" fillId="0" borderId="114" xfId="12" applyNumberFormat="1" applyFont="1" applyBorder="1" applyAlignment="1" applyProtection="1">
      <alignment horizontal="right" vertical="center"/>
    </xf>
    <xf numFmtId="0" fontId="17" fillId="0" borderId="117" xfId="12" applyFont="1" applyBorder="1" applyAlignment="1" applyProtection="1">
      <alignment vertical="center"/>
    </xf>
    <xf numFmtId="0" fontId="17" fillId="0" borderId="115" xfId="12" applyFont="1" applyBorder="1" applyAlignment="1" applyProtection="1">
      <alignment vertical="center"/>
    </xf>
    <xf numFmtId="1" fontId="13" fillId="0" borderId="0" xfId="0" applyNumberFormat="1" applyFont="1" applyAlignment="1">
      <alignment horizontal="center" vertical="center"/>
    </xf>
    <xf numFmtId="0" fontId="14" fillId="0" borderId="124" xfId="12" applyFont="1" applyBorder="1" applyAlignment="1" applyProtection="1">
      <alignment vertical="center"/>
    </xf>
    <xf numFmtId="0" fontId="14" fillId="0" borderId="11" xfId="12" applyFont="1" applyBorder="1" applyAlignment="1" applyProtection="1">
      <alignment horizontal="left" vertical="center"/>
    </xf>
    <xf numFmtId="0" fontId="54" fillId="0" borderId="46" xfId="0" applyFont="1" applyFill="1" applyBorder="1" applyAlignment="1">
      <alignment horizontal="left" vertical="center"/>
    </xf>
    <xf numFmtId="0" fontId="55" fillId="0" borderId="0" xfId="0" applyFont="1" applyBorder="1"/>
    <xf numFmtId="0" fontId="55" fillId="0" borderId="46" xfId="0" applyFont="1" applyBorder="1" applyAlignment="1">
      <alignment horizontal="centerContinuous" vertical="center"/>
    </xf>
    <xf numFmtId="0" fontId="55" fillId="0" borderId="24" xfId="0" applyFont="1" applyBorder="1"/>
    <xf numFmtId="0" fontId="54" fillId="0" borderId="24" xfId="0" applyFont="1" applyBorder="1" applyAlignment="1">
      <alignment horizontal="left" vertical="center"/>
    </xf>
    <xf numFmtId="0" fontId="54" fillId="0" borderId="24" xfId="0" applyFont="1" applyBorder="1" applyAlignment="1">
      <alignment horizontal="center" vertical="center" wrapText="1"/>
    </xf>
    <xf numFmtId="0" fontId="55" fillId="0" borderId="0" xfId="0" applyFont="1" applyBorder="1" applyAlignment="1">
      <alignment horizontal="left"/>
    </xf>
    <xf numFmtId="0" fontId="54" fillId="0" borderId="0" xfId="0" applyFont="1" applyBorder="1"/>
    <xf numFmtId="49" fontId="55" fillId="0" borderId="0" xfId="0" applyNumberFormat="1" applyFont="1" applyBorder="1" applyAlignment="1">
      <alignment horizontal="left"/>
    </xf>
    <xf numFmtId="49" fontId="56" fillId="0" borderId="0" xfId="2" applyNumberFormat="1" applyFont="1" applyBorder="1" applyAlignment="1" applyProtection="1">
      <alignment horizontal="center"/>
    </xf>
    <xf numFmtId="49" fontId="55" fillId="0" borderId="0" xfId="0" applyNumberFormat="1" applyFont="1" applyBorder="1" applyAlignment="1">
      <alignment horizontal="center"/>
    </xf>
    <xf numFmtId="0" fontId="55" fillId="0" borderId="0" xfId="0" applyFont="1" applyBorder="1" applyAlignment="1">
      <alignment horizontal="left" indent="1"/>
    </xf>
    <xf numFmtId="0" fontId="54" fillId="0" borderId="0" xfId="0" applyFont="1" applyBorder="1" applyAlignment="1">
      <alignment horizontal="left"/>
    </xf>
    <xf numFmtId="0" fontId="55" fillId="0" borderId="0" xfId="0" applyFont="1" applyBorder="1" applyAlignment="1">
      <alignment horizontal="centerContinuous" vertical="center"/>
    </xf>
    <xf numFmtId="0" fontId="55" fillId="0" borderId="0" xfId="0" applyFont="1" applyBorder="1" applyAlignment="1">
      <alignment vertical="center"/>
    </xf>
    <xf numFmtId="0" fontId="58" fillId="0" borderId="0" xfId="2" applyFont="1" applyBorder="1" applyAlignment="1" applyProtection="1">
      <alignment horizontal="left" indent="2"/>
    </xf>
    <xf numFmtId="0" fontId="59" fillId="0" borderId="0" xfId="0" applyFont="1" applyBorder="1"/>
    <xf numFmtId="0" fontId="62" fillId="0" borderId="0" xfId="0" applyFont="1" applyBorder="1"/>
    <xf numFmtId="164" fontId="64" fillId="0" borderId="0" xfId="0" applyNumberFormat="1" applyFont="1" applyBorder="1" applyAlignment="1" applyProtection="1">
      <alignment vertical="center"/>
    </xf>
    <xf numFmtId="0" fontId="57" fillId="0" borderId="0" xfId="0" applyFont="1" applyBorder="1"/>
    <xf numFmtId="0" fontId="57" fillId="0" borderId="0" xfId="0" applyFont="1" applyBorder="1" applyAlignment="1" applyProtection="1">
      <alignment vertical="center"/>
    </xf>
    <xf numFmtId="0" fontId="55" fillId="0" borderId="0" xfId="0" applyFont="1" applyBorder="1" applyAlignment="1" applyProtection="1">
      <alignment horizontal="left" vertical="top"/>
      <protection locked="0"/>
    </xf>
    <xf numFmtId="0" fontId="55" fillId="0" borderId="0" xfId="0" applyFont="1" applyFill="1" applyBorder="1"/>
    <xf numFmtId="49" fontId="55" fillId="0" borderId="0" xfId="0" applyNumberFormat="1" applyFont="1" applyBorder="1" applyAlignment="1">
      <alignment horizontal="center" vertical="center"/>
    </xf>
    <xf numFmtId="49" fontId="55" fillId="0" borderId="0" xfId="0" applyNumberFormat="1" applyFont="1" applyBorder="1" applyAlignment="1">
      <alignment vertical="center"/>
    </xf>
    <xf numFmtId="49" fontId="67" fillId="0" borderId="0" xfId="0" applyNumberFormat="1" applyFont="1" applyBorder="1" applyAlignment="1">
      <alignment horizontal="left" vertical="center"/>
    </xf>
    <xf numFmtId="49" fontId="55" fillId="0" borderId="0" xfId="0" applyNumberFormat="1" applyFont="1" applyBorder="1" applyAlignment="1">
      <alignment horizontal="left" indent="2"/>
    </xf>
    <xf numFmtId="49" fontId="55" fillId="0" borderId="0" xfId="0" applyNumberFormat="1" applyFont="1" applyBorder="1"/>
    <xf numFmtId="49" fontId="55" fillId="0" borderId="0" xfId="0" applyNumberFormat="1" applyFont="1" applyBorder="1" applyAlignment="1">
      <alignment horizontal="left" indent="1"/>
    </xf>
    <xf numFmtId="49" fontId="58" fillId="0" borderId="0" xfId="2" applyNumberFormat="1" applyFont="1" applyBorder="1" applyAlignment="1" applyProtection="1">
      <alignment horizontal="left" indent="1"/>
    </xf>
    <xf numFmtId="49" fontId="55" fillId="0" borderId="0" xfId="0" applyNumberFormat="1" applyFont="1" applyFill="1" applyBorder="1" applyAlignment="1">
      <alignment horizontal="left" indent="1"/>
    </xf>
    <xf numFmtId="49" fontId="55" fillId="0" borderId="0" xfId="0" applyNumberFormat="1" applyFont="1" applyFill="1" applyBorder="1" applyAlignment="1">
      <alignment horizontal="left" indent="2"/>
    </xf>
    <xf numFmtId="49" fontId="55" fillId="0" borderId="0" xfId="0" applyNumberFormat="1" applyFont="1" applyFill="1" applyBorder="1" applyAlignment="1">
      <alignment horizontal="left" indent="3"/>
    </xf>
    <xf numFmtId="49" fontId="61" fillId="0" borderId="0" xfId="0" applyNumberFormat="1" applyFont="1" applyBorder="1" applyAlignment="1">
      <alignment horizontal="left" indent="2"/>
    </xf>
    <xf numFmtId="49" fontId="63" fillId="0" borderId="0" xfId="0" applyNumberFormat="1" applyFont="1" applyBorder="1" applyAlignment="1">
      <alignment horizontal="left" indent="5"/>
    </xf>
    <xf numFmtId="49" fontId="63" fillId="0" borderId="0" xfId="0" applyNumberFormat="1" applyFont="1" applyBorder="1" applyAlignment="1">
      <alignment horizontal="left" indent="3"/>
    </xf>
    <xf numFmtId="49" fontId="60" fillId="0" borderId="0" xfId="0" applyNumberFormat="1" applyFont="1" applyBorder="1" applyAlignment="1">
      <alignment horizontal="left"/>
    </xf>
    <xf numFmtId="49" fontId="58" fillId="0" borderId="0" xfId="2" applyNumberFormat="1" applyFont="1" applyBorder="1" applyAlignment="1" applyProtection="1">
      <alignment horizontal="left" indent="3"/>
    </xf>
    <xf numFmtId="49" fontId="55" fillId="0" borderId="0" xfId="0" applyNumberFormat="1" applyFont="1" applyFill="1" applyBorder="1"/>
    <xf numFmtId="49" fontId="58" fillId="0" borderId="0" xfId="2" applyNumberFormat="1" applyFont="1" applyBorder="1" applyAlignment="1" applyProtection="1">
      <alignment horizontal="left" indent="2"/>
    </xf>
    <xf numFmtId="0" fontId="57" fillId="0" borderId="0" xfId="0" applyFont="1" applyBorder="1" applyProtection="1"/>
    <xf numFmtId="0" fontId="57" fillId="0" borderId="0" xfId="0" applyFont="1" applyBorder="1" applyAlignment="1" applyProtection="1">
      <alignment horizontal="left"/>
    </xf>
    <xf numFmtId="164" fontId="62" fillId="0" borderId="0" xfId="0" applyNumberFormat="1" applyFont="1" applyBorder="1" applyAlignment="1" applyProtection="1">
      <alignment horizontal="left"/>
    </xf>
    <xf numFmtId="0" fontId="57" fillId="0" borderId="0" xfId="0" applyFont="1" applyBorder="1" applyAlignment="1" applyProtection="1">
      <alignment horizontal="center" vertical="top" textRotation="180"/>
    </xf>
    <xf numFmtId="0" fontId="57" fillId="0" borderId="0" xfId="0" applyFont="1" applyBorder="1" applyAlignment="1" applyProtection="1"/>
    <xf numFmtId="0" fontId="71" fillId="0" borderId="0" xfId="0" applyFont="1" applyBorder="1" applyAlignment="1" applyProtection="1">
      <alignment horizontal="centerContinuous" vertical="center"/>
    </xf>
    <xf numFmtId="164" fontId="64" fillId="0" borderId="0" xfId="0" applyNumberFormat="1" applyFont="1" applyBorder="1" applyAlignment="1" applyProtection="1">
      <alignment horizontal="left" vertical="center"/>
    </xf>
    <xf numFmtId="0" fontId="55" fillId="0" borderId="0" xfId="0" applyFont="1" applyBorder="1" applyAlignment="1" applyProtection="1">
      <alignment horizontal="left" vertical="center"/>
    </xf>
    <xf numFmtId="0" fontId="57" fillId="0" borderId="0" xfId="0" applyFont="1" applyBorder="1" applyAlignment="1"/>
    <xf numFmtId="0" fontId="71" fillId="0" borderId="0" xfId="0" applyFont="1" applyBorder="1" applyAlignment="1" applyProtection="1">
      <alignment horizontal="center" vertical="center"/>
    </xf>
    <xf numFmtId="0" fontId="62" fillId="0" borderId="0" xfId="0" applyFont="1" applyBorder="1" applyAlignment="1">
      <alignment horizontal="left" vertical="top"/>
    </xf>
    <xf numFmtId="164" fontId="62" fillId="0" borderId="0" xfId="0" applyNumberFormat="1" applyFont="1" applyBorder="1" applyAlignment="1">
      <alignment horizontal="left" vertical="top"/>
    </xf>
    <xf numFmtId="0" fontId="66" fillId="0" borderId="0" xfId="0" applyFont="1" applyBorder="1" applyAlignment="1" applyProtection="1">
      <alignment horizontal="left" vertical="center"/>
    </xf>
    <xf numFmtId="0" fontId="72" fillId="0" borderId="0" xfId="0" applyFont="1" applyBorder="1" applyAlignment="1">
      <alignment horizontal="left" vertical="top"/>
    </xf>
    <xf numFmtId="0" fontId="55" fillId="0" borderId="0" xfId="0" applyFont="1" applyBorder="1" applyProtection="1"/>
    <xf numFmtId="0" fontId="55" fillId="0" borderId="0" xfId="0" applyFont="1" applyBorder="1" applyAlignment="1" applyProtection="1">
      <alignment horizontal="left"/>
    </xf>
    <xf numFmtId="0" fontId="62" fillId="0" borderId="0" xfId="0" applyFont="1" applyBorder="1" applyProtection="1"/>
    <xf numFmtId="0" fontId="54" fillId="0" borderId="0" xfId="0" applyFont="1" applyBorder="1" applyAlignment="1" applyProtection="1">
      <alignment horizontal="center" vertical="center"/>
    </xf>
    <xf numFmtId="164" fontId="54" fillId="0" borderId="1" xfId="0" applyNumberFormat="1" applyFont="1" applyBorder="1" applyAlignment="1" applyProtection="1">
      <alignment horizontal="center" vertical="center"/>
      <protection locked="0"/>
    </xf>
    <xf numFmtId="0" fontId="62" fillId="0" borderId="0" xfId="0" applyFont="1" applyBorder="1" applyAlignment="1">
      <alignment horizontal="left" vertical="center"/>
    </xf>
    <xf numFmtId="0" fontId="55" fillId="0" borderId="0" xfId="0" applyFont="1" applyBorder="1" applyAlignment="1" applyProtection="1">
      <alignment vertical="center"/>
    </xf>
    <xf numFmtId="164" fontId="64" fillId="0" borderId="0" xfId="0" applyNumberFormat="1" applyFont="1" applyBorder="1" applyAlignment="1" applyProtection="1">
      <alignment horizontal="right" vertical="center"/>
    </xf>
    <xf numFmtId="164" fontId="62" fillId="0" borderId="0" xfId="0" applyNumberFormat="1" applyFont="1" applyBorder="1" applyAlignment="1" applyProtection="1">
      <alignment vertical="center"/>
    </xf>
    <xf numFmtId="0" fontId="62" fillId="0" borderId="0" xfId="0" applyFont="1" applyBorder="1" applyAlignment="1" applyProtection="1">
      <alignment horizontal="left" vertical="center" indent="1"/>
    </xf>
    <xf numFmtId="0" fontId="54" fillId="0" borderId="1" xfId="0" applyFont="1" applyBorder="1" applyAlignment="1" applyProtection="1">
      <alignment horizontal="center" vertical="center"/>
      <protection locked="0"/>
    </xf>
    <xf numFmtId="164" fontId="64" fillId="0" borderId="0" xfId="0" applyNumberFormat="1" applyFont="1" applyBorder="1" applyAlignment="1" applyProtection="1">
      <alignment horizontal="right" vertical="center" wrapText="1"/>
    </xf>
    <xf numFmtId="164" fontId="62" fillId="0" borderId="0" xfId="0" applyNumberFormat="1" applyFont="1" applyBorder="1" applyAlignment="1">
      <alignment horizontal="left" vertical="center"/>
    </xf>
    <xf numFmtId="0" fontId="54" fillId="0" borderId="0" xfId="0" applyFont="1" applyBorder="1" applyAlignment="1" applyProtection="1">
      <alignment horizontal="left" vertical="center"/>
    </xf>
    <xf numFmtId="164" fontId="73" fillId="0" borderId="0" xfId="0" applyNumberFormat="1" applyFont="1" applyBorder="1" applyAlignment="1" applyProtection="1">
      <alignment horizontal="left" vertical="center" indent="1"/>
    </xf>
    <xf numFmtId="0" fontId="62" fillId="0" borderId="0" xfId="0" applyFont="1" applyAlignment="1">
      <alignment horizontal="left" vertical="center"/>
    </xf>
    <xf numFmtId="0" fontId="62" fillId="0" borderId="0" xfId="0" applyFont="1" applyAlignment="1">
      <alignment horizontal="left" vertical="center" indent="1"/>
    </xf>
    <xf numFmtId="0" fontId="73" fillId="0" borderId="0" xfId="0" applyFont="1" applyAlignment="1">
      <alignment horizontal="left" vertical="center" indent="1"/>
    </xf>
    <xf numFmtId="0" fontId="54" fillId="0" borderId="20" xfId="0" applyFont="1" applyBorder="1" applyAlignment="1" applyProtection="1">
      <alignment horizontal="center" vertical="center"/>
      <protection locked="0"/>
    </xf>
    <xf numFmtId="0" fontId="62" fillId="0" borderId="0" xfId="0" applyFont="1" applyBorder="1" applyAlignment="1">
      <alignment horizontal="left" vertical="center" indent="1"/>
    </xf>
    <xf numFmtId="0" fontId="54" fillId="0" borderId="0" xfId="0" applyFont="1" applyBorder="1" applyAlignment="1" applyProtection="1">
      <alignment horizontal="center" vertical="center"/>
      <protection locked="0"/>
    </xf>
    <xf numFmtId="0" fontId="62" fillId="0" borderId="0" xfId="0" applyFont="1" applyBorder="1" applyAlignment="1" applyProtection="1">
      <alignment vertical="center"/>
    </xf>
    <xf numFmtId="0" fontId="73" fillId="0" borderId="0" xfId="0" applyFont="1" applyAlignment="1">
      <alignment horizontal="left" vertical="center"/>
    </xf>
    <xf numFmtId="0" fontId="62" fillId="0" borderId="0" xfId="0" applyFont="1" applyBorder="1" applyAlignment="1" applyProtection="1">
      <alignment horizontal="left" vertical="top"/>
    </xf>
    <xf numFmtId="0" fontId="62" fillId="0" borderId="0" xfId="0" applyFont="1" applyBorder="1" applyAlignment="1" applyProtection="1">
      <alignment horizontal="left" vertical="top" indent="1"/>
    </xf>
    <xf numFmtId="0" fontId="73" fillId="0" borderId="0" xfId="0" applyFont="1" applyBorder="1" applyAlignment="1" applyProtection="1">
      <alignment horizontal="left" vertical="top" indent="1"/>
    </xf>
    <xf numFmtId="0" fontId="62" fillId="0" borderId="0" xfId="0" applyFont="1" applyAlignment="1">
      <alignment vertical="top"/>
    </xf>
    <xf numFmtId="0" fontId="62" fillId="0" borderId="0" xfId="0" applyFont="1" applyBorder="1" applyAlignment="1" applyProtection="1">
      <alignment vertical="top"/>
    </xf>
    <xf numFmtId="0" fontId="62" fillId="0" borderId="0" xfId="0" applyFont="1" applyBorder="1" applyAlignment="1" applyProtection="1">
      <alignment horizontal="left" vertical="center"/>
    </xf>
    <xf numFmtId="0" fontId="57" fillId="0" borderId="0" xfId="0" applyFont="1" applyBorder="1" applyAlignment="1" applyProtection="1">
      <alignment horizontal="left" vertical="center"/>
    </xf>
    <xf numFmtId="14" fontId="55" fillId="0" borderId="0" xfId="0" applyNumberFormat="1" applyFont="1" applyBorder="1" applyAlignment="1" applyProtection="1">
      <alignment horizontal="center" vertical="center"/>
    </xf>
    <xf numFmtId="14" fontId="65" fillId="0" borderId="69" xfId="0" applyNumberFormat="1" applyFont="1" applyBorder="1" applyAlignment="1" applyProtection="1">
      <alignment horizontal="center" vertical="center"/>
      <protection locked="0"/>
    </xf>
    <xf numFmtId="0" fontId="75" fillId="0" borderId="0" xfId="0" applyFont="1" applyAlignment="1">
      <alignment horizontal="left" vertical="center"/>
    </xf>
    <xf numFmtId="0" fontId="57" fillId="0" borderId="0" xfId="0" applyFont="1" applyAlignment="1">
      <alignment horizontal="left" vertical="center"/>
    </xf>
    <xf numFmtId="0" fontId="66" fillId="0" borderId="0" xfId="0" applyFont="1" applyBorder="1" applyAlignment="1" applyProtection="1">
      <alignment horizontal="left" vertical="center" wrapText="1"/>
    </xf>
    <xf numFmtId="0" fontId="54" fillId="0" borderId="0" xfId="0" applyFont="1" applyBorder="1" applyAlignment="1" applyProtection="1">
      <alignment horizontal="center" vertical="center" wrapText="1"/>
    </xf>
    <xf numFmtId="0" fontId="55" fillId="0" borderId="0" xfId="0" applyFont="1" applyBorder="1" applyAlignment="1" applyProtection="1">
      <alignment horizontal="left" vertical="top"/>
    </xf>
    <xf numFmtId="0" fontId="57" fillId="0" borderId="0" xfId="0" applyFont="1" applyBorder="1" applyAlignment="1">
      <alignment horizontal="left" vertical="top"/>
    </xf>
    <xf numFmtId="0" fontId="57" fillId="0" borderId="0" xfId="0" applyFont="1" applyBorder="1" applyAlignment="1">
      <alignment horizontal="center" vertical="top"/>
    </xf>
    <xf numFmtId="0" fontId="62" fillId="0" borderId="0" xfId="0" applyFont="1" applyAlignment="1">
      <alignment horizontal="left"/>
    </xf>
    <xf numFmtId="0" fontId="62" fillId="0" borderId="0" xfId="0" applyFont="1"/>
    <xf numFmtId="0" fontId="57" fillId="0" borderId="0" xfId="0" applyFont="1" applyBorder="1" applyAlignment="1" applyProtection="1">
      <alignment horizontal="right" vertical="center"/>
    </xf>
    <xf numFmtId="14" fontId="57" fillId="0" borderId="91" xfId="0" applyNumberFormat="1" applyFont="1" applyBorder="1" applyAlignment="1" applyProtection="1">
      <alignment vertical="center"/>
      <protection locked="0"/>
    </xf>
    <xf numFmtId="164" fontId="54" fillId="0" borderId="0" xfId="0" applyNumberFormat="1" applyFont="1" applyBorder="1" applyAlignment="1" applyProtection="1">
      <alignment horizontal="center" vertical="center"/>
    </xf>
    <xf numFmtId="0" fontId="76" fillId="9" borderId="92" xfId="0" applyFont="1" applyFill="1" applyBorder="1" applyAlignment="1">
      <alignment horizontal="center" vertical="center"/>
    </xf>
    <xf numFmtId="0" fontId="76" fillId="9" borderId="93" xfId="0" applyFont="1" applyFill="1" applyBorder="1" applyAlignment="1">
      <alignment horizontal="center" vertical="center"/>
    </xf>
    <xf numFmtId="0" fontId="54" fillId="17" borderId="110" xfId="0" applyFont="1" applyFill="1" applyBorder="1" applyAlignment="1" applyProtection="1">
      <alignment horizontal="left" vertical="center"/>
    </xf>
    <xf numFmtId="164" fontId="54" fillId="17" borderId="110" xfId="0" applyNumberFormat="1" applyFont="1" applyFill="1" applyBorder="1" applyAlignment="1" applyProtection="1">
      <alignment horizontal="center" vertical="center"/>
    </xf>
    <xf numFmtId="164" fontId="64" fillId="17" borderId="110" xfId="0" applyNumberFormat="1" applyFont="1" applyFill="1" applyBorder="1" applyAlignment="1" applyProtection="1">
      <alignment vertical="center"/>
    </xf>
    <xf numFmtId="0" fontId="77" fillId="10" borderId="111" xfId="0" applyFont="1" applyFill="1" applyBorder="1" applyAlignment="1">
      <alignment horizontal="left" vertical="center"/>
    </xf>
    <xf numFmtId="38" fontId="50" fillId="10" borderId="94" xfId="0" applyNumberFormat="1" applyFont="1" applyFill="1" applyBorder="1" applyAlignment="1">
      <alignment horizontal="right"/>
    </xf>
    <xf numFmtId="38" fontId="50" fillId="10" borderId="101" xfId="0" applyNumberFormat="1" applyFont="1" applyFill="1" applyBorder="1" applyAlignment="1">
      <alignment horizontal="right"/>
    </xf>
    <xf numFmtId="0" fontId="54" fillId="17" borderId="101" xfId="0" applyFont="1" applyFill="1" applyBorder="1" applyAlignment="1" applyProtection="1">
      <alignment horizontal="center" vertical="center"/>
    </xf>
    <xf numFmtId="164" fontId="54" fillId="17" borderId="101" xfId="0" applyNumberFormat="1" applyFont="1" applyFill="1" applyBorder="1" applyAlignment="1" applyProtection="1">
      <alignment horizontal="center" vertical="center"/>
    </xf>
    <xf numFmtId="164" fontId="64" fillId="17" borderId="101" xfId="0" applyNumberFormat="1" applyFont="1" applyFill="1" applyBorder="1" applyAlignment="1" applyProtection="1">
      <alignment vertical="center"/>
    </xf>
    <xf numFmtId="0" fontId="77" fillId="10" borderId="94" xfId="0" applyFont="1" applyFill="1" applyBorder="1" applyAlignment="1">
      <alignment horizontal="left" vertical="center"/>
    </xf>
    <xf numFmtId="0" fontId="54" fillId="17" borderId="0" xfId="0" applyFont="1" applyFill="1" applyBorder="1" applyAlignment="1" applyProtection="1">
      <alignment horizontal="left" vertical="center"/>
    </xf>
    <xf numFmtId="164" fontId="54" fillId="17" borderId="0" xfId="0" applyNumberFormat="1" applyFont="1" applyFill="1" applyBorder="1" applyAlignment="1" applyProtection="1">
      <alignment horizontal="center" vertical="center"/>
    </xf>
    <xf numFmtId="164" fontId="64" fillId="17" borderId="0" xfId="0" applyNumberFormat="1" applyFont="1" applyFill="1" applyBorder="1" applyAlignment="1" applyProtection="1">
      <alignment vertical="center"/>
    </xf>
    <xf numFmtId="0" fontId="77" fillId="10" borderId="95" xfId="0" applyFont="1" applyFill="1" applyBorder="1" applyAlignment="1">
      <alignment horizontal="left" vertical="center"/>
    </xf>
    <xf numFmtId="1" fontId="55" fillId="0" borderId="0" xfId="0" applyNumberFormat="1" applyFont="1" applyBorder="1" applyAlignment="1" applyProtection="1">
      <alignment horizontal="center" vertical="center"/>
    </xf>
    <xf numFmtId="0" fontId="57" fillId="0" borderId="0" xfId="0" applyFont="1" applyBorder="1" applyAlignment="1" applyProtection="1">
      <alignment horizontal="center" vertical="center"/>
    </xf>
    <xf numFmtId="164" fontId="55" fillId="0" borderId="0" xfId="0" applyNumberFormat="1" applyFont="1" applyBorder="1" applyAlignment="1" applyProtection="1">
      <alignment horizontal="left" vertical="center" indent="1"/>
    </xf>
    <xf numFmtId="0" fontId="66" fillId="0" borderId="0" xfId="3" applyFont="1" applyBorder="1" applyAlignment="1" applyProtection="1">
      <alignment horizontal="left" vertical="center"/>
    </xf>
    <xf numFmtId="0" fontId="75" fillId="0" borderId="0" xfId="3" applyFont="1" applyAlignment="1">
      <alignment horizontal="left" vertical="center"/>
    </xf>
    <xf numFmtId="0" fontId="64" fillId="0" borderId="0" xfId="3" applyFont="1" applyBorder="1" applyAlignment="1" applyProtection="1">
      <alignment horizontal="left" vertical="center"/>
    </xf>
    <xf numFmtId="0" fontId="57" fillId="0" borderId="0" xfId="3" applyFont="1" applyBorder="1" applyAlignment="1" applyProtection="1">
      <alignment horizontal="right" vertical="center"/>
    </xf>
    <xf numFmtId="1" fontId="55" fillId="0" borderId="0" xfId="3" applyNumberFormat="1" applyFont="1" applyBorder="1" applyAlignment="1" applyProtection="1">
      <alignment horizontal="center" vertical="center"/>
    </xf>
    <xf numFmtId="0" fontId="57" fillId="0" borderId="0" xfId="3" applyFont="1" applyBorder="1" applyAlignment="1" applyProtection="1">
      <alignment vertical="center"/>
    </xf>
    <xf numFmtId="0" fontId="57" fillId="0" borderId="0" xfId="3" applyFont="1" applyBorder="1" applyAlignment="1" applyProtection="1">
      <alignment horizontal="center" vertical="center"/>
    </xf>
    <xf numFmtId="0" fontId="57" fillId="0" borderId="0" xfId="3" applyNumberFormat="1" applyFont="1" applyBorder="1" applyAlignment="1" applyProtection="1">
      <alignment vertical="center"/>
    </xf>
    <xf numFmtId="0" fontId="62" fillId="0" borderId="0" xfId="3" applyFont="1" applyBorder="1" applyAlignment="1">
      <alignment horizontal="left" indent="1"/>
    </xf>
    <xf numFmtId="0" fontId="55" fillId="0" borderId="0" xfId="3" applyFont="1" applyBorder="1"/>
    <xf numFmtId="164" fontId="64" fillId="0" borderId="0" xfId="3" applyNumberFormat="1" applyFont="1" applyBorder="1" applyAlignment="1" applyProtection="1">
      <alignment vertical="center"/>
    </xf>
    <xf numFmtId="0" fontId="57" fillId="0" borderId="0" xfId="3" applyFont="1" applyBorder="1"/>
    <xf numFmtId="0" fontId="55" fillId="0" borderId="0" xfId="3" applyFont="1" applyBorder="1" applyAlignment="1" applyProtection="1">
      <alignment horizontal="left" vertical="top"/>
    </xf>
    <xf numFmtId="0" fontId="62" fillId="0" borderId="0" xfId="3" applyFont="1" applyBorder="1"/>
    <xf numFmtId="0" fontId="54" fillId="0" borderId="0" xfId="3" applyFont="1" applyBorder="1" applyAlignment="1" applyProtection="1">
      <alignment horizontal="center" vertical="center"/>
    </xf>
    <xf numFmtId="164" fontId="64" fillId="0" borderId="0" xfId="3" applyNumberFormat="1" applyFont="1" applyBorder="1" applyAlignment="1" applyProtection="1">
      <alignment horizontal="right" vertical="center"/>
    </xf>
    <xf numFmtId="0" fontId="79" fillId="0" borderId="0" xfId="3" applyFont="1" applyBorder="1"/>
    <xf numFmtId="0" fontId="57" fillId="0" borderId="0" xfId="3" applyFont="1"/>
    <xf numFmtId="0" fontId="57" fillId="0" borderId="0" xfId="3" applyFont="1" applyProtection="1"/>
    <xf numFmtId="0" fontId="73" fillId="0" borderId="0" xfId="3" applyFont="1" applyBorder="1"/>
    <xf numFmtId="0" fontId="73" fillId="0" borderId="0" xfId="3" applyFont="1" applyBorder="1" applyAlignment="1">
      <alignment horizontal="center" vertical="top"/>
    </xf>
    <xf numFmtId="168" fontId="57" fillId="0" borderId="0" xfId="3" applyNumberFormat="1" applyFont="1" applyBorder="1" applyAlignment="1" applyProtection="1">
      <alignment horizontal="center" vertical="center"/>
    </xf>
    <xf numFmtId="0" fontId="73" fillId="0" borderId="0" xfId="3" applyFont="1" applyBorder="1" applyAlignment="1">
      <alignment horizontal="center"/>
    </xf>
    <xf numFmtId="0" fontId="57" fillId="0" borderId="0" xfId="3" applyFont="1" applyBorder="1" applyProtection="1"/>
    <xf numFmtId="0" fontId="57" fillId="0" borderId="0" xfId="3" applyFont="1" applyProtection="1">
      <protection locked="0"/>
    </xf>
    <xf numFmtId="0" fontId="57" fillId="0" borderId="0" xfId="3" applyFont="1" applyBorder="1" applyProtection="1">
      <protection locked="0"/>
    </xf>
    <xf numFmtId="0" fontId="57" fillId="0" borderId="0" xfId="3" applyFont="1" applyBorder="1" applyAlignment="1">
      <alignment horizontal="center" vertical="center"/>
    </xf>
    <xf numFmtId="164" fontId="62" fillId="0" borderId="0" xfId="3" applyNumberFormat="1" applyFont="1" applyBorder="1"/>
    <xf numFmtId="0" fontId="73" fillId="0" borderId="14" xfId="3" applyFont="1" applyBorder="1" applyAlignment="1">
      <alignment horizontal="center"/>
    </xf>
    <xf numFmtId="0" fontId="55" fillId="0" borderId="0" xfId="3" applyFont="1" applyBorder="1" applyProtection="1"/>
    <xf numFmtId="0" fontId="57" fillId="0" borderId="0" xfId="0" applyFont="1"/>
    <xf numFmtId="0" fontId="73" fillId="0" borderId="0" xfId="0" applyFont="1" applyBorder="1"/>
    <xf numFmtId="0" fontId="73" fillId="0" borderId="0" xfId="0" applyFont="1" applyBorder="1" applyAlignment="1">
      <alignment horizontal="left" vertical="top" wrapText="1"/>
    </xf>
    <xf numFmtId="0" fontId="73" fillId="0" borderId="0" xfId="0" applyFont="1" applyBorder="1" applyAlignment="1">
      <alignment horizontal="center"/>
    </xf>
    <xf numFmtId="0" fontId="73" fillId="0" borderId="0" xfId="0" applyFont="1" applyBorder="1" applyAlignment="1" applyProtection="1">
      <alignment horizontal="center" vertical="top"/>
    </xf>
    <xf numFmtId="0" fontId="57" fillId="0" borderId="0" xfId="0" applyFont="1" applyBorder="1" applyAlignment="1">
      <alignment horizontal="center" vertical="center"/>
    </xf>
    <xf numFmtId="164" fontId="62" fillId="0" borderId="0" xfId="0" applyNumberFormat="1" applyFont="1" applyBorder="1"/>
    <xf numFmtId="0" fontId="54" fillId="0" borderId="0" xfId="0" applyFont="1" applyBorder="1" applyAlignment="1" applyProtection="1">
      <alignment horizontal="center"/>
    </xf>
    <xf numFmtId="0" fontId="73" fillId="0" borderId="0" xfId="0" applyFont="1" applyBorder="1" applyAlignment="1">
      <alignment horizontal="center" vertical="top"/>
    </xf>
    <xf numFmtId="168" fontId="57" fillId="0" borderId="0" xfId="0" applyNumberFormat="1" applyFont="1" applyBorder="1" applyAlignment="1" applyProtection="1">
      <alignment horizontal="center" vertical="center"/>
    </xf>
    <xf numFmtId="164" fontId="62" fillId="0" borderId="0" xfId="0" applyNumberFormat="1" applyFont="1" applyBorder="1" applyProtection="1"/>
    <xf numFmtId="0" fontId="80" fillId="0" borderId="0" xfId="0" applyFont="1" applyBorder="1" applyAlignment="1">
      <alignment horizontal="left" vertical="top" wrapText="1"/>
    </xf>
    <xf numFmtId="165" fontId="57" fillId="0" borderId="0" xfId="0" applyNumberFormat="1" applyFont="1" applyBorder="1" applyAlignment="1" applyProtection="1">
      <alignment horizontal="left" vertical="center"/>
    </xf>
    <xf numFmtId="164" fontId="62" fillId="0" borderId="0" xfId="0" applyNumberFormat="1" applyFont="1" applyBorder="1" applyAlignment="1" applyProtection="1">
      <alignment horizontal="left" vertical="center"/>
    </xf>
    <xf numFmtId="0" fontId="57" fillId="0" borderId="0" xfId="0" applyFont="1" applyAlignment="1">
      <alignment vertical="center"/>
    </xf>
    <xf numFmtId="0" fontId="64" fillId="0" borderId="0" xfId="0" applyFont="1" applyBorder="1" applyAlignment="1" applyProtection="1">
      <alignment vertical="center"/>
    </xf>
    <xf numFmtId="0" fontId="55" fillId="0" borderId="0" xfId="3" applyFont="1" applyBorder="1" applyAlignment="1">
      <alignment horizontal="left" indent="1"/>
    </xf>
    <xf numFmtId="0" fontId="60" fillId="0" borderId="0" xfId="0" applyFont="1" applyBorder="1" applyAlignment="1" applyProtection="1">
      <alignment horizontal="center" vertical="center"/>
    </xf>
    <xf numFmtId="0" fontId="55" fillId="0" borderId="0" xfId="0" applyFont="1" applyAlignment="1" applyProtection="1">
      <alignment vertical="center"/>
    </xf>
    <xf numFmtId="0" fontId="82" fillId="0" borderId="0" xfId="0" applyFont="1" applyBorder="1" applyAlignment="1" applyProtection="1">
      <alignment horizontal="left" vertical="center"/>
    </xf>
    <xf numFmtId="0" fontId="54" fillId="0" borderId="0" xfId="0" applyFont="1" applyBorder="1" applyAlignment="1" applyProtection="1">
      <alignment vertical="center"/>
    </xf>
    <xf numFmtId="0" fontId="83" fillId="0" borderId="0" xfId="0" applyFont="1" applyBorder="1" applyAlignment="1" applyProtection="1">
      <alignment vertical="center"/>
    </xf>
    <xf numFmtId="0" fontId="62" fillId="0" borderId="0" xfId="0" applyFont="1" applyBorder="1" applyAlignment="1" applyProtection="1">
      <alignment horizontal="left" vertical="center" indent="3"/>
    </xf>
    <xf numFmtId="0" fontId="64" fillId="0" borderId="0" xfId="0" applyFont="1" applyBorder="1" applyAlignment="1" applyProtection="1">
      <alignment horizontal="center" vertical="center"/>
    </xf>
    <xf numFmtId="0" fontId="64" fillId="0" borderId="0" xfId="0" applyFont="1" applyBorder="1" applyAlignment="1" applyProtection="1">
      <alignment horizontal="center" vertical="center" wrapText="1"/>
    </xf>
    <xf numFmtId="173" fontId="57" fillId="0" borderId="1" xfId="0" applyNumberFormat="1" applyFont="1" applyBorder="1" applyAlignment="1" applyProtection="1">
      <alignment vertical="center" wrapText="1"/>
      <protection locked="0"/>
    </xf>
    <xf numFmtId="0" fontId="55" fillId="0" borderId="0" xfId="0" applyFont="1" applyBorder="1" applyAlignment="1" applyProtection="1">
      <alignment horizontal="center" vertical="center"/>
    </xf>
    <xf numFmtId="0" fontId="85" fillId="0" borderId="0" xfId="0" applyFont="1" applyBorder="1" applyAlignment="1" applyProtection="1">
      <alignment horizontal="center" vertical="center" wrapText="1"/>
    </xf>
    <xf numFmtId="0" fontId="84" fillId="0" borderId="0" xfId="0" applyNumberFormat="1" applyFont="1" applyBorder="1" applyAlignment="1" applyProtection="1">
      <alignment horizontal="left" vertical="center" wrapText="1"/>
    </xf>
    <xf numFmtId="0" fontId="55" fillId="0" borderId="0" xfId="0" applyFont="1" applyAlignment="1">
      <alignment horizontal="left" vertical="center" wrapText="1"/>
    </xf>
    <xf numFmtId="0" fontId="64" fillId="0" borderId="0" xfId="0" applyFont="1" applyBorder="1" applyAlignment="1" applyProtection="1">
      <alignment horizontal="center"/>
    </xf>
    <xf numFmtId="0" fontId="55" fillId="0" borderId="0" xfId="0" applyFont="1" applyBorder="1" applyAlignment="1" applyProtection="1"/>
    <xf numFmtId="0" fontId="64" fillId="0" borderId="0" xfId="0" applyFont="1" applyBorder="1" applyAlignment="1" applyProtection="1">
      <alignment horizontal="center" wrapText="1"/>
    </xf>
    <xf numFmtId="0" fontId="55" fillId="0" borderId="0" xfId="0" applyFont="1" applyBorder="1" applyAlignment="1" applyProtection="1">
      <alignment horizontal="right" vertical="center"/>
    </xf>
    <xf numFmtId="0" fontId="81" fillId="0" borderId="0" xfId="0" applyFont="1" applyBorder="1" applyAlignment="1" applyProtection="1">
      <alignment vertical="center"/>
    </xf>
    <xf numFmtId="0" fontId="73" fillId="0" borderId="0" xfId="0" applyFont="1" applyBorder="1" applyAlignment="1" applyProtection="1">
      <alignment vertical="center"/>
    </xf>
    <xf numFmtId="38" fontId="54" fillId="0" borderId="1" xfId="0" applyNumberFormat="1" applyFont="1" applyBorder="1" applyAlignment="1" applyProtection="1">
      <alignment horizontal="center" vertical="center"/>
      <protection locked="0"/>
    </xf>
    <xf numFmtId="0" fontId="55" fillId="0" borderId="0" xfId="0" applyFont="1" applyAlignment="1" applyProtection="1">
      <alignment horizontal="right" vertical="center"/>
    </xf>
    <xf numFmtId="0" fontId="62" fillId="0" borderId="16" xfId="0" applyFont="1" applyFill="1" applyBorder="1" applyAlignment="1" applyProtection="1">
      <alignment vertical="center"/>
    </xf>
    <xf numFmtId="38" fontId="57" fillId="0" borderId="1" xfId="0" applyNumberFormat="1" applyFont="1" applyBorder="1" applyAlignment="1" applyProtection="1">
      <alignment horizontal="center" vertical="center"/>
      <protection locked="0"/>
    </xf>
    <xf numFmtId="0" fontId="55" fillId="0" borderId="16" xfId="0" applyFont="1" applyBorder="1" applyAlignment="1" applyProtection="1">
      <alignment horizontal="right" vertical="center"/>
    </xf>
    <xf numFmtId="40" fontId="62" fillId="0" borderId="0" xfId="0" applyNumberFormat="1" applyFont="1" applyBorder="1" applyAlignment="1" applyProtection="1">
      <alignment horizontal="center" vertical="center"/>
    </xf>
    <xf numFmtId="0" fontId="87" fillId="0" borderId="0" xfId="0" applyFont="1" applyBorder="1" applyAlignment="1" applyProtection="1">
      <alignment vertical="center"/>
    </xf>
    <xf numFmtId="0" fontId="55" fillId="0" borderId="19" xfId="0" applyFont="1" applyFill="1" applyBorder="1" applyAlignment="1" applyProtection="1">
      <alignment vertical="center"/>
    </xf>
    <xf numFmtId="0" fontId="62" fillId="0" borderId="0" xfId="0" applyFont="1" applyBorder="1" applyAlignment="1" applyProtection="1">
      <alignment horizontal="right" vertical="center"/>
    </xf>
    <xf numFmtId="0" fontId="62" fillId="0" borderId="1" xfId="0" applyFont="1" applyBorder="1" applyAlignment="1" applyProtection="1">
      <alignment vertical="center"/>
    </xf>
    <xf numFmtId="38" fontId="57" fillId="6" borderId="1" xfId="0" applyNumberFormat="1" applyFont="1" applyFill="1" applyBorder="1" applyAlignment="1" applyProtection="1">
      <alignment vertical="center"/>
    </xf>
    <xf numFmtId="0" fontId="55" fillId="3" borderId="1" xfId="0" applyFont="1" applyFill="1" applyBorder="1" applyAlignment="1" applyProtection="1">
      <alignment vertical="center"/>
    </xf>
    <xf numFmtId="0" fontId="65" fillId="0" borderId="1" xfId="0" applyNumberFormat="1" applyFont="1" applyBorder="1" applyAlignment="1" applyProtection="1">
      <alignment horizontal="center" vertical="center"/>
      <protection locked="0"/>
    </xf>
    <xf numFmtId="38" fontId="57" fillId="0" borderId="0" xfId="0" applyNumberFormat="1" applyFont="1" applyBorder="1" applyAlignment="1" applyProtection="1">
      <alignment horizontal="center" vertical="center"/>
    </xf>
    <xf numFmtId="0" fontId="57" fillId="0" borderId="0" xfId="0" applyFont="1" applyBorder="1" applyAlignment="1" applyProtection="1">
      <alignment horizontal="left" vertical="top"/>
    </xf>
    <xf numFmtId="0" fontId="81" fillId="0" borderId="0" xfId="0" applyFont="1" applyBorder="1" applyAlignment="1" applyProtection="1">
      <alignment horizontal="left"/>
    </xf>
    <xf numFmtId="0" fontId="81" fillId="0" borderId="0" xfId="0" applyFont="1" applyBorder="1" applyAlignment="1" applyProtection="1"/>
    <xf numFmtId="0" fontId="88" fillId="0" borderId="0" xfId="0" applyFont="1" applyBorder="1" applyAlignment="1" applyProtection="1">
      <alignment horizontal="right" vertical="center"/>
    </xf>
    <xf numFmtId="0" fontId="57" fillId="0" borderId="0" xfId="0" applyFont="1" applyProtection="1"/>
    <xf numFmtId="0" fontId="55" fillId="0" borderId="0" xfId="0" applyFont="1" applyProtection="1"/>
    <xf numFmtId="0" fontId="89" fillId="0" borderId="0" xfId="2" applyFont="1" applyAlignment="1" applyProtection="1">
      <alignment horizontal="centerContinuous" vertical="center"/>
    </xf>
    <xf numFmtId="0" fontId="57" fillId="0" borderId="0" xfId="0" applyFont="1" applyAlignment="1">
      <alignment horizontal="centerContinuous" vertical="center"/>
    </xf>
    <xf numFmtId="0" fontId="55" fillId="0" borderId="0" xfId="0" applyFont="1" applyAlignment="1" applyProtection="1">
      <alignment horizontal="centerContinuous" vertical="center"/>
    </xf>
    <xf numFmtId="0" fontId="65" fillId="0" borderId="0" xfId="0" applyFont="1"/>
    <xf numFmtId="0" fontId="55" fillId="0" borderId="0" xfId="0" applyNumberFormat="1" applyFont="1" applyAlignment="1">
      <alignment horizontal="left"/>
    </xf>
    <xf numFmtId="0" fontId="57" fillId="0" borderId="0" xfId="0" applyFont="1" applyAlignment="1">
      <alignment horizontal="left"/>
    </xf>
    <xf numFmtId="171" fontId="55" fillId="0" borderId="0" xfId="0" applyNumberFormat="1" applyFont="1" applyAlignment="1">
      <alignment horizontal="left"/>
    </xf>
    <xf numFmtId="171" fontId="57" fillId="0" borderId="0" xfId="0" applyNumberFormat="1" applyFont="1" applyAlignment="1">
      <alignment horizontal="left"/>
    </xf>
    <xf numFmtId="0" fontId="55" fillId="0" borderId="0" xfId="0" applyNumberFormat="1" applyFont="1" applyBorder="1" applyAlignment="1" applyProtection="1">
      <alignment horizontal="left"/>
    </xf>
    <xf numFmtId="0" fontId="55" fillId="0" borderId="0" xfId="0" applyFont="1" applyBorder="1" applyAlignment="1" applyProtection="1">
      <alignment horizontal="right"/>
    </xf>
    <xf numFmtId="49" fontId="55" fillId="0" borderId="0" xfId="0" applyNumberFormat="1" applyFont="1" applyBorder="1" applyAlignment="1" applyProtection="1">
      <alignment horizontal="left" vertical="center"/>
    </xf>
    <xf numFmtId="49" fontId="54" fillId="0" borderId="0" xfId="0" applyNumberFormat="1" applyFont="1" applyBorder="1" applyAlignment="1" applyProtection="1">
      <alignment horizontal="left" vertical="center"/>
    </xf>
    <xf numFmtId="0" fontId="54" fillId="0" borderId="0" xfId="0" applyFont="1" applyBorder="1" applyProtection="1"/>
    <xf numFmtId="0" fontId="54" fillId="0" borderId="0" xfId="0" applyFont="1" applyBorder="1" applyAlignment="1" applyProtection="1">
      <alignment horizontal="right"/>
    </xf>
    <xf numFmtId="49" fontId="62" fillId="0" borderId="0" xfId="0" applyNumberFormat="1" applyFont="1" applyBorder="1" applyAlignment="1" applyProtection="1">
      <alignment horizontal="left" vertical="center"/>
    </xf>
    <xf numFmtId="0" fontId="62" fillId="0" borderId="0" xfId="0" applyFont="1" applyFill="1" applyBorder="1" applyProtection="1"/>
    <xf numFmtId="40" fontId="62" fillId="0" borderId="0" xfId="0" applyNumberFormat="1" applyFont="1" applyBorder="1" applyAlignment="1" applyProtection="1">
      <alignment horizontal="right"/>
    </xf>
    <xf numFmtId="37" fontId="62" fillId="0" borderId="0" xfId="0" applyNumberFormat="1" applyFont="1" applyBorder="1" applyProtection="1"/>
    <xf numFmtId="170" fontId="62" fillId="0" borderId="0" xfId="0" applyNumberFormat="1" applyFont="1" applyBorder="1" applyProtection="1"/>
    <xf numFmtId="0" fontId="62" fillId="0" borderId="0" xfId="0" applyFont="1" applyProtection="1"/>
    <xf numFmtId="0" fontId="62" fillId="0" borderId="0" xfId="0" applyFont="1" applyBorder="1" applyAlignment="1" applyProtection="1">
      <alignment vertical="center" wrapText="1"/>
    </xf>
    <xf numFmtId="0" fontId="62" fillId="0" borderId="0" xfId="0" applyFont="1" applyBorder="1" applyAlignment="1" applyProtection="1">
      <alignment horizontal="right"/>
    </xf>
    <xf numFmtId="0" fontId="90" fillId="0" borderId="0" xfId="0" applyFont="1" applyAlignment="1" applyProtection="1">
      <alignment horizontal="left"/>
    </xf>
    <xf numFmtId="0" fontId="62" fillId="0" borderId="0" xfId="0" applyFont="1" applyAlignment="1">
      <alignment wrapText="1"/>
    </xf>
    <xf numFmtId="0" fontId="55" fillId="0" borderId="0" xfId="0" applyFont="1" applyFill="1" applyBorder="1" applyProtection="1"/>
    <xf numFmtId="0" fontId="55" fillId="0" borderId="0" xfId="0" applyFont="1" applyBorder="1" applyAlignment="1" applyProtection="1">
      <alignment horizontal="center"/>
    </xf>
    <xf numFmtId="172" fontId="62" fillId="0" borderId="0" xfId="0" quotePrefix="1" applyNumberFormat="1" applyFont="1" applyBorder="1" applyAlignment="1" applyProtection="1">
      <alignment horizontal="right"/>
    </xf>
    <xf numFmtId="0" fontId="64" fillId="0" borderId="0" xfId="0" applyFont="1" applyProtection="1"/>
    <xf numFmtId="0" fontId="62" fillId="0" borderId="0" xfId="0" applyFont="1" applyBorder="1" applyAlignment="1" applyProtection="1">
      <alignment vertical="top" wrapText="1"/>
    </xf>
    <xf numFmtId="37" fontId="62" fillId="0" borderId="0" xfId="0" applyNumberFormat="1" applyFont="1" applyBorder="1" applyAlignment="1" applyProtection="1">
      <alignment horizontal="right"/>
    </xf>
    <xf numFmtId="172" fontId="62" fillId="8" borderId="0" xfId="0" quotePrefix="1" applyNumberFormat="1" applyFont="1" applyFill="1" applyBorder="1" applyAlignment="1" applyProtection="1">
      <alignment horizontal="right"/>
    </xf>
    <xf numFmtId="38" fontId="62" fillId="0" borderId="0" xfId="0" applyNumberFormat="1" applyFont="1" applyBorder="1" applyProtection="1"/>
    <xf numFmtId="1" fontId="62" fillId="0" borderId="0" xfId="0" applyNumberFormat="1" applyFont="1" applyBorder="1" applyProtection="1"/>
    <xf numFmtId="39" fontId="62" fillId="0" borderId="0" xfId="0" applyNumberFormat="1" applyFont="1" applyBorder="1" applyProtection="1"/>
    <xf numFmtId="3" fontId="62" fillId="0" borderId="0" xfId="0" applyNumberFormat="1" applyFont="1" applyBorder="1" applyAlignment="1" applyProtection="1">
      <alignment horizontal="right" vertical="center"/>
    </xf>
    <xf numFmtId="170" fontId="62" fillId="0" borderId="0" xfId="0" applyNumberFormat="1" applyFont="1" applyBorder="1" applyAlignment="1" applyProtection="1">
      <alignment horizontal="right"/>
    </xf>
    <xf numFmtId="49" fontId="62" fillId="0" borderId="0" xfId="0" applyNumberFormat="1" applyFont="1" applyBorder="1" applyProtection="1"/>
    <xf numFmtId="0" fontId="62" fillId="0" borderId="0" xfId="0" applyFont="1" applyBorder="1" applyAlignment="1" applyProtection="1">
      <alignment horizontal="center"/>
    </xf>
    <xf numFmtId="0" fontId="64" fillId="0" borderId="0" xfId="0" applyFont="1" applyFill="1" applyBorder="1" applyAlignment="1" applyProtection="1">
      <alignment horizontal="center"/>
    </xf>
    <xf numFmtId="0" fontId="55" fillId="0" borderId="0" xfId="0" applyFont="1" applyFill="1" applyBorder="1" applyAlignment="1" applyProtection="1">
      <alignment horizontal="right"/>
    </xf>
    <xf numFmtId="0" fontId="54" fillId="0" borderId="0" xfId="0" applyFont="1" applyFill="1" applyBorder="1" applyAlignment="1" applyProtection="1">
      <alignment horizontal="left"/>
    </xf>
    <xf numFmtId="0" fontId="65" fillId="0" borderId="0" xfId="0" applyFont="1" applyFill="1" applyBorder="1" applyAlignment="1" applyProtection="1">
      <alignment horizontal="right"/>
    </xf>
    <xf numFmtId="0" fontId="88" fillId="0" borderId="0" xfId="0" applyFont="1" applyProtection="1"/>
    <xf numFmtId="0" fontId="55" fillId="0" borderId="0" xfId="0" applyFont="1" applyFill="1" applyBorder="1" applyAlignment="1" applyProtection="1">
      <alignment horizontal="center"/>
    </xf>
    <xf numFmtId="49" fontId="88" fillId="0" borderId="0" xfId="0" applyNumberFormat="1" applyFont="1" applyAlignment="1" applyProtection="1">
      <alignment horizontal="right" vertical="top"/>
    </xf>
    <xf numFmtId="0" fontId="62" fillId="0" borderId="0" xfId="0" applyFont="1" applyBorder="1" applyAlignment="1" applyProtection="1">
      <alignment horizontal="left"/>
    </xf>
    <xf numFmtId="49" fontId="55" fillId="0" borderId="0" xfId="0" applyNumberFormat="1" applyFont="1" applyBorder="1" applyAlignment="1" applyProtection="1">
      <alignment horizontal="left" vertical="top"/>
    </xf>
    <xf numFmtId="0" fontId="62" fillId="0" borderId="0" xfId="0" applyFont="1" applyAlignment="1" applyProtection="1">
      <alignment horizontal="left"/>
    </xf>
    <xf numFmtId="49" fontId="55" fillId="0" borderId="0" xfId="0" applyNumberFormat="1" applyFont="1" applyAlignment="1" applyProtection="1">
      <alignment horizontal="left" vertical="center"/>
    </xf>
    <xf numFmtId="49" fontId="55" fillId="0" borderId="0" xfId="0" applyNumberFormat="1" applyFont="1" applyAlignment="1" applyProtection="1">
      <alignment horizontal="left" vertical="top"/>
    </xf>
    <xf numFmtId="0" fontId="55" fillId="0" borderId="0" xfId="0" applyFont="1" applyAlignment="1" applyProtection="1">
      <alignment horizontal="right"/>
    </xf>
    <xf numFmtId="0" fontId="62" fillId="0" borderId="0" xfId="0" applyFont="1" applyAlignment="1" applyProtection="1">
      <alignment horizontal="right"/>
    </xf>
    <xf numFmtId="49" fontId="86" fillId="0" borderId="0" xfId="0" applyNumberFormat="1" applyFont="1" applyAlignment="1" applyProtection="1">
      <alignment horizontal="right" vertical="top"/>
    </xf>
    <xf numFmtId="0" fontId="62" fillId="0" borderId="2" xfId="0" applyFont="1" applyBorder="1" applyAlignment="1" applyProtection="1">
      <alignment horizontal="center" vertical="center"/>
    </xf>
    <xf numFmtId="49" fontId="54" fillId="0" borderId="2" xfId="0" applyNumberFormat="1" applyFont="1" applyBorder="1" applyAlignment="1" applyProtection="1">
      <alignment horizontal="center" vertical="center"/>
    </xf>
    <xf numFmtId="49" fontId="57" fillId="0" borderId="2" xfId="0" applyNumberFormat="1" applyFont="1" applyBorder="1" applyAlignment="1" applyProtection="1">
      <alignment horizontal="center" vertical="center"/>
    </xf>
    <xf numFmtId="49" fontId="65" fillId="0" borderId="11" xfId="0" applyNumberFormat="1" applyFont="1" applyBorder="1" applyAlignment="1" applyProtection="1">
      <alignment horizontal="centerContinuous" vertical="center"/>
    </xf>
    <xf numFmtId="49" fontId="57" fillId="0" borderId="9" xfId="0" applyNumberFormat="1" applyFont="1" applyBorder="1" applyAlignment="1" applyProtection="1">
      <alignment horizontal="centerContinuous" vertical="center"/>
    </xf>
    <xf numFmtId="0" fontId="57" fillId="0" borderId="0" xfId="0" applyFont="1" applyAlignment="1" applyProtection="1">
      <alignment vertical="center"/>
    </xf>
    <xf numFmtId="1" fontId="64" fillId="0" borderId="3" xfId="0" applyNumberFormat="1" applyFont="1" applyBorder="1" applyAlignment="1" applyProtection="1">
      <alignment horizontal="center" vertical="center" wrapText="1"/>
    </xf>
    <xf numFmtId="3" fontId="64" fillId="0" borderId="3" xfId="0" applyNumberFormat="1" applyFont="1" applyBorder="1" applyAlignment="1" applyProtection="1">
      <alignment horizontal="center" vertical="center" wrapText="1"/>
    </xf>
    <xf numFmtId="0" fontId="64" fillId="0" borderId="3" xfId="0" applyFont="1" applyBorder="1" applyAlignment="1" applyProtection="1">
      <alignment horizontal="center" vertical="center" wrapText="1"/>
    </xf>
    <xf numFmtId="43" fontId="64" fillId="0" borderId="1" xfId="1" applyFont="1" applyBorder="1" applyAlignment="1" applyProtection="1">
      <alignment horizontal="center" vertical="center" wrapText="1"/>
    </xf>
    <xf numFmtId="0" fontId="64" fillId="0" borderId="1" xfId="0" applyFont="1" applyBorder="1" applyAlignment="1" applyProtection="1">
      <alignment horizontal="center" vertical="center" wrapText="1"/>
    </xf>
    <xf numFmtId="0" fontId="62" fillId="0" borderId="20" xfId="0" applyFont="1" applyBorder="1" applyAlignment="1" applyProtection="1">
      <alignment horizontal="left" vertical="center" indent="1"/>
    </xf>
    <xf numFmtId="0" fontId="62" fillId="0" borderId="13" xfId="0" applyFont="1" applyBorder="1" applyAlignment="1" applyProtection="1">
      <alignment horizontal="center" vertical="center"/>
    </xf>
    <xf numFmtId="0" fontId="62" fillId="0" borderId="1" xfId="0" applyFont="1" applyBorder="1" applyAlignment="1" applyProtection="1">
      <alignment horizontal="center" vertical="center"/>
    </xf>
    <xf numFmtId="0" fontId="62" fillId="0" borderId="13" xfId="0" applyFont="1" applyBorder="1" applyAlignment="1" applyProtection="1">
      <alignment horizontal="left" vertical="center" indent="1"/>
    </xf>
    <xf numFmtId="164" fontId="62" fillId="0" borderId="1" xfId="0" applyNumberFormat="1" applyFont="1" applyFill="1" applyBorder="1" applyAlignment="1" applyProtection="1">
      <alignment horizontal="left" vertical="center"/>
    </xf>
    <xf numFmtId="0" fontId="62" fillId="0" borderId="1" xfId="0" applyFont="1" applyFill="1" applyBorder="1" applyAlignment="1" applyProtection="1">
      <alignment horizontal="center" vertical="center"/>
    </xf>
    <xf numFmtId="0" fontId="57" fillId="0" borderId="0" xfId="0" applyFont="1" applyFill="1" applyAlignment="1" applyProtection="1">
      <alignment vertical="center"/>
    </xf>
    <xf numFmtId="0" fontId="62" fillId="0" borderId="10" xfId="0" applyFont="1" applyBorder="1" applyAlignment="1" applyProtection="1">
      <alignment horizontal="left" vertical="center" indent="1"/>
    </xf>
    <xf numFmtId="0" fontId="62" fillId="0" borderId="3" xfId="0" applyFont="1" applyBorder="1" applyAlignment="1" applyProtection="1">
      <alignment horizontal="center" vertical="center"/>
    </xf>
    <xf numFmtId="0" fontId="62" fillId="0" borderId="19" xfId="0" applyFont="1" applyBorder="1" applyAlignment="1" applyProtection="1">
      <alignment horizontal="left" vertical="center" indent="1"/>
    </xf>
    <xf numFmtId="0" fontId="62" fillId="0" borderId="13" xfId="0" applyFont="1" applyBorder="1" applyAlignment="1" applyProtection="1">
      <alignment horizontal="left" vertical="center" wrapText="1" indent="1"/>
    </xf>
    <xf numFmtId="0" fontId="62" fillId="0" borderId="1" xfId="0" applyFont="1" applyFill="1" applyBorder="1" applyAlignment="1" applyProtection="1">
      <alignment horizontal="left" vertical="center" indent="1"/>
    </xf>
    <xf numFmtId="0" fontId="62" fillId="0" borderId="15" xfId="0" applyFont="1" applyFill="1" applyBorder="1" applyAlignment="1" applyProtection="1">
      <alignment horizontal="left" vertical="center" indent="1"/>
    </xf>
    <xf numFmtId="0" fontId="62" fillId="0" borderId="9" xfId="0" applyFont="1" applyFill="1" applyBorder="1" applyAlignment="1" applyProtection="1">
      <alignment horizontal="center" vertical="center"/>
    </xf>
    <xf numFmtId="0" fontId="62" fillId="0" borderId="0" xfId="0" applyFont="1" applyAlignment="1" applyProtection="1">
      <alignment vertical="center"/>
    </xf>
    <xf numFmtId="0" fontId="62" fillId="0" borderId="0" xfId="0" applyFont="1" applyAlignment="1" applyProtection="1">
      <alignment horizontal="center" vertical="center"/>
    </xf>
    <xf numFmtId="38" fontId="57" fillId="0" borderId="0" xfId="0" applyNumberFormat="1" applyFont="1" applyAlignment="1" applyProtection="1">
      <alignment vertical="center"/>
    </xf>
    <xf numFmtId="49" fontId="64" fillId="0" borderId="2" xfId="0" applyNumberFormat="1" applyFont="1" applyBorder="1" applyAlignment="1" applyProtection="1">
      <alignment horizontal="center" vertical="center"/>
    </xf>
    <xf numFmtId="0" fontId="57" fillId="0" borderId="0" xfId="0" applyFont="1" applyAlignment="1" applyProtection="1">
      <alignment horizontal="center" vertical="center"/>
    </xf>
    <xf numFmtId="0" fontId="55" fillId="0" borderId="0" xfId="0" applyFont="1" applyFill="1" applyAlignment="1" applyProtection="1">
      <alignment horizontal="center" vertical="center"/>
    </xf>
    <xf numFmtId="0" fontId="57" fillId="0" borderId="0" xfId="0" applyFont="1" applyFill="1" applyAlignment="1" applyProtection="1">
      <alignment horizontal="center" vertical="center"/>
    </xf>
    <xf numFmtId="3" fontId="57" fillId="0" borderId="0" xfId="0" applyNumberFormat="1" applyFont="1" applyAlignment="1" applyProtection="1">
      <alignment vertical="center"/>
    </xf>
    <xf numFmtId="0" fontId="73" fillId="0" borderId="19" xfId="0" applyFont="1" applyBorder="1" applyAlignment="1" applyProtection="1">
      <alignment horizontal="left" indent="2"/>
    </xf>
    <xf numFmtId="0" fontId="62" fillId="0" borderId="10" xfId="0" applyFont="1" applyBorder="1" applyAlignment="1" applyProtection="1">
      <alignment horizontal="center" vertical="center"/>
    </xf>
    <xf numFmtId="0" fontId="54" fillId="0" borderId="0" xfId="0" applyFont="1" applyAlignment="1" applyProtection="1">
      <alignment vertical="center"/>
    </xf>
    <xf numFmtId="0" fontId="65" fillId="0" borderId="0" xfId="0" applyFont="1" applyAlignment="1" applyProtection="1">
      <alignment vertical="center"/>
    </xf>
    <xf numFmtId="0" fontId="55" fillId="0" borderId="0" xfId="0" applyFont="1" applyFill="1" applyAlignment="1" applyProtection="1">
      <alignment vertical="center"/>
    </xf>
    <xf numFmtId="0" fontId="62" fillId="0" borderId="3" xfId="0" applyFont="1" applyFill="1" applyBorder="1" applyAlignment="1" applyProtection="1">
      <alignment horizontal="center" vertical="center"/>
    </xf>
    <xf numFmtId="0" fontId="62" fillId="0" borderId="1" xfId="0" applyFont="1" applyFill="1" applyBorder="1" applyAlignment="1" applyProtection="1">
      <alignment horizontal="center" vertical="top"/>
    </xf>
    <xf numFmtId="0" fontId="55" fillId="0" borderId="0" xfId="0" applyFont="1" applyFill="1" applyBorder="1" applyAlignment="1" applyProtection="1">
      <alignment vertical="center"/>
    </xf>
    <xf numFmtId="38" fontId="55" fillId="0" borderId="0" xfId="0" applyNumberFormat="1" applyFont="1" applyAlignment="1" applyProtection="1"/>
    <xf numFmtId="0" fontId="62" fillId="0" borderId="10" xfId="0" applyFont="1" applyFill="1" applyBorder="1" applyAlignment="1" applyProtection="1">
      <alignment horizontal="center" vertical="center"/>
    </xf>
    <xf numFmtId="0" fontId="62" fillId="0" borderId="48" xfId="0" applyFont="1" applyBorder="1" applyAlignment="1" applyProtection="1">
      <alignment horizontal="left" vertical="center" indent="4"/>
    </xf>
    <xf numFmtId="0" fontId="62" fillId="0" borderId="30" xfId="0" applyFont="1" applyBorder="1" applyAlignment="1" applyProtection="1">
      <alignment horizontal="center" vertical="center"/>
    </xf>
    <xf numFmtId="40" fontId="55" fillId="7" borderId="32" xfId="0" applyNumberFormat="1" applyFont="1" applyFill="1" applyBorder="1" applyAlignment="1" applyProtection="1">
      <alignment horizontal="right" vertical="center"/>
    </xf>
    <xf numFmtId="0" fontId="62" fillId="0" borderId="12" xfId="0" applyFont="1" applyBorder="1" applyAlignment="1" applyProtection="1">
      <alignment horizontal="left" vertical="center" indent="4"/>
    </xf>
    <xf numFmtId="9" fontId="55" fillId="7" borderId="32" xfId="0" applyNumberFormat="1" applyFont="1" applyFill="1" applyBorder="1" applyAlignment="1" applyProtection="1">
      <alignment horizontal="right" vertical="center"/>
    </xf>
    <xf numFmtId="1" fontId="54" fillId="0" borderId="3" xfId="0" applyNumberFormat="1" applyFont="1" applyBorder="1" applyAlignment="1" applyProtection="1">
      <alignment horizontal="center" vertical="center" wrapText="1"/>
    </xf>
    <xf numFmtId="3" fontId="54" fillId="0" borderId="3" xfId="0" applyNumberFormat="1" applyFont="1" applyBorder="1" applyAlignment="1" applyProtection="1">
      <alignment horizontal="center" vertical="center" wrapText="1"/>
    </xf>
    <xf numFmtId="3" fontId="55" fillId="3" borderId="3" xfId="0" applyNumberFormat="1" applyFont="1" applyFill="1" applyBorder="1" applyAlignment="1" applyProtection="1">
      <alignment horizontal="center"/>
    </xf>
    <xf numFmtId="3" fontId="57" fillId="3" borderId="10" xfId="0" applyNumberFormat="1" applyFont="1" applyFill="1" applyBorder="1" applyAlignment="1" applyProtection="1">
      <alignment horizontal="center"/>
    </xf>
    <xf numFmtId="38" fontId="57" fillId="3" borderId="3" xfId="0" applyNumberFormat="1" applyFont="1" applyFill="1" applyBorder="1" applyAlignment="1" applyProtection="1">
      <alignment horizontal="center"/>
    </xf>
    <xf numFmtId="3" fontId="57" fillId="3" borderId="3" xfId="0" applyNumberFormat="1" applyFont="1" applyFill="1" applyBorder="1" applyAlignment="1" applyProtection="1">
      <alignment horizontal="center"/>
    </xf>
    <xf numFmtId="0" fontId="62" fillId="0" borderId="13" xfId="0" applyFont="1" applyBorder="1" applyAlignment="1" applyProtection="1">
      <alignment horizontal="center"/>
    </xf>
    <xf numFmtId="0" fontId="62" fillId="0" borderId="1" xfId="0" applyFont="1" applyBorder="1" applyAlignment="1" applyProtection="1">
      <alignment horizontal="center"/>
    </xf>
    <xf numFmtId="0" fontId="62" fillId="0" borderId="1" xfId="0" applyFont="1" applyBorder="1" applyAlignment="1" applyProtection="1">
      <alignment horizontal="center" vertical="center" wrapText="1"/>
    </xf>
    <xf numFmtId="38" fontId="57" fillId="0" borderId="0" xfId="0" applyNumberFormat="1" applyFont="1" applyProtection="1"/>
    <xf numFmtId="0" fontId="62" fillId="0" borderId="25" xfId="0" applyFont="1" applyFill="1" applyBorder="1" applyAlignment="1" applyProtection="1">
      <alignment horizontal="center" vertical="center"/>
    </xf>
    <xf numFmtId="0" fontId="62" fillId="0" borderId="1" xfId="0" applyFont="1" applyBorder="1" applyAlignment="1" applyProtection="1">
      <alignment horizontal="center" vertical="top"/>
    </xf>
    <xf numFmtId="0" fontId="62" fillId="0" borderId="25" xfId="0" applyFont="1" applyFill="1" applyBorder="1" applyAlignment="1" applyProtection="1">
      <alignment horizontal="center" vertical="top"/>
    </xf>
    <xf numFmtId="0" fontId="62" fillId="0" borderId="17" xfId="0" applyFont="1" applyFill="1" applyBorder="1" applyAlignment="1" applyProtection="1">
      <alignment horizontal="center" vertical="center"/>
    </xf>
    <xf numFmtId="1" fontId="62" fillId="0" borderId="1" xfId="0" applyNumberFormat="1" applyFont="1" applyBorder="1" applyAlignment="1" applyProtection="1">
      <alignment horizontal="center" vertical="center"/>
    </xf>
    <xf numFmtId="0" fontId="62" fillId="0" borderId="20" xfId="0" applyFont="1" applyBorder="1" applyAlignment="1" applyProtection="1">
      <alignment horizontal="left" vertical="top" wrapText="1" indent="1"/>
    </xf>
    <xf numFmtId="1" fontId="62" fillId="0" borderId="1" xfId="0" applyNumberFormat="1" applyFont="1" applyBorder="1" applyAlignment="1" applyProtection="1">
      <alignment horizontal="center" vertical="top"/>
    </xf>
    <xf numFmtId="1" fontId="62" fillId="0" borderId="3" xfId="0" applyNumberFormat="1" applyFont="1" applyBorder="1" applyAlignment="1" applyProtection="1">
      <alignment horizontal="center" vertical="center"/>
    </xf>
    <xf numFmtId="1" fontId="62" fillId="0" borderId="116" xfId="0" applyNumberFormat="1" applyFont="1" applyBorder="1" applyAlignment="1" applyProtection="1">
      <alignment horizontal="center" vertical="center"/>
    </xf>
    <xf numFmtId="1" fontId="62" fillId="0" borderId="31" xfId="0" applyNumberFormat="1" applyFont="1" applyBorder="1" applyAlignment="1" applyProtection="1">
      <alignment horizontal="center" vertical="center"/>
    </xf>
    <xf numFmtId="1" fontId="62" fillId="0" borderId="32" xfId="0" applyNumberFormat="1" applyFont="1" applyBorder="1" applyAlignment="1" applyProtection="1">
      <alignment horizontal="center" vertical="center"/>
    </xf>
    <xf numFmtId="0" fontId="62" fillId="0" borderId="1" xfId="0" applyFont="1" applyBorder="1" applyAlignment="1" applyProtection="1">
      <alignment horizontal="center" vertical="top" wrapText="1"/>
    </xf>
    <xf numFmtId="0" fontId="62" fillId="0" borderId="25" xfId="0" applyFont="1" applyBorder="1" applyAlignment="1" applyProtection="1">
      <alignment horizontal="center" vertical="center"/>
    </xf>
    <xf numFmtId="0" fontId="62" fillId="0" borderId="119" xfId="0" applyFont="1" applyFill="1" applyBorder="1" applyAlignment="1" applyProtection="1">
      <alignment horizontal="center" vertical="center"/>
    </xf>
    <xf numFmtId="0" fontId="62" fillId="0" borderId="91" xfId="0" applyFont="1" applyFill="1" applyBorder="1" applyAlignment="1" applyProtection="1">
      <alignment horizontal="center" vertical="center"/>
    </xf>
    <xf numFmtId="0" fontId="57" fillId="0" borderId="0" xfId="0" applyFont="1" applyAlignment="1" applyProtection="1"/>
    <xf numFmtId="0" fontId="62" fillId="0" borderId="0" xfId="0" applyFont="1" applyAlignment="1" applyProtection="1">
      <alignment horizontal="left" vertical="center" wrapText="1"/>
    </xf>
    <xf numFmtId="0" fontId="62" fillId="0" borderId="0" xfId="0" applyFont="1" applyAlignment="1" applyProtection="1">
      <alignment horizontal="center" vertical="center" wrapText="1"/>
    </xf>
    <xf numFmtId="0" fontId="57" fillId="0" borderId="0" xfId="0" applyFont="1" applyAlignment="1" applyProtection="1">
      <alignment wrapText="1"/>
    </xf>
    <xf numFmtId="0" fontId="57" fillId="0" borderId="0" xfId="0" applyFont="1" applyBorder="1" applyAlignment="1">
      <alignment vertical="center"/>
    </xf>
    <xf numFmtId="0" fontId="62" fillId="0" borderId="0" xfId="0" applyFont="1" applyBorder="1" applyAlignment="1"/>
    <xf numFmtId="0" fontId="62" fillId="0" borderId="0" xfId="0" applyFont="1" applyFill="1"/>
    <xf numFmtId="164" fontId="64" fillId="3" borderId="12" xfId="0" applyNumberFormat="1" applyFont="1" applyFill="1" applyBorder="1" applyAlignment="1" applyProtection="1">
      <alignment horizontal="left" vertical="center" wrapText="1" indent="1"/>
    </xf>
    <xf numFmtId="49" fontId="64" fillId="3" borderId="13" xfId="0" applyNumberFormat="1" applyFont="1" applyFill="1" applyBorder="1" applyAlignment="1" applyProtection="1">
      <alignment horizontal="center" vertical="center"/>
    </xf>
    <xf numFmtId="0" fontId="55" fillId="0" borderId="0" xfId="0" applyFont="1" applyBorder="1" applyAlignment="1"/>
    <xf numFmtId="0" fontId="55" fillId="0" borderId="0" xfId="0" applyFont="1"/>
    <xf numFmtId="0" fontId="57" fillId="0" borderId="0" xfId="0" applyFont="1" applyFill="1"/>
    <xf numFmtId="0" fontId="62" fillId="0" borderId="1" xfId="0" applyFont="1" applyBorder="1" applyAlignment="1">
      <alignment horizontal="center" vertical="center"/>
    </xf>
    <xf numFmtId="38" fontId="57" fillId="0" borderId="0" xfId="0" applyNumberFormat="1" applyFont="1" applyAlignment="1">
      <alignment horizontal="right" vertical="center"/>
    </xf>
    <xf numFmtId="38" fontId="57" fillId="0" borderId="0" xfId="0" applyNumberFormat="1" applyFont="1" applyFill="1" applyAlignment="1">
      <alignment horizontal="right" vertical="center"/>
    </xf>
    <xf numFmtId="0" fontId="62" fillId="0" borderId="1" xfId="0" applyFont="1" applyBorder="1" applyAlignment="1">
      <alignment horizontal="left" vertical="center" wrapText="1" indent="1"/>
    </xf>
    <xf numFmtId="38" fontId="57" fillId="0" borderId="0" xfId="0" applyNumberFormat="1" applyFont="1"/>
    <xf numFmtId="0" fontId="73" fillId="0" borderId="0" xfId="0" applyFont="1" applyAlignment="1">
      <alignment horizontal="left" indent="2"/>
    </xf>
    <xf numFmtId="0" fontId="73" fillId="0" borderId="0" xfId="0" applyFont="1" applyAlignment="1">
      <alignment horizontal="left"/>
    </xf>
    <xf numFmtId="0" fontId="73" fillId="0" borderId="0" xfId="0" applyFont="1" applyAlignment="1">
      <alignment horizontal="left" vertical="top" indent="2"/>
    </xf>
    <xf numFmtId="0" fontId="73" fillId="0" borderId="0" xfId="0" applyFont="1" applyAlignment="1">
      <alignment horizontal="left" vertical="top"/>
    </xf>
    <xf numFmtId="49" fontId="62" fillId="0" borderId="0" xfId="0" applyNumberFormat="1" applyFont="1" applyFill="1" applyBorder="1" applyAlignment="1" applyProtection="1">
      <alignment horizontal="left" vertical="center"/>
    </xf>
    <xf numFmtId="49" fontId="62" fillId="0" borderId="0" xfId="0" applyNumberFormat="1" applyFont="1" applyAlignment="1" applyProtection="1">
      <alignment horizontal="left" vertical="center"/>
    </xf>
    <xf numFmtId="49" fontId="62" fillId="0" borderId="12" xfId="0" applyNumberFormat="1" applyFont="1" applyBorder="1" applyAlignment="1" applyProtection="1">
      <alignment horizontal="left" vertical="center" indent="1"/>
    </xf>
    <xf numFmtId="49" fontId="62" fillId="0" borderId="20" xfId="0" applyNumberFormat="1" applyFont="1" applyBorder="1" applyAlignment="1" applyProtection="1">
      <alignment horizontal="left" vertical="center"/>
    </xf>
    <xf numFmtId="38" fontId="55" fillId="3" borderId="0" xfId="0" applyNumberFormat="1" applyFont="1" applyFill="1" applyBorder="1" applyAlignment="1" applyProtection="1">
      <alignment horizontal="right" vertical="center"/>
    </xf>
    <xf numFmtId="38" fontId="55" fillId="3" borderId="17" xfId="0" applyNumberFormat="1" applyFont="1" applyFill="1" applyBorder="1" applyAlignment="1" applyProtection="1">
      <alignment horizontal="right" vertical="center"/>
    </xf>
    <xf numFmtId="0" fontId="81" fillId="0" borderId="0" xfId="9" applyFont="1" applyFill="1"/>
    <xf numFmtId="49" fontId="64" fillId="0" borderId="1" xfId="9" applyNumberFormat="1" applyFont="1" applyFill="1" applyBorder="1" applyAlignment="1">
      <alignment horizontal="center" vertical="center" wrapText="1"/>
    </xf>
    <xf numFmtId="0" fontId="57" fillId="0" borderId="0" xfId="9" applyFont="1" applyFill="1"/>
    <xf numFmtId="164" fontId="62" fillId="0" borderId="1" xfId="9" applyNumberFormat="1" applyFont="1" applyFill="1" applyBorder="1" applyAlignment="1" applyProtection="1">
      <alignment horizontal="left" vertical="center"/>
      <protection locked="0"/>
    </xf>
    <xf numFmtId="174" fontId="62" fillId="0" borderId="1" xfId="9" applyNumberFormat="1" applyFont="1" applyFill="1" applyBorder="1" applyAlignment="1" applyProtection="1">
      <alignment horizontal="right"/>
      <protection locked="0"/>
    </xf>
    <xf numFmtId="0" fontId="57" fillId="0" borderId="0" xfId="9" applyFont="1" applyFill="1" applyAlignment="1"/>
    <xf numFmtId="0" fontId="62" fillId="0" borderId="0" xfId="9" applyFont="1" applyFill="1" applyAlignment="1"/>
    <xf numFmtId="0" fontId="81" fillId="0" borderId="0" xfId="9" applyFont="1" applyFill="1" applyAlignment="1">
      <alignment vertical="top"/>
    </xf>
    <xf numFmtId="0" fontId="62" fillId="0" borderId="0" xfId="9" applyFont="1" applyFill="1" applyBorder="1" applyAlignment="1"/>
    <xf numFmtId="0" fontId="81" fillId="0" borderId="0" xfId="9" applyFont="1" applyFill="1" applyAlignment="1"/>
    <xf numFmtId="0" fontId="62" fillId="0" borderId="0" xfId="9" applyFont="1" applyFill="1" applyAlignment="1">
      <alignment vertical="top"/>
    </xf>
    <xf numFmtId="0" fontId="62" fillId="0" borderId="0" xfId="9" applyFont="1" applyFill="1" applyAlignment="1">
      <alignment horizontal="left" indent="1"/>
    </xf>
    <xf numFmtId="49" fontId="62" fillId="0" borderId="0" xfId="9" applyNumberFormat="1" applyFont="1" applyFill="1" applyAlignment="1">
      <alignment horizontal="right" vertical="center"/>
    </xf>
    <xf numFmtId="0" fontId="62" fillId="0" borderId="0" xfId="9" applyFont="1" applyFill="1" applyAlignment="1">
      <alignment horizontal="left" vertical="center" indent="1"/>
    </xf>
    <xf numFmtId="0" fontId="62" fillId="0" borderId="0" xfId="9" applyFont="1" applyFill="1" applyAlignment="1">
      <alignment vertical="center"/>
    </xf>
    <xf numFmtId="0" fontId="62" fillId="0" borderId="0" xfId="9" applyFont="1" applyFill="1" applyAlignment="1">
      <alignment horizontal="left" vertical="top" indent="1"/>
    </xf>
    <xf numFmtId="0" fontId="62" fillId="0" borderId="0" xfId="9" applyFont="1" applyFill="1" applyAlignment="1">
      <alignment horizontal="left"/>
    </xf>
    <xf numFmtId="0" fontId="81" fillId="0" borderId="0" xfId="9" applyFont="1" applyFill="1" applyBorder="1" applyAlignment="1">
      <alignment horizontal="left" vertical="center"/>
    </xf>
    <xf numFmtId="0" fontId="62" fillId="0" borderId="0" xfId="9" applyFont="1" applyFill="1" applyBorder="1" applyAlignment="1">
      <alignment horizontal="left"/>
    </xf>
    <xf numFmtId="49" fontId="62" fillId="0" borderId="0" xfId="9" applyNumberFormat="1" applyFont="1" applyFill="1" applyBorder="1" applyAlignment="1">
      <alignment horizontal="right"/>
    </xf>
    <xf numFmtId="0" fontId="57" fillId="0" borderId="14" xfId="9" applyFont="1" applyFill="1" applyBorder="1" applyAlignment="1" applyProtection="1">
      <protection locked="0"/>
    </xf>
    <xf numFmtId="49" fontId="62" fillId="0" borderId="0" xfId="9" applyNumberFormat="1" applyFont="1" applyFill="1" applyAlignment="1">
      <alignment horizontal="left" vertical="center"/>
    </xf>
    <xf numFmtId="49" fontId="73" fillId="0" borderId="0" xfId="9" applyNumberFormat="1" applyFont="1" applyFill="1" applyAlignment="1">
      <alignment horizontal="left" vertical="center"/>
    </xf>
    <xf numFmtId="0" fontId="64" fillId="0" borderId="8" xfId="0" applyFont="1" applyBorder="1" applyAlignment="1" applyProtection="1">
      <alignment horizontal="center" vertical="center" wrapText="1"/>
    </xf>
    <xf numFmtId="0" fontId="64" fillId="0" borderId="21" xfId="0" applyFont="1" applyFill="1" applyBorder="1" applyAlignment="1" applyProtection="1">
      <alignment horizontal="center" vertical="center"/>
    </xf>
    <xf numFmtId="0" fontId="64" fillId="0" borderId="21" xfId="0" applyFont="1" applyFill="1" applyBorder="1" applyAlignment="1" applyProtection="1">
      <alignment horizontal="center" vertical="center" wrapText="1"/>
    </xf>
    <xf numFmtId="0" fontId="57" fillId="0" borderId="6" xfId="0" applyFont="1" applyBorder="1" applyAlignment="1" applyProtection="1">
      <alignment vertical="center"/>
    </xf>
    <xf numFmtId="38" fontId="55" fillId="0" borderId="21" xfId="0" applyNumberFormat="1" applyFont="1" applyFill="1" applyBorder="1" applyAlignment="1" applyProtection="1">
      <alignment horizontal="right" vertical="center"/>
      <protection locked="0"/>
    </xf>
    <xf numFmtId="0" fontId="57" fillId="6" borderId="6" xfId="0" applyFont="1" applyFill="1" applyBorder="1" applyAlignment="1" applyProtection="1">
      <alignment vertical="center"/>
    </xf>
    <xf numFmtId="38" fontId="55" fillId="6" borderId="44" xfId="0" applyNumberFormat="1" applyFont="1" applyFill="1" applyBorder="1" applyAlignment="1" applyProtection="1">
      <alignment horizontal="right" vertical="center"/>
    </xf>
    <xf numFmtId="49" fontId="62" fillId="0" borderId="6" xfId="0" applyNumberFormat="1" applyFont="1" applyBorder="1" applyAlignment="1" applyProtection="1">
      <alignment horizontal="center" vertical="center" wrapText="1"/>
    </xf>
    <xf numFmtId="38" fontId="55" fillId="6" borderId="7" xfId="0" applyNumberFormat="1" applyFont="1" applyFill="1" applyBorder="1" applyAlignment="1" applyProtection="1">
      <alignment vertical="center"/>
    </xf>
    <xf numFmtId="38" fontId="55" fillId="6" borderId="7" xfId="0" applyNumberFormat="1" applyFont="1" applyFill="1" applyBorder="1" applyAlignment="1" applyProtection="1">
      <alignment horizontal="right" vertical="center"/>
    </xf>
    <xf numFmtId="0" fontId="62" fillId="0" borderId="45" xfId="0" applyFont="1" applyBorder="1" applyAlignment="1" applyProtection="1">
      <alignment horizontal="left" indent="1"/>
    </xf>
    <xf numFmtId="0" fontId="62" fillId="0" borderId="5" xfId="0" applyFont="1" applyBorder="1" applyAlignment="1" applyProtection="1">
      <alignment horizontal="left" indent="1"/>
    </xf>
    <xf numFmtId="49" fontId="62" fillId="0" borderId="6" xfId="0" applyNumberFormat="1" applyFont="1" applyBorder="1" applyAlignment="1" applyProtection="1">
      <alignment horizontal="center" vertical="center"/>
    </xf>
    <xf numFmtId="0" fontId="62" fillId="0" borderId="45" xfId="0" applyFont="1" applyBorder="1" applyAlignment="1" applyProtection="1">
      <alignment horizontal="left" vertical="center" indent="1"/>
    </xf>
    <xf numFmtId="38" fontId="55" fillId="6" borderId="21" xfId="0" applyNumberFormat="1" applyFont="1" applyFill="1" applyBorder="1" applyAlignment="1" applyProtection="1">
      <alignment horizontal="right" vertical="center"/>
    </xf>
    <xf numFmtId="49" fontId="62" fillId="0" borderId="5" xfId="0" applyNumberFormat="1" applyFont="1" applyBorder="1" applyAlignment="1" applyProtection="1">
      <alignment horizontal="center" vertical="center"/>
    </xf>
    <xf numFmtId="49" fontId="62" fillId="6" borderId="58" xfId="0" applyNumberFormat="1" applyFont="1" applyFill="1" applyBorder="1" applyAlignment="1" applyProtection="1">
      <alignment horizontal="center" vertical="center"/>
    </xf>
    <xf numFmtId="49" fontId="62" fillId="0" borderId="21" xfId="0" applyNumberFormat="1" applyFont="1" applyBorder="1" applyAlignment="1" applyProtection="1">
      <alignment horizontal="center" vertical="center"/>
    </xf>
    <xf numFmtId="49" fontId="62" fillId="3" borderId="21" xfId="0" applyNumberFormat="1" applyFont="1" applyFill="1" applyBorder="1" applyAlignment="1" applyProtection="1">
      <alignment horizontal="center" vertical="center"/>
    </xf>
    <xf numFmtId="38" fontId="55" fillId="3" borderId="7" xfId="0" applyNumberFormat="1" applyFont="1" applyFill="1" applyBorder="1" applyAlignment="1" applyProtection="1">
      <alignment horizontal="right" vertical="center"/>
    </xf>
    <xf numFmtId="38" fontId="55" fillId="6" borderId="43" xfId="0" applyNumberFormat="1" applyFont="1" applyFill="1" applyBorder="1" applyAlignment="1" applyProtection="1">
      <alignment horizontal="right" vertical="center"/>
    </xf>
    <xf numFmtId="0" fontId="64" fillId="0" borderId="5" xfId="0" applyFont="1" applyFill="1" applyBorder="1" applyAlignment="1" applyProtection="1">
      <alignment horizontal="left" vertical="center"/>
    </xf>
    <xf numFmtId="0" fontId="57" fillId="0" borderId="6" xfId="0" applyFont="1" applyBorder="1" applyAlignment="1" applyProtection="1"/>
    <xf numFmtId="0" fontId="55" fillId="0" borderId="49" xfId="0" applyFont="1" applyBorder="1" applyAlignment="1" applyProtection="1">
      <alignment vertical="center"/>
    </xf>
    <xf numFmtId="0" fontId="57" fillId="0" borderId="8" xfId="0" applyFont="1" applyBorder="1" applyProtection="1"/>
    <xf numFmtId="0" fontId="57" fillId="0" borderId="39" xfId="0" applyFont="1" applyBorder="1" applyProtection="1"/>
    <xf numFmtId="0" fontId="65" fillId="0" borderId="0" xfId="0" applyFont="1" applyBorder="1" applyAlignment="1" applyProtection="1">
      <alignment horizontal="center"/>
    </xf>
    <xf numFmtId="0" fontId="65" fillId="0" borderId="21" xfId="0" applyFont="1" applyBorder="1" applyAlignment="1" applyProtection="1">
      <alignment horizontal="center"/>
      <protection locked="0"/>
    </xf>
    <xf numFmtId="0" fontId="62" fillId="0" borderId="0" xfId="0" applyFont="1" applyAlignment="1" applyProtection="1">
      <alignment horizontal="left" vertical="center" indent="1"/>
    </xf>
    <xf numFmtId="0" fontId="62" fillId="0" borderId="4" xfId="0" applyFont="1" applyBorder="1" applyAlignment="1" applyProtection="1">
      <alignment vertical="center"/>
    </xf>
    <xf numFmtId="0" fontId="62" fillId="0" borderId="0" xfId="0" applyFont="1" applyAlignment="1" applyProtection="1">
      <alignment horizontal="left" indent="1"/>
    </xf>
    <xf numFmtId="0" fontId="62" fillId="0" borderId="21" xfId="0" applyFont="1" applyBorder="1" applyAlignment="1" applyProtection="1">
      <alignment horizontal="left" vertical="center"/>
    </xf>
    <xf numFmtId="0" fontId="73" fillId="0" borderId="4" xfId="0" applyFont="1" applyBorder="1" applyAlignment="1" applyProtection="1"/>
    <xf numFmtId="0" fontId="55" fillId="0" borderId="39" xfId="0" applyFont="1" applyBorder="1" applyAlignment="1" applyProtection="1">
      <alignment vertical="center"/>
    </xf>
    <xf numFmtId="0" fontId="73" fillId="0" borderId="4" xfId="0" applyFont="1" applyBorder="1" applyAlignment="1" applyProtection="1">
      <alignment vertical="top"/>
    </xf>
    <xf numFmtId="0" fontId="57" fillId="6" borderId="5" xfId="0" applyFont="1" applyFill="1" applyBorder="1" applyProtection="1"/>
    <xf numFmtId="0" fontId="55" fillId="6" borderId="21" xfId="0" applyFont="1" applyFill="1" applyBorder="1" applyAlignment="1" applyProtection="1">
      <alignment vertical="center"/>
    </xf>
    <xf numFmtId="0" fontId="94" fillId="0" borderId="0" xfId="0" applyFont="1" applyAlignment="1" applyProtection="1">
      <alignment horizontal="left" indent="2"/>
    </xf>
    <xf numFmtId="0" fontId="62" fillId="0" borderId="5" xfId="0" applyFont="1" applyBorder="1" applyAlignment="1" applyProtection="1">
      <alignment vertical="center"/>
    </xf>
    <xf numFmtId="0" fontId="62" fillId="0" borderId="6" xfId="0" applyFont="1" applyBorder="1" applyAlignment="1" applyProtection="1">
      <alignment vertical="center"/>
    </xf>
    <xf numFmtId="0" fontId="94" fillId="0" borderId="0" xfId="0" applyFont="1" applyAlignment="1" applyProtection="1">
      <alignment horizontal="left" vertical="top"/>
    </xf>
    <xf numFmtId="0" fontId="62" fillId="0" borderId="0" xfId="0" applyFont="1" applyAlignment="1" applyProtection="1">
      <alignment vertical="top"/>
    </xf>
    <xf numFmtId="0" fontId="57" fillId="0" borderId="0" xfId="0" applyFont="1" applyAlignment="1" applyProtection="1">
      <alignment vertical="top"/>
    </xf>
    <xf numFmtId="0" fontId="57" fillId="0" borderId="0" xfId="0" applyFont="1" applyBorder="1" applyAlignment="1" applyProtection="1">
      <alignment vertical="top"/>
    </xf>
    <xf numFmtId="0" fontId="64" fillId="6" borderId="45" xfId="0" applyFont="1" applyFill="1" applyBorder="1" applyAlignment="1" applyProtection="1">
      <alignment vertical="center"/>
    </xf>
    <xf numFmtId="0" fontId="79" fillId="0" borderId="49" xfId="0" applyFont="1" applyFill="1" applyBorder="1" applyAlignment="1" applyProtection="1">
      <alignment horizontal="left" indent="2"/>
    </xf>
    <xf numFmtId="0" fontId="57" fillId="0" borderId="8" xfId="0" applyFont="1" applyBorder="1" applyAlignment="1">
      <alignment horizontal="left" vertical="center"/>
    </xf>
    <xf numFmtId="0" fontId="57" fillId="0" borderId="8" xfId="0" applyFont="1" applyFill="1" applyBorder="1" applyAlignment="1" applyProtection="1">
      <alignment vertical="center"/>
    </xf>
    <xf numFmtId="0" fontId="54" fillId="0" borderId="8" xfId="0" applyFont="1" applyFill="1" applyBorder="1" applyAlignment="1" applyProtection="1">
      <alignment horizontal="left" vertical="center"/>
    </xf>
    <xf numFmtId="0" fontId="57" fillId="0" borderId="8" xfId="0" applyFont="1" applyFill="1" applyBorder="1" applyAlignment="1">
      <alignment horizontal="left" vertical="center"/>
    </xf>
    <xf numFmtId="0" fontId="64" fillId="0" borderId="49" xfId="0" applyFont="1" applyBorder="1" applyAlignment="1" applyProtection="1">
      <alignment horizontal="center" vertical="center" wrapText="1"/>
    </xf>
    <xf numFmtId="0" fontId="64" fillId="0" borderId="7" xfId="0" applyFont="1" applyBorder="1" applyAlignment="1" applyProtection="1">
      <alignment horizontal="center" vertical="center" wrapText="1"/>
    </xf>
    <xf numFmtId="0" fontId="57" fillId="0" borderId="0" xfId="0" applyFont="1" applyAlignment="1" applyProtection="1">
      <alignment horizontal="center" vertical="center" wrapText="1"/>
    </xf>
    <xf numFmtId="38" fontId="55" fillId="0" borderId="43" xfId="0" applyNumberFormat="1" applyFont="1" applyFill="1" applyBorder="1" applyAlignment="1" applyProtection="1">
      <alignment horizontal="right" vertical="center"/>
      <protection locked="0"/>
    </xf>
    <xf numFmtId="0" fontId="64" fillId="6" borderId="43" xfId="0" applyFont="1" applyFill="1" applyBorder="1" applyAlignment="1" applyProtection="1">
      <alignment horizontal="center" vertical="center" wrapText="1"/>
    </xf>
    <xf numFmtId="38" fontId="64" fillId="6" borderId="43" xfId="0" quotePrefix="1" applyNumberFormat="1" applyFont="1" applyFill="1" applyBorder="1" applyAlignment="1" applyProtection="1">
      <alignment horizontal="center" vertical="center"/>
    </xf>
    <xf numFmtId="49" fontId="55" fillId="6" borderId="44" xfId="0" applyNumberFormat="1" applyFont="1" applyFill="1" applyBorder="1" applyAlignment="1" applyProtection="1">
      <alignment horizontal="right" vertical="center"/>
    </xf>
    <xf numFmtId="49" fontId="55" fillId="6" borderId="43" xfId="0" applyNumberFormat="1" applyFont="1" applyFill="1" applyBorder="1" applyAlignment="1" applyProtection="1">
      <alignment horizontal="right" vertical="center"/>
    </xf>
    <xf numFmtId="0" fontId="62" fillId="0" borderId="21" xfId="0" applyFont="1" applyBorder="1" applyAlignment="1" applyProtection="1">
      <alignment horizontal="center" vertical="center"/>
    </xf>
    <xf numFmtId="49" fontId="55" fillId="3" borderId="7" xfId="0" applyNumberFormat="1" applyFont="1" applyFill="1" applyBorder="1" applyAlignment="1" applyProtection="1">
      <alignment horizontal="right" vertical="center"/>
    </xf>
    <xf numFmtId="38" fontId="64" fillId="6" borderId="43" xfId="0" applyNumberFormat="1" applyFont="1" applyFill="1" applyBorder="1" applyAlignment="1" applyProtection="1">
      <alignment horizontal="center" vertical="center"/>
    </xf>
    <xf numFmtId="0" fontId="62" fillId="0" borderId="45" xfId="0" applyFont="1" applyBorder="1" applyAlignment="1" applyProtection="1">
      <alignment horizontal="left" vertical="center" wrapText="1" indent="1"/>
    </xf>
    <xf numFmtId="38" fontId="55" fillId="0" borderId="21" xfId="0" applyNumberFormat="1" applyFont="1" applyFill="1" applyBorder="1" applyAlignment="1" applyProtection="1">
      <alignment horizontal="right"/>
      <protection locked="0"/>
    </xf>
    <xf numFmtId="0" fontId="62" fillId="0" borderId="45" xfId="0" applyFont="1" applyBorder="1" applyAlignment="1" applyProtection="1">
      <alignment horizontal="left" vertical="center" wrapText="1" indent="2"/>
    </xf>
    <xf numFmtId="49" fontId="64" fillId="6" borderId="43" xfId="0" applyNumberFormat="1" applyFont="1" applyFill="1" applyBorder="1" applyAlignment="1" applyProtection="1">
      <alignment horizontal="center" vertical="center"/>
    </xf>
    <xf numFmtId="38" fontId="55" fillId="6" borderId="42" xfId="0" applyNumberFormat="1" applyFont="1" applyFill="1" applyBorder="1" applyAlignment="1" applyProtection="1">
      <alignment horizontal="right" vertical="center"/>
    </xf>
    <xf numFmtId="0" fontId="57" fillId="6" borderId="7" xfId="0" applyFont="1" applyFill="1" applyBorder="1" applyAlignment="1" applyProtection="1">
      <alignment vertical="center"/>
    </xf>
    <xf numFmtId="0" fontId="57" fillId="0" borderId="0" xfId="0" applyFont="1" applyAlignment="1" applyProtection="1">
      <alignment horizontal="right" vertical="center" indent="1"/>
    </xf>
    <xf numFmtId="0" fontId="62" fillId="0" borderId="0" xfId="0" applyFont="1" applyAlignment="1" applyProtection="1">
      <alignment horizontal="right" vertical="center" indent="1"/>
    </xf>
    <xf numFmtId="0" fontId="62" fillId="0" borderId="0" xfId="0" applyFont="1" applyBorder="1" applyAlignment="1" applyProtection="1">
      <alignment horizontal="right" vertical="center" indent="1"/>
    </xf>
    <xf numFmtId="166" fontId="62" fillId="0" borderId="0" xfId="10" applyNumberFormat="1" applyFont="1" applyFill="1" applyBorder="1" applyAlignment="1" applyProtection="1">
      <alignment horizontal="right" vertical="center"/>
    </xf>
    <xf numFmtId="0" fontId="62" fillId="0" borderId="0" xfId="10" applyFont="1" applyFill="1" applyAlignment="1" applyProtection="1">
      <alignment horizontal="left" vertical="center"/>
    </xf>
    <xf numFmtId="166" fontId="62" fillId="0" borderId="0" xfId="11" applyNumberFormat="1" applyFont="1" applyFill="1" applyBorder="1" applyAlignment="1" applyProtection="1">
      <alignment horizontal="right" vertical="center"/>
    </xf>
    <xf numFmtId="0" fontId="62" fillId="0" borderId="0" xfId="11" applyFont="1" applyAlignment="1" applyProtection="1">
      <alignment vertical="center"/>
    </xf>
    <xf numFmtId="0" fontId="54" fillId="6" borderId="11" xfId="0" applyFont="1" applyFill="1" applyBorder="1" applyAlignment="1">
      <alignment horizontal="left"/>
    </xf>
    <xf numFmtId="0" fontId="54" fillId="6" borderId="15" xfId="0" applyFont="1" applyFill="1" applyBorder="1"/>
    <xf numFmtId="0" fontId="57" fillId="6" borderId="15" xfId="0" applyFont="1" applyFill="1" applyBorder="1"/>
    <xf numFmtId="0" fontId="57" fillId="6" borderId="9" xfId="0" applyFont="1" applyFill="1" applyBorder="1"/>
    <xf numFmtId="0" fontId="54" fillId="6" borderId="0" xfId="0" applyFont="1" applyFill="1" applyBorder="1" applyAlignment="1"/>
    <xf numFmtId="0" fontId="54" fillId="6" borderId="0" xfId="0" applyFont="1" applyFill="1" applyBorder="1"/>
    <xf numFmtId="0" fontId="57" fillId="6" borderId="0" xfId="0" applyFont="1" applyFill="1" applyBorder="1"/>
    <xf numFmtId="0" fontId="57" fillId="6" borderId="17" xfId="0" applyFont="1" applyFill="1" applyBorder="1"/>
    <xf numFmtId="0" fontId="87" fillId="6" borderId="0" xfId="0" applyFont="1" applyFill="1" applyAlignment="1">
      <alignment horizontal="left"/>
    </xf>
    <xf numFmtId="0" fontId="57" fillId="6" borderId="0" xfId="0" applyFont="1" applyFill="1" applyAlignment="1"/>
    <xf numFmtId="0" fontId="57" fillId="6" borderId="0" xfId="0" applyFont="1" applyFill="1" applyBorder="1" applyAlignment="1">
      <alignment vertical="center"/>
    </xf>
    <xf numFmtId="0" fontId="57" fillId="6" borderId="0" xfId="0" applyFont="1" applyFill="1" applyBorder="1" applyAlignment="1">
      <alignment horizontal="left" vertical="center"/>
    </xf>
    <xf numFmtId="0" fontId="57" fillId="6" borderId="17" xfId="0" applyFont="1" applyFill="1" applyBorder="1" applyAlignment="1">
      <alignment horizontal="left" vertical="center"/>
    </xf>
    <xf numFmtId="0" fontId="54" fillId="6" borderId="11" xfId="0" applyFont="1" applyFill="1" applyBorder="1" applyAlignment="1" applyProtection="1">
      <alignment vertical="center"/>
    </xf>
    <xf numFmtId="0" fontId="64" fillId="6" borderId="15" xfId="0" applyFont="1" applyFill="1" applyBorder="1" applyAlignment="1" applyProtection="1">
      <alignment vertical="center"/>
    </xf>
    <xf numFmtId="0" fontId="57" fillId="6" borderId="15" xfId="0" applyFont="1" applyFill="1" applyBorder="1" applyAlignment="1" applyProtection="1">
      <alignment vertical="center"/>
    </xf>
    <xf numFmtId="0" fontId="57" fillId="0" borderId="16" xfId="0" applyFont="1" applyFill="1" applyBorder="1" applyAlignment="1" applyProtection="1">
      <alignment vertical="center"/>
    </xf>
    <xf numFmtId="0" fontId="57" fillId="0" borderId="17" xfId="0" applyFont="1" applyFill="1" applyBorder="1" applyAlignment="1" applyProtection="1">
      <alignment vertical="center"/>
    </xf>
    <xf numFmtId="0" fontId="62" fillId="0" borderId="12" xfId="0" applyFont="1" applyBorder="1" applyAlignment="1" applyProtection="1">
      <alignment horizontal="left" vertical="center" indent="1"/>
    </xf>
    <xf numFmtId="0" fontId="57" fillId="0" borderId="20" xfId="0" applyFont="1" applyBorder="1" applyAlignment="1" applyProtection="1">
      <alignment vertical="center"/>
    </xf>
    <xf numFmtId="0" fontId="62" fillId="0" borderId="13" xfId="0" applyFont="1" applyBorder="1" applyAlignment="1" applyProtection="1">
      <alignment horizontal="right" vertical="center"/>
    </xf>
    <xf numFmtId="0" fontId="62" fillId="0" borderId="16" xfId="0" applyFont="1" applyFill="1" applyBorder="1" applyAlignment="1" applyProtection="1">
      <alignment horizontal="center" vertical="center"/>
    </xf>
    <xf numFmtId="38" fontId="55" fillId="0" borderId="17" xfId="0" applyNumberFormat="1" applyFont="1" applyFill="1" applyBorder="1" applyAlignment="1" applyProtection="1">
      <alignment vertical="center"/>
    </xf>
    <xf numFmtId="0" fontId="73" fillId="0" borderId="20" xfId="0" applyFont="1" applyBorder="1" applyAlignment="1" applyProtection="1">
      <alignment vertical="center"/>
    </xf>
    <xf numFmtId="38" fontId="55" fillId="0" borderId="17" xfId="0" applyNumberFormat="1" applyFont="1" applyFill="1" applyBorder="1" applyAlignment="1" applyProtection="1"/>
    <xf numFmtId="0" fontId="62" fillId="0" borderId="18" xfId="0" applyFont="1" applyFill="1" applyBorder="1" applyAlignment="1" applyProtection="1">
      <alignment horizontal="center" vertical="center"/>
    </xf>
    <xf numFmtId="38" fontId="55" fillId="0" borderId="10" xfId="0" applyNumberFormat="1" applyFont="1" applyFill="1" applyBorder="1" applyAlignment="1" applyProtection="1">
      <alignment vertical="center"/>
    </xf>
    <xf numFmtId="0" fontId="57" fillId="6" borderId="9" xfId="0" applyFont="1" applyFill="1" applyBorder="1" applyAlignment="1" applyProtection="1">
      <alignment vertical="center"/>
    </xf>
    <xf numFmtId="0" fontId="54" fillId="6" borderId="18" xfId="0" applyFont="1" applyFill="1" applyBorder="1" applyAlignment="1">
      <alignment vertical="center"/>
    </xf>
    <xf numFmtId="0" fontId="65" fillId="6" borderId="19" xfId="0" applyFont="1" applyFill="1" applyBorder="1" applyAlignment="1">
      <alignment horizontal="left" vertical="center" indent="1"/>
    </xf>
    <xf numFmtId="0" fontId="57" fillId="6" borderId="19" xfId="0" applyFont="1" applyFill="1" applyBorder="1" applyAlignment="1">
      <alignment horizontal="left" vertical="center"/>
    </xf>
    <xf numFmtId="0" fontId="57" fillId="0" borderId="16" xfId="0" applyFont="1" applyBorder="1"/>
    <xf numFmtId="0" fontId="55" fillId="0" borderId="0" xfId="0" applyNumberFormat="1" applyFont="1" applyFill="1" applyBorder="1" applyAlignment="1">
      <alignment horizontal="left" vertical="center"/>
    </xf>
    <xf numFmtId="0" fontId="55" fillId="0" borderId="16" xfId="0" applyFont="1" applyBorder="1"/>
    <xf numFmtId="0" fontId="62" fillId="0" borderId="16" xfId="0" applyFont="1" applyBorder="1"/>
    <xf numFmtId="0" fontId="64" fillId="0" borderId="0" xfId="0" applyFont="1" applyBorder="1" applyAlignment="1">
      <alignment horizontal="center"/>
    </xf>
    <xf numFmtId="0" fontId="64" fillId="0" borderId="12" xfId="0" applyFont="1" applyBorder="1" applyAlignment="1">
      <alignment horizontal="left"/>
    </xf>
    <xf numFmtId="0" fontId="64" fillId="0" borderId="13" xfId="0" applyFont="1" applyBorder="1" applyAlignment="1">
      <alignment horizontal="left" indent="1"/>
    </xf>
    <xf numFmtId="49" fontId="62" fillId="0" borderId="1" xfId="0" applyNumberFormat="1" applyFont="1" applyBorder="1" applyAlignment="1">
      <alignment horizontal="center"/>
    </xf>
    <xf numFmtId="0" fontId="62" fillId="0" borderId="1" xfId="0" applyFont="1" applyBorder="1" applyAlignment="1">
      <alignment horizontal="center"/>
    </xf>
    <xf numFmtId="0" fontId="62" fillId="0" borderId="12" xfId="0" applyFont="1" applyBorder="1" applyAlignment="1">
      <alignment horizontal="left" indent="1"/>
    </xf>
    <xf numFmtId="0" fontId="62" fillId="0" borderId="13" xfId="0" applyFont="1" applyBorder="1" applyAlignment="1">
      <alignment horizontal="left" indent="2"/>
    </xf>
    <xf numFmtId="0" fontId="64" fillId="0" borderId="13" xfId="0" applyFont="1" applyBorder="1" applyAlignment="1">
      <alignment horizontal="left" indent="2"/>
    </xf>
    <xf numFmtId="0" fontId="62" fillId="0" borderId="13" xfId="0" applyFont="1" applyBorder="1" applyAlignment="1">
      <alignment horizontal="left" indent="4"/>
    </xf>
    <xf numFmtId="0" fontId="64" fillId="7" borderId="12" xfId="0" applyFont="1" applyFill="1" applyBorder="1" applyAlignment="1">
      <alignment horizontal="left" indent="2"/>
    </xf>
    <xf numFmtId="0" fontId="64" fillId="7" borderId="13" xfId="0" applyFont="1" applyFill="1" applyBorder="1" applyAlignment="1">
      <alignment horizontal="left" indent="2"/>
    </xf>
    <xf numFmtId="0" fontId="62" fillId="7" borderId="1" xfId="0" applyFont="1" applyFill="1" applyBorder="1"/>
    <xf numFmtId="0" fontId="55" fillId="0" borderId="17" xfId="0" applyFont="1" applyBorder="1"/>
    <xf numFmtId="0" fontId="64" fillId="0" borderId="19" xfId="0" applyFont="1" applyBorder="1" applyAlignment="1">
      <alignment horizontal="centerContinuous"/>
    </xf>
    <xf numFmtId="0" fontId="55" fillId="0" borderId="10" xfId="0" applyFont="1" applyBorder="1" applyAlignment="1">
      <alignment horizontal="centerContinuous"/>
    </xf>
    <xf numFmtId="0" fontId="57" fillId="0" borderId="18" xfId="0" applyFont="1" applyBorder="1"/>
    <xf numFmtId="0" fontId="57" fillId="0" borderId="19" xfId="0" applyFont="1" applyBorder="1"/>
    <xf numFmtId="0" fontId="55" fillId="0" borderId="18" xfId="0" applyFont="1" applyBorder="1"/>
    <xf numFmtId="0" fontId="55" fillId="0" borderId="10" xfId="0" applyFont="1" applyBorder="1"/>
    <xf numFmtId="0" fontId="57" fillId="0" borderId="0" xfId="3" applyNumberFormat="1" applyFont="1" applyBorder="1" applyAlignment="1">
      <alignment vertical="center"/>
    </xf>
    <xf numFmtId="0" fontId="57" fillId="0" borderId="16" xfId="3" applyNumberFormat="1" applyFont="1" applyBorder="1" applyAlignment="1">
      <alignment vertical="center"/>
    </xf>
    <xf numFmtId="0" fontId="57" fillId="0" borderId="15" xfId="3" applyNumberFormat="1" applyFont="1" applyBorder="1" applyAlignment="1">
      <alignment vertical="center"/>
    </xf>
    <xf numFmtId="0" fontId="57" fillId="0" borderId="2" xfId="3" applyNumberFormat="1" applyFont="1" applyBorder="1" applyAlignment="1">
      <alignment vertical="center"/>
    </xf>
    <xf numFmtId="0" fontId="57" fillId="0" borderId="13" xfId="3" applyNumberFormat="1" applyFont="1" applyBorder="1" applyAlignment="1">
      <alignment horizontal="left" vertical="center"/>
    </xf>
    <xf numFmtId="168" fontId="57" fillId="0" borderId="0" xfId="3" applyNumberFormat="1" applyFont="1" applyBorder="1" applyAlignment="1" applyProtection="1">
      <alignment horizontal="center"/>
    </xf>
    <xf numFmtId="0" fontId="57" fillId="0" borderId="122" xfId="3" applyNumberFormat="1" applyFont="1" applyBorder="1" applyAlignment="1">
      <alignment vertical="center"/>
    </xf>
    <xf numFmtId="0" fontId="57" fillId="0" borderId="0" xfId="3" applyNumberFormat="1" applyFont="1" applyBorder="1" applyAlignment="1">
      <alignment wrapText="1"/>
    </xf>
    <xf numFmtId="0" fontId="65" fillId="0" borderId="21" xfId="3" applyNumberFormat="1" applyFont="1" applyBorder="1" applyAlignment="1" applyProtection="1">
      <alignment horizontal="center" vertical="center"/>
      <protection locked="0"/>
    </xf>
    <xf numFmtId="164" fontId="62" fillId="0" borderId="0" xfId="0" applyNumberFormat="1" applyFont="1"/>
    <xf numFmtId="164" fontId="57" fillId="0" borderId="0" xfId="0" applyNumberFormat="1" applyFont="1"/>
    <xf numFmtId="165" fontId="62" fillId="0" borderId="0" xfId="0" applyNumberFormat="1" applyFont="1" applyAlignment="1">
      <alignment horizontal="left"/>
    </xf>
    <xf numFmtId="0" fontId="57" fillId="0" borderId="0" xfId="0" applyFont="1" applyAlignment="1">
      <alignment vertical="top"/>
    </xf>
    <xf numFmtId="0" fontId="106" fillId="0" borderId="0" xfId="0" applyFont="1"/>
    <xf numFmtId="0" fontId="55" fillId="0" borderId="0" xfId="0" applyFont="1" applyAlignment="1">
      <alignment vertical="top" wrapText="1"/>
    </xf>
    <xf numFmtId="0" fontId="57" fillId="0" borderId="0" xfId="3" applyFont="1" applyAlignment="1">
      <alignment wrapText="1"/>
    </xf>
    <xf numFmtId="0" fontId="57" fillId="0" borderId="0" xfId="3" applyFont="1" applyAlignment="1">
      <alignment vertical="center"/>
    </xf>
    <xf numFmtId="0" fontId="64" fillId="0" borderId="45" xfId="3" applyFont="1" applyFill="1" applyBorder="1" applyAlignment="1">
      <alignment horizontal="center" vertical="center"/>
    </xf>
    <xf numFmtId="0" fontId="64" fillId="0" borderId="21" xfId="3" applyFont="1" applyBorder="1" applyAlignment="1">
      <alignment horizontal="center" vertical="center" wrapText="1"/>
    </xf>
    <xf numFmtId="0" fontId="54" fillId="0" borderId="21" xfId="3" applyFont="1" applyBorder="1" applyAlignment="1">
      <alignment horizontal="left" vertical="center" wrapText="1" indent="1"/>
    </xf>
    <xf numFmtId="0" fontId="57" fillId="0" borderId="0" xfId="3" applyFont="1" applyAlignment="1">
      <alignment horizontal="left" vertical="center"/>
    </xf>
    <xf numFmtId="0" fontId="64" fillId="0" borderId="44" xfId="3" applyFont="1" applyBorder="1" applyAlignment="1">
      <alignment horizontal="left" vertical="center" wrapText="1" indent="2"/>
    </xf>
    <xf numFmtId="0" fontId="64" fillId="0" borderId="21" xfId="3" applyFont="1" applyBorder="1" applyAlignment="1">
      <alignment horizontal="left" vertical="center" wrapText="1" indent="1"/>
    </xf>
    <xf numFmtId="0" fontId="54" fillId="0" borderId="0" xfId="3" applyFont="1" applyFill="1" applyBorder="1" applyAlignment="1">
      <alignment wrapText="1"/>
    </xf>
    <xf numFmtId="38" fontId="65" fillId="0" borderId="0" xfId="3" applyNumberFormat="1" applyFont="1" applyFill="1" applyBorder="1"/>
    <xf numFmtId="0" fontId="62" fillId="0" borderId="0" xfId="3" applyNumberFormat="1" applyFont="1" applyBorder="1" applyAlignment="1">
      <alignment horizontal="left" vertical="center" wrapText="1"/>
    </xf>
    <xf numFmtId="0" fontId="57" fillId="0" borderId="0" xfId="3" applyFont="1" applyBorder="1" applyAlignment="1">
      <alignment horizontal="left" vertical="center" wrapText="1"/>
    </xf>
    <xf numFmtId="0" fontId="57" fillId="0" borderId="0" xfId="3" applyFont="1" applyAlignment="1">
      <alignment horizontal="left"/>
    </xf>
    <xf numFmtId="0" fontId="57" fillId="0" borderId="0" xfId="3" applyFont="1" applyAlignment="1"/>
    <xf numFmtId="49" fontId="109" fillId="0" borderId="0" xfId="0" applyNumberFormat="1" applyFont="1" applyFill="1" applyBorder="1" applyAlignment="1">
      <alignment horizontal="centerContinuous" vertical="top"/>
    </xf>
    <xf numFmtId="0" fontId="55" fillId="0" borderId="0" xfId="0" applyFont="1" applyAlignment="1">
      <alignment horizontal="centerContinuous" vertical="top"/>
    </xf>
    <xf numFmtId="0" fontId="55" fillId="0" borderId="0" xfId="0" applyFont="1" applyAlignment="1">
      <alignment horizontal="centerContinuous" vertical="top" wrapText="1"/>
    </xf>
    <xf numFmtId="0" fontId="64" fillId="0" borderId="0" xfId="0" applyFont="1" applyBorder="1" applyAlignment="1">
      <alignment horizontal="centerContinuous" vertical="top"/>
    </xf>
    <xf numFmtId="0" fontId="55" fillId="0" borderId="0" xfId="0" applyFont="1" applyAlignment="1"/>
    <xf numFmtId="0" fontId="55" fillId="0" borderId="16" xfId="0" applyFont="1" applyBorder="1" applyAlignment="1">
      <alignment horizontal="left" vertical="top"/>
    </xf>
    <xf numFmtId="164" fontId="111" fillId="0" borderId="0" xfId="0" applyNumberFormat="1" applyFont="1" applyBorder="1" applyAlignment="1">
      <alignment horizontal="right" vertical="top"/>
    </xf>
    <xf numFmtId="0" fontId="113" fillId="0" borderId="12" xfId="0" applyFont="1" applyBorder="1" applyAlignment="1">
      <alignment horizontal="right" vertical="top"/>
    </xf>
    <xf numFmtId="0" fontId="55" fillId="0" borderId="20" xfId="0" applyFont="1" applyBorder="1" applyAlignment="1">
      <alignment horizontal="left" vertical="top" indent="1"/>
    </xf>
    <xf numFmtId="0" fontId="85" fillId="0" borderId="1" xfId="0" applyFont="1" applyBorder="1" applyAlignment="1">
      <alignment vertical="top" wrapText="1"/>
    </xf>
    <xf numFmtId="0" fontId="55" fillId="0" borderId="13" xfId="0" applyFont="1" applyBorder="1" applyAlignment="1">
      <alignment horizontal="left" vertical="top" indent="1"/>
    </xf>
    <xf numFmtId="0" fontId="85" fillId="0" borderId="63" xfId="12" applyNumberFormat="1" applyFont="1" applyBorder="1" applyAlignment="1" applyProtection="1">
      <alignment vertical="center"/>
    </xf>
    <xf numFmtId="0" fontId="113" fillId="0" borderId="16" xfId="0" applyFont="1" applyBorder="1" applyAlignment="1">
      <alignment horizontal="right" vertical="top"/>
    </xf>
    <xf numFmtId="0" fontId="85" fillId="0" borderId="9" xfId="12" applyNumberFormat="1" applyFont="1" applyBorder="1" applyAlignment="1" applyProtection="1">
      <alignment vertical="center" wrapText="1"/>
    </xf>
    <xf numFmtId="0" fontId="111" fillId="0" borderId="20" xfId="0" applyNumberFormat="1" applyFont="1" applyBorder="1" applyAlignment="1">
      <alignment horizontal="left" vertical="center"/>
    </xf>
    <xf numFmtId="0" fontId="62" fillId="0" borderId="13" xfId="0" applyFont="1" applyBorder="1" applyAlignment="1">
      <alignment vertical="top" wrapText="1"/>
    </xf>
    <xf numFmtId="0" fontId="113" fillId="0" borderId="20" xfId="0" applyNumberFormat="1" applyFont="1" applyBorder="1" applyAlignment="1">
      <alignment horizontal="left" vertical="center"/>
    </xf>
    <xf numFmtId="0" fontId="85" fillId="0" borderId="1" xfId="0" applyNumberFormat="1" applyFont="1" applyBorder="1" applyAlignment="1" applyProtection="1">
      <alignment horizontal="left" vertical="center" wrapText="1"/>
    </xf>
    <xf numFmtId="0" fontId="69" fillId="0" borderId="16" xfId="0" applyFont="1" applyBorder="1" applyAlignment="1"/>
    <xf numFmtId="0" fontId="111" fillId="0" borderId="20" xfId="0" applyFont="1" applyBorder="1" applyAlignment="1">
      <alignment vertical="top"/>
    </xf>
    <xf numFmtId="0" fontId="85" fillId="0" borderId="13" xfId="0" applyFont="1" applyBorder="1" applyAlignment="1">
      <alignment vertical="top" wrapText="1"/>
    </xf>
    <xf numFmtId="0" fontId="69" fillId="0" borderId="0" xfId="0" applyFont="1" applyAlignment="1"/>
    <xf numFmtId="0" fontId="69" fillId="0" borderId="12" xfId="0" applyFont="1" applyBorder="1" applyAlignment="1"/>
    <xf numFmtId="0" fontId="55" fillId="0" borderId="20" xfId="0" applyFont="1" applyBorder="1" applyAlignment="1">
      <alignment horizontal="left" vertical="top" wrapText="1" indent="1"/>
    </xf>
    <xf numFmtId="0" fontId="55" fillId="0" borderId="12" xfId="0" applyFont="1" applyBorder="1" applyAlignment="1">
      <alignment horizontal="left" vertical="top"/>
    </xf>
    <xf numFmtId="164" fontId="111" fillId="0" borderId="20" xfId="0" applyNumberFormat="1" applyFont="1" applyBorder="1" applyAlignment="1">
      <alignment horizontal="right" vertical="top"/>
    </xf>
    <xf numFmtId="164" fontId="113" fillId="0" borderId="20" xfId="0" applyNumberFormat="1" applyFont="1" applyBorder="1" applyAlignment="1">
      <alignment horizontal="right" vertical="center"/>
    </xf>
    <xf numFmtId="0" fontId="55" fillId="0" borderId="20" xfId="0" applyNumberFormat="1" applyFont="1" applyBorder="1" applyAlignment="1">
      <alignment horizontal="left" vertical="center" wrapText="1" indent="1"/>
    </xf>
    <xf numFmtId="0" fontId="85" fillId="0" borderId="1" xfId="0" applyFont="1" applyBorder="1" applyAlignment="1"/>
    <xf numFmtId="0" fontId="85" fillId="0" borderId="1" xfId="0" applyFont="1" applyBorder="1" applyAlignment="1">
      <alignment horizontal="left" vertical="top"/>
    </xf>
    <xf numFmtId="0" fontId="62" fillId="0" borderId="1" xfId="0" applyFont="1" applyBorder="1" applyAlignment="1">
      <alignment horizontal="left" vertical="top" wrapText="1"/>
    </xf>
    <xf numFmtId="0" fontId="85" fillId="0" borderId="1" xfId="0" applyFont="1" applyBorder="1" applyAlignment="1">
      <alignment horizontal="left" vertical="top" wrapText="1"/>
    </xf>
    <xf numFmtId="164" fontId="113" fillId="0" borderId="12" xfId="0" applyNumberFormat="1" applyFont="1" applyBorder="1" applyAlignment="1">
      <alignment horizontal="right" vertical="top"/>
    </xf>
    <xf numFmtId="0" fontId="62" fillId="0" borderId="13" xfId="0" applyFont="1" applyBorder="1" applyAlignment="1">
      <alignment horizontal="left" vertical="top" wrapText="1"/>
    </xf>
    <xf numFmtId="164" fontId="114" fillId="0" borderId="20" xfId="0" applyNumberFormat="1" applyFont="1" applyBorder="1" applyAlignment="1">
      <alignment horizontal="left" vertical="center"/>
    </xf>
    <xf numFmtId="0" fontId="111" fillId="0" borderId="20" xfId="0" applyFont="1" applyBorder="1" applyAlignment="1">
      <alignment horizontal="left" vertical="top"/>
    </xf>
    <xf numFmtId="0" fontId="85" fillId="0" borderId="1" xfId="0" applyFont="1" applyBorder="1" applyAlignment="1">
      <alignment horizontal="left"/>
    </xf>
    <xf numFmtId="0" fontId="85" fillId="0" borderId="1" xfId="0" applyFont="1" applyBorder="1"/>
    <xf numFmtId="0" fontId="55" fillId="0" borderId="0" xfId="0" applyFont="1" applyAlignment="1">
      <alignment horizontal="left" vertical="top"/>
    </xf>
    <xf numFmtId="0" fontId="55" fillId="0" borderId="114" xfId="0" applyFont="1" applyBorder="1" applyAlignment="1">
      <alignment horizontal="left" vertical="top"/>
    </xf>
    <xf numFmtId="164" fontId="111" fillId="0" borderId="117" xfId="0" applyNumberFormat="1" applyFont="1" applyBorder="1" applyAlignment="1">
      <alignment horizontal="right" vertical="top"/>
    </xf>
    <xf numFmtId="0" fontId="55" fillId="0" borderId="117" xfId="0" applyNumberFormat="1" applyFont="1" applyBorder="1" applyAlignment="1">
      <alignment horizontal="left" vertical="center" wrapText="1" indent="1"/>
    </xf>
    <xf numFmtId="0" fontId="85" fillId="0" borderId="116" xfId="0" applyFont="1" applyBorder="1" applyAlignment="1">
      <alignment horizontal="left" vertical="center" wrapText="1"/>
    </xf>
    <xf numFmtId="0" fontId="55" fillId="0" borderId="117" xfId="0" applyFont="1" applyBorder="1" applyAlignment="1">
      <alignment horizontal="left" vertical="top"/>
    </xf>
    <xf numFmtId="0" fontId="113" fillId="0" borderId="117" xfId="0" applyNumberFormat="1" applyFont="1" applyBorder="1" applyAlignment="1">
      <alignment horizontal="left" vertical="center"/>
    </xf>
    <xf numFmtId="0" fontId="111" fillId="0" borderId="117" xfId="0" applyFont="1" applyBorder="1" applyAlignment="1">
      <alignment vertical="top"/>
    </xf>
    <xf numFmtId="0" fontId="111" fillId="0" borderId="117" xfId="0" applyFont="1" applyBorder="1" applyAlignment="1">
      <alignment horizontal="left" vertical="top"/>
    </xf>
    <xf numFmtId="49" fontId="83" fillId="0" borderId="11" xfId="0" applyNumberFormat="1" applyFont="1" applyFill="1" applyBorder="1" applyAlignment="1">
      <alignment horizontal="left" vertical="center"/>
    </xf>
    <xf numFmtId="49" fontId="55" fillId="0" borderId="15" xfId="0" applyNumberFormat="1" applyFont="1" applyFill="1" applyBorder="1" applyAlignment="1">
      <alignment horizontal="left" vertical="center"/>
    </xf>
    <xf numFmtId="0" fontId="55" fillId="0" borderId="15" xfId="0" applyFont="1" applyFill="1" applyBorder="1" applyAlignment="1" applyProtection="1">
      <alignment horizontal="left" vertical="center"/>
    </xf>
    <xf numFmtId="0" fontId="62" fillId="0" borderId="138" xfId="0" applyFont="1" applyFill="1" applyBorder="1" applyAlignment="1" applyProtection="1">
      <alignment horizontal="left" vertical="center"/>
      <protection locked="0"/>
    </xf>
    <xf numFmtId="49" fontId="83" fillId="0" borderId="16" xfId="0" applyNumberFormat="1" applyFont="1" applyFill="1" applyBorder="1" applyAlignment="1">
      <alignment horizontal="left" vertical="center"/>
    </xf>
    <xf numFmtId="49" fontId="55" fillId="0" borderId="0" xfId="0" applyNumberFormat="1" applyFont="1" applyFill="1" applyBorder="1" applyAlignment="1">
      <alignment horizontal="left" vertical="center"/>
    </xf>
    <xf numFmtId="0" fontId="55" fillId="0" borderId="0" xfId="0" applyFont="1" applyFill="1" applyBorder="1" applyAlignment="1">
      <alignment horizontal="left" vertical="center"/>
    </xf>
    <xf numFmtId="0" fontId="62" fillId="0" borderId="61" xfId="0" applyFont="1" applyFill="1" applyBorder="1" applyAlignment="1">
      <alignment horizontal="left" vertical="center"/>
    </xf>
    <xf numFmtId="0" fontId="55" fillId="0" borderId="54" xfId="0" applyFont="1" applyFill="1" applyBorder="1" applyAlignment="1">
      <alignment horizontal="left" vertical="center"/>
    </xf>
    <xf numFmtId="0" fontId="55" fillId="0" borderId="23" xfId="0" applyFont="1" applyFill="1" applyBorder="1" applyAlignment="1">
      <alignment horizontal="left" vertical="center"/>
    </xf>
    <xf numFmtId="0" fontId="55" fillId="0" borderId="23" xfId="0" applyFont="1" applyFill="1" applyBorder="1" applyAlignment="1">
      <alignment horizontal="left" vertical="center" indent="2"/>
    </xf>
    <xf numFmtId="0" fontId="64" fillId="0" borderId="62" xfId="0" applyFont="1" applyFill="1" applyBorder="1" applyAlignment="1">
      <alignment horizontal="left" vertical="center"/>
    </xf>
    <xf numFmtId="0" fontId="54" fillId="0" borderId="114" xfId="0" applyFont="1" applyFill="1" applyBorder="1" applyAlignment="1"/>
    <xf numFmtId="0" fontId="54" fillId="0" borderId="117" xfId="0" applyFont="1" applyFill="1" applyBorder="1" applyAlignment="1">
      <alignment horizontal="left" vertical="top"/>
    </xf>
    <xf numFmtId="0" fontId="54" fillId="0" borderId="115" xfId="0" applyFont="1" applyFill="1" applyBorder="1" applyAlignment="1">
      <alignment horizontal="left"/>
    </xf>
    <xf numFmtId="0" fontId="54" fillId="0" borderId="0" xfId="0" applyFont="1" applyAlignment="1"/>
    <xf numFmtId="0" fontId="55" fillId="0" borderId="0" xfId="0" applyFont="1" applyAlignment="1">
      <alignment horizontal="left"/>
    </xf>
    <xf numFmtId="0" fontId="54" fillId="0" borderId="115" xfId="0" applyFont="1" applyFill="1" applyBorder="1" applyAlignment="1">
      <alignment horizontal="center" vertical="center"/>
    </xf>
    <xf numFmtId="0" fontId="114" fillId="0" borderId="20" xfId="0" applyFont="1" applyBorder="1" applyAlignment="1">
      <alignment horizontal="left" vertical="top" wrapText="1"/>
    </xf>
    <xf numFmtId="49" fontId="70" fillId="0" borderId="0" xfId="0" applyNumberFormat="1" applyFont="1" applyBorder="1" applyAlignment="1">
      <alignment horizontal="left"/>
    </xf>
    <xf numFmtId="49" fontId="58" fillId="0" borderId="0" xfId="2" applyNumberFormat="1" applyFont="1" applyBorder="1" applyAlignment="1" applyProtection="1">
      <alignment horizontal="left" indent="4"/>
    </xf>
    <xf numFmtId="49" fontId="63" fillId="0" borderId="0" xfId="0" applyNumberFormat="1" applyFont="1" applyBorder="1" applyAlignment="1">
      <alignment horizontal="left" indent="1"/>
    </xf>
    <xf numFmtId="0" fontId="70" fillId="0" borderId="0" xfId="0" applyFont="1" applyBorder="1" applyProtection="1"/>
    <xf numFmtId="164" fontId="62" fillId="0" borderId="18" xfId="0" applyNumberFormat="1" applyFont="1" applyFill="1" applyBorder="1" applyAlignment="1" applyProtection="1">
      <alignment horizontal="left" vertical="center" wrapText="1" indent="1"/>
    </xf>
    <xf numFmtId="164" fontId="62" fillId="0" borderId="1" xfId="0" applyNumberFormat="1" applyFont="1" applyFill="1" applyBorder="1" applyAlignment="1" applyProtection="1">
      <alignment horizontal="left" vertical="center" wrapText="1" indent="1"/>
    </xf>
    <xf numFmtId="164" fontId="62" fillId="0" borderId="1" xfId="0" applyNumberFormat="1" applyFont="1" applyFill="1" applyBorder="1" applyAlignment="1" applyProtection="1">
      <alignment horizontal="left" vertical="center" indent="1"/>
    </xf>
    <xf numFmtId="0" fontId="62" fillId="0" borderId="0" xfId="0" applyFont="1" applyFill="1" applyAlignment="1" applyProtection="1">
      <alignment horizontal="left" vertical="center" indent="1"/>
    </xf>
    <xf numFmtId="164" fontId="62" fillId="0" borderId="0" xfId="0" applyNumberFormat="1" applyFont="1" applyFill="1" applyBorder="1" applyAlignment="1" applyProtection="1">
      <alignment horizontal="left" vertical="center" wrapText="1" indent="1"/>
    </xf>
    <xf numFmtId="0" fontId="62" fillId="0" borderId="0" xfId="0" applyFont="1" applyFill="1" applyBorder="1" applyAlignment="1" applyProtection="1">
      <alignment horizontal="left" vertical="center" indent="1"/>
    </xf>
    <xf numFmtId="0" fontId="62" fillId="0" borderId="20" xfId="0" applyFont="1" applyBorder="1" applyAlignment="1" applyProtection="1">
      <alignment horizontal="left" vertical="top" indent="1"/>
    </xf>
    <xf numFmtId="0" fontId="62" fillId="0" borderId="0" xfId="0" applyFont="1" applyFill="1" applyBorder="1" applyAlignment="1" applyProtection="1">
      <alignment horizontal="left" vertical="top" indent="1"/>
    </xf>
    <xf numFmtId="0" fontId="62" fillId="0" borderId="117" xfId="0" applyFont="1" applyBorder="1" applyAlignment="1" applyProtection="1">
      <alignment horizontal="left" vertical="center" indent="1"/>
    </xf>
    <xf numFmtId="0" fontId="62" fillId="0" borderId="23" xfId="0" applyFont="1" applyBorder="1" applyAlignment="1" applyProtection="1">
      <alignment horizontal="left" vertical="center" indent="1"/>
    </xf>
    <xf numFmtId="0" fontId="62" fillId="0" borderId="51" xfId="0" applyFont="1" applyBorder="1" applyAlignment="1" applyProtection="1">
      <alignment horizontal="left" vertical="center" indent="1"/>
    </xf>
    <xf numFmtId="0" fontId="62" fillId="0" borderId="20" xfId="0" applyFont="1" applyBorder="1" applyAlignment="1" applyProtection="1">
      <alignment horizontal="left" vertical="center" wrapText="1" indent="1"/>
    </xf>
    <xf numFmtId="0" fontId="62" fillId="0" borderId="118" xfId="0" applyFont="1" applyFill="1" applyBorder="1" applyAlignment="1" applyProtection="1">
      <alignment horizontal="left" vertical="center" indent="1"/>
    </xf>
    <xf numFmtId="0" fontId="62" fillId="0" borderId="91" xfId="0" applyFont="1" applyFill="1" applyBorder="1" applyAlignment="1" applyProtection="1">
      <alignment horizontal="left" vertical="center" indent="1"/>
    </xf>
    <xf numFmtId="38" fontId="54" fillId="6" borderId="139" xfId="0" applyNumberFormat="1" applyFont="1" applyFill="1" applyBorder="1" applyAlignment="1">
      <alignment horizontal="center" vertical="center" wrapText="1"/>
    </xf>
    <xf numFmtId="38" fontId="54" fillId="6" borderId="139" xfId="0" applyNumberFormat="1" applyFont="1" applyFill="1" applyBorder="1" applyAlignment="1">
      <alignment horizontal="center" vertical="top" wrapText="1"/>
    </xf>
    <xf numFmtId="38" fontId="64" fillId="6" borderId="139" xfId="0" applyNumberFormat="1" applyFont="1" applyFill="1" applyBorder="1" applyAlignment="1">
      <alignment horizontal="center" vertical="center" wrapText="1"/>
    </xf>
    <xf numFmtId="0" fontId="54" fillId="0" borderId="1" xfId="9" applyFont="1" applyFill="1" applyBorder="1" applyAlignment="1">
      <alignment horizontal="center" vertical="center"/>
    </xf>
    <xf numFmtId="0" fontId="94" fillId="0" borderId="0" xfId="0" applyFont="1" applyAlignment="1" applyProtection="1">
      <alignment horizontal="right"/>
    </xf>
    <xf numFmtId="0" fontId="94" fillId="0" borderId="0" xfId="0" applyFont="1" applyAlignment="1" applyProtection="1">
      <alignment horizontal="right" vertical="top"/>
    </xf>
    <xf numFmtId="38" fontId="54" fillId="21" borderId="12" xfId="0" applyNumberFormat="1" applyFont="1" applyFill="1" applyBorder="1" applyAlignment="1" applyProtection="1">
      <alignment horizontal="right"/>
    </xf>
    <xf numFmtId="38" fontId="54" fillId="21" borderId="20" xfId="0" applyNumberFormat="1" applyFont="1" applyFill="1" applyBorder="1" applyAlignment="1" applyProtection="1">
      <alignment horizontal="right"/>
    </xf>
    <xf numFmtId="38" fontId="54" fillId="21" borderId="20" xfId="1" applyNumberFormat="1" applyFont="1" applyFill="1" applyBorder="1" applyAlignment="1" applyProtection="1">
      <alignment horizontal="right"/>
    </xf>
    <xf numFmtId="38" fontId="54" fillId="21" borderId="13" xfId="0" applyNumberFormat="1" applyFont="1" applyFill="1" applyBorder="1" applyAlignment="1" applyProtection="1">
      <alignment horizontal="right"/>
    </xf>
    <xf numFmtId="3" fontId="54" fillId="21" borderId="12" xfId="0" applyNumberFormat="1" applyFont="1" applyFill="1" applyBorder="1" applyAlignment="1" applyProtection="1">
      <alignment horizontal="right" vertical="center"/>
    </xf>
    <xf numFmtId="3" fontId="54" fillId="21" borderId="20" xfId="0" applyNumberFormat="1" applyFont="1" applyFill="1" applyBorder="1" applyAlignment="1" applyProtection="1">
      <alignment horizontal="right" vertical="center"/>
    </xf>
    <xf numFmtId="3" fontId="54" fillId="21" borderId="13" xfId="0" applyNumberFormat="1" applyFont="1" applyFill="1" applyBorder="1" applyAlignment="1" applyProtection="1">
      <alignment horizontal="right" vertical="center"/>
    </xf>
    <xf numFmtId="0" fontId="64" fillId="17" borderId="13" xfId="0" applyFont="1" applyFill="1" applyBorder="1" applyAlignment="1" applyProtection="1">
      <alignment horizontal="left" vertical="center"/>
    </xf>
    <xf numFmtId="0" fontId="64" fillId="17" borderId="1" xfId="0" applyFont="1" applyFill="1" applyBorder="1" applyAlignment="1" applyProtection="1">
      <alignment horizontal="center" vertical="top"/>
    </xf>
    <xf numFmtId="0" fontId="64" fillId="17" borderId="1" xfId="0" applyFont="1" applyFill="1" applyBorder="1" applyAlignment="1" applyProtection="1">
      <alignment horizontal="center" vertical="center"/>
    </xf>
    <xf numFmtId="3" fontId="54" fillId="21" borderId="12" xfId="0" applyNumberFormat="1" applyFont="1" applyFill="1" applyBorder="1" applyAlignment="1" applyProtection="1">
      <alignment horizontal="center" vertical="center"/>
    </xf>
    <xf numFmtId="49" fontId="64" fillId="21" borderId="20" xfId="0" applyNumberFormat="1" applyFont="1" applyFill="1" applyBorder="1" applyAlignment="1" applyProtection="1">
      <alignment horizontal="center" vertical="center"/>
    </xf>
    <xf numFmtId="3" fontId="55" fillId="21" borderId="20" xfId="0" applyNumberFormat="1" applyFont="1" applyFill="1" applyBorder="1" applyAlignment="1" applyProtection="1">
      <alignment horizontal="center"/>
    </xf>
    <xf numFmtId="3" fontId="57" fillId="21" borderId="20" xfId="0" applyNumberFormat="1" applyFont="1" applyFill="1" applyBorder="1" applyAlignment="1" applyProtection="1">
      <alignment horizontal="center"/>
    </xf>
    <xf numFmtId="38" fontId="57" fillId="21" borderId="20" xfId="0" applyNumberFormat="1" applyFont="1" applyFill="1" applyBorder="1" applyAlignment="1" applyProtection="1">
      <alignment horizontal="center"/>
    </xf>
    <xf numFmtId="3" fontId="57" fillId="21" borderId="13" xfId="0" applyNumberFormat="1" applyFont="1" applyFill="1" applyBorder="1" applyAlignment="1" applyProtection="1">
      <alignment horizontal="center"/>
    </xf>
    <xf numFmtId="0" fontId="54" fillId="21" borderId="48" xfId="0" applyFont="1" applyFill="1" applyBorder="1" applyAlignment="1" applyProtection="1">
      <alignment horizontal="center" vertical="center" wrapText="1"/>
    </xf>
    <xf numFmtId="164" fontId="54" fillId="21" borderId="48" xfId="0" applyNumberFormat="1" applyFont="1" applyFill="1" applyBorder="1" applyAlignment="1" applyProtection="1">
      <alignment horizontal="center" vertical="center" wrapText="1"/>
    </xf>
    <xf numFmtId="164" fontId="54" fillId="21" borderId="48" xfId="0" applyNumberFormat="1" applyFont="1" applyFill="1" applyBorder="1" applyAlignment="1" applyProtection="1">
      <alignment horizontal="center" vertical="center"/>
    </xf>
    <xf numFmtId="3" fontId="64" fillId="17" borderId="19" xfId="0" applyNumberFormat="1" applyFont="1" applyFill="1" applyBorder="1" applyAlignment="1" applyProtection="1">
      <alignment horizontal="left" vertical="center"/>
    </xf>
    <xf numFmtId="164" fontId="64" fillId="17" borderId="19" xfId="0" applyNumberFormat="1" applyFont="1" applyFill="1" applyBorder="1" applyAlignment="1" applyProtection="1">
      <alignment horizontal="left" vertical="center"/>
    </xf>
    <xf numFmtId="0" fontId="64" fillId="17" borderId="28" xfId="0" applyFont="1" applyFill="1" applyBorder="1" applyAlignment="1" applyProtection="1">
      <alignment horizontal="center" vertical="center"/>
    </xf>
    <xf numFmtId="0" fontId="64" fillId="17" borderId="116" xfId="0" applyFont="1" applyFill="1" applyBorder="1" applyAlignment="1" applyProtection="1">
      <alignment horizontal="center" vertical="center"/>
    </xf>
    <xf numFmtId="164" fontId="64" fillId="17" borderId="20" xfId="0" applyNumberFormat="1" applyFont="1" applyFill="1" applyBorder="1" applyAlignment="1" applyProtection="1">
      <alignment horizontal="left" vertical="center"/>
    </xf>
    <xf numFmtId="0" fontId="64" fillId="17" borderId="13" xfId="0" applyFont="1" applyFill="1" applyBorder="1" applyAlignment="1" applyProtection="1">
      <alignment horizontal="center" vertical="center"/>
    </xf>
    <xf numFmtId="0" fontId="64" fillId="17" borderId="30" xfId="0" applyFont="1" applyFill="1" applyBorder="1" applyAlignment="1" applyProtection="1">
      <alignment horizontal="center" vertical="center"/>
    </xf>
    <xf numFmtId="164" fontId="64" fillId="15" borderId="20" xfId="0" applyNumberFormat="1" applyFont="1" applyFill="1" applyBorder="1" applyAlignment="1" applyProtection="1">
      <alignment horizontal="left" vertical="center" indent="1"/>
    </xf>
    <xf numFmtId="0" fontId="62" fillId="15" borderId="13" xfId="0" applyFont="1" applyFill="1" applyBorder="1" applyAlignment="1" applyProtection="1">
      <alignment horizontal="center" vertical="center"/>
    </xf>
    <xf numFmtId="164" fontId="64" fillId="15" borderId="19" xfId="0" applyNumberFormat="1" applyFont="1" applyFill="1" applyBorder="1" applyAlignment="1" applyProtection="1">
      <alignment horizontal="left" vertical="center" indent="1"/>
    </xf>
    <xf numFmtId="1" fontId="62" fillId="15" borderId="10" xfId="0" applyNumberFormat="1" applyFont="1" applyFill="1" applyBorder="1" applyAlignment="1" applyProtection="1">
      <alignment horizontal="center" vertical="center"/>
    </xf>
    <xf numFmtId="1" fontId="62" fillId="15" borderId="3" xfId="0" applyNumberFormat="1" applyFont="1" applyFill="1" applyBorder="1" applyAlignment="1" applyProtection="1">
      <alignment horizontal="center" vertical="center"/>
    </xf>
    <xf numFmtId="0" fontId="62" fillId="15" borderId="10" xfId="0" applyFont="1" applyFill="1" applyBorder="1" applyAlignment="1" applyProtection="1">
      <alignment horizontal="center" vertical="center"/>
    </xf>
    <xf numFmtId="0" fontId="64" fillId="17" borderId="49" xfId="0" applyFont="1" applyFill="1" applyBorder="1" applyAlignment="1" applyProtection="1">
      <alignment horizontal="left" vertical="center"/>
    </xf>
    <xf numFmtId="0" fontId="64" fillId="17" borderId="21" xfId="0" applyFont="1" applyFill="1" applyBorder="1" applyAlignment="1" applyProtection="1">
      <alignment horizontal="center" vertical="center"/>
    </xf>
    <xf numFmtId="0" fontId="64" fillId="17" borderId="45" xfId="0" applyFont="1" applyFill="1" applyBorder="1" applyAlignment="1" applyProtection="1">
      <alignment horizontal="left" vertical="center"/>
    </xf>
    <xf numFmtId="0" fontId="64" fillId="17" borderId="45" xfId="0" applyFont="1" applyFill="1" applyBorder="1" applyAlignment="1" applyProtection="1">
      <alignment horizontal="left" vertical="center" wrapText="1"/>
    </xf>
    <xf numFmtId="0" fontId="64" fillId="17" borderId="45" xfId="0" applyFont="1" applyFill="1" applyBorder="1" applyAlignment="1" applyProtection="1">
      <alignment horizontal="left" vertical="center" indent="1"/>
    </xf>
    <xf numFmtId="0" fontId="65" fillId="21" borderId="12" xfId="0" applyFont="1" applyFill="1" applyBorder="1" applyAlignment="1">
      <alignment horizontal="left" vertical="center"/>
    </xf>
    <xf numFmtId="0" fontId="65" fillId="21" borderId="20" xfId="0" applyFont="1" applyFill="1" applyBorder="1" applyAlignment="1">
      <alignment horizontal="left" vertical="center"/>
    </xf>
    <xf numFmtId="0" fontId="65" fillId="21" borderId="13" xfId="0" applyFont="1" applyFill="1" applyBorder="1" applyAlignment="1">
      <alignment horizontal="left" vertical="center"/>
    </xf>
    <xf numFmtId="0" fontId="54" fillId="15" borderId="11" xfId="0" applyFont="1" applyFill="1" applyBorder="1" applyAlignment="1" applyProtection="1">
      <alignment vertical="center"/>
    </xf>
    <xf numFmtId="0" fontId="64" fillId="0" borderId="143" xfId="0" applyFont="1" applyBorder="1" applyAlignment="1">
      <alignment horizontal="centerContinuous" vertical="center"/>
    </xf>
    <xf numFmtId="0" fontId="55" fillId="0" borderId="144" xfId="0" applyFont="1" applyBorder="1" applyAlignment="1">
      <alignment horizontal="centerContinuous" vertical="center"/>
    </xf>
    <xf numFmtId="0" fontId="57" fillId="0" borderId="144" xfId="0" applyFont="1" applyBorder="1" applyAlignment="1">
      <alignment horizontal="centerContinuous" vertical="center"/>
    </xf>
    <xf numFmtId="0" fontId="64" fillId="0" borderId="96" xfId="0" applyFont="1" applyBorder="1" applyAlignment="1">
      <alignment horizontal="center"/>
    </xf>
    <xf numFmtId="0" fontId="57" fillId="21" borderId="15" xfId="3" applyFont="1" applyFill="1" applyBorder="1" applyAlignment="1">
      <alignment horizontal="left" vertical="center"/>
    </xf>
    <xf numFmtId="0" fontId="57" fillId="21" borderId="9" xfId="3" applyFont="1" applyFill="1" applyBorder="1" applyAlignment="1">
      <alignment horizontal="left" vertical="center"/>
    </xf>
    <xf numFmtId="0" fontId="64" fillId="16" borderId="29" xfId="0" applyFont="1" applyFill="1" applyBorder="1" applyAlignment="1">
      <alignment horizontal="center" vertical="center"/>
    </xf>
    <xf numFmtId="0" fontId="64" fillId="16" borderId="34" xfId="0" applyFont="1" applyFill="1" applyBorder="1" applyAlignment="1" applyProtection="1">
      <alignment horizontal="left" vertical="center" wrapText="1" indent="1"/>
    </xf>
    <xf numFmtId="0" fontId="62" fillId="16" borderId="29" xfId="0" applyFont="1" applyFill="1" applyBorder="1" applyAlignment="1" applyProtection="1">
      <alignment horizontal="left" vertical="center"/>
    </xf>
    <xf numFmtId="0" fontId="64" fillId="16" borderId="34" xfId="0" applyFont="1" applyFill="1" applyBorder="1" applyAlignment="1" applyProtection="1">
      <alignment horizontal="left" vertical="center" indent="1"/>
    </xf>
    <xf numFmtId="0" fontId="62" fillId="16" borderId="29" xfId="0" applyFont="1" applyFill="1" applyBorder="1" applyAlignment="1" applyProtection="1">
      <alignment horizontal="center" vertical="center"/>
    </xf>
    <xf numFmtId="0" fontId="62" fillId="16" borderId="29" xfId="0" applyFont="1" applyFill="1" applyBorder="1" applyAlignment="1" applyProtection="1">
      <alignment horizontal="left" vertical="center" indent="2"/>
    </xf>
    <xf numFmtId="0" fontId="64" fillId="16" borderId="51" xfId="0" applyFont="1" applyFill="1" applyBorder="1" applyAlignment="1" applyProtection="1">
      <alignment horizontal="left" vertical="top" wrapText="1" indent="1"/>
    </xf>
    <xf numFmtId="49" fontId="64" fillId="16" borderId="34" xfId="0" applyNumberFormat="1" applyFont="1" applyFill="1" applyBorder="1" applyAlignment="1" applyProtection="1">
      <alignment horizontal="left" vertical="top" indent="1"/>
    </xf>
    <xf numFmtId="49" fontId="62" fillId="16" borderId="29" xfId="0" applyNumberFormat="1" applyFont="1" applyFill="1" applyBorder="1" applyAlignment="1" applyProtection="1">
      <alignment horizontal="center" vertical="center"/>
    </xf>
    <xf numFmtId="1" fontId="62" fillId="16" borderId="29" xfId="0" applyNumberFormat="1" applyFont="1" applyFill="1" applyBorder="1" applyAlignment="1" applyProtection="1">
      <alignment horizontal="center" vertical="center"/>
    </xf>
    <xf numFmtId="0" fontId="64" fillId="16" borderId="34" xfId="0" applyFont="1" applyFill="1" applyBorder="1" applyAlignment="1" applyProtection="1">
      <alignment horizontal="left" indent="1"/>
    </xf>
    <xf numFmtId="0" fontId="62" fillId="16" borderId="29" xfId="0" applyFont="1" applyFill="1" applyBorder="1" applyAlignment="1" applyProtection="1">
      <alignment horizontal="center"/>
    </xf>
    <xf numFmtId="0" fontId="64" fillId="16" borderId="35" xfId="0" applyFont="1" applyFill="1" applyBorder="1" applyAlignment="1" applyProtection="1">
      <alignment horizontal="left" vertical="center" indent="1"/>
    </xf>
    <xf numFmtId="0" fontId="62" fillId="16" borderId="26" xfId="0" applyFont="1" applyFill="1" applyBorder="1" applyAlignment="1" applyProtection="1">
      <alignment horizontal="center" vertical="center"/>
    </xf>
    <xf numFmtId="49" fontId="64" fillId="16" borderId="32" xfId="0" applyNumberFormat="1" applyFont="1" applyFill="1" applyBorder="1" applyAlignment="1" applyProtection="1">
      <alignment horizontal="left" vertical="center" wrapText="1" indent="1"/>
    </xf>
    <xf numFmtId="0" fontId="64" fillId="16" borderId="51" xfId="0" applyFont="1" applyFill="1" applyBorder="1" applyAlignment="1" applyProtection="1">
      <alignment horizontal="left" wrapText="1" indent="1"/>
    </xf>
    <xf numFmtId="0" fontId="62" fillId="16" borderId="52" xfId="0" applyFont="1" applyFill="1" applyBorder="1" applyAlignment="1" applyProtection="1">
      <alignment horizontal="left" indent="2"/>
    </xf>
    <xf numFmtId="173" fontId="57" fillId="16" borderId="1" xfId="0" applyNumberFormat="1" applyFont="1" applyFill="1" applyBorder="1" applyAlignment="1" applyProtection="1">
      <alignment vertical="center"/>
    </xf>
    <xf numFmtId="37" fontId="57" fillId="16" borderId="12" xfId="5" applyNumberFormat="1" applyFont="1" applyFill="1" applyBorder="1" applyAlignment="1" applyProtection="1">
      <alignment horizontal="right"/>
    </xf>
    <xf numFmtId="0" fontId="64" fillId="16" borderId="34" xfId="0" applyFont="1" applyFill="1" applyBorder="1" applyAlignment="1" applyProtection="1">
      <alignment horizontal="left" vertical="center" indent="2"/>
    </xf>
    <xf numFmtId="0" fontId="64" fillId="16" borderId="19" xfId="0" applyFont="1" applyFill="1" applyBorder="1" applyAlignment="1" applyProtection="1">
      <alignment horizontal="left" vertical="center" indent="2"/>
    </xf>
    <xf numFmtId="0" fontId="64" fillId="16" borderId="13" xfId="0" applyFont="1" applyFill="1" applyBorder="1" applyAlignment="1" applyProtection="1">
      <alignment horizontal="center" vertical="center"/>
    </xf>
    <xf numFmtId="0" fontId="64" fillId="16" borderId="29" xfId="0" applyFont="1" applyFill="1" applyBorder="1" applyAlignment="1" applyProtection="1">
      <alignment horizontal="center" vertical="center"/>
    </xf>
    <xf numFmtId="0" fontId="73" fillId="16" borderId="19" xfId="0" applyFont="1" applyFill="1" applyBorder="1" applyAlignment="1" applyProtection="1">
      <alignment horizontal="left" vertical="center" indent="1"/>
    </xf>
    <xf numFmtId="0" fontId="62" fillId="16" borderId="3" xfId="0" applyFont="1" applyFill="1" applyBorder="1" applyAlignment="1" applyProtection="1">
      <alignment horizontal="center"/>
    </xf>
    <xf numFmtId="0" fontId="64" fillId="16" borderId="26" xfId="0" applyFont="1" applyFill="1" applyBorder="1" applyAlignment="1">
      <alignment horizontal="left" vertical="center" wrapText="1" indent="1"/>
    </xf>
    <xf numFmtId="49" fontId="62" fillId="16" borderId="40" xfId="0" applyNumberFormat="1" applyFont="1" applyFill="1" applyBorder="1" applyAlignment="1" applyProtection="1">
      <alignment horizontal="center" vertical="center"/>
    </xf>
    <xf numFmtId="49" fontId="62" fillId="16" borderId="6" xfId="0" applyNumberFormat="1" applyFont="1" applyFill="1" applyBorder="1" applyAlignment="1" applyProtection="1">
      <alignment horizontal="center" vertical="center"/>
    </xf>
    <xf numFmtId="38" fontId="55" fillId="16" borderId="40" xfId="0" applyNumberFormat="1" applyFont="1" applyFill="1" applyBorder="1" applyAlignment="1" applyProtection="1">
      <alignment horizontal="right" vertical="center"/>
    </xf>
    <xf numFmtId="49" fontId="62" fillId="16" borderId="6" xfId="0" applyNumberFormat="1" applyFont="1" applyFill="1" applyBorder="1" applyAlignment="1" applyProtection="1">
      <alignment horizontal="left" vertical="center" indent="2"/>
    </xf>
    <xf numFmtId="0" fontId="64" fillId="16" borderId="53" xfId="0" applyFont="1" applyFill="1" applyBorder="1" applyAlignment="1" applyProtection="1">
      <alignment horizontal="left" vertical="center" indent="2"/>
    </xf>
    <xf numFmtId="0" fontId="64" fillId="16" borderId="40" xfId="0" applyFont="1" applyFill="1" applyBorder="1" applyAlignment="1" applyProtection="1">
      <alignment horizontal="center" vertical="center"/>
    </xf>
    <xf numFmtId="0" fontId="64" fillId="16" borderId="40" xfId="0" applyFont="1" applyFill="1" applyBorder="1" applyAlignment="1" applyProtection="1">
      <alignment horizontal="left" vertical="center" indent="1"/>
    </xf>
    <xf numFmtId="0" fontId="57" fillId="16" borderId="40" xfId="0" applyFont="1" applyFill="1" applyBorder="1" applyAlignment="1" applyProtection="1">
      <alignment vertical="center"/>
    </xf>
    <xf numFmtId="38" fontId="55" fillId="16" borderId="21" xfId="0" applyNumberFormat="1" applyFont="1" applyFill="1" applyBorder="1" applyAlignment="1" applyProtection="1">
      <alignment horizontal="right" vertical="center"/>
    </xf>
    <xf numFmtId="0" fontId="62" fillId="16" borderId="0" xfId="0" applyFont="1" applyFill="1" applyBorder="1" applyAlignment="1">
      <alignment horizontal="right"/>
    </xf>
    <xf numFmtId="0" fontId="55" fillId="16" borderId="12" xfId="0" applyFont="1" applyFill="1" applyBorder="1" applyAlignment="1">
      <alignment horizontal="right"/>
    </xf>
    <xf numFmtId="14" fontId="57" fillId="0" borderId="0" xfId="0" applyNumberFormat="1" applyFont="1" applyBorder="1" applyAlignment="1" applyProtection="1">
      <alignment vertical="center"/>
      <protection locked="0"/>
    </xf>
    <xf numFmtId="0" fontId="73" fillId="0" borderId="0" xfId="3" applyFont="1" applyBorder="1" applyAlignment="1" applyProtection="1">
      <alignment horizontal="center" vertical="top"/>
    </xf>
    <xf numFmtId="49" fontId="62" fillId="0" borderId="13" xfId="0" applyNumberFormat="1" applyFont="1" applyFill="1" applyBorder="1" applyAlignment="1" applyProtection="1">
      <alignment horizontal="center" vertical="center"/>
    </xf>
    <xf numFmtId="0" fontId="98" fillId="0" borderId="0" xfId="17" applyFont="1"/>
    <xf numFmtId="0" fontId="99" fillId="21" borderId="0" xfId="17" applyFont="1" applyFill="1" applyAlignment="1">
      <alignment horizontal="centerContinuous" vertical="center"/>
    </xf>
    <xf numFmtId="0" fontId="98" fillId="21" borderId="0" xfId="17" applyFont="1" applyFill="1" applyAlignment="1">
      <alignment horizontal="centerContinuous"/>
    </xf>
    <xf numFmtId="0" fontId="88" fillId="0" borderId="126" xfId="17" applyFont="1" applyFill="1" applyBorder="1" applyAlignment="1">
      <alignment horizontal="center" vertical="top" wrapText="1"/>
    </xf>
    <xf numFmtId="0" fontId="88" fillId="0" borderId="0" xfId="17" applyFont="1" applyFill="1" applyBorder="1" applyAlignment="1">
      <alignment horizontal="center" vertical="top" wrapText="1"/>
    </xf>
    <xf numFmtId="0" fontId="9" fillId="0" borderId="0" xfId="17" applyFont="1" applyAlignment="1">
      <alignment wrapText="1"/>
    </xf>
    <xf numFmtId="0" fontId="121" fillId="0" borderId="146" xfId="17" applyFont="1" applyFill="1" applyBorder="1" applyAlignment="1" applyProtection="1">
      <alignment horizontal="center" vertical="center"/>
      <protection locked="0"/>
    </xf>
    <xf numFmtId="0" fontId="101" fillId="0" borderId="0" xfId="17" applyNumberFormat="1" applyFont="1"/>
    <xf numFmtId="0" fontId="78" fillId="0" borderId="98" xfId="17" applyFont="1" applyBorder="1" applyAlignment="1">
      <alignment horizontal="left" vertical="center" wrapText="1"/>
    </xf>
    <xf numFmtId="0" fontId="78" fillId="0" borderId="148" xfId="17" applyFont="1" applyBorder="1" applyAlignment="1">
      <alignment horizontal="left" vertical="center" wrapText="1"/>
    </xf>
    <xf numFmtId="49" fontId="117" fillId="0" borderId="97" xfId="17" applyNumberFormat="1" applyFont="1" applyBorder="1" applyAlignment="1" applyProtection="1">
      <alignment horizontal="center" vertical="center"/>
      <protection locked="0"/>
    </xf>
    <xf numFmtId="0" fontId="117" fillId="0" borderId="97" xfId="17" applyFont="1" applyFill="1" applyBorder="1" applyAlignment="1" applyProtection="1">
      <alignment horizontal="center" vertical="center" wrapText="1"/>
      <protection locked="0"/>
    </xf>
    <xf numFmtId="0" fontId="98" fillId="0" borderId="97" xfId="17" applyFont="1" applyFill="1" applyBorder="1"/>
    <xf numFmtId="0" fontId="102" fillId="0" borderId="143" xfId="17" applyFont="1" applyBorder="1" applyAlignment="1">
      <alignment horizontal="left" vertical="center" wrapText="1"/>
    </xf>
    <xf numFmtId="0" fontId="102" fillId="0" borderId="144" xfId="17" applyFont="1" applyBorder="1" applyAlignment="1">
      <alignment horizontal="left" vertical="center" wrapText="1"/>
    </xf>
    <xf numFmtId="49" fontId="102" fillId="17" borderId="97" xfId="17" applyNumberFormat="1" applyFont="1" applyFill="1" applyBorder="1" applyAlignment="1">
      <alignment horizontal="center" vertical="center"/>
    </xf>
    <xf numFmtId="0" fontId="78" fillId="0" borderId="98" xfId="17" applyFont="1" applyFill="1" applyBorder="1" applyAlignment="1">
      <alignment horizontal="left" vertical="center" wrapText="1"/>
    </xf>
    <xf numFmtId="0" fontId="78" fillId="0" borderId="121" xfId="17" applyFont="1" applyFill="1" applyBorder="1" applyAlignment="1">
      <alignment horizontal="left" vertical="center" wrapText="1"/>
    </xf>
    <xf numFmtId="49" fontId="122" fillId="0" borderId="96" xfId="17" applyNumberFormat="1" applyFont="1" applyBorder="1" applyAlignment="1" applyProtection="1">
      <alignment horizontal="center" vertical="center"/>
      <protection locked="0"/>
    </xf>
    <xf numFmtId="49" fontId="122" fillId="0" borderId="100" xfId="17" applyNumberFormat="1" applyFont="1" applyFill="1" applyBorder="1" applyAlignment="1" applyProtection="1">
      <alignment horizontal="center" vertical="center"/>
      <protection locked="0"/>
    </xf>
    <xf numFmtId="0" fontId="98" fillId="0" borderId="96" xfId="17" applyFont="1" applyBorder="1" applyProtection="1">
      <protection locked="0"/>
    </xf>
    <xf numFmtId="49" fontId="122" fillId="0" borderId="98" xfId="17" applyNumberFormat="1" applyFont="1" applyFill="1" applyBorder="1" applyAlignment="1" applyProtection="1">
      <alignment horizontal="center" vertical="center"/>
      <protection locked="0"/>
    </xf>
    <xf numFmtId="0" fontId="9" fillId="0" borderId="0" xfId="17" applyFont="1"/>
    <xf numFmtId="0" fontId="49" fillId="0" borderId="129" xfId="17" applyFont="1" applyBorder="1" applyAlignment="1">
      <alignment vertical="top"/>
    </xf>
    <xf numFmtId="0" fontId="49" fillId="0" borderId="130" xfId="17" applyFont="1" applyBorder="1" applyAlignment="1">
      <alignment vertical="top"/>
    </xf>
    <xf numFmtId="0" fontId="50" fillId="15" borderId="68" xfId="17" applyFont="1" applyFill="1" applyBorder="1" applyAlignment="1">
      <alignment vertical="top"/>
    </xf>
    <xf numFmtId="0" fontId="49" fillId="0" borderId="129" xfId="17" applyFont="1" applyBorder="1" applyAlignment="1">
      <alignment vertical="top" wrapText="1"/>
    </xf>
    <xf numFmtId="0" fontId="49" fillId="0" borderId="130" xfId="17" applyFont="1" applyBorder="1" applyAlignment="1">
      <alignment vertical="top" wrapText="1"/>
    </xf>
    <xf numFmtId="0" fontId="98" fillId="0" borderId="0" xfId="17" applyFont="1" applyAlignment="1">
      <alignment horizontal="left" vertical="center" wrapText="1"/>
    </xf>
    <xf numFmtId="0" fontId="98" fillId="0" borderId="0" xfId="17" applyFont="1" applyFill="1" applyBorder="1"/>
    <xf numFmtId="0" fontId="101" fillId="0" borderId="0" xfId="17" applyFont="1"/>
    <xf numFmtId="0" fontId="123" fillId="0" borderId="0" xfId="17" applyFont="1"/>
    <xf numFmtId="0" fontId="65" fillId="12" borderId="45" xfId="0" applyFont="1" applyFill="1" applyBorder="1" applyAlignment="1" applyProtection="1">
      <alignment horizontal="left" vertical="center"/>
    </xf>
    <xf numFmtId="0" fontId="64" fillId="12" borderId="5" xfId="0" applyFont="1" applyFill="1" applyBorder="1" applyAlignment="1" applyProtection="1">
      <alignment horizontal="left" vertical="center"/>
    </xf>
    <xf numFmtId="0" fontId="62" fillId="12" borderId="6" xfId="0" applyFont="1" applyFill="1" applyBorder="1" applyAlignment="1" applyProtection="1">
      <alignment horizontal="left" vertical="center" indent="2"/>
    </xf>
    <xf numFmtId="0" fontId="65" fillId="12" borderId="1" xfId="0" applyFont="1" applyFill="1" applyBorder="1" applyAlignment="1">
      <alignment horizontal="center" vertical="center"/>
    </xf>
    <xf numFmtId="0" fontId="98" fillId="21" borderId="0" xfId="17" applyFont="1" applyFill="1" applyAlignment="1">
      <alignment horizontal="centerContinuous" vertical="center"/>
    </xf>
    <xf numFmtId="0" fontId="102" fillId="21" borderId="127" xfId="17" applyFont="1" applyFill="1" applyBorder="1" applyAlignment="1">
      <alignment horizontal="center" vertical="center" wrapText="1"/>
    </xf>
    <xf numFmtId="0" fontId="102" fillId="21" borderId="147" xfId="17" applyFont="1" applyFill="1" applyBorder="1" applyAlignment="1">
      <alignment horizontal="center" vertical="center" wrapText="1"/>
    </xf>
    <xf numFmtId="0" fontId="102" fillId="17" borderId="128" xfId="17" applyFont="1" applyFill="1" applyBorder="1" applyAlignment="1">
      <alignment horizontal="center" vertical="center" wrapText="1"/>
    </xf>
    <xf numFmtId="49" fontId="102" fillId="17" borderId="98" xfId="17" applyNumberFormat="1" applyFont="1" applyFill="1" applyBorder="1" applyAlignment="1">
      <alignment horizontal="center" vertical="center" wrapText="1"/>
    </xf>
    <xf numFmtId="0" fontId="50" fillId="17" borderId="99" xfId="17" applyFont="1" applyFill="1" applyBorder="1" applyAlignment="1">
      <alignment horizontal="center"/>
    </xf>
    <xf numFmtId="0" fontId="100" fillId="0" borderId="128" xfId="17" applyFont="1" applyFill="1" applyBorder="1" applyAlignment="1" applyProtection="1">
      <alignment horizontal="right"/>
    </xf>
    <xf numFmtId="0" fontId="87" fillId="0" borderId="0" xfId="2" applyFont="1" applyAlignment="1" applyProtection="1">
      <alignment horizontal="right" vertical="center"/>
    </xf>
    <xf numFmtId="0" fontId="35" fillId="0" borderId="0" xfId="2" applyAlignment="1" applyProtection="1">
      <alignment vertical="center"/>
    </xf>
    <xf numFmtId="0" fontId="64" fillId="17" borderId="20" xfId="0" applyFont="1" applyFill="1" applyBorder="1" applyAlignment="1" applyProtection="1">
      <alignment vertical="center"/>
    </xf>
    <xf numFmtId="0" fontId="115" fillId="0" borderId="20" xfId="0" applyFont="1" applyBorder="1" applyAlignment="1" applyProtection="1">
      <alignment horizontal="left" vertical="center" indent="1"/>
    </xf>
    <xf numFmtId="0" fontId="127" fillId="20" borderId="0" xfId="0" applyFont="1" applyFill="1" applyAlignment="1">
      <alignment horizontal="center"/>
    </xf>
    <xf numFmtId="0" fontId="128" fillId="0" borderId="0" xfId="0" applyFont="1" applyAlignment="1">
      <alignment horizontal="center"/>
    </xf>
    <xf numFmtId="41" fontId="50" fillId="11" borderId="94" xfId="0" applyNumberFormat="1" applyFont="1" applyFill="1" applyBorder="1" applyAlignment="1" applyProtection="1">
      <alignment horizontal="right" shrinkToFit="1"/>
      <protection locked="0"/>
    </xf>
    <xf numFmtId="41" fontId="50" fillId="10" borderId="95" xfId="0" applyNumberFormat="1" applyFont="1" applyFill="1" applyBorder="1" applyAlignment="1">
      <alignment horizontal="right" shrinkToFit="1"/>
    </xf>
    <xf numFmtId="38" fontId="57" fillId="16" borderId="1" xfId="0" applyNumberFormat="1" applyFont="1" applyFill="1" applyBorder="1" applyAlignment="1" applyProtection="1">
      <alignment horizontal="right" vertical="center" shrinkToFit="1"/>
    </xf>
    <xf numFmtId="0" fontId="55" fillId="0" borderId="0" xfId="0" applyFont="1" applyBorder="1" applyAlignment="1" applyProtection="1">
      <alignment horizontal="center" vertical="center" shrinkToFit="1"/>
    </xf>
    <xf numFmtId="0" fontId="55" fillId="0" borderId="0" xfId="0" applyFont="1" applyBorder="1" applyAlignment="1" applyProtection="1">
      <alignment vertical="center" shrinkToFit="1"/>
    </xf>
    <xf numFmtId="38" fontId="57" fillId="16" borderId="1" xfId="0" applyNumberFormat="1" applyFont="1" applyFill="1" applyBorder="1" applyAlignment="1" applyProtection="1">
      <alignment vertical="center" shrinkToFit="1"/>
    </xf>
    <xf numFmtId="41" fontId="57" fillId="0" borderId="1" xfId="0" applyNumberFormat="1" applyFont="1" applyBorder="1" applyAlignment="1" applyProtection="1">
      <alignment vertical="center" shrinkToFit="1"/>
      <protection locked="0"/>
    </xf>
    <xf numFmtId="40" fontId="62" fillId="0" borderId="0" xfId="0" applyNumberFormat="1" applyFont="1" applyBorder="1" applyAlignment="1" applyProtection="1">
      <alignment horizontal="right" shrinkToFit="1"/>
    </xf>
    <xf numFmtId="0" fontId="55" fillId="0" borderId="0" xfId="0" applyFont="1" applyBorder="1" applyAlignment="1" applyProtection="1">
      <alignment horizontal="right" shrinkToFit="1"/>
    </xf>
    <xf numFmtId="0" fontId="54" fillId="0" borderId="0" xfId="0" applyFont="1" applyBorder="1" applyAlignment="1" applyProtection="1">
      <alignment horizontal="center" shrinkToFit="1"/>
    </xf>
    <xf numFmtId="37" fontId="62" fillId="0" borderId="0" xfId="0" applyNumberFormat="1" applyFont="1" applyBorder="1" applyAlignment="1" applyProtection="1">
      <alignment horizontal="right" shrinkToFit="1"/>
    </xf>
    <xf numFmtId="40" fontId="62" fillId="0" borderId="0" xfId="0" applyNumberFormat="1" applyFont="1" applyFill="1" applyBorder="1" applyAlignment="1" applyProtection="1">
      <alignment horizontal="right" shrinkToFit="1"/>
    </xf>
    <xf numFmtId="40" fontId="62" fillId="0" borderId="0" xfId="0" applyNumberFormat="1" applyFont="1" applyBorder="1" applyAlignment="1" applyProtection="1">
      <alignment horizontal="right" vertical="center" shrinkToFit="1"/>
    </xf>
    <xf numFmtId="40" fontId="62" fillId="0" borderId="0" xfId="0" applyNumberFormat="1" applyFont="1" applyFill="1" applyBorder="1" applyAlignment="1" applyProtection="1">
      <alignment horizontal="right" vertical="center" shrinkToFit="1"/>
    </xf>
    <xf numFmtId="0" fontId="62" fillId="0" borderId="0" xfId="0" applyFont="1" applyBorder="1" applyAlignment="1" applyProtection="1">
      <alignment horizontal="right" shrinkToFit="1"/>
    </xf>
    <xf numFmtId="172" fontId="62" fillId="0" borderId="0" xfId="0" applyNumberFormat="1" applyFont="1" applyFill="1" applyBorder="1" applyAlignment="1" applyProtection="1">
      <alignment horizontal="right" shrinkToFit="1"/>
    </xf>
    <xf numFmtId="0" fontId="54" fillId="0" borderId="0" xfId="0" applyFont="1" applyBorder="1" applyAlignment="1" applyProtection="1">
      <alignment horizontal="right" shrinkToFit="1"/>
    </xf>
    <xf numFmtId="0" fontId="57" fillId="0" borderId="0" xfId="5" applyNumberFormat="1" applyFont="1" applyBorder="1" applyAlignment="1" applyProtection="1">
      <alignment horizontal="right" shrinkToFit="1"/>
    </xf>
    <xf numFmtId="0" fontId="62" fillId="0" borderId="0" xfId="5" applyNumberFormat="1" applyFont="1" applyBorder="1" applyAlignment="1" applyProtection="1">
      <alignment horizontal="right" shrinkToFit="1"/>
    </xf>
    <xf numFmtId="2" fontId="62" fillId="0" borderId="0" xfId="0" applyNumberFormat="1" applyFont="1" applyBorder="1" applyAlignment="1" applyProtection="1">
      <alignment horizontal="right" shrinkToFit="1"/>
    </xf>
    <xf numFmtId="0" fontId="55" fillId="0" borderId="0" xfId="0" applyFont="1" applyBorder="1" applyAlignment="1" applyProtection="1">
      <alignment shrinkToFit="1"/>
    </xf>
    <xf numFmtId="0" fontId="62" fillId="0" borderId="0" xfId="5" quotePrefix="1" applyNumberFormat="1" applyFont="1" applyBorder="1" applyAlignment="1" applyProtection="1">
      <alignment horizontal="right" shrinkToFit="1"/>
    </xf>
    <xf numFmtId="1" fontId="57" fillId="0" borderId="0" xfId="5" applyNumberFormat="1" applyFont="1" applyBorder="1" applyAlignment="1" applyProtection="1">
      <alignment horizontal="right" shrinkToFit="1"/>
    </xf>
    <xf numFmtId="2" fontId="62" fillId="0" borderId="0" xfId="0" applyNumberFormat="1" applyFont="1" applyBorder="1" applyAlignment="1" applyProtection="1">
      <alignment horizontal="right" vertical="center" shrinkToFit="1"/>
    </xf>
    <xf numFmtId="169" fontId="62" fillId="0" borderId="0" xfId="0" applyNumberFormat="1" applyFont="1" applyBorder="1" applyAlignment="1" applyProtection="1">
      <alignment horizontal="right" shrinkToFit="1"/>
    </xf>
    <xf numFmtId="2" fontId="65" fillId="0" borderId="0" xfId="0" applyNumberFormat="1" applyFont="1" applyFill="1" applyBorder="1" applyAlignment="1" applyProtection="1">
      <alignment horizontal="right" shrinkToFit="1"/>
    </xf>
    <xf numFmtId="0" fontId="55" fillId="0" borderId="0" xfId="0" applyFont="1" applyFill="1" applyBorder="1" applyAlignment="1" applyProtection="1">
      <alignment shrinkToFit="1"/>
    </xf>
    <xf numFmtId="0" fontId="66" fillId="0" borderId="0" xfId="5" applyNumberFormat="1" applyFont="1" applyFill="1" applyBorder="1" applyAlignment="1" applyProtection="1">
      <alignment horizontal="right" shrinkToFit="1"/>
    </xf>
    <xf numFmtId="38" fontId="55" fillId="0" borderId="13" xfId="0" applyNumberFormat="1" applyFont="1" applyBorder="1" applyAlignment="1" applyProtection="1">
      <alignment horizontal="right" shrinkToFit="1"/>
      <protection locked="0"/>
    </xf>
    <xf numFmtId="38" fontId="55" fillId="0" borderId="1" xfId="0" applyNumberFormat="1" applyFont="1" applyBorder="1" applyAlignment="1" applyProtection="1">
      <alignment horizontal="right" shrinkToFit="1"/>
      <protection locked="0"/>
    </xf>
    <xf numFmtId="38" fontId="55" fillId="0" borderId="1" xfId="0" applyNumberFormat="1" applyFont="1" applyFill="1" applyBorder="1" applyAlignment="1" applyProtection="1">
      <alignment horizontal="right" shrinkToFit="1"/>
      <protection locked="0"/>
    </xf>
    <xf numFmtId="38" fontId="55" fillId="3" borderId="25" xfId="0" applyNumberFormat="1" applyFont="1" applyFill="1" applyBorder="1" applyAlignment="1" applyProtection="1">
      <alignment horizontal="right" shrinkToFit="1"/>
    </xf>
    <xf numFmtId="38" fontId="55" fillId="3" borderId="17" xfId="0" applyNumberFormat="1" applyFont="1" applyFill="1" applyBorder="1" applyAlignment="1" applyProtection="1">
      <alignment horizontal="right" shrinkToFit="1"/>
    </xf>
    <xf numFmtId="38" fontId="55" fillId="0" borderId="2" xfId="0" applyNumberFormat="1" applyFont="1" applyBorder="1" applyAlignment="1" applyProtection="1">
      <alignment horizontal="right" shrinkToFit="1"/>
      <protection locked="0"/>
    </xf>
    <xf numFmtId="38" fontId="55" fillId="0" borderId="2" xfId="0" applyNumberFormat="1" applyFont="1" applyFill="1" applyBorder="1" applyAlignment="1" applyProtection="1">
      <alignment horizontal="right" shrinkToFit="1"/>
      <protection locked="0"/>
    </xf>
    <xf numFmtId="38" fontId="55" fillId="6" borderId="2" xfId="0" applyNumberFormat="1" applyFont="1" applyFill="1" applyBorder="1" applyAlignment="1" applyProtection="1">
      <alignment horizontal="right" shrinkToFit="1"/>
    </xf>
    <xf numFmtId="38" fontId="55" fillId="6" borderId="25" xfId="0" applyNumberFormat="1" applyFont="1" applyFill="1" applyBorder="1" applyAlignment="1" applyProtection="1">
      <alignment horizontal="right" shrinkToFit="1"/>
    </xf>
    <xf numFmtId="38" fontId="55" fillId="0" borderId="3" xfId="0" applyNumberFormat="1" applyFont="1" applyFill="1" applyBorder="1" applyAlignment="1" applyProtection="1">
      <alignment horizontal="right" shrinkToFit="1"/>
      <protection locked="0"/>
    </xf>
    <xf numFmtId="38" fontId="55" fillId="0" borderId="25" xfId="0" applyNumberFormat="1" applyFont="1" applyFill="1" applyBorder="1" applyAlignment="1" applyProtection="1">
      <alignment horizontal="right" shrinkToFit="1"/>
      <protection locked="0"/>
    </xf>
    <xf numFmtId="38" fontId="55" fillId="6" borderId="3" xfId="0" applyNumberFormat="1" applyFont="1" applyFill="1" applyBorder="1" applyAlignment="1" applyProtection="1">
      <alignment horizontal="right" shrinkToFit="1"/>
    </xf>
    <xf numFmtId="38" fontId="55" fillId="0" borderId="3" xfId="0" applyNumberFormat="1" applyFont="1" applyBorder="1" applyAlignment="1" applyProtection="1">
      <alignment horizontal="right" shrinkToFit="1"/>
      <protection locked="0"/>
    </xf>
    <xf numFmtId="38" fontId="55" fillId="16" borderId="29" xfId="0" applyNumberFormat="1" applyFont="1" applyFill="1" applyBorder="1" applyAlignment="1" applyProtection="1">
      <alignment horizontal="right" shrinkToFit="1"/>
    </xf>
    <xf numFmtId="38" fontId="55" fillId="21" borderId="18" xfId="0" applyNumberFormat="1" applyFont="1" applyFill="1" applyBorder="1" applyAlignment="1" applyProtection="1">
      <alignment horizontal="right" shrinkToFit="1"/>
    </xf>
    <xf numFmtId="38" fontId="55" fillId="21" borderId="19" xfId="0" applyNumberFormat="1" applyFont="1" applyFill="1" applyBorder="1" applyAlignment="1" applyProtection="1">
      <alignment horizontal="right" shrinkToFit="1"/>
    </xf>
    <xf numFmtId="38" fontId="55" fillId="21" borderId="20" xfId="0" applyNumberFormat="1" applyFont="1" applyFill="1" applyBorder="1" applyAlignment="1" applyProtection="1">
      <alignment horizontal="right" shrinkToFit="1"/>
    </xf>
    <xf numFmtId="38" fontId="55" fillId="21" borderId="13" xfId="0" applyNumberFormat="1" applyFont="1" applyFill="1" applyBorder="1" applyAlignment="1" applyProtection="1">
      <alignment horizontal="right" shrinkToFit="1"/>
    </xf>
    <xf numFmtId="38" fontId="55" fillId="6" borderId="17" xfId="0" applyNumberFormat="1" applyFont="1" applyFill="1" applyBorder="1" applyAlignment="1" applyProtection="1">
      <alignment horizontal="right" shrinkToFit="1"/>
    </xf>
    <xf numFmtId="38" fontId="55" fillId="6" borderId="0" xfId="0" applyNumberFormat="1" applyFont="1" applyFill="1" applyBorder="1" applyAlignment="1" applyProtection="1">
      <alignment horizontal="right" shrinkToFit="1"/>
    </xf>
    <xf numFmtId="38" fontId="55" fillId="16" borderId="26" xfId="0" applyNumberFormat="1" applyFont="1" applyFill="1" applyBorder="1" applyAlignment="1" applyProtection="1">
      <alignment horizontal="right" shrinkToFit="1"/>
    </xf>
    <xf numFmtId="38" fontId="55" fillId="21" borderId="12" xfId="0" applyNumberFormat="1" applyFont="1" applyFill="1" applyBorder="1" applyAlignment="1" applyProtection="1">
      <alignment horizontal="right" shrinkToFit="1"/>
    </xf>
    <xf numFmtId="38" fontId="55" fillId="21" borderId="10" xfId="0" applyNumberFormat="1" applyFont="1" applyFill="1" applyBorder="1" applyAlignment="1" applyProtection="1">
      <alignment horizontal="right" shrinkToFit="1"/>
    </xf>
    <xf numFmtId="38" fontId="55" fillId="0" borderId="12" xfId="0" applyNumberFormat="1" applyFont="1" applyFill="1" applyBorder="1" applyAlignment="1" applyProtection="1">
      <alignment horizontal="right" shrinkToFit="1"/>
      <protection locked="0"/>
    </xf>
    <xf numFmtId="38" fontId="55" fillId="0" borderId="25" xfId="0" applyNumberFormat="1" applyFont="1" applyBorder="1" applyAlignment="1" applyProtection="1">
      <alignment horizontal="right" shrinkToFit="1"/>
      <protection locked="0"/>
    </xf>
    <xf numFmtId="38" fontId="55" fillId="16" borderId="25" xfId="0" applyNumberFormat="1" applyFont="1" applyFill="1" applyBorder="1" applyAlignment="1" applyProtection="1">
      <alignment horizontal="right" shrinkToFit="1"/>
    </xf>
    <xf numFmtId="38" fontId="55" fillId="16" borderId="2" xfId="0" applyNumberFormat="1" applyFont="1" applyFill="1" applyBorder="1" applyAlignment="1" applyProtection="1">
      <alignment horizontal="right" shrinkToFit="1"/>
    </xf>
    <xf numFmtId="38" fontId="55" fillId="21" borderId="48" xfId="0" applyNumberFormat="1" applyFont="1" applyFill="1" applyBorder="1" applyAlignment="1" applyProtection="1">
      <alignment horizontal="right" shrinkToFit="1"/>
    </xf>
    <xf numFmtId="38" fontId="55" fillId="21" borderId="33" xfId="0" applyNumberFormat="1" applyFont="1" applyFill="1" applyBorder="1" applyAlignment="1" applyProtection="1">
      <alignment horizontal="right" shrinkToFit="1"/>
    </xf>
    <xf numFmtId="38" fontId="57" fillId="6" borderId="25" xfId="0" applyNumberFormat="1" applyFont="1" applyFill="1" applyBorder="1" applyAlignment="1">
      <alignment horizontal="right" shrinkToFit="1"/>
    </xf>
    <xf numFmtId="38" fontId="55" fillId="6" borderId="2" xfId="0" applyNumberFormat="1" applyFont="1" applyFill="1" applyBorder="1" applyAlignment="1">
      <alignment horizontal="right" shrinkToFit="1"/>
    </xf>
    <xf numFmtId="38" fontId="55" fillId="16" borderId="3" xfId="0" applyNumberFormat="1" applyFont="1" applyFill="1" applyBorder="1" applyAlignment="1" applyProtection="1">
      <alignment horizontal="right" shrinkToFit="1"/>
    </xf>
    <xf numFmtId="38" fontId="55" fillId="16" borderId="1" xfId="0" applyNumberFormat="1" applyFont="1" applyFill="1" applyBorder="1" applyAlignment="1" applyProtection="1">
      <alignment horizontal="right" shrinkToFit="1"/>
    </xf>
    <xf numFmtId="38" fontId="55" fillId="3" borderId="20" xfId="0" applyNumberFormat="1" applyFont="1" applyFill="1" applyBorder="1" applyAlignment="1" applyProtection="1">
      <alignment horizontal="right" shrinkToFit="1"/>
    </xf>
    <xf numFmtId="38" fontId="55" fillId="3" borderId="0" xfId="0" applyNumberFormat="1" applyFont="1" applyFill="1" applyBorder="1" applyAlignment="1" applyProtection="1">
      <alignment horizontal="right" shrinkToFit="1"/>
    </xf>
    <xf numFmtId="38" fontId="55" fillId="3" borderId="2" xfId="0" applyNumberFormat="1" applyFont="1" applyFill="1" applyBorder="1" applyAlignment="1" applyProtection="1">
      <alignment horizontal="right" shrinkToFit="1"/>
    </xf>
    <xf numFmtId="38" fontId="55" fillId="3" borderId="12" xfId="0" applyNumberFormat="1" applyFont="1" applyFill="1" applyBorder="1" applyAlignment="1" applyProtection="1">
      <alignment horizontal="right" shrinkToFit="1"/>
    </xf>
    <xf numFmtId="38" fontId="55" fillId="3" borderId="1" xfId="0" applyNumberFormat="1" applyFont="1" applyFill="1" applyBorder="1" applyAlignment="1" applyProtection="1">
      <alignment horizontal="right" shrinkToFit="1"/>
    </xf>
    <xf numFmtId="38" fontId="55" fillId="0" borderId="18" xfId="0" applyNumberFormat="1" applyFont="1" applyBorder="1" applyAlignment="1" applyProtection="1">
      <alignment horizontal="right" shrinkToFit="1"/>
      <protection locked="0"/>
    </xf>
    <xf numFmtId="38" fontId="55" fillId="0" borderId="10" xfId="0" applyNumberFormat="1" applyFont="1" applyBorder="1" applyAlignment="1" applyProtection="1">
      <alignment horizontal="right" shrinkToFit="1"/>
      <protection locked="0"/>
    </xf>
    <xf numFmtId="38" fontId="55" fillId="21" borderId="30" xfId="0" applyNumberFormat="1" applyFont="1" applyFill="1" applyBorder="1" applyAlignment="1" applyProtection="1">
      <alignment horizontal="right" shrinkToFit="1"/>
    </xf>
    <xf numFmtId="38" fontId="55" fillId="3" borderId="10" xfId="0" applyNumberFormat="1" applyFont="1" applyFill="1" applyBorder="1" applyAlignment="1" applyProtection="1">
      <alignment horizontal="right" shrinkToFit="1"/>
    </xf>
    <xf numFmtId="38" fontId="55" fillId="3" borderId="3" xfId="0" applyNumberFormat="1" applyFont="1" applyFill="1" applyBorder="1" applyAlignment="1" applyProtection="1">
      <alignment horizontal="right" shrinkToFit="1"/>
    </xf>
    <xf numFmtId="38" fontId="55" fillId="16" borderId="17" xfId="0" applyNumberFormat="1" applyFont="1" applyFill="1" applyBorder="1" applyAlignment="1" applyProtection="1">
      <alignment horizontal="right" shrinkToFit="1"/>
    </xf>
    <xf numFmtId="38" fontId="55" fillId="16" borderId="18" xfId="0" applyNumberFormat="1" applyFont="1" applyFill="1" applyBorder="1" applyAlignment="1" applyProtection="1">
      <alignment horizontal="right" shrinkToFit="1"/>
    </xf>
    <xf numFmtId="38" fontId="55" fillId="3" borderId="13" xfId="0" applyNumberFormat="1" applyFont="1" applyFill="1" applyBorder="1" applyAlignment="1" applyProtection="1">
      <alignment horizontal="right" shrinkToFit="1"/>
    </xf>
    <xf numFmtId="38" fontId="55" fillId="16" borderId="0" xfId="0" applyNumberFormat="1" applyFont="1" applyFill="1" applyAlignment="1" applyProtection="1">
      <alignment horizontal="right" shrinkToFit="1"/>
    </xf>
    <xf numFmtId="38" fontId="55" fillId="16" borderId="27" xfId="0" applyNumberFormat="1" applyFont="1" applyFill="1" applyBorder="1" applyAlignment="1" applyProtection="1">
      <alignment horizontal="right" shrinkToFit="1"/>
    </xf>
    <xf numFmtId="38" fontId="55" fillId="6" borderId="1" xfId="0" applyNumberFormat="1" applyFont="1" applyFill="1" applyBorder="1" applyAlignment="1" applyProtection="1">
      <alignment horizontal="right" shrinkToFit="1"/>
    </xf>
    <xf numFmtId="38" fontId="55" fillId="16" borderId="31" xfId="0" applyNumberFormat="1" applyFont="1" applyFill="1" applyBorder="1" applyAlignment="1" applyProtection="1">
      <alignment horizontal="right" shrinkToFit="1"/>
    </xf>
    <xf numFmtId="38" fontId="55" fillId="6" borderId="27" xfId="0" applyNumberFormat="1" applyFont="1" applyFill="1" applyBorder="1" applyAlignment="1" applyProtection="1">
      <alignment horizontal="right" shrinkToFit="1"/>
    </xf>
    <xf numFmtId="38" fontId="55" fillId="0" borderId="26" xfId="0" applyNumberFormat="1" applyFont="1" applyFill="1" applyBorder="1" applyAlignment="1" applyProtection="1">
      <alignment horizontal="right" shrinkToFit="1"/>
      <protection locked="0"/>
    </xf>
    <xf numFmtId="38" fontId="55" fillId="0" borderId="32" xfId="0" applyNumberFormat="1" applyFont="1" applyFill="1" applyBorder="1" applyAlignment="1" applyProtection="1">
      <alignment horizontal="right" shrinkToFit="1"/>
      <protection locked="0"/>
    </xf>
    <xf numFmtId="38" fontId="55" fillId="0" borderId="31" xfId="0" applyNumberFormat="1" applyFont="1" applyFill="1" applyBorder="1" applyAlignment="1" applyProtection="1">
      <alignment horizontal="right" shrinkToFit="1"/>
      <protection locked="0"/>
    </xf>
    <xf numFmtId="38" fontId="55" fillId="16" borderId="32" xfId="0" applyNumberFormat="1" applyFont="1" applyFill="1" applyBorder="1" applyAlignment="1" applyProtection="1">
      <alignment horizontal="right" shrinkToFit="1"/>
    </xf>
    <xf numFmtId="38" fontId="55" fillId="0" borderId="28" xfId="0" applyNumberFormat="1" applyFont="1" applyFill="1" applyBorder="1" applyAlignment="1" applyProtection="1">
      <alignment horizontal="right" shrinkToFit="1"/>
      <protection locked="0"/>
    </xf>
    <xf numFmtId="38" fontId="55" fillId="0" borderId="0" xfId="0" applyNumberFormat="1" applyFont="1" applyAlignment="1" applyProtection="1">
      <alignment horizontal="right" shrinkToFit="1"/>
      <protection locked="0"/>
    </xf>
    <xf numFmtId="38" fontId="55" fillId="0" borderId="12" xfId="0" applyNumberFormat="1" applyFont="1" applyBorder="1" applyAlignment="1" applyProtection="1">
      <alignment horizontal="right" shrinkToFit="1"/>
      <protection locked="0"/>
    </xf>
    <xf numFmtId="38" fontId="55" fillId="16" borderId="35" xfId="0" applyNumberFormat="1" applyFont="1" applyFill="1" applyBorder="1" applyAlignment="1" applyProtection="1">
      <alignment horizontal="right" shrinkToFit="1"/>
    </xf>
    <xf numFmtId="38" fontId="55" fillId="3" borderId="16" xfId="0" applyNumberFormat="1" applyFont="1" applyFill="1" applyBorder="1" applyAlignment="1" applyProtection="1">
      <alignment horizontal="right" shrinkToFit="1"/>
    </xf>
    <xf numFmtId="37" fontId="55" fillId="16" borderId="35" xfId="0" applyNumberFormat="1" applyFont="1" applyFill="1" applyBorder="1" applyAlignment="1" applyProtection="1">
      <alignment horizontal="right" shrinkToFit="1"/>
    </xf>
    <xf numFmtId="37" fontId="55" fillId="16" borderId="26" xfId="0" applyNumberFormat="1" applyFont="1" applyFill="1" applyBorder="1" applyAlignment="1" applyProtection="1">
      <alignment horizontal="right" shrinkToFit="1"/>
    </xf>
    <xf numFmtId="37" fontId="55" fillId="3" borderId="16" xfId="0" applyNumberFormat="1" applyFont="1" applyFill="1" applyBorder="1" applyAlignment="1" applyProtection="1">
      <alignment horizontal="right" shrinkToFit="1"/>
    </xf>
    <xf numFmtId="37" fontId="55" fillId="3" borderId="25" xfId="0" applyNumberFormat="1" applyFont="1" applyFill="1" applyBorder="1" applyAlignment="1" applyProtection="1">
      <alignment horizontal="right" shrinkToFit="1"/>
    </xf>
    <xf numFmtId="38" fontId="55" fillId="0" borderId="18" xfId="0" applyNumberFormat="1" applyFont="1" applyFill="1" applyBorder="1" applyAlignment="1" applyProtection="1">
      <alignment horizontal="right" shrinkToFit="1"/>
      <protection locked="0"/>
    </xf>
    <xf numFmtId="38" fontId="55" fillId="3" borderId="0" xfId="0" applyNumberFormat="1" applyFont="1" applyFill="1" applyAlignment="1" applyProtection="1">
      <alignment horizontal="right" shrinkToFit="1"/>
    </xf>
    <xf numFmtId="38" fontId="55" fillId="16" borderId="36" xfId="0" applyNumberFormat="1" applyFont="1" applyFill="1" applyBorder="1" applyAlignment="1" applyProtection="1">
      <alignment horizontal="right" shrinkToFit="1"/>
    </xf>
    <xf numFmtId="38" fontId="55" fillId="16" borderId="11" xfId="0" applyNumberFormat="1" applyFont="1" applyFill="1" applyBorder="1" applyAlignment="1" applyProtection="1">
      <alignment horizontal="right" shrinkToFit="1"/>
    </xf>
    <xf numFmtId="38" fontId="55" fillId="3" borderId="18" xfId="0" applyNumberFormat="1" applyFont="1" applyFill="1" applyBorder="1" applyAlignment="1" applyProtection="1">
      <alignment horizontal="right" shrinkToFit="1"/>
    </xf>
    <xf numFmtId="38" fontId="55" fillId="3" borderId="37" xfId="0" applyNumberFormat="1" applyFont="1" applyFill="1" applyBorder="1" applyAlignment="1" applyProtection="1">
      <alignment horizontal="right" shrinkToFit="1"/>
    </xf>
    <xf numFmtId="38" fontId="55" fillId="3" borderId="27" xfId="0" applyNumberFormat="1" applyFont="1" applyFill="1" applyBorder="1" applyAlignment="1" applyProtection="1">
      <alignment horizontal="right" shrinkToFit="1"/>
    </xf>
    <xf numFmtId="38" fontId="55" fillId="0" borderId="116" xfId="0" applyNumberFormat="1" applyFont="1" applyBorder="1" applyAlignment="1" applyProtection="1">
      <alignment horizontal="right" shrinkToFit="1"/>
      <protection locked="0"/>
    </xf>
    <xf numFmtId="38" fontId="55" fillId="3" borderId="116" xfId="0" applyNumberFormat="1" applyFont="1" applyFill="1" applyBorder="1" applyAlignment="1" applyProtection="1">
      <alignment horizontal="right" shrinkToFit="1"/>
    </xf>
    <xf numFmtId="38" fontId="55" fillId="3" borderId="28" xfId="0" applyNumberFormat="1" applyFont="1" applyFill="1" applyBorder="1" applyAlignment="1" applyProtection="1">
      <alignment horizontal="right" shrinkToFit="1"/>
    </xf>
    <xf numFmtId="38" fontId="55" fillId="0" borderId="31" xfId="0" applyNumberFormat="1" applyFont="1" applyBorder="1" applyAlignment="1" applyProtection="1">
      <alignment horizontal="right" shrinkToFit="1"/>
      <protection locked="0"/>
    </xf>
    <xf numFmtId="38" fontId="55" fillId="0" borderId="36" xfId="0" applyNumberFormat="1" applyFont="1" applyBorder="1" applyAlignment="1" applyProtection="1">
      <alignment horizontal="right" shrinkToFit="1"/>
      <protection locked="0"/>
    </xf>
    <xf numFmtId="38" fontId="55" fillId="0" borderId="32" xfId="0" applyNumberFormat="1" applyFont="1" applyBorder="1" applyAlignment="1" applyProtection="1">
      <alignment horizontal="right" shrinkToFit="1"/>
      <protection locked="0"/>
    </xf>
    <xf numFmtId="38" fontId="55" fillId="0" borderId="35" xfId="0" applyNumberFormat="1" applyFont="1" applyFill="1" applyBorder="1" applyAlignment="1" applyProtection="1">
      <alignment horizontal="right" shrinkToFit="1"/>
      <protection locked="0"/>
    </xf>
    <xf numFmtId="38" fontId="55" fillId="0" borderId="26" xfId="0" applyNumberFormat="1" applyFont="1" applyBorder="1" applyAlignment="1" applyProtection="1">
      <alignment horizontal="right" shrinkToFit="1"/>
      <protection locked="0"/>
    </xf>
    <xf numFmtId="38" fontId="55" fillId="0" borderId="54" xfId="0" applyNumberFormat="1" applyFont="1" applyBorder="1" applyAlignment="1" applyProtection="1">
      <alignment horizontal="right" vertical="center" shrinkToFit="1"/>
      <protection locked="0"/>
    </xf>
    <xf numFmtId="38" fontId="55" fillId="0" borderId="31" xfId="0" applyNumberFormat="1" applyFont="1" applyBorder="1" applyAlignment="1" applyProtection="1">
      <alignment horizontal="right" vertical="center" shrinkToFit="1"/>
      <protection locked="0"/>
    </xf>
    <xf numFmtId="38" fontId="55" fillId="0" borderId="26" xfId="0" applyNumberFormat="1" applyFont="1" applyFill="1" applyBorder="1" applyAlignment="1" applyProtection="1">
      <alignment horizontal="right" vertical="center" shrinkToFit="1"/>
      <protection locked="0"/>
    </xf>
    <xf numFmtId="38" fontId="55" fillId="0" borderId="31" xfId="0" applyNumberFormat="1" applyFont="1" applyFill="1" applyBorder="1" applyAlignment="1" applyProtection="1">
      <alignment horizontal="right" vertical="center" shrinkToFit="1"/>
      <protection locked="0"/>
    </xf>
    <xf numFmtId="38" fontId="55" fillId="16" borderId="54" xfId="0" applyNumberFormat="1" applyFont="1" applyFill="1" applyBorder="1" applyAlignment="1" applyProtection="1">
      <alignment horizontal="right" shrinkToFit="1"/>
    </xf>
    <xf numFmtId="38" fontId="55" fillId="3" borderId="30" xfId="0" applyNumberFormat="1" applyFont="1" applyFill="1" applyBorder="1" applyAlignment="1" applyProtection="1">
      <alignment horizontal="right" vertical="center" shrinkToFit="1"/>
    </xf>
    <xf numFmtId="38" fontId="55" fillId="3" borderId="27" xfId="0" applyNumberFormat="1" applyFont="1" applyFill="1" applyBorder="1" applyAlignment="1" applyProtection="1">
      <alignment horizontal="right" vertical="center" shrinkToFit="1"/>
    </xf>
    <xf numFmtId="38" fontId="55" fillId="3" borderId="0" xfId="0" applyNumberFormat="1" applyFont="1" applyFill="1" applyAlignment="1" applyProtection="1">
      <alignment horizontal="right" vertical="center" shrinkToFit="1"/>
    </xf>
    <xf numFmtId="38" fontId="55" fillId="3" borderId="25" xfId="0" applyNumberFormat="1" applyFont="1" applyFill="1" applyBorder="1" applyAlignment="1" applyProtection="1">
      <alignment horizontal="right" vertical="center" shrinkToFit="1"/>
    </xf>
    <xf numFmtId="38" fontId="55" fillId="3" borderId="38" xfId="0" applyNumberFormat="1" applyFont="1" applyFill="1" applyBorder="1" applyAlignment="1" applyProtection="1">
      <alignment horizontal="right" shrinkToFit="1"/>
    </xf>
    <xf numFmtId="38" fontId="55" fillId="0" borderId="1" xfId="0" applyNumberFormat="1" applyFont="1" applyFill="1" applyBorder="1" applyAlignment="1" applyProtection="1">
      <alignment horizontal="right" vertical="center" shrinkToFit="1"/>
      <protection locked="0"/>
    </xf>
    <xf numFmtId="38" fontId="55" fillId="6" borderId="1" xfId="0" applyNumberFormat="1" applyFont="1" applyFill="1" applyBorder="1" applyAlignment="1" applyProtection="1">
      <alignment horizontal="right" vertical="center" shrinkToFit="1"/>
    </xf>
    <xf numFmtId="38" fontId="55" fillId="0" borderId="113" xfId="0" applyNumberFormat="1" applyFont="1" applyFill="1" applyBorder="1" applyAlignment="1" applyProtection="1">
      <alignment horizontal="right" shrinkToFit="1"/>
      <protection locked="0"/>
    </xf>
    <xf numFmtId="38" fontId="55" fillId="0" borderId="112" xfId="0" applyNumberFormat="1" applyFont="1" applyFill="1" applyBorder="1" applyAlignment="1" applyProtection="1">
      <alignment horizontal="right" shrinkToFit="1"/>
      <protection locked="0"/>
    </xf>
    <xf numFmtId="38" fontId="55" fillId="0" borderId="102" xfId="0" applyNumberFormat="1" applyFont="1" applyFill="1" applyBorder="1" applyAlignment="1" applyProtection="1">
      <alignment horizontal="right" shrinkToFit="1"/>
      <protection locked="0"/>
    </xf>
    <xf numFmtId="38" fontId="55" fillId="3" borderId="25" xfId="0" applyNumberFormat="1" applyFont="1" applyFill="1" applyBorder="1" applyAlignment="1">
      <alignment horizontal="right" shrinkToFit="1"/>
    </xf>
    <xf numFmtId="38" fontId="55" fillId="16" borderId="26" xfId="0" applyNumberFormat="1" applyFont="1" applyFill="1" applyBorder="1" applyAlignment="1">
      <alignment horizontal="right" shrinkToFit="1"/>
    </xf>
    <xf numFmtId="38" fontId="55" fillId="16" borderId="29" xfId="0" applyNumberFormat="1" applyFont="1" applyFill="1" applyBorder="1" applyAlignment="1">
      <alignment horizontal="right" shrinkToFit="1"/>
    </xf>
    <xf numFmtId="38" fontId="55" fillId="5" borderId="3" xfId="0" applyNumberFormat="1" applyFont="1" applyFill="1" applyBorder="1" applyAlignment="1" applyProtection="1">
      <alignment horizontal="right" shrinkToFit="1"/>
      <protection locked="0"/>
    </xf>
    <xf numFmtId="38" fontId="55" fillId="0" borderId="116" xfId="0" applyNumberFormat="1" applyFont="1" applyFill="1" applyBorder="1" applyAlignment="1" applyProtection="1">
      <alignment horizontal="right" shrinkToFit="1"/>
      <protection locked="0"/>
    </xf>
    <xf numFmtId="38" fontId="55" fillId="16" borderId="25" xfId="0" applyNumberFormat="1" applyFont="1" applyFill="1" applyBorder="1" applyAlignment="1">
      <alignment horizontal="right" shrinkToFit="1"/>
    </xf>
    <xf numFmtId="38" fontId="55" fillId="0" borderId="28" xfId="0" applyNumberFormat="1" applyFont="1" applyBorder="1" applyAlignment="1" applyProtection="1">
      <alignment horizontal="right" shrinkToFit="1"/>
      <protection locked="0"/>
    </xf>
    <xf numFmtId="38" fontId="55" fillId="16" borderId="116" xfId="0" applyNumberFormat="1" applyFont="1" applyFill="1" applyBorder="1" applyAlignment="1" applyProtection="1">
      <alignment horizontal="right" shrinkToFit="1"/>
    </xf>
    <xf numFmtId="38" fontId="55" fillId="15" borderId="2" xfId="0" applyNumberFormat="1" applyFont="1" applyFill="1" applyBorder="1" applyAlignment="1" applyProtection="1">
      <alignment horizontal="right" shrinkToFit="1"/>
    </xf>
    <xf numFmtId="38" fontId="55" fillId="15" borderId="25" xfId="0" applyNumberFormat="1" applyFont="1" applyFill="1" applyBorder="1" applyAlignment="1" applyProtection="1">
      <alignment horizontal="right" shrinkToFit="1"/>
    </xf>
    <xf numFmtId="38" fontId="55" fillId="21" borderId="12" xfId="0" applyNumberFormat="1" applyFont="1" applyFill="1" applyBorder="1" applyAlignment="1">
      <alignment horizontal="right" shrinkToFit="1"/>
    </xf>
    <xf numFmtId="38" fontId="55" fillId="21" borderId="20" xfId="0" applyNumberFormat="1" applyFont="1" applyFill="1" applyBorder="1" applyAlignment="1">
      <alignment horizontal="right" shrinkToFit="1"/>
    </xf>
    <xf numFmtId="38" fontId="55" fillId="6" borderId="0" xfId="8" applyNumberFormat="1" applyFont="1" applyFill="1" applyBorder="1" applyAlignment="1" applyProtection="1">
      <alignment horizontal="right" shrinkToFit="1"/>
    </xf>
    <xf numFmtId="38" fontId="55" fillId="6" borderId="25" xfId="8" applyNumberFormat="1" applyFont="1" applyFill="1" applyBorder="1" applyAlignment="1" applyProtection="1">
      <alignment horizontal="right" shrinkToFit="1"/>
    </xf>
    <xf numFmtId="38" fontId="55" fillId="0" borderId="1" xfId="8" applyNumberFormat="1" applyFont="1" applyFill="1" applyBorder="1" applyAlignment="1" applyProtection="1">
      <alignment horizontal="right" shrinkToFit="1"/>
      <protection locked="0"/>
    </xf>
    <xf numFmtId="38" fontId="55" fillId="0" borderId="1" xfId="6" applyNumberFormat="1" applyFont="1" applyBorder="1" applyAlignment="1" applyProtection="1">
      <alignment shrinkToFit="1"/>
      <protection locked="0"/>
    </xf>
    <xf numFmtId="38" fontId="55" fillId="16" borderId="116" xfId="0" applyNumberFormat="1" applyFont="1" applyFill="1" applyBorder="1" applyAlignment="1" applyProtection="1">
      <alignment horizontal="right" vertical="center" shrinkToFit="1"/>
      <protection locked="0"/>
    </xf>
    <xf numFmtId="38" fontId="55" fillId="0" borderId="116" xfId="0" applyNumberFormat="1" applyFont="1" applyFill="1" applyBorder="1" applyAlignment="1" applyProtection="1">
      <alignment horizontal="right" vertical="center" shrinkToFit="1"/>
      <protection locked="0"/>
    </xf>
    <xf numFmtId="38" fontId="55" fillId="16" borderId="116" xfId="0" applyNumberFormat="1" applyFont="1" applyFill="1" applyBorder="1" applyAlignment="1" applyProtection="1">
      <alignment horizontal="right" vertical="center" shrinkToFit="1"/>
    </xf>
    <xf numFmtId="38" fontId="55" fillId="16" borderId="1" xfId="0" applyNumberFormat="1" applyFont="1" applyFill="1" applyBorder="1" applyAlignment="1" applyProtection="1">
      <alignment horizontal="right" vertical="center" shrinkToFit="1"/>
      <protection locked="0"/>
    </xf>
    <xf numFmtId="38" fontId="55" fillId="16" borderId="1" xfId="0" applyNumberFormat="1" applyFont="1" applyFill="1" applyBorder="1" applyAlignment="1" applyProtection="1">
      <alignment horizontal="right" vertical="center" shrinkToFit="1"/>
    </xf>
    <xf numFmtId="38" fontId="55" fillId="16" borderId="26" xfId="0" applyNumberFormat="1" applyFont="1" applyFill="1" applyBorder="1" applyAlignment="1" applyProtection="1">
      <alignment horizontal="right" vertical="center" shrinkToFit="1"/>
      <protection locked="0"/>
    </xf>
    <xf numFmtId="42" fontId="50" fillId="11" borderId="101" xfId="0" applyNumberFormat="1" applyFont="1" applyFill="1" applyBorder="1" applyAlignment="1" applyProtection="1">
      <alignment horizontal="right" shrinkToFit="1"/>
      <protection locked="0"/>
    </xf>
    <xf numFmtId="42" fontId="50" fillId="10" borderId="101" xfId="0" applyNumberFormat="1" applyFont="1" applyFill="1" applyBorder="1" applyAlignment="1">
      <alignment horizontal="right"/>
    </xf>
    <xf numFmtId="42" fontId="50" fillId="10" borderId="0" xfId="0" applyNumberFormat="1" applyFont="1" applyFill="1" applyBorder="1" applyAlignment="1" applyProtection="1">
      <alignment horizontal="right" shrinkToFit="1"/>
      <protection locked="0"/>
    </xf>
    <xf numFmtId="38" fontId="64" fillId="6" borderId="9" xfId="0" applyNumberFormat="1" applyFont="1" applyFill="1" applyBorder="1" applyAlignment="1" applyProtection="1">
      <alignment horizontal="center" vertical="center" wrapText="1"/>
      <protection hidden="1"/>
    </xf>
    <xf numFmtId="38" fontId="64" fillId="6" borderId="2" xfId="0" applyNumberFormat="1" applyFont="1" applyFill="1" applyBorder="1" applyAlignment="1" applyProtection="1">
      <alignment horizontal="center" vertical="center" wrapText="1"/>
      <protection hidden="1"/>
    </xf>
    <xf numFmtId="38" fontId="55" fillId="16" borderId="26" xfId="0" applyNumberFormat="1" applyFont="1" applyFill="1" applyBorder="1" applyAlignment="1" applyProtection="1">
      <alignment horizontal="right" vertical="center" shrinkToFit="1"/>
    </xf>
    <xf numFmtId="38" fontId="55" fillId="0" borderId="1" xfId="0" applyNumberFormat="1" applyFont="1" applyBorder="1" applyAlignment="1" applyProtection="1">
      <alignment horizontal="right" vertical="center" shrinkToFit="1"/>
      <protection locked="0"/>
    </xf>
    <xf numFmtId="38" fontId="55" fillId="0" borderId="1" xfId="9" applyNumberFormat="1" applyFont="1" applyFill="1" applyBorder="1" applyAlignment="1" applyProtection="1">
      <alignment horizontal="right" shrinkToFit="1"/>
      <protection locked="0"/>
    </xf>
    <xf numFmtId="3" fontId="55" fillId="0" borderId="1" xfId="9" applyNumberFormat="1" applyFont="1" applyFill="1" applyBorder="1" applyAlignment="1" applyProtection="1">
      <alignment horizontal="right" vertical="center" shrinkToFit="1"/>
      <protection locked="0"/>
    </xf>
    <xf numFmtId="38" fontId="55" fillId="16" borderId="1" xfId="9" applyNumberFormat="1" applyFont="1" applyFill="1" applyBorder="1" applyAlignment="1" applyProtection="1">
      <alignment horizontal="right" shrinkToFit="1"/>
    </xf>
    <xf numFmtId="38" fontId="55" fillId="0" borderId="1" xfId="9" applyNumberFormat="1" applyFont="1" applyFill="1" applyBorder="1" applyAlignment="1" applyProtection="1">
      <alignment horizontal="right" vertical="center" shrinkToFit="1"/>
      <protection locked="0"/>
    </xf>
    <xf numFmtId="0" fontId="55" fillId="0" borderId="1" xfId="0" applyFont="1" applyFill="1" applyBorder="1" applyAlignment="1" applyProtection="1">
      <alignment horizontal="right" shrinkToFit="1"/>
      <protection locked="0"/>
    </xf>
    <xf numFmtId="0" fontId="55" fillId="0" borderId="1" xfId="9" applyFont="1" applyFill="1" applyBorder="1" applyAlignment="1" applyProtection="1">
      <alignment horizontal="right" vertical="top" shrinkToFit="1"/>
      <protection locked="0"/>
    </xf>
    <xf numFmtId="38" fontId="55" fillId="0" borderId="1" xfId="9" applyNumberFormat="1" applyFont="1" applyFill="1" applyBorder="1" applyAlignment="1" applyProtection="1">
      <alignment horizontal="right" vertical="top" shrinkToFit="1"/>
      <protection locked="0"/>
    </xf>
    <xf numFmtId="38" fontId="55" fillId="0" borderId="1" xfId="9" quotePrefix="1" applyNumberFormat="1" applyFont="1" applyFill="1" applyBorder="1" applyAlignment="1" applyProtection="1">
      <alignment horizontal="right" shrinkToFit="1"/>
      <protection locked="0"/>
    </xf>
    <xf numFmtId="38" fontId="55" fillId="6" borderId="1" xfId="9" applyNumberFormat="1" applyFont="1" applyFill="1" applyBorder="1" applyAlignment="1" applyProtection="1">
      <alignment horizontal="right" shrinkToFit="1"/>
    </xf>
    <xf numFmtId="49" fontId="64" fillId="5" borderId="1" xfId="9" applyNumberFormat="1" applyFont="1" applyFill="1" applyBorder="1" applyAlignment="1" applyProtection="1">
      <alignment horizontal="center" vertical="center" wrapText="1"/>
    </xf>
    <xf numFmtId="38" fontId="55" fillId="0" borderId="21" xfId="0" applyNumberFormat="1" applyFont="1" applyBorder="1" applyAlignment="1" applyProtection="1">
      <alignment vertical="center" shrinkToFit="1"/>
      <protection locked="0"/>
    </xf>
    <xf numFmtId="38" fontId="55" fillId="0" borderId="21" xfId="0" applyNumberFormat="1" applyFont="1" applyFill="1" applyBorder="1" applyAlignment="1" applyProtection="1">
      <alignment horizontal="right" vertical="center" shrinkToFit="1"/>
      <protection locked="0"/>
    </xf>
    <xf numFmtId="38" fontId="55" fillId="6" borderId="44" xfId="0" applyNumberFormat="1" applyFont="1" applyFill="1" applyBorder="1" applyAlignment="1" applyProtection="1">
      <alignment vertical="center" shrinkToFit="1"/>
    </xf>
    <xf numFmtId="38" fontId="55" fillId="6" borderId="21" xfId="0" applyNumberFormat="1" applyFont="1" applyFill="1" applyBorder="1" applyAlignment="1" applyProtection="1">
      <alignment vertical="center" shrinkToFit="1"/>
    </xf>
    <xf numFmtId="38" fontId="55" fillId="6" borderId="44" xfId="0" applyNumberFormat="1" applyFont="1" applyFill="1" applyBorder="1" applyAlignment="1" applyProtection="1">
      <alignment horizontal="right" vertical="center" shrinkToFit="1"/>
    </xf>
    <xf numFmtId="38" fontId="55" fillId="6" borderId="7" xfId="0" applyNumberFormat="1" applyFont="1" applyFill="1" applyBorder="1" applyAlignment="1" applyProtection="1">
      <alignment vertical="center" shrinkToFit="1"/>
    </xf>
    <xf numFmtId="38" fontId="55" fillId="0" borderId="21" xfId="0" applyNumberFormat="1" applyFont="1" applyFill="1" applyBorder="1" applyAlignment="1" applyProtection="1">
      <alignment vertical="center" shrinkToFit="1"/>
      <protection locked="0"/>
    </xf>
    <xf numFmtId="38" fontId="55" fillId="6" borderId="7" xfId="0" applyNumberFormat="1" applyFont="1" applyFill="1" applyBorder="1" applyAlignment="1" applyProtection="1">
      <alignment horizontal="right" vertical="center" shrinkToFit="1"/>
    </xf>
    <xf numFmtId="38" fontId="55" fillId="6" borderId="21" xfId="0" applyNumberFormat="1" applyFont="1" applyFill="1" applyBorder="1" applyAlignment="1" applyProtection="1">
      <alignment horizontal="right" vertical="center" shrinkToFit="1"/>
    </xf>
    <xf numFmtId="38" fontId="55" fillId="6" borderId="43" xfId="0" applyNumberFormat="1" applyFont="1" applyFill="1" applyBorder="1" applyAlignment="1" applyProtection="1">
      <alignment vertical="center" shrinkToFit="1"/>
    </xf>
    <xf numFmtId="38" fontId="55" fillId="0" borderId="6" xfId="0" applyNumberFormat="1" applyFont="1" applyBorder="1" applyAlignment="1" applyProtection="1">
      <alignment vertical="center" shrinkToFit="1"/>
      <protection locked="0"/>
    </xf>
    <xf numFmtId="38" fontId="55" fillId="16" borderId="40" xfId="0" applyNumberFormat="1" applyFont="1" applyFill="1" applyBorder="1" applyAlignment="1" applyProtection="1">
      <alignment vertical="center" shrinkToFit="1"/>
    </xf>
    <xf numFmtId="0" fontId="55" fillId="6" borderId="41" xfId="0" applyFont="1" applyFill="1" applyBorder="1" applyAlignment="1" applyProtection="1">
      <alignment horizontal="right" vertical="center" shrinkToFit="1"/>
    </xf>
    <xf numFmtId="0" fontId="55" fillId="6" borderId="42" xfId="0" applyFont="1" applyFill="1" applyBorder="1" applyAlignment="1" applyProtection="1">
      <alignment horizontal="right" vertical="center" shrinkToFit="1"/>
    </xf>
    <xf numFmtId="0" fontId="55" fillId="6" borderId="39" xfId="0" applyFont="1" applyFill="1" applyBorder="1" applyAlignment="1" applyProtection="1">
      <alignment horizontal="right" vertical="center" shrinkToFit="1"/>
    </xf>
    <xf numFmtId="38" fontId="55" fillId="3" borderId="44" xfId="0" applyNumberFormat="1" applyFont="1" applyFill="1" applyBorder="1" applyAlignment="1" applyProtection="1">
      <alignment vertical="center" shrinkToFit="1"/>
    </xf>
    <xf numFmtId="38" fontId="55" fillId="3" borderId="43" xfId="0" applyNumberFormat="1" applyFont="1" applyFill="1" applyBorder="1" applyAlignment="1" applyProtection="1">
      <alignment vertical="center" shrinkToFit="1"/>
    </xf>
    <xf numFmtId="38" fontId="55" fillId="3" borderId="7" xfId="0" applyNumberFormat="1" applyFont="1" applyFill="1" applyBorder="1" applyAlignment="1" applyProtection="1">
      <alignment horizontal="right" vertical="center" shrinkToFit="1"/>
    </xf>
    <xf numFmtId="38" fontId="55" fillId="3" borderId="43" xfId="0" applyNumberFormat="1" applyFont="1" applyFill="1" applyBorder="1" applyAlignment="1" applyProtection="1">
      <alignment horizontal="right" vertical="center" shrinkToFit="1"/>
    </xf>
    <xf numFmtId="38" fontId="55" fillId="6" borderId="43" xfId="0" applyNumberFormat="1" applyFont="1" applyFill="1" applyBorder="1" applyAlignment="1" applyProtection="1">
      <alignment horizontal="right" vertical="center" shrinkToFit="1"/>
    </xf>
    <xf numFmtId="38" fontId="55" fillId="3" borderId="7" xfId="0" applyNumberFormat="1" applyFont="1" applyFill="1" applyBorder="1" applyAlignment="1" applyProtection="1">
      <alignment vertical="center" shrinkToFit="1"/>
    </xf>
    <xf numFmtId="38" fontId="55" fillId="16" borderId="40" xfId="0" applyNumberFormat="1" applyFont="1" applyFill="1" applyBorder="1" applyAlignment="1" applyProtection="1">
      <alignment horizontal="right" vertical="center" shrinkToFit="1"/>
    </xf>
    <xf numFmtId="38" fontId="55" fillId="0" borderId="7" xfId="0" applyNumberFormat="1" applyFont="1" applyFill="1" applyBorder="1" applyAlignment="1" applyProtection="1">
      <alignment horizontal="right" vertical="center" shrinkToFit="1"/>
      <protection locked="0"/>
    </xf>
    <xf numFmtId="38" fontId="55" fillId="16" borderId="59" xfId="0" applyNumberFormat="1" applyFont="1" applyFill="1" applyBorder="1" applyAlignment="1" applyProtection="1">
      <alignment shrinkToFit="1"/>
    </xf>
    <xf numFmtId="38" fontId="55" fillId="0" borderId="7" xfId="0" applyNumberFormat="1" applyFont="1" applyFill="1" applyBorder="1" applyAlignment="1" applyProtection="1">
      <alignment vertical="center" shrinkToFit="1"/>
      <protection locked="0"/>
    </xf>
    <xf numFmtId="38" fontId="55" fillId="0" borderId="43" xfId="0" applyNumberFormat="1" applyFont="1" applyFill="1" applyBorder="1" applyAlignment="1" applyProtection="1">
      <alignment horizontal="right" vertical="center" shrinkToFit="1"/>
      <protection locked="0"/>
    </xf>
    <xf numFmtId="38" fontId="55" fillId="0" borderId="7" xfId="0" applyNumberFormat="1" applyFont="1" applyBorder="1" applyAlignment="1" applyProtection="1">
      <alignment horizontal="right" vertical="center" shrinkToFit="1"/>
      <protection locked="0"/>
    </xf>
    <xf numFmtId="38" fontId="55" fillId="0" borderId="21" xfId="0" applyNumberFormat="1" applyFont="1" applyBorder="1" applyAlignment="1" applyProtection="1">
      <alignment horizontal="right" vertical="center" shrinkToFit="1"/>
      <protection locked="0"/>
    </xf>
    <xf numFmtId="38" fontId="55" fillId="0" borderId="21" xfId="0" applyNumberFormat="1" applyFont="1" applyBorder="1" applyAlignment="1" applyProtection="1">
      <alignment horizontal="right" shrinkToFit="1"/>
      <protection locked="0"/>
    </xf>
    <xf numFmtId="38" fontId="55" fillId="16" borderId="40" xfId="0" applyNumberFormat="1" applyFont="1" applyFill="1" applyBorder="1" applyAlignment="1" applyProtection="1">
      <alignment horizontal="right" shrinkToFit="1"/>
    </xf>
    <xf numFmtId="3" fontId="62" fillId="16" borderId="8" xfId="10" applyNumberFormat="1" applyFont="1" applyFill="1" applyBorder="1" applyAlignment="1" applyProtection="1">
      <alignment vertical="center" shrinkToFit="1"/>
    </xf>
    <xf numFmtId="3" fontId="62" fillId="16" borderId="5" xfId="10" applyNumberFormat="1" applyFont="1" applyFill="1" applyBorder="1" applyAlignment="1" applyProtection="1">
      <alignment vertical="center" shrinkToFit="1"/>
    </xf>
    <xf numFmtId="3" fontId="64" fillId="16" borderId="56" xfId="10" applyNumberFormat="1" applyFont="1" applyFill="1" applyBorder="1" applyAlignment="1" applyProtection="1">
      <alignment vertical="center" shrinkToFit="1"/>
    </xf>
    <xf numFmtId="38" fontId="62" fillId="16" borderId="8" xfId="10" applyNumberFormat="1" applyFont="1" applyFill="1" applyBorder="1" applyAlignment="1" applyProtection="1">
      <alignment horizontal="right" vertical="center" shrinkToFit="1"/>
    </xf>
    <xf numFmtId="38" fontId="62" fillId="16" borderId="5" xfId="10" applyNumberFormat="1" applyFont="1" applyFill="1" applyBorder="1" applyAlignment="1" applyProtection="1">
      <alignment horizontal="right" vertical="center" shrinkToFit="1"/>
    </xf>
    <xf numFmtId="38" fontId="62" fillId="16" borderId="5" xfId="10" applyNumberFormat="1" applyFont="1" applyFill="1" applyBorder="1" applyAlignment="1" applyProtection="1">
      <alignment horizontal="right" shrinkToFit="1"/>
    </xf>
    <xf numFmtId="38" fontId="62" fillId="16" borderId="8" xfId="10" applyNumberFormat="1" applyFont="1" applyFill="1" applyBorder="1" applyAlignment="1" applyProtection="1">
      <alignment horizontal="right" shrinkToFit="1"/>
    </xf>
    <xf numFmtId="38" fontId="62" fillId="16" borderId="135" xfId="10" applyNumberFormat="1" applyFont="1" applyFill="1" applyBorder="1" applyAlignment="1" applyProtection="1">
      <alignment horizontal="right" shrinkToFit="1"/>
    </xf>
    <xf numFmtId="38" fontId="62" fillId="16" borderId="57" xfId="10" applyNumberFormat="1" applyFont="1" applyFill="1" applyBorder="1" applyAlignment="1" applyProtection="1">
      <alignment horizontal="right" shrinkToFit="1"/>
    </xf>
    <xf numFmtId="40" fontId="62" fillId="0" borderId="8" xfId="10" applyNumberFormat="1" applyFont="1" applyFill="1" applyBorder="1" applyAlignment="1" applyProtection="1">
      <alignment horizontal="right" shrinkToFit="1"/>
      <protection locked="0"/>
    </xf>
    <xf numFmtId="40" fontId="64" fillId="16" borderId="46" xfId="10" applyNumberFormat="1" applyFont="1" applyFill="1" applyBorder="1" applyAlignment="1" applyProtection="1">
      <alignment horizontal="right" shrinkToFit="1"/>
    </xf>
    <xf numFmtId="4" fontId="64" fillId="0" borderId="0" xfId="10" applyNumberFormat="1" applyFont="1" applyFill="1" applyBorder="1" applyAlignment="1" applyProtection="1">
      <alignment vertical="center" shrinkToFit="1"/>
    </xf>
    <xf numFmtId="38" fontId="62" fillId="16" borderId="8" xfId="11" applyNumberFormat="1" applyFont="1" applyFill="1" applyBorder="1" applyAlignment="1" applyProtection="1">
      <alignment horizontal="right" shrinkToFit="1"/>
    </xf>
    <xf numFmtId="38" fontId="62" fillId="16" borderId="5" xfId="11" applyNumberFormat="1" applyFont="1" applyFill="1" applyBorder="1" applyAlignment="1" applyProtection="1">
      <alignment horizontal="right" shrinkToFit="1"/>
    </xf>
    <xf numFmtId="38" fontId="62" fillId="0" borderId="135" xfId="11" applyNumberFormat="1" applyFont="1" applyFill="1" applyBorder="1" applyAlignment="1" applyProtection="1">
      <alignment horizontal="right" shrinkToFit="1"/>
      <protection locked="0"/>
    </xf>
    <xf numFmtId="38" fontId="64" fillId="16" borderId="8" xfId="11" applyNumberFormat="1" applyFont="1" applyFill="1" applyBorder="1" applyAlignment="1" applyProtection="1">
      <alignment horizontal="right" shrinkToFit="1"/>
    </xf>
    <xf numFmtId="40" fontId="62" fillId="16" borderId="8" xfId="11" applyNumberFormat="1" applyFont="1" applyFill="1" applyBorder="1" applyAlignment="1" applyProtection="1">
      <alignment horizontal="right" shrinkToFit="1"/>
    </xf>
    <xf numFmtId="40" fontId="64" fillId="16" borderId="56" xfId="11" applyNumberFormat="1" applyFont="1" applyFill="1" applyBorder="1" applyAlignment="1" applyProtection="1">
      <alignment horizontal="right" shrinkToFit="1"/>
    </xf>
    <xf numFmtId="0" fontId="64" fillId="16" borderId="0" xfId="10" applyFont="1" applyFill="1" applyAlignment="1" applyProtection="1">
      <alignment horizontal="right" vertical="center"/>
      <protection hidden="1"/>
    </xf>
    <xf numFmtId="38" fontId="55" fillId="0" borderId="12" xfId="0" applyNumberFormat="1" applyFont="1" applyBorder="1" applyAlignment="1" applyProtection="1">
      <alignment vertical="center" shrinkToFit="1"/>
      <protection locked="0"/>
    </xf>
    <xf numFmtId="38" fontId="55" fillId="19" borderId="12" xfId="0" applyNumberFormat="1" applyFont="1" applyFill="1" applyBorder="1" applyAlignment="1" applyProtection="1">
      <alignment shrinkToFit="1"/>
      <protection locked="0"/>
    </xf>
    <xf numFmtId="0" fontId="55" fillId="16" borderId="115" xfId="0" applyFont="1" applyFill="1" applyBorder="1" applyAlignment="1">
      <alignment shrinkToFit="1"/>
    </xf>
    <xf numFmtId="37" fontId="55" fillId="16" borderId="115" xfId="0" applyNumberFormat="1" applyFont="1" applyFill="1" applyBorder="1" applyAlignment="1">
      <alignment shrinkToFit="1"/>
    </xf>
    <xf numFmtId="37" fontId="55" fillId="16" borderId="117" xfId="0" applyNumberFormat="1" applyFont="1" applyFill="1" applyBorder="1" applyAlignment="1">
      <alignment shrinkToFit="1"/>
    </xf>
    <xf numFmtId="0" fontId="55" fillId="16" borderId="13" xfId="0" applyFont="1" applyFill="1" applyBorder="1" applyAlignment="1">
      <alignment shrinkToFit="1"/>
    </xf>
    <xf numFmtId="0" fontId="55" fillId="16" borderId="20" xfId="0" applyFont="1" applyFill="1" applyBorder="1" applyAlignment="1">
      <alignment shrinkToFit="1"/>
    </xf>
    <xf numFmtId="37" fontId="55" fillId="16" borderId="13" xfId="0" applyNumberFormat="1" applyFont="1" applyFill="1" applyBorder="1" applyAlignment="1">
      <alignment shrinkToFit="1"/>
    </xf>
    <xf numFmtId="37" fontId="55" fillId="16" borderId="20" xfId="0" applyNumberFormat="1" applyFont="1" applyFill="1" applyBorder="1" applyAlignment="1">
      <alignment shrinkToFit="1"/>
    </xf>
    <xf numFmtId="38" fontId="55" fillId="16" borderId="13" xfId="0" applyNumberFormat="1" applyFont="1" applyFill="1" applyBorder="1" applyAlignment="1">
      <alignment shrinkToFit="1"/>
    </xf>
    <xf numFmtId="38" fontId="55" fillId="16" borderId="17" xfId="0" applyNumberFormat="1" applyFont="1" applyFill="1" applyBorder="1" applyAlignment="1">
      <alignment shrinkToFit="1"/>
    </xf>
    <xf numFmtId="10" fontId="54" fillId="16" borderId="13" xfId="0" applyNumberFormat="1" applyFont="1" applyFill="1" applyBorder="1" applyAlignment="1">
      <alignment horizontal="left" shrinkToFit="1"/>
    </xf>
    <xf numFmtId="0" fontId="98" fillId="21" borderId="0" xfId="17" applyFont="1" applyFill="1" applyAlignment="1" applyProtection="1">
      <alignment horizontal="centerContinuous" vertical="center"/>
      <protection hidden="1"/>
    </xf>
    <xf numFmtId="38" fontId="55" fillId="16" borderId="21" xfId="3" applyNumberFormat="1" applyFont="1" applyFill="1" applyBorder="1" applyAlignment="1">
      <alignment horizontal="right" vertical="center" shrinkToFit="1"/>
    </xf>
    <xf numFmtId="38" fontId="55" fillId="16" borderId="40" xfId="3" applyNumberFormat="1" applyFont="1" applyFill="1" applyBorder="1" applyAlignment="1">
      <alignment horizontal="right" vertical="center" shrinkToFit="1"/>
    </xf>
    <xf numFmtId="38" fontId="55" fillId="16" borderId="67" xfId="3" applyNumberFormat="1" applyFont="1" applyFill="1" applyBorder="1" applyAlignment="1">
      <alignment horizontal="right" vertical="center" shrinkToFit="1"/>
    </xf>
    <xf numFmtId="38" fontId="54" fillId="16" borderId="67" xfId="3" applyNumberFormat="1" applyFont="1" applyFill="1" applyBorder="1" applyAlignment="1">
      <alignment horizontal="right" vertical="center" shrinkToFit="1"/>
    </xf>
    <xf numFmtId="38" fontId="55" fillId="16" borderId="59" xfId="3" applyNumberFormat="1" applyFont="1" applyFill="1" applyBorder="1" applyAlignment="1">
      <alignment horizontal="right" vertical="center" shrinkToFit="1"/>
    </xf>
    <xf numFmtId="38" fontId="54" fillId="16" borderId="59" xfId="3" applyNumberFormat="1" applyFont="1" applyFill="1" applyBorder="1" applyAlignment="1">
      <alignment horizontal="right" vertical="center" shrinkToFit="1"/>
    </xf>
    <xf numFmtId="176" fontId="17" fillId="0" borderId="0" xfId="12" applyNumberFormat="1" applyFont="1" applyBorder="1" applyAlignment="1" applyProtection="1">
      <alignment vertical="center"/>
    </xf>
    <xf numFmtId="176" fontId="18" fillId="20" borderId="0" xfId="0" applyNumberFormat="1" applyFont="1" applyFill="1" applyAlignment="1">
      <alignment shrinkToFit="1"/>
    </xf>
    <xf numFmtId="176" fontId="0" fillId="20" borderId="0" xfId="0" applyNumberFormat="1" applyFill="1" applyAlignment="1">
      <alignment shrinkToFit="1"/>
    </xf>
    <xf numFmtId="0" fontId="36" fillId="0" borderId="0" xfId="0" applyFont="1" applyFill="1"/>
    <xf numFmtId="0" fontId="14" fillId="0" borderId="16" xfId="12" applyFont="1" applyBorder="1" applyAlignment="1" applyProtection="1">
      <alignment horizontal="left" vertical="center"/>
    </xf>
    <xf numFmtId="41" fontId="13" fillId="0" borderId="0" xfId="0" applyNumberFormat="1" applyFont="1" applyAlignment="1">
      <alignment horizontal="right"/>
    </xf>
    <xf numFmtId="41" fontId="13" fillId="0" borderId="0" xfId="0" applyNumberFormat="1" applyFont="1" applyFill="1" applyAlignment="1">
      <alignment horizontal="right"/>
    </xf>
    <xf numFmtId="0" fontId="14" fillId="0" borderId="114" xfId="12" applyFont="1" applyFill="1" applyBorder="1" applyAlignment="1" applyProtection="1">
      <alignment vertical="center"/>
      <protection hidden="1"/>
    </xf>
    <xf numFmtId="0" fontId="15" fillId="0" borderId="0" xfId="12" applyFont="1" applyFill="1" applyBorder="1" applyAlignment="1" applyProtection="1">
      <alignment horizontal="left" vertical="center"/>
      <protection hidden="1"/>
    </xf>
    <xf numFmtId="0" fontId="14" fillId="0" borderId="0" xfId="12" applyFont="1" applyFill="1" applyBorder="1" applyAlignment="1" applyProtection="1">
      <alignment vertical="center"/>
    </xf>
    <xf numFmtId="0" fontId="62" fillId="0" borderId="0" xfId="0" applyFont="1" applyFill="1" applyAlignment="1" applyProtection="1">
      <alignment horizontal="left" vertical="center"/>
      <protection hidden="1"/>
    </xf>
    <xf numFmtId="0" fontId="57" fillId="0" borderId="0" xfId="0" applyFont="1" applyFill="1" applyBorder="1" applyAlignment="1" applyProtection="1">
      <alignment vertical="center"/>
    </xf>
    <xf numFmtId="0" fontId="55" fillId="0" borderId="0" xfId="0" applyFont="1" applyFill="1" applyBorder="1" applyAlignment="1" applyProtection="1">
      <alignment horizontal="left" vertical="top"/>
    </xf>
    <xf numFmtId="0" fontId="57" fillId="0" borderId="0" xfId="0" applyFont="1" applyFill="1" applyBorder="1" applyAlignment="1">
      <alignment horizontal="left" vertical="top"/>
    </xf>
    <xf numFmtId="0" fontId="60" fillId="0" borderId="0" xfId="0" applyFont="1" applyFill="1" applyBorder="1" applyAlignment="1" applyProtection="1">
      <alignment vertical="center"/>
    </xf>
    <xf numFmtId="0" fontId="65" fillId="0" borderId="0" xfId="0" applyFont="1" applyFill="1" applyBorder="1" applyAlignment="1" applyProtection="1">
      <alignment horizontal="right"/>
      <protection hidden="1"/>
    </xf>
    <xf numFmtId="0" fontId="64" fillId="0" borderId="19" xfId="0" applyFont="1" applyFill="1" applyBorder="1" applyAlignment="1" applyProtection="1">
      <alignment horizontal="left" vertical="center" indent="2"/>
    </xf>
    <xf numFmtId="0" fontId="64" fillId="0" borderId="1" xfId="0" applyNumberFormat="1" applyFont="1" applyFill="1" applyBorder="1" applyAlignment="1" applyProtection="1">
      <alignment horizontal="center" vertical="center" wrapText="1"/>
      <protection hidden="1"/>
    </xf>
    <xf numFmtId="0" fontId="57" fillId="0" borderId="0" xfId="0" applyFont="1" applyFill="1" applyProtection="1"/>
    <xf numFmtId="0" fontId="54" fillId="0" borderId="7" xfId="0" applyFont="1" applyFill="1" applyBorder="1" applyAlignment="1" applyProtection="1">
      <alignment horizontal="center" vertical="center" wrapText="1"/>
      <protection hidden="1"/>
    </xf>
    <xf numFmtId="0" fontId="64" fillId="0" borderId="0" xfId="10" applyFont="1" applyFill="1" applyAlignment="1" applyProtection="1">
      <alignment vertical="center"/>
      <protection hidden="1"/>
    </xf>
    <xf numFmtId="0" fontId="55" fillId="0" borderId="0" xfId="0" applyFont="1" applyFill="1"/>
    <xf numFmtId="0" fontId="101" fillId="0" borderId="0" xfId="17" applyFont="1" applyFill="1"/>
    <xf numFmtId="0" fontId="129" fillId="0" borderId="0" xfId="17" applyFont="1"/>
    <xf numFmtId="0" fontId="101" fillId="0" borderId="0" xfId="17" applyFont="1" applyProtection="1"/>
    <xf numFmtId="0" fontId="57" fillId="0" borderId="15" xfId="3" applyNumberFormat="1" applyFont="1" applyFill="1" applyBorder="1" applyAlignment="1" applyProtection="1">
      <alignment horizontal="centerContinuous" vertical="center"/>
      <protection hidden="1"/>
    </xf>
    <xf numFmtId="0" fontId="57" fillId="0" borderId="9" xfId="3" applyNumberFormat="1" applyFont="1" applyFill="1" applyBorder="1" applyAlignment="1" applyProtection="1">
      <alignment horizontal="centerContinuous" vertical="center"/>
      <protection hidden="1"/>
    </xf>
    <xf numFmtId="0" fontId="8" fillId="0" borderId="0" xfId="18" applyFont="1" applyAlignment="1">
      <alignment vertical="center"/>
    </xf>
    <xf numFmtId="0" fontId="8" fillId="0" borderId="0" xfId="18"/>
    <xf numFmtId="0" fontId="8" fillId="0" borderId="0" xfId="18" applyAlignment="1">
      <alignment horizontal="center" vertical="top" wrapText="1"/>
    </xf>
    <xf numFmtId="0" fontId="118" fillId="0" borderId="87" xfId="18" applyFont="1" applyBorder="1" applyAlignment="1">
      <alignment vertical="top"/>
    </xf>
    <xf numFmtId="0" fontId="118" fillId="0" borderId="0" xfId="18" applyFont="1" applyBorder="1" applyAlignment="1">
      <alignment vertical="top"/>
    </xf>
    <xf numFmtId="0" fontId="118" fillId="0" borderId="88" xfId="18" applyFont="1" applyBorder="1" applyAlignment="1">
      <alignment vertical="top"/>
    </xf>
    <xf numFmtId="0" fontId="116" fillId="21" borderId="140" xfId="18" applyFont="1" applyFill="1" applyBorder="1" applyAlignment="1">
      <alignment horizontal="center" vertical="center" wrapText="1"/>
    </xf>
    <xf numFmtId="177" fontId="116" fillId="21" borderId="140" xfId="18" applyNumberFormat="1" applyFont="1" applyFill="1" applyBorder="1" applyAlignment="1">
      <alignment horizontal="center" vertical="center" wrapText="1"/>
    </xf>
    <xf numFmtId="38" fontId="116" fillId="21" borderId="140" xfId="18" applyNumberFormat="1" applyFont="1" applyFill="1" applyBorder="1" applyAlignment="1">
      <alignment horizontal="center" vertical="center" wrapText="1"/>
    </xf>
    <xf numFmtId="0" fontId="118" fillId="20" borderId="141" xfId="18" applyFont="1" applyFill="1" applyBorder="1" applyAlignment="1" applyProtection="1">
      <alignment horizontal="left" vertical="top" wrapText="1"/>
    </xf>
    <xf numFmtId="0" fontId="118" fillId="20" borderId="141" xfId="18" applyFont="1" applyFill="1" applyBorder="1" applyAlignment="1" applyProtection="1">
      <alignment vertical="top"/>
    </xf>
    <xf numFmtId="38" fontId="118" fillId="20" borderId="141" xfId="18" applyNumberFormat="1" applyFont="1" applyFill="1" applyBorder="1" applyAlignment="1" applyProtection="1">
      <alignment horizontal="right" vertical="top"/>
    </xf>
    <xf numFmtId="38" fontId="118" fillId="20" borderId="141" xfId="18" applyNumberFormat="1" applyFont="1" applyFill="1" applyBorder="1" applyAlignment="1" applyProtection="1">
      <alignment vertical="top"/>
    </xf>
    <xf numFmtId="38" fontId="8" fillId="0" borderId="141" xfId="18" applyNumberFormat="1" applyBorder="1" applyAlignment="1" applyProtection="1">
      <alignment horizontal="right" vertical="top"/>
      <protection locked="0"/>
    </xf>
    <xf numFmtId="0" fontId="8" fillId="0" borderId="0" xfId="18" quotePrefix="1" applyNumberFormat="1" applyFont="1"/>
    <xf numFmtId="0" fontId="8" fillId="0" borderId="141" xfId="18" applyBorder="1" applyAlignment="1" applyProtection="1">
      <alignment horizontal="left" vertical="top" wrapText="1"/>
      <protection locked="0"/>
    </xf>
    <xf numFmtId="0" fontId="8" fillId="0" borderId="141" xfId="18" applyBorder="1" applyAlignment="1" applyProtection="1">
      <alignment vertical="top"/>
      <protection locked="0"/>
    </xf>
    <xf numFmtId="0" fontId="8" fillId="16" borderId="142" xfId="18" applyFill="1" applyBorder="1" applyAlignment="1" applyProtection="1">
      <alignment horizontal="left" vertical="top" wrapText="1"/>
    </xf>
    <xf numFmtId="0" fontId="8" fillId="16" borderId="142" xfId="18" applyFill="1" applyBorder="1" applyAlignment="1" applyProtection="1">
      <alignment vertical="top"/>
    </xf>
    <xf numFmtId="38" fontId="8" fillId="16" borderId="142" xfId="18" applyNumberFormat="1" applyFill="1" applyBorder="1" applyAlignment="1" applyProtection="1">
      <alignment horizontal="right" vertical="top"/>
    </xf>
    <xf numFmtId="38" fontId="8" fillId="16" borderId="142" xfId="18" applyNumberFormat="1" applyFont="1" applyFill="1" applyBorder="1" applyAlignment="1" applyProtection="1">
      <alignment horizontal="right" vertical="top"/>
    </xf>
    <xf numFmtId="38" fontId="8" fillId="16" borderId="142" xfId="18" applyNumberFormat="1" applyFill="1" applyBorder="1" applyAlignment="1" applyProtection="1">
      <alignment vertical="top"/>
    </xf>
    <xf numFmtId="0" fontId="8" fillId="0" borderId="0" xfId="18" applyAlignment="1">
      <alignment horizontal="left" vertical="top" wrapText="1"/>
    </xf>
    <xf numFmtId="0" fontId="8" fillId="0" borderId="0" xfId="18" applyAlignment="1">
      <alignment vertical="top"/>
    </xf>
    <xf numFmtId="38" fontId="8" fillId="0" borderId="0" xfId="18" applyNumberFormat="1" applyAlignment="1">
      <alignment horizontal="right" vertical="top"/>
    </xf>
    <xf numFmtId="178" fontId="8" fillId="0" borderId="0" xfId="18" applyNumberFormat="1"/>
    <xf numFmtId="0" fontId="128" fillId="0" borderId="0" xfId="0" applyFont="1"/>
    <xf numFmtId="0" fontId="85" fillId="0" borderId="1" xfId="0" applyFont="1" applyBorder="1" applyAlignment="1">
      <alignment horizontal="left" wrapText="1"/>
    </xf>
    <xf numFmtId="0" fontId="130" fillId="0" borderId="87" xfId="18" applyFont="1" applyBorder="1" applyAlignment="1">
      <alignment vertical="top"/>
    </xf>
    <xf numFmtId="41" fontId="50" fillId="11" borderId="101" xfId="0" applyNumberFormat="1" applyFont="1" applyFill="1" applyBorder="1" applyAlignment="1" applyProtection="1">
      <alignment horizontal="right" shrinkToFit="1"/>
      <protection locked="0"/>
    </xf>
    <xf numFmtId="41" fontId="50" fillId="10" borderId="0" xfId="0" applyNumberFormat="1" applyFont="1" applyFill="1" applyBorder="1" applyAlignment="1">
      <alignment horizontal="right" shrinkToFit="1"/>
    </xf>
    <xf numFmtId="38" fontId="8" fillId="16" borderId="141" xfId="18" applyNumberFormat="1" applyFill="1" applyBorder="1" applyAlignment="1" applyProtection="1">
      <alignment horizontal="right" vertical="top"/>
    </xf>
    <xf numFmtId="0" fontId="57" fillId="0" borderId="117" xfId="3" applyNumberFormat="1" applyFont="1" applyBorder="1" applyAlignment="1">
      <alignment vertical="center"/>
    </xf>
    <xf numFmtId="0" fontId="65" fillId="0" borderId="0" xfId="3" applyNumberFormat="1" applyFont="1" applyBorder="1" applyAlignment="1">
      <alignment horizontal="left" vertical="center"/>
    </xf>
    <xf numFmtId="0" fontId="98" fillId="0" borderId="0" xfId="19" applyFont="1"/>
    <xf numFmtId="0" fontId="57" fillId="0" borderId="16" xfId="3" applyNumberFormat="1" applyFont="1" applyBorder="1" applyAlignment="1">
      <alignment horizontal="center" vertical="center"/>
    </xf>
    <xf numFmtId="0" fontId="57" fillId="0" borderId="0" xfId="3" applyNumberFormat="1" applyFont="1" applyBorder="1" applyAlignment="1">
      <alignment horizontal="center" vertical="center"/>
    </xf>
    <xf numFmtId="0" fontId="57" fillId="0" borderId="0" xfId="3" applyNumberFormat="1" applyFont="1" applyBorder="1" applyAlignment="1">
      <alignment horizontal="right" vertical="center" indent="1"/>
    </xf>
    <xf numFmtId="0" fontId="57" fillId="21" borderId="117" xfId="3" applyNumberFormat="1" applyFont="1" applyFill="1" applyBorder="1" applyAlignment="1">
      <alignment vertical="center"/>
    </xf>
    <xf numFmtId="0" fontId="57" fillId="21" borderId="115" xfId="3" applyNumberFormat="1" applyFont="1" applyFill="1" applyBorder="1" applyAlignment="1">
      <alignment vertical="center"/>
    </xf>
    <xf numFmtId="0" fontId="57" fillId="0" borderId="114" xfId="3" applyNumberFormat="1" applyFont="1" applyBorder="1" applyAlignment="1">
      <alignment vertical="center"/>
    </xf>
    <xf numFmtId="0" fontId="65" fillId="0" borderId="11" xfId="3" applyNumberFormat="1" applyFont="1" applyFill="1" applyBorder="1" applyAlignment="1" applyProtection="1">
      <alignment horizontal="centerContinuous" vertical="center"/>
      <protection hidden="1"/>
    </xf>
    <xf numFmtId="0" fontId="65" fillId="0" borderId="2" xfId="3" applyNumberFormat="1" applyFont="1" applyFill="1" applyBorder="1" applyAlignment="1" applyProtection="1">
      <alignment horizontal="centerContinuous" vertical="center"/>
      <protection hidden="1"/>
    </xf>
    <xf numFmtId="0" fontId="57" fillId="0" borderId="0" xfId="3" applyNumberFormat="1" applyFont="1" applyFill="1" applyBorder="1" applyAlignment="1">
      <alignment vertical="center"/>
    </xf>
    <xf numFmtId="0" fontId="57" fillId="0" borderId="0" xfId="3" applyNumberFormat="1" applyFont="1" applyFill="1" applyBorder="1" applyAlignment="1">
      <alignment horizontal="center" vertical="center"/>
    </xf>
    <xf numFmtId="0" fontId="57" fillId="0" borderId="25" xfId="3" applyNumberFormat="1" applyFont="1" applyFill="1" applyBorder="1" applyAlignment="1">
      <alignment vertical="center"/>
    </xf>
    <xf numFmtId="0" fontId="65" fillId="0" borderId="9" xfId="3" applyNumberFormat="1" applyFont="1" applyBorder="1" applyAlignment="1">
      <alignment horizontal="center" vertical="center"/>
    </xf>
    <xf numFmtId="0" fontId="65" fillId="0" borderId="2" xfId="3" applyNumberFormat="1" applyFont="1" applyBorder="1" applyAlignment="1">
      <alignment horizontal="center" vertical="center"/>
    </xf>
    <xf numFmtId="0" fontId="65" fillId="0" borderId="2" xfId="19" quotePrefix="1" applyNumberFormat="1" applyFont="1" applyBorder="1" applyAlignment="1">
      <alignment horizontal="center" vertical="center"/>
    </xf>
    <xf numFmtId="0" fontId="57" fillId="0" borderId="2" xfId="3" applyNumberFormat="1" applyFont="1" applyBorder="1" applyAlignment="1">
      <alignment horizontal="center" vertical="center"/>
    </xf>
    <xf numFmtId="0" fontId="65" fillId="0" borderId="116" xfId="3" applyNumberFormat="1" applyFont="1" applyBorder="1" applyAlignment="1">
      <alignment horizontal="center" vertical="center" wrapText="1"/>
    </xf>
    <xf numFmtId="0" fontId="65" fillId="0" borderId="116" xfId="19" applyNumberFormat="1" applyFont="1" applyBorder="1" applyAlignment="1">
      <alignment horizontal="center" vertical="center" wrapText="1"/>
    </xf>
    <xf numFmtId="0" fontId="65" fillId="0" borderId="116" xfId="3" applyNumberFormat="1" applyFont="1" applyBorder="1" applyAlignment="1">
      <alignment horizontal="center" vertical="center"/>
    </xf>
    <xf numFmtId="0" fontId="57" fillId="0" borderId="20" xfId="3" applyNumberFormat="1" applyFont="1" applyBorder="1" applyAlignment="1">
      <alignment horizontal="left" vertical="center"/>
    </xf>
    <xf numFmtId="0" fontId="57" fillId="0" borderId="1" xfId="3" applyNumberFormat="1" applyFont="1" applyBorder="1" applyAlignment="1">
      <alignment horizontal="left" vertical="center" indent="1"/>
    </xf>
    <xf numFmtId="0" fontId="57" fillId="15" borderId="1" xfId="3" applyNumberFormat="1" applyFont="1" applyFill="1" applyBorder="1" applyAlignment="1">
      <alignment vertical="center" shrinkToFit="1"/>
    </xf>
    <xf numFmtId="38" fontId="57" fillId="0" borderId="1" xfId="3" applyNumberFormat="1" applyFont="1" applyBorder="1" applyAlignment="1" applyProtection="1">
      <alignment vertical="center" shrinkToFit="1"/>
      <protection locked="0"/>
    </xf>
    <xf numFmtId="38" fontId="57" fillId="16" borderId="1" xfId="3" applyNumberFormat="1" applyFont="1" applyFill="1" applyBorder="1" applyAlignment="1">
      <alignment vertical="center" shrinkToFit="1"/>
    </xf>
    <xf numFmtId="0" fontId="57" fillId="0" borderId="1" xfId="3" applyNumberFormat="1" applyFont="1" applyBorder="1" applyAlignment="1">
      <alignment horizontal="left" vertical="top" indent="1"/>
    </xf>
    <xf numFmtId="38" fontId="57" fillId="0" borderId="1" xfId="3" applyNumberFormat="1" applyFont="1" applyFill="1" applyBorder="1" applyAlignment="1" applyProtection="1">
      <alignment vertical="center" shrinkToFit="1"/>
      <protection locked="0"/>
    </xf>
    <xf numFmtId="38" fontId="57" fillId="16" borderId="1" xfId="3" applyNumberFormat="1" applyFont="1" applyFill="1" applyBorder="1" applyAlignment="1" applyProtection="1">
      <alignment vertical="center" shrinkToFit="1"/>
    </xf>
    <xf numFmtId="0" fontId="65" fillId="0" borderId="20" xfId="3" applyNumberFormat="1" applyFont="1" applyBorder="1" applyAlignment="1">
      <alignment horizontal="left" vertical="center"/>
    </xf>
    <xf numFmtId="0" fontId="57" fillId="0" borderId="13" xfId="3" applyNumberFormat="1" applyFont="1" applyBorder="1" applyAlignment="1">
      <alignment horizontal="center" vertical="center"/>
    </xf>
    <xf numFmtId="38" fontId="57" fillId="16" borderId="26" xfId="3" applyNumberFormat="1" applyFont="1" applyFill="1" applyBorder="1" applyAlignment="1">
      <alignment vertical="center" shrinkToFit="1"/>
    </xf>
    <xf numFmtId="0" fontId="57" fillId="15" borderId="116" xfId="3" applyNumberFormat="1" applyFont="1" applyFill="1" applyBorder="1" applyAlignment="1">
      <alignment vertical="center" shrinkToFit="1"/>
    </xf>
    <xf numFmtId="9" fontId="57" fillId="16" borderId="116" xfId="3" applyNumberFormat="1" applyFont="1" applyFill="1" applyBorder="1" applyAlignment="1">
      <alignment horizontal="center" vertical="center" shrinkToFit="1"/>
    </xf>
    <xf numFmtId="0" fontId="57" fillId="0" borderId="0" xfId="3" applyNumberFormat="1" applyFont="1" applyBorder="1" applyAlignment="1">
      <alignment horizontal="center" wrapText="1"/>
    </xf>
    <xf numFmtId="0" fontId="80" fillId="0" borderId="0" xfId="3" applyFont="1" applyBorder="1" applyAlignment="1">
      <alignment horizontal="center" vertical="center" wrapText="1"/>
    </xf>
    <xf numFmtId="0" fontId="57" fillId="0" borderId="0" xfId="3" applyNumberFormat="1" applyFont="1" applyFill="1" applyBorder="1" applyAlignment="1">
      <alignment vertical="center" shrinkToFit="1"/>
    </xf>
    <xf numFmtId="9" fontId="57" fillId="0" borderId="0" xfId="3" applyNumberFormat="1" applyFont="1" applyFill="1" applyBorder="1" applyAlignment="1">
      <alignment horizontal="center" vertical="center" shrinkToFit="1"/>
    </xf>
    <xf numFmtId="0" fontId="80" fillId="0" borderId="122" xfId="3" applyNumberFormat="1" applyFont="1" applyBorder="1" applyAlignment="1">
      <alignment horizontal="center" vertical="center"/>
    </xf>
    <xf numFmtId="0" fontId="80" fillId="0" borderId="0" xfId="3" applyNumberFormat="1" applyFont="1" applyBorder="1" applyAlignment="1">
      <alignment vertical="center" wrapText="1"/>
    </xf>
    <xf numFmtId="0" fontId="80" fillId="0" borderId="0" xfId="3" applyNumberFormat="1" applyFont="1" applyBorder="1" applyAlignment="1"/>
    <xf numFmtId="0" fontId="80" fillId="0" borderId="122" xfId="3" applyNumberFormat="1" applyFont="1" applyBorder="1" applyAlignment="1">
      <alignment horizontal="center"/>
    </xf>
    <xf numFmtId="0" fontId="80" fillId="0" borderId="0" xfId="3" applyNumberFormat="1" applyFont="1" applyBorder="1" applyAlignment="1">
      <alignment horizontal="centerContinuous" vertical="center"/>
    </xf>
    <xf numFmtId="0" fontId="89" fillId="0" borderId="0" xfId="2" applyNumberFormat="1" applyFont="1" applyBorder="1" applyAlignment="1" applyProtection="1">
      <alignment horizontal="centerContinuous" vertical="center"/>
    </xf>
    <xf numFmtId="0" fontId="57" fillId="0" borderId="0" xfId="3" quotePrefix="1" applyNumberFormat="1" applyFont="1" applyFill="1" applyBorder="1" applyAlignment="1" applyProtection="1">
      <alignment horizontal="left" vertical="top" wrapText="1" indent="2"/>
      <protection hidden="1"/>
    </xf>
    <xf numFmtId="38" fontId="57" fillId="16" borderId="1" xfId="3" applyNumberFormat="1" applyFont="1" applyFill="1" applyBorder="1" applyAlignment="1" applyProtection="1">
      <alignment vertical="center" shrinkToFit="1"/>
      <protection locked="0"/>
    </xf>
    <xf numFmtId="0" fontId="98" fillId="0" borderId="0" xfId="19" applyFont="1" applyBorder="1"/>
    <xf numFmtId="0" fontId="57" fillId="0" borderId="150" xfId="3" applyNumberFormat="1" applyFont="1" applyBorder="1" applyAlignment="1">
      <alignment vertical="center"/>
    </xf>
    <xf numFmtId="0" fontId="65" fillId="21" borderId="151" xfId="3" applyNumberFormat="1" applyFont="1" applyFill="1" applyBorder="1" applyAlignment="1">
      <alignment horizontal="left"/>
    </xf>
    <xf numFmtId="0" fontId="57" fillId="21" borderId="152" xfId="3" applyNumberFormat="1" applyFont="1" applyFill="1" applyBorder="1" applyAlignment="1">
      <alignment vertical="center"/>
    </xf>
    <xf numFmtId="0" fontId="57" fillId="0" borderId="151" xfId="3" applyNumberFormat="1" applyFont="1" applyBorder="1" applyAlignment="1">
      <alignment vertical="center"/>
    </xf>
    <xf numFmtId="0" fontId="57" fillId="0" borderId="150" xfId="3" applyNumberFormat="1" applyFont="1" applyFill="1" applyBorder="1" applyAlignment="1">
      <alignment vertical="center"/>
    </xf>
    <xf numFmtId="164" fontId="65" fillId="0" borderId="153" xfId="3" applyNumberFormat="1" applyFont="1" applyBorder="1" applyAlignment="1">
      <alignment horizontal="right" vertical="center"/>
    </xf>
    <xf numFmtId="164" fontId="65" fillId="0" borderId="153" xfId="3" applyNumberFormat="1" applyFont="1" applyBorder="1" applyAlignment="1">
      <alignment vertical="top"/>
    </xf>
    <xf numFmtId="0" fontId="57" fillId="0" borderId="150" xfId="3" applyNumberFormat="1" applyFont="1" applyBorder="1" applyAlignment="1">
      <alignment horizontal="right" vertical="center"/>
    </xf>
    <xf numFmtId="0" fontId="57" fillId="0" borderId="0" xfId="3" applyNumberFormat="1" applyFont="1" applyBorder="1" applyAlignment="1"/>
    <xf numFmtId="0" fontId="57" fillId="0" borderId="0" xfId="3" applyNumberFormat="1" applyFont="1" applyBorder="1" applyAlignment="1">
      <alignment horizontal="right" vertical="center"/>
    </xf>
    <xf numFmtId="0" fontId="65" fillId="0" borderId="150" xfId="3" applyNumberFormat="1" applyFont="1" applyBorder="1" applyAlignment="1">
      <alignment vertical="center"/>
    </xf>
    <xf numFmtId="0" fontId="57" fillId="0" borderId="150" xfId="3" applyNumberFormat="1" applyFont="1" applyFill="1" applyBorder="1" applyAlignment="1" applyProtection="1">
      <alignment vertical="center"/>
      <protection hidden="1"/>
    </xf>
    <xf numFmtId="0" fontId="57" fillId="0" borderId="0" xfId="3" applyNumberFormat="1" applyFont="1" applyFill="1" applyBorder="1" applyAlignment="1" applyProtection="1">
      <alignment horizontal="right" vertical="center"/>
      <protection hidden="1"/>
    </xf>
    <xf numFmtId="0" fontId="57" fillId="0" borderId="0" xfId="3" applyNumberFormat="1" applyFont="1" applyFill="1" applyBorder="1" applyAlignment="1" applyProtection="1">
      <alignment vertical="center"/>
      <protection hidden="1"/>
    </xf>
    <xf numFmtId="0" fontId="80" fillId="0" borderId="150" xfId="3" applyNumberFormat="1" applyFont="1" applyBorder="1" applyAlignment="1">
      <alignment vertical="center"/>
    </xf>
    <xf numFmtId="0" fontId="65" fillId="0" borderId="0" xfId="3" applyNumberFormat="1" applyFont="1" applyBorder="1" applyAlignment="1">
      <alignment horizontal="right"/>
    </xf>
    <xf numFmtId="0" fontId="79" fillId="0" borderId="0" xfId="3" applyNumberFormat="1" applyFont="1" applyBorder="1" applyAlignment="1">
      <alignment vertical="center"/>
    </xf>
    <xf numFmtId="0" fontId="65" fillId="0" borderId="0" xfId="3" applyNumberFormat="1" applyFont="1" applyBorder="1" applyAlignment="1">
      <alignment vertical="center"/>
    </xf>
    <xf numFmtId="0" fontId="57" fillId="0" borderId="0" xfId="3" applyFont="1" applyFill="1" applyBorder="1" applyAlignment="1" applyProtection="1">
      <alignment horizontal="left" vertical="top" wrapText="1" indent="2"/>
      <protection hidden="1"/>
    </xf>
    <xf numFmtId="0" fontId="57" fillId="0" borderId="0" xfId="3" applyNumberFormat="1" applyFont="1" applyBorder="1" applyAlignment="1">
      <alignment horizontal="left" vertical="center" indent="2"/>
    </xf>
    <xf numFmtId="0" fontId="57" fillId="0" borderId="0" xfId="3" applyFont="1" applyBorder="1" applyAlignment="1">
      <alignment horizontal="left" wrapText="1" indent="2"/>
    </xf>
    <xf numFmtId="0" fontId="57" fillId="0" borderId="0" xfId="3" applyFont="1" applyBorder="1" applyAlignment="1">
      <alignment vertical="top" wrapText="1"/>
    </xf>
    <xf numFmtId="0" fontId="118" fillId="0" borderId="87" xfId="18" applyFont="1" applyBorder="1" applyAlignment="1">
      <alignment vertical="top" wrapText="1"/>
    </xf>
    <xf numFmtId="0" fontId="118" fillId="0" borderId="0" xfId="18" applyFont="1" applyBorder="1" applyAlignment="1">
      <alignment vertical="top" wrapText="1"/>
    </xf>
    <xf numFmtId="0" fontId="118" fillId="0" borderId="88" xfId="18" applyFont="1" applyBorder="1" applyAlignment="1">
      <alignment vertical="top" wrapText="1"/>
    </xf>
    <xf numFmtId="0" fontId="55" fillId="0" borderId="0" xfId="0" applyFont="1" applyAlignment="1">
      <alignment horizontal="left" vertical="center" wrapText="1"/>
    </xf>
    <xf numFmtId="38" fontId="116" fillId="26" borderId="140" xfId="18" applyNumberFormat="1" applyFont="1" applyFill="1" applyBorder="1" applyAlignment="1">
      <alignment horizontal="center" vertical="center" wrapText="1"/>
    </xf>
    <xf numFmtId="0" fontId="5" fillId="0" borderId="0" xfId="18" applyFont="1"/>
    <xf numFmtId="0" fontId="65" fillId="0" borderId="0" xfId="3" applyNumberFormat="1" applyFont="1" applyBorder="1" applyAlignment="1">
      <alignment horizontal="center" vertical="center"/>
    </xf>
    <xf numFmtId="0" fontId="0" fillId="0" borderId="117" xfId="0" applyBorder="1" applyProtection="1"/>
    <xf numFmtId="0" fontId="14" fillId="0" borderId="16" xfId="12" applyNumberFormat="1" applyFont="1" applyBorder="1" applyAlignment="1" applyProtection="1">
      <alignment vertical="center"/>
    </xf>
    <xf numFmtId="0" fontId="17" fillId="0" borderId="17" xfId="12" applyNumberFormat="1" applyFont="1" applyBorder="1" applyAlignment="1" applyProtection="1">
      <alignment horizontal="left" vertical="center"/>
    </xf>
    <xf numFmtId="0" fontId="54" fillId="0" borderId="154" xfId="0" applyFont="1" applyBorder="1" applyAlignment="1">
      <alignment horizontal="center"/>
    </xf>
    <xf numFmtId="0" fontId="57" fillId="0" borderId="157" xfId="0" applyFont="1" applyBorder="1" applyAlignment="1">
      <alignment wrapText="1"/>
    </xf>
    <xf numFmtId="0" fontId="62" fillId="0" borderId="157" xfId="0" applyFont="1" applyBorder="1"/>
    <xf numFmtId="164" fontId="111" fillId="0" borderId="155" xfId="0" applyNumberFormat="1" applyFont="1" applyBorder="1" applyAlignment="1">
      <alignment vertical="top"/>
    </xf>
    <xf numFmtId="0" fontId="55" fillId="0" borderId="156" xfId="0" applyFont="1" applyBorder="1" applyAlignment="1">
      <alignment vertical="top" wrapText="1"/>
    </xf>
    <xf numFmtId="164" fontId="111" fillId="0" borderId="0" xfId="0" applyNumberFormat="1" applyFont="1" applyBorder="1" applyAlignment="1"/>
    <xf numFmtId="164" fontId="111" fillId="0" borderId="0" xfId="0" applyNumberFormat="1" applyFont="1" applyBorder="1" applyAlignment="1">
      <alignment vertical="top"/>
    </xf>
    <xf numFmtId="0" fontId="55" fillId="0" borderId="156" xfId="0" applyFont="1" applyBorder="1" applyAlignment="1">
      <alignment vertical="top"/>
    </xf>
    <xf numFmtId="0" fontId="55" fillId="0" borderId="156" xfId="0" applyFont="1" applyBorder="1" applyAlignment="1"/>
    <xf numFmtId="164" fontId="111" fillId="0" borderId="155" xfId="0" applyNumberFormat="1" applyFont="1" applyBorder="1" applyAlignment="1">
      <alignment vertical="center"/>
    </xf>
    <xf numFmtId="0" fontId="55" fillId="0" borderId="156" xfId="0" applyFont="1" applyBorder="1" applyAlignment="1">
      <alignment vertical="center"/>
    </xf>
    <xf numFmtId="0" fontId="54" fillId="0" borderId="0" xfId="0" applyFont="1" applyAlignment="1">
      <alignment horizontal="center"/>
    </xf>
    <xf numFmtId="164" fontId="64" fillId="17" borderId="12" xfId="0" applyNumberFormat="1" applyFont="1" applyFill="1" applyBorder="1" applyAlignment="1" applyProtection="1">
      <alignment horizontal="left" vertical="center" wrapText="1"/>
    </xf>
    <xf numFmtId="164" fontId="64" fillId="17" borderId="13" xfId="0" applyNumberFormat="1" applyFont="1" applyFill="1" applyBorder="1" applyAlignment="1" applyProtection="1">
      <alignment horizontal="left" vertical="center" wrapText="1"/>
    </xf>
    <xf numFmtId="38" fontId="55" fillId="15" borderId="11" xfId="0" applyNumberFormat="1" applyFont="1" applyFill="1" applyBorder="1" applyAlignment="1" applyProtection="1">
      <alignment horizontal="right" shrinkToFit="1"/>
    </xf>
    <xf numFmtId="0" fontId="62" fillId="25" borderId="0" xfId="0" applyFont="1" applyFill="1" applyAlignment="1" applyProtection="1">
      <alignment vertical="center"/>
    </xf>
    <xf numFmtId="0" fontId="62" fillId="25" borderId="0" xfId="0" applyFont="1" applyFill="1" applyAlignment="1" applyProtection="1">
      <alignment horizontal="center" vertical="center"/>
    </xf>
    <xf numFmtId="0" fontId="57" fillId="25" borderId="0" xfId="0" applyFont="1" applyFill="1" applyAlignment="1" applyProtection="1">
      <alignment vertical="center"/>
    </xf>
    <xf numFmtId="38" fontId="55" fillId="0" borderId="114" xfId="0" applyNumberFormat="1" applyFont="1" applyFill="1" applyBorder="1" applyAlignment="1" applyProtection="1">
      <alignment horizontal="right" shrinkToFit="1"/>
      <protection locked="0"/>
    </xf>
    <xf numFmtId="0" fontId="64" fillId="17" borderId="1" xfId="0" applyFont="1" applyFill="1" applyBorder="1" applyAlignment="1" applyProtection="1">
      <alignment horizontal="left" vertical="center"/>
    </xf>
    <xf numFmtId="0" fontId="73" fillId="16" borderId="19" xfId="0" applyFont="1" applyFill="1" applyBorder="1" applyAlignment="1" applyProtection="1">
      <alignment horizontal="left" indent="2"/>
    </xf>
    <xf numFmtId="0" fontId="62" fillId="16" borderId="10" xfId="0" applyFont="1" applyFill="1" applyBorder="1" applyAlignment="1" applyProtection="1">
      <alignment horizontal="center" vertical="center"/>
    </xf>
    <xf numFmtId="0" fontId="62" fillId="0" borderId="15" xfId="0" applyFont="1" applyBorder="1" applyAlignment="1" applyProtection="1">
      <alignment horizontal="left" vertical="center" indent="1"/>
    </xf>
    <xf numFmtId="38" fontId="55" fillId="0" borderId="11" xfId="0" applyNumberFormat="1" applyFont="1" applyBorder="1" applyAlignment="1" applyProtection="1">
      <alignment horizontal="right" shrinkToFit="1"/>
      <protection locked="0"/>
    </xf>
    <xf numFmtId="0" fontId="62" fillId="16" borderId="17" xfId="0" applyFont="1" applyFill="1" applyBorder="1" applyAlignment="1" applyProtection="1">
      <alignment horizontal="center" vertical="center"/>
    </xf>
    <xf numFmtId="38" fontId="55" fillId="16" borderId="16" xfId="0" applyNumberFormat="1" applyFont="1" applyFill="1" applyBorder="1" applyAlignment="1" applyProtection="1">
      <alignment horizontal="right" shrinkToFit="1"/>
    </xf>
    <xf numFmtId="38" fontId="55" fillId="0" borderId="21" xfId="24" applyNumberFormat="1" applyFont="1" applyBorder="1" applyAlignment="1" applyProtection="1">
      <alignment horizontal="right"/>
      <protection locked="0"/>
    </xf>
    <xf numFmtId="38" fontId="62" fillId="0" borderId="21" xfId="24" applyNumberFormat="1" applyFont="1" applyBorder="1" applyAlignment="1" applyProtection="1">
      <alignment horizontal="right"/>
      <protection locked="0"/>
    </xf>
    <xf numFmtId="38" fontId="62" fillId="0" borderId="162" xfId="6" applyNumberFormat="1" applyFont="1" applyBorder="1" applyAlignment="1" applyProtection="1">
      <alignment horizontal="right"/>
      <protection locked="0"/>
    </xf>
    <xf numFmtId="38" fontId="62" fillId="0" borderId="1" xfId="0" applyNumberFormat="1" applyFont="1" applyFill="1" applyBorder="1" applyAlignment="1" applyProtection="1">
      <alignment horizontal="right" shrinkToFit="1"/>
      <protection locked="0"/>
    </xf>
    <xf numFmtId="38" fontId="62" fillId="0" borderId="21" xfId="23" applyNumberFormat="1" applyFont="1" applyBorder="1" applyAlignment="1" applyProtection="1">
      <alignment horizontal="right"/>
      <protection locked="0"/>
    </xf>
    <xf numFmtId="0" fontId="35" fillId="0" borderId="11" xfId="2" applyNumberFormat="1" applyBorder="1" applyAlignment="1" applyProtection="1">
      <alignment horizontal="left" vertical="center"/>
    </xf>
    <xf numFmtId="0" fontId="64" fillId="25" borderId="15" xfId="0" applyFont="1" applyFill="1" applyBorder="1" applyAlignment="1" applyProtection="1">
      <alignment horizontal="left" vertical="center" indent="2"/>
    </xf>
    <xf numFmtId="0" fontId="62" fillId="25" borderId="9" xfId="0" applyFont="1" applyFill="1" applyBorder="1" applyAlignment="1" applyProtection="1">
      <alignment horizontal="left" vertical="center"/>
    </xf>
    <xf numFmtId="38" fontId="55" fillId="25" borderId="11" xfId="0" applyNumberFormat="1" applyFont="1" applyFill="1" applyBorder="1" applyAlignment="1" applyProtection="1">
      <alignment horizontal="right" shrinkToFit="1"/>
    </xf>
    <xf numFmtId="38" fontId="55" fillId="25" borderId="15" xfId="0" applyNumberFormat="1" applyFont="1" applyFill="1" applyBorder="1" applyAlignment="1" applyProtection="1">
      <alignment horizontal="right" shrinkToFit="1"/>
    </xf>
    <xf numFmtId="38" fontId="55" fillId="25" borderId="9" xfId="0" applyNumberFormat="1" applyFont="1" applyFill="1" applyBorder="1" applyAlignment="1" applyProtection="1">
      <alignment horizontal="right" shrinkToFit="1"/>
    </xf>
    <xf numFmtId="0" fontId="62" fillId="16" borderId="5" xfId="0" applyFont="1" applyFill="1" applyBorder="1" applyAlignment="1" applyProtection="1">
      <alignment vertical="center"/>
    </xf>
    <xf numFmtId="0" fontId="62" fillId="16" borderId="6" xfId="0" applyFont="1" applyFill="1" applyBorder="1" applyAlignment="1" applyProtection="1">
      <alignment vertical="center"/>
    </xf>
    <xf numFmtId="0" fontId="62" fillId="16" borderId="5" xfId="0" applyFont="1" applyFill="1" applyBorder="1" applyAlignment="1" applyProtection="1">
      <alignment horizontal="left" vertical="center" indent="1"/>
    </xf>
    <xf numFmtId="0" fontId="139" fillId="0" borderId="0" xfId="12" applyFont="1" applyBorder="1" applyAlignment="1" applyProtection="1">
      <alignment vertical="center"/>
    </xf>
    <xf numFmtId="0" fontId="62" fillId="0" borderId="132" xfId="0" applyFont="1" applyBorder="1" applyAlignment="1" applyProtection="1">
      <alignment horizontal="left" vertical="center" indent="1"/>
    </xf>
    <xf numFmtId="0" fontId="62" fillId="0" borderId="132" xfId="0" applyFont="1" applyBorder="1" applyAlignment="1" applyProtection="1">
      <alignment vertical="center"/>
    </xf>
    <xf numFmtId="0" fontId="62" fillId="0" borderId="133" xfId="0" applyFont="1" applyBorder="1" applyAlignment="1" applyProtection="1">
      <alignment vertical="center"/>
    </xf>
    <xf numFmtId="38" fontId="85" fillId="0" borderId="1" xfId="0" applyNumberFormat="1" applyFont="1" applyBorder="1"/>
    <xf numFmtId="0" fontId="130" fillId="20" borderId="87" xfId="18" applyFont="1" applyFill="1" applyBorder="1" applyAlignment="1">
      <alignment horizontal="left" vertical="top"/>
    </xf>
    <xf numFmtId="0" fontId="130" fillId="20" borderId="0" xfId="18" applyFont="1" applyFill="1" applyBorder="1" applyAlignment="1">
      <alignment horizontal="left" vertical="top"/>
    </xf>
    <xf numFmtId="0" fontId="130" fillId="20" borderId="0" xfId="18" applyFont="1" applyFill="1" applyBorder="1" applyAlignment="1">
      <alignment horizontal="left" vertical="top" wrapText="1"/>
    </xf>
    <xf numFmtId="0" fontId="130" fillId="20" borderId="88" xfId="18" applyFont="1" applyFill="1" applyBorder="1" applyAlignment="1">
      <alignment horizontal="left" vertical="top" wrapText="1"/>
    </xf>
    <xf numFmtId="0" fontId="130" fillId="20" borderId="88" xfId="18" applyFont="1" applyFill="1" applyBorder="1" applyAlignment="1">
      <alignment horizontal="left" vertical="top"/>
    </xf>
    <xf numFmtId="0" fontId="130" fillId="20" borderId="0" xfId="18" applyFont="1" applyFill="1" applyBorder="1" applyAlignment="1">
      <alignment horizontal="left" vertical="top"/>
    </xf>
    <xf numFmtId="0" fontId="118" fillId="0" borderId="0" xfId="18" applyFont="1" applyBorder="1" applyAlignment="1">
      <alignment vertical="top" wrapText="1"/>
    </xf>
    <xf numFmtId="0" fontId="130" fillId="0" borderId="0" xfId="18" applyFont="1" applyBorder="1" applyAlignment="1">
      <alignment vertical="top"/>
    </xf>
    <xf numFmtId="178" fontId="8" fillId="0" borderId="141" xfId="18" applyNumberFormat="1" applyBorder="1" applyAlignment="1" applyProtection="1">
      <alignment horizontal="left" vertical="top" wrapText="1"/>
      <protection locked="0"/>
    </xf>
    <xf numFmtId="0" fontId="54" fillId="0" borderId="0" xfId="0" applyFont="1" applyBorder="1" applyAlignment="1" applyProtection="1">
      <alignment horizontal="left" vertical="center"/>
      <protection locked="0"/>
    </xf>
    <xf numFmtId="0" fontId="57" fillId="0" borderId="145" xfId="3" applyFont="1" applyBorder="1" applyProtection="1">
      <protection locked="0"/>
    </xf>
    <xf numFmtId="38" fontId="141" fillId="0" borderId="0" xfId="0" applyNumberFormat="1" applyFont="1" applyAlignment="1">
      <alignment vertical="center"/>
    </xf>
    <xf numFmtId="0" fontId="2" fillId="27" borderId="0" xfId="26" applyFill="1"/>
    <xf numFmtId="0" fontId="116" fillId="27" borderId="0" xfId="26" applyFont="1" applyFill="1" applyAlignment="1">
      <alignment horizontal="center"/>
    </xf>
    <xf numFmtId="0" fontId="54" fillId="27" borderId="0" xfId="26" applyFont="1" applyFill="1" applyAlignment="1">
      <alignment horizontal="center"/>
    </xf>
    <xf numFmtId="0" fontId="142" fillId="27" borderId="0" xfId="14" applyFont="1" applyFill="1" applyAlignment="1">
      <alignment horizontal="left" vertical="top"/>
    </xf>
    <xf numFmtId="0" fontId="102" fillId="27" borderId="0" xfId="26" applyFont="1" applyFill="1" applyAlignment="1">
      <alignment horizontal="left" vertical="top" wrapText="1"/>
    </xf>
    <xf numFmtId="0" fontId="102" fillId="27" borderId="0" xfId="26" applyFont="1" applyFill="1"/>
    <xf numFmtId="0" fontId="16" fillId="15" borderId="87" xfId="12" applyNumberFormat="1" applyFont="1" applyFill="1" applyBorder="1" applyAlignment="1" applyProtection="1">
      <alignment vertical="center"/>
    </xf>
    <xf numFmtId="0" fontId="16" fillId="15" borderId="0" xfId="12" applyNumberFormat="1" applyFont="1" applyFill="1" applyBorder="1" applyAlignment="1" applyProtection="1">
      <alignment vertical="center"/>
    </xf>
    <xf numFmtId="0" fontId="16" fillId="15" borderId="88" xfId="12" applyNumberFormat="1" applyFont="1" applyFill="1" applyBorder="1" applyAlignment="1" applyProtection="1">
      <alignment vertical="center"/>
    </xf>
    <xf numFmtId="0" fontId="16" fillId="15" borderId="89" xfId="12" applyNumberFormat="1" applyFont="1" applyFill="1" applyBorder="1" applyAlignment="1" applyProtection="1">
      <alignment vertical="center"/>
    </xf>
    <xf numFmtId="0" fontId="16" fillId="15" borderId="69" xfId="12" applyNumberFormat="1" applyFont="1" applyFill="1" applyBorder="1" applyAlignment="1" applyProtection="1">
      <alignment vertical="center"/>
    </xf>
    <xf numFmtId="0" fontId="16" fillId="15" borderId="90" xfId="12" applyNumberFormat="1" applyFont="1" applyFill="1" applyBorder="1" applyAlignment="1" applyProtection="1">
      <alignment vertical="center"/>
    </xf>
    <xf numFmtId="3" fontId="55" fillId="0" borderId="0" xfId="27" applyNumberFormat="1" applyFont="1" applyAlignment="1" applyProtection="1">
      <alignment horizontal="right" shrinkToFit="1"/>
      <protection locked="0"/>
    </xf>
    <xf numFmtId="3" fontId="55" fillId="25" borderId="1" xfId="3" applyNumberFormat="1" applyFont="1" applyFill="1" applyBorder="1" applyAlignment="1" applyProtection="1">
      <alignment horizontal="right"/>
      <protection locked="0"/>
    </xf>
    <xf numFmtId="0" fontId="64" fillId="16" borderId="34" xfId="0" applyFont="1" applyFill="1" applyBorder="1" applyAlignment="1">
      <alignment horizontal="left" vertical="center" indent="2"/>
    </xf>
    <xf numFmtId="0" fontId="62" fillId="16" borderId="29" xfId="0" applyFont="1" applyFill="1" applyBorder="1" applyAlignment="1">
      <alignment horizontal="center" vertical="center"/>
    </xf>
    <xf numFmtId="0" fontId="62" fillId="0" borderId="20" xfId="0" applyFont="1" applyBorder="1" applyAlignment="1">
      <alignment horizontal="left" vertical="center" indent="1"/>
    </xf>
    <xf numFmtId="38" fontId="55" fillId="21" borderId="117" xfId="0" applyNumberFormat="1" applyFont="1" applyFill="1" applyBorder="1" applyAlignment="1">
      <alignment horizontal="right" shrinkToFit="1"/>
    </xf>
    <xf numFmtId="38" fontId="55" fillId="21" borderId="115" xfId="0" applyNumberFormat="1" applyFont="1" applyFill="1" applyBorder="1" applyAlignment="1">
      <alignment horizontal="right" shrinkToFit="1"/>
    </xf>
    <xf numFmtId="0" fontId="64" fillId="16" borderId="117" xfId="0" applyFont="1" applyFill="1" applyBorder="1" applyAlignment="1">
      <alignment horizontal="left" vertical="center" indent="2"/>
    </xf>
    <xf numFmtId="0" fontId="64" fillId="16" borderId="13" xfId="0" applyFont="1" applyFill="1" applyBorder="1" applyAlignment="1">
      <alignment horizontal="center" vertical="center"/>
    </xf>
    <xf numFmtId="38" fontId="55" fillId="32" borderId="25" xfId="0" applyNumberFormat="1" applyFont="1" applyFill="1" applyBorder="1" applyAlignment="1">
      <alignment horizontal="right" shrinkToFit="1"/>
    </xf>
    <xf numFmtId="38" fontId="55" fillId="32" borderId="2" xfId="0" applyNumberFormat="1" applyFont="1" applyFill="1" applyBorder="1" applyAlignment="1">
      <alignment horizontal="right" shrinkToFit="1"/>
    </xf>
    <xf numFmtId="38" fontId="55" fillId="6" borderId="116" xfId="0" applyNumberFormat="1" applyFont="1" applyFill="1" applyBorder="1" applyAlignment="1">
      <alignment horizontal="right" shrinkToFit="1"/>
    </xf>
    <xf numFmtId="0" fontId="62" fillId="0" borderId="1" xfId="0" applyFont="1" applyBorder="1" applyAlignment="1">
      <alignment horizontal="left" vertical="center" indent="1"/>
    </xf>
    <xf numFmtId="38" fontId="55" fillId="32" borderId="13" xfId="0" applyNumberFormat="1" applyFont="1" applyFill="1" applyBorder="1" applyAlignment="1" applyProtection="1">
      <alignment horizontal="right" shrinkToFit="1"/>
      <protection locked="0"/>
    </xf>
    <xf numFmtId="0" fontId="64" fillId="16" borderId="34" xfId="0" applyFont="1" applyFill="1" applyBorder="1" applyAlignment="1">
      <alignment vertical="center"/>
    </xf>
    <xf numFmtId="0" fontId="62" fillId="16" borderId="29" xfId="0" applyFont="1" applyFill="1" applyBorder="1" applyAlignment="1">
      <alignment horizontal="left" vertical="center"/>
    </xf>
    <xf numFmtId="38" fontId="55" fillId="32" borderId="26" xfId="0" applyNumberFormat="1" applyFont="1" applyFill="1" applyBorder="1" applyAlignment="1">
      <alignment horizontal="right" shrinkToFit="1"/>
    </xf>
    <xf numFmtId="0" fontId="64" fillId="25" borderId="15" xfId="0" applyFont="1" applyFill="1" applyBorder="1" applyAlignment="1">
      <alignment horizontal="left" vertical="center" indent="2"/>
    </xf>
    <xf numFmtId="0" fontId="62" fillId="25" borderId="9" xfId="0" applyFont="1" applyFill="1" applyBorder="1" applyAlignment="1">
      <alignment horizontal="left" vertical="center"/>
    </xf>
    <xf numFmtId="38" fontId="55" fillId="25" borderId="11" xfId="0" applyNumberFormat="1" applyFont="1" applyFill="1" applyBorder="1" applyAlignment="1">
      <alignment horizontal="right" shrinkToFit="1"/>
    </xf>
    <xf numFmtId="38" fontId="55" fillId="25" borderId="15" xfId="0" applyNumberFormat="1" applyFont="1" applyFill="1" applyBorder="1" applyAlignment="1">
      <alignment horizontal="right" shrinkToFit="1"/>
    </xf>
    <xf numFmtId="38" fontId="55" fillId="25" borderId="9" xfId="0" applyNumberFormat="1" applyFont="1" applyFill="1" applyBorder="1" applyAlignment="1">
      <alignment horizontal="right" shrinkToFit="1"/>
    </xf>
    <xf numFmtId="0" fontId="57" fillId="16" borderId="9" xfId="0" applyFont="1" applyFill="1" applyBorder="1" applyAlignment="1">
      <alignment horizontal="center" vertical="center"/>
    </xf>
    <xf numFmtId="38" fontId="55" fillId="15" borderId="11" xfId="0" applyNumberFormat="1" applyFont="1" applyFill="1" applyBorder="1" applyAlignment="1">
      <alignment horizontal="right" shrinkToFit="1"/>
    </xf>
    <xf numFmtId="0" fontId="62" fillId="0" borderId="15" xfId="0" applyFont="1" applyBorder="1" applyAlignment="1">
      <alignment horizontal="left" vertical="center" indent="1"/>
    </xf>
    <xf numFmtId="0" fontId="62" fillId="0" borderId="9" xfId="0" applyFont="1" applyBorder="1" applyAlignment="1">
      <alignment horizontal="center" vertical="center"/>
    </xf>
    <xf numFmtId="38" fontId="55" fillId="16" borderId="13" xfId="0" applyNumberFormat="1" applyFont="1" applyFill="1" applyBorder="1" applyAlignment="1" applyProtection="1">
      <alignment horizontal="right" shrinkToFit="1"/>
      <protection locked="0"/>
    </xf>
    <xf numFmtId="38" fontId="55" fillId="3" borderId="17" xfId="0" applyNumberFormat="1" applyFont="1" applyFill="1" applyBorder="1" applyAlignment="1">
      <alignment horizontal="right" shrinkToFit="1"/>
    </xf>
    <xf numFmtId="0" fontId="64" fillId="0" borderId="0" xfId="10" applyFont="1" applyFill="1" applyAlignment="1" applyProtection="1">
      <alignment horizontal="left" vertical="center" indent="2"/>
      <protection hidden="1"/>
    </xf>
    <xf numFmtId="49" fontId="35" fillId="0" borderId="0" xfId="2" applyNumberFormat="1" applyBorder="1" applyAlignment="1" applyProtection="1">
      <alignment horizontal="center"/>
    </xf>
    <xf numFmtId="0" fontId="35" fillId="0" borderId="0" xfId="2" applyFill="1" applyAlignment="1" applyProtection="1">
      <alignment horizontal="center"/>
    </xf>
    <xf numFmtId="0" fontId="64" fillId="0" borderId="13" xfId="0" applyFont="1" applyFill="1" applyBorder="1" applyAlignment="1">
      <alignment horizontal="center" vertical="center"/>
    </xf>
    <xf numFmtId="0" fontId="62" fillId="0" borderId="117" xfId="0" applyFont="1" applyFill="1" applyBorder="1" applyAlignment="1">
      <alignment horizontal="left" vertical="center" indent="1"/>
    </xf>
    <xf numFmtId="0" fontId="62" fillId="0" borderId="0" xfId="0" applyFont="1" applyAlignment="1" applyProtection="1">
      <alignment horizontal="left" vertical="center"/>
    </xf>
    <xf numFmtId="164" fontId="64" fillId="17" borderId="12" xfId="0" applyNumberFormat="1" applyFont="1" applyFill="1" applyBorder="1" applyAlignment="1" applyProtection="1">
      <alignment horizontal="left" vertical="center" wrapText="1"/>
    </xf>
    <xf numFmtId="0" fontId="62" fillId="0" borderId="20" xfId="0" applyFont="1" applyBorder="1" applyAlignment="1" applyProtection="1">
      <alignment horizontal="left" vertical="center" indent="1"/>
    </xf>
    <xf numFmtId="0" fontId="62" fillId="0" borderId="13" xfId="0" applyFont="1" applyBorder="1" applyAlignment="1" applyProtection="1">
      <alignment horizontal="left" vertical="center" indent="1"/>
    </xf>
    <xf numFmtId="164" fontId="64" fillId="6" borderId="12" xfId="0" applyNumberFormat="1" applyFont="1" applyFill="1" applyBorder="1" applyAlignment="1" applyProtection="1">
      <alignment horizontal="left" vertical="center" wrapText="1" indent="1"/>
    </xf>
    <xf numFmtId="0" fontId="62" fillId="0" borderId="5" xfId="0" applyFont="1" applyBorder="1" applyAlignment="1" applyProtection="1">
      <alignment horizontal="left" vertical="center" wrapText="1" indent="1"/>
    </xf>
    <xf numFmtId="0" fontId="62" fillId="0" borderId="5" xfId="0" applyFont="1" applyBorder="1" applyAlignment="1" applyProtection="1">
      <alignment horizontal="left" vertical="center" indent="1"/>
    </xf>
    <xf numFmtId="0" fontId="35" fillId="28" borderId="168" xfId="2" applyFill="1" applyBorder="1" applyAlignment="1" applyProtection="1">
      <alignment horizontal="left" vertical="top" wrapText="1" indent="1"/>
    </xf>
    <xf numFmtId="0" fontId="65" fillId="16" borderId="15" xfId="0" applyFont="1" applyFill="1" applyBorder="1" applyAlignment="1" applyProtection="1">
      <alignment horizontal="center" vertical="center"/>
    </xf>
    <xf numFmtId="38" fontId="54" fillId="16" borderId="136" xfId="0" applyNumberFormat="1" applyFont="1" applyFill="1" applyBorder="1" applyAlignment="1" applyProtection="1">
      <alignment horizontal="right" vertical="center"/>
    </xf>
    <xf numFmtId="0" fontId="57" fillId="0" borderId="49" xfId="0" applyFont="1" applyBorder="1" applyAlignment="1" applyProtection="1">
      <alignment horizontal="left" wrapText="1"/>
    </xf>
    <xf numFmtId="0" fontId="57" fillId="0" borderId="6" xfId="0" applyFont="1" applyBorder="1" applyAlignment="1" applyProtection="1">
      <alignment horizontal="left" indent="1"/>
    </xf>
    <xf numFmtId="0" fontId="57" fillId="0" borderId="6" xfId="0" applyFont="1" applyBorder="1" applyAlignment="1" applyProtection="1">
      <alignment horizontal="left" wrapText="1" indent="1"/>
    </xf>
    <xf numFmtId="0" fontId="57" fillId="16" borderId="6" xfId="0" applyFont="1" applyFill="1" applyBorder="1" applyAlignment="1" applyProtection="1">
      <alignment horizontal="left" indent="2"/>
    </xf>
    <xf numFmtId="0" fontId="64" fillId="0" borderId="45" xfId="0" applyFont="1" applyFill="1" applyBorder="1" applyAlignment="1" applyProtection="1">
      <alignment horizontal="left" indent="2"/>
    </xf>
    <xf numFmtId="0" fontId="62" fillId="0" borderId="21" xfId="0" applyFont="1" applyFill="1" applyBorder="1" applyAlignment="1" applyProtection="1">
      <alignment horizontal="center" wrapText="1"/>
    </xf>
    <xf numFmtId="38" fontId="55" fillId="16" borderId="136" xfId="0" applyNumberFormat="1" applyFont="1" applyFill="1" applyBorder="1" applyAlignment="1" applyProtection="1">
      <alignment horizontal="right" vertical="center"/>
    </xf>
    <xf numFmtId="49" fontId="62" fillId="0" borderId="0" xfId="11" applyNumberFormat="1" applyFont="1" applyFill="1" applyBorder="1" applyAlignment="1" applyProtection="1">
      <alignment horizontal="left" vertical="center" wrapText="1"/>
    </xf>
    <xf numFmtId="0" fontId="62" fillId="0" borderId="55" xfId="10" applyFont="1" applyFill="1" applyBorder="1" applyAlignment="1" applyProtection="1">
      <alignment vertical="center"/>
    </xf>
    <xf numFmtId="0" fontId="62" fillId="0" borderId="0" xfId="10" applyFont="1" applyAlignment="1" applyProtection="1">
      <alignment vertical="center"/>
    </xf>
    <xf numFmtId="0" fontId="62" fillId="0" borderId="0" xfId="10" applyFont="1" applyFill="1" applyAlignment="1" applyProtection="1">
      <alignment vertical="center"/>
    </xf>
    <xf numFmtId="0" fontId="62" fillId="0" borderId="55" xfId="10" applyFont="1" applyFill="1" applyBorder="1" applyAlignment="1" applyProtection="1">
      <alignment horizontal="centerContinuous" vertical="center"/>
    </xf>
    <xf numFmtId="0" fontId="95" fillId="0" borderId="0" xfId="10" applyFont="1" applyBorder="1" applyAlignment="1" applyProtection="1">
      <alignment vertical="top"/>
    </xf>
    <xf numFmtId="0" fontId="62" fillId="0" borderId="0" xfId="10" applyFont="1" applyBorder="1" applyAlignment="1" applyProtection="1">
      <alignment vertical="center"/>
    </xf>
    <xf numFmtId="0" fontId="62" fillId="0" borderId="0" xfId="10" applyFont="1" applyBorder="1" applyAlignment="1" applyProtection="1">
      <alignment horizontal="right" vertical="center"/>
    </xf>
    <xf numFmtId="0" fontId="68" fillId="0" borderId="0" xfId="10" applyFont="1" applyFill="1" applyAlignment="1" applyProtection="1">
      <alignment horizontal="left" vertical="center" indent="1"/>
    </xf>
    <xf numFmtId="0" fontId="68" fillId="0" borderId="0" xfId="10" applyFont="1" applyAlignment="1" applyProtection="1">
      <alignment horizontal="center" vertical="center"/>
    </xf>
    <xf numFmtId="0" fontId="62" fillId="0" borderId="0" xfId="10" applyFont="1" applyAlignment="1" applyProtection="1">
      <alignment horizontal="right" vertical="center"/>
    </xf>
    <xf numFmtId="0" fontId="68" fillId="0" borderId="0" xfId="10" applyFont="1" applyAlignment="1" applyProtection="1">
      <alignment vertical="center"/>
    </xf>
    <xf numFmtId="0" fontId="64" fillId="0" borderId="0" xfId="10" applyFont="1" applyFill="1" applyBorder="1" applyAlignment="1" applyProtection="1">
      <alignment horizontal="left"/>
    </xf>
    <xf numFmtId="0" fontId="62" fillId="0" borderId="0" xfId="10" applyFont="1" applyFill="1" applyBorder="1" applyAlignment="1" applyProtection="1">
      <alignment vertical="center"/>
    </xf>
    <xf numFmtId="0" fontId="62" fillId="0" borderId="0" xfId="10" applyFont="1" applyFill="1" applyBorder="1" applyAlignment="1" applyProtection="1">
      <alignment horizontal="right" vertical="center"/>
    </xf>
    <xf numFmtId="49" fontId="62" fillId="0" borderId="0" xfId="10" applyNumberFormat="1" applyFont="1" applyFill="1" applyAlignment="1" applyProtection="1">
      <alignment horizontal="left" vertical="center"/>
    </xf>
    <xf numFmtId="0" fontId="62" fillId="0" borderId="0" xfId="10" applyFont="1" applyFill="1" applyAlignment="1" applyProtection="1">
      <alignment horizontal="right" vertical="center"/>
    </xf>
    <xf numFmtId="3" fontId="62" fillId="0" borderId="0" xfId="10" applyNumberFormat="1" applyFont="1" applyFill="1" applyAlignment="1" applyProtection="1">
      <alignment vertical="center"/>
    </xf>
    <xf numFmtId="3" fontId="62" fillId="0" borderId="0" xfId="10" applyNumberFormat="1" applyFont="1" applyFill="1" applyBorder="1" applyAlignment="1" applyProtection="1">
      <alignment vertical="center"/>
    </xf>
    <xf numFmtId="0" fontId="62" fillId="16" borderId="0" xfId="10" applyFont="1" applyFill="1" applyAlignment="1" applyProtection="1">
      <alignment vertical="center"/>
    </xf>
    <xf numFmtId="0" fontId="62" fillId="16" borderId="0" xfId="10" applyFont="1" applyFill="1" applyAlignment="1" applyProtection="1">
      <alignment horizontal="center" vertical="center"/>
    </xf>
    <xf numFmtId="0" fontId="62" fillId="16" borderId="0" xfId="10" applyFont="1" applyFill="1" applyAlignment="1" applyProtection="1">
      <alignment horizontal="right" vertical="center"/>
    </xf>
    <xf numFmtId="0" fontId="64" fillId="16" borderId="0" xfId="10" applyFont="1" applyFill="1" applyAlignment="1" applyProtection="1">
      <alignment horizontal="right" vertical="center" indent="3"/>
    </xf>
    <xf numFmtId="0" fontId="62" fillId="16" borderId="0" xfId="10" applyFont="1" applyFill="1" applyBorder="1" applyAlignment="1" applyProtection="1">
      <alignment horizontal="right" vertical="center"/>
    </xf>
    <xf numFmtId="0" fontId="62" fillId="0" borderId="0" xfId="10" applyFont="1" applyFill="1" applyAlignment="1" applyProtection="1">
      <alignment vertical="center" shrinkToFit="1"/>
    </xf>
    <xf numFmtId="0" fontId="64" fillId="0" borderId="0" xfId="10" applyFont="1" applyFill="1" applyBorder="1" applyAlignment="1" applyProtection="1">
      <alignment horizontal="left" vertical="center"/>
    </xf>
    <xf numFmtId="0" fontId="62" fillId="0" borderId="0" xfId="10" applyFont="1" applyFill="1" applyBorder="1" applyAlignment="1" applyProtection="1">
      <alignment vertical="center" shrinkToFit="1"/>
    </xf>
    <xf numFmtId="0" fontId="62" fillId="0" borderId="0" xfId="10" applyFont="1" applyFill="1" applyAlignment="1" applyProtection="1">
      <alignment horizontal="center" vertical="center"/>
    </xf>
    <xf numFmtId="0" fontId="62" fillId="0" borderId="0" xfId="10" applyFont="1" applyFill="1" applyAlignment="1" applyProtection="1">
      <alignment vertical="center" wrapText="1"/>
    </xf>
    <xf numFmtId="0" fontId="62" fillId="0" borderId="0" xfId="10" applyFont="1" applyFill="1" applyAlignment="1" applyProtection="1">
      <alignment horizontal="center" vertical="top"/>
    </xf>
    <xf numFmtId="0" fontId="62" fillId="0" borderId="0" xfId="10" applyFont="1" applyFill="1" applyAlignment="1" applyProtection="1">
      <alignment vertical="top" wrapText="1"/>
    </xf>
    <xf numFmtId="0" fontId="62" fillId="0" borderId="0" xfId="10" applyFont="1" applyFill="1" applyBorder="1" applyAlignment="1" applyProtection="1">
      <alignment horizontal="right" vertical="top"/>
    </xf>
    <xf numFmtId="38" fontId="62" fillId="16" borderId="0" xfId="10" applyNumberFormat="1" applyFont="1" applyFill="1" applyAlignment="1" applyProtection="1">
      <alignment vertical="top" shrinkToFit="1"/>
    </xf>
    <xf numFmtId="1" fontId="62" fillId="0" borderId="0" xfId="10" applyNumberFormat="1" applyFont="1" applyFill="1" applyAlignment="1" applyProtection="1">
      <alignment horizontal="center" vertical="center"/>
    </xf>
    <xf numFmtId="1" fontId="62" fillId="0" borderId="0" xfId="10" applyNumberFormat="1" applyFont="1" applyFill="1" applyAlignment="1" applyProtection="1">
      <alignment horizontal="left" vertical="center"/>
    </xf>
    <xf numFmtId="38" fontId="62" fillId="16" borderId="0" xfId="10" applyNumberFormat="1" applyFont="1" applyFill="1" applyAlignment="1" applyProtection="1">
      <alignment horizontal="right" shrinkToFit="1"/>
    </xf>
    <xf numFmtId="0" fontId="62" fillId="0" borderId="0" xfId="10" quotePrefix="1" applyFont="1" applyFill="1" applyAlignment="1" applyProtection="1">
      <alignment horizontal="left" vertical="center" wrapText="1"/>
    </xf>
    <xf numFmtId="0" fontId="62" fillId="0" borderId="0" xfId="10" applyFont="1" applyFill="1" applyAlignment="1" applyProtection="1">
      <alignment horizontal="left" vertical="center" wrapText="1"/>
    </xf>
    <xf numFmtId="49" fontId="62" fillId="0" borderId="0" xfId="10" applyNumberFormat="1" applyFont="1" applyFill="1" applyAlignment="1" applyProtection="1">
      <alignment horizontal="center" vertical="center"/>
    </xf>
    <xf numFmtId="3" fontId="62" fillId="0" borderId="0" xfId="10" quotePrefix="1" applyNumberFormat="1" applyFont="1" applyFill="1" applyAlignment="1" applyProtection="1">
      <alignment horizontal="left" vertical="center" wrapText="1"/>
    </xf>
    <xf numFmtId="3" fontId="62" fillId="0" borderId="0" xfId="10" applyNumberFormat="1" applyFont="1" applyFill="1" applyAlignment="1" applyProtection="1">
      <alignment vertical="center" wrapText="1"/>
    </xf>
    <xf numFmtId="0" fontId="62" fillId="0" borderId="0" xfId="10" applyNumberFormat="1" applyFont="1" applyFill="1" applyAlignment="1" applyProtection="1">
      <alignment horizontal="center" vertical="center"/>
    </xf>
    <xf numFmtId="3" fontId="62" fillId="0" borderId="0" xfId="10" applyNumberFormat="1" applyFont="1" applyFill="1" applyAlignment="1" applyProtection="1">
      <alignment horizontal="center" vertical="center" wrapText="1"/>
    </xf>
    <xf numFmtId="3" fontId="62" fillId="0" borderId="0" xfId="10" applyNumberFormat="1" applyFont="1" applyAlignment="1" applyProtection="1">
      <alignment vertical="center"/>
    </xf>
    <xf numFmtId="3" fontId="62" fillId="0" borderId="0" xfId="10" applyNumberFormat="1" applyFont="1" applyFill="1" applyAlignment="1" applyProtection="1">
      <alignment horizontal="left" vertical="center" wrapText="1"/>
    </xf>
    <xf numFmtId="0" fontId="62" fillId="0" borderId="0" xfId="10" applyFont="1" applyAlignment="1" applyProtection="1">
      <alignment horizontal="left" vertical="center"/>
    </xf>
    <xf numFmtId="0" fontId="62" fillId="0" borderId="0" xfId="10" applyFont="1" applyAlignment="1" applyProtection="1">
      <alignment horizontal="center" vertical="center"/>
    </xf>
    <xf numFmtId="0" fontId="62" fillId="0" borderId="0" xfId="10" applyFont="1" applyFill="1" applyAlignment="1" applyProtection="1">
      <alignment horizontal="left" vertical="top"/>
    </xf>
    <xf numFmtId="49" fontId="62" fillId="0" borderId="0" xfId="10" applyNumberFormat="1" applyFont="1" applyFill="1" applyAlignment="1" applyProtection="1">
      <alignment horizontal="center" vertical="top"/>
    </xf>
    <xf numFmtId="3" fontId="62" fillId="0" borderId="0" xfId="10" applyNumberFormat="1" applyFont="1" applyFill="1" applyAlignment="1" applyProtection="1">
      <alignment horizontal="left" vertical="top" wrapText="1"/>
    </xf>
    <xf numFmtId="0" fontId="62" fillId="16" borderId="0" xfId="10" applyFont="1" applyFill="1" applyAlignment="1" applyProtection="1">
      <alignment horizontal="left" vertical="center"/>
    </xf>
    <xf numFmtId="0" fontId="64" fillId="16" borderId="0" xfId="10" applyFont="1" applyFill="1" applyAlignment="1" applyProtection="1">
      <alignment horizontal="right" vertical="center"/>
    </xf>
    <xf numFmtId="38" fontId="64" fillId="16" borderId="46" xfId="10" applyNumberFormat="1" applyFont="1" applyFill="1" applyBorder="1" applyAlignment="1" applyProtection="1">
      <alignment horizontal="right" shrinkToFit="1"/>
    </xf>
    <xf numFmtId="0" fontId="62" fillId="16" borderId="0" xfId="10" quotePrefix="1" applyFont="1" applyFill="1" applyAlignment="1" applyProtection="1">
      <alignment horizontal="left" vertical="center"/>
    </xf>
    <xf numFmtId="0" fontId="62" fillId="16" borderId="0" xfId="11" quotePrefix="1" applyFont="1" applyFill="1" applyAlignment="1" applyProtection="1">
      <alignment horizontal="left" vertical="center"/>
    </xf>
    <xf numFmtId="0" fontId="62" fillId="0" borderId="0" xfId="10" applyFont="1" applyFill="1" applyBorder="1" applyAlignment="1" applyProtection="1">
      <alignment horizontal="left" vertical="center"/>
    </xf>
    <xf numFmtId="0" fontId="64" fillId="16" borderId="0" xfId="10" quotePrefix="1" applyFont="1" applyFill="1" applyAlignment="1" applyProtection="1">
      <alignment horizontal="left" vertical="center"/>
    </xf>
    <xf numFmtId="0" fontId="64" fillId="0" borderId="0" xfId="10" quotePrefix="1" applyFont="1" applyFill="1" applyAlignment="1" applyProtection="1">
      <alignment horizontal="left" vertical="center"/>
    </xf>
    <xf numFmtId="0" fontId="64" fillId="0" borderId="0" xfId="10" applyFont="1" applyFill="1" applyAlignment="1" applyProtection="1">
      <alignment horizontal="right" vertical="center"/>
    </xf>
    <xf numFmtId="0" fontId="64" fillId="0" borderId="0" xfId="11" applyFont="1" applyFill="1" applyBorder="1" applyAlignment="1" applyProtection="1">
      <alignment vertical="center"/>
    </xf>
    <xf numFmtId="0" fontId="62" fillId="0" borderId="0" xfId="11" applyFont="1" applyFill="1" applyBorder="1" applyAlignment="1" applyProtection="1">
      <alignment vertical="center"/>
    </xf>
    <xf numFmtId="0" fontId="62" fillId="0" borderId="0" xfId="11" applyFont="1" applyFill="1" applyBorder="1" applyAlignment="1" applyProtection="1">
      <alignment horizontal="right" vertical="center"/>
    </xf>
    <xf numFmtId="0" fontId="85" fillId="0" borderId="0" xfId="0" quotePrefix="1" applyFont="1" applyFill="1" applyBorder="1" applyAlignment="1" applyProtection="1">
      <alignment horizontal="left" vertical="center"/>
    </xf>
    <xf numFmtId="0" fontId="62" fillId="0" borderId="0" xfId="11" applyFont="1" applyFill="1" applyAlignment="1" applyProtection="1">
      <alignment horizontal="left" vertical="center"/>
    </xf>
    <xf numFmtId="49" fontId="62" fillId="0" borderId="0" xfId="11" applyNumberFormat="1" applyFont="1" applyFill="1" applyAlignment="1" applyProtection="1">
      <alignment horizontal="left" vertical="center"/>
    </xf>
    <xf numFmtId="0" fontId="62" fillId="0" borderId="0" xfId="11" applyFont="1" applyFill="1" applyAlignment="1" applyProtection="1">
      <alignment horizontal="center" vertical="center"/>
    </xf>
    <xf numFmtId="0" fontId="62" fillId="0" borderId="0" xfId="11" applyFont="1" applyFill="1" applyAlignment="1" applyProtection="1">
      <alignment vertical="center" wrapText="1"/>
    </xf>
    <xf numFmtId="0" fontId="62" fillId="0" borderId="0" xfId="11" applyFont="1" applyFill="1" applyAlignment="1" applyProtection="1">
      <alignment vertical="center"/>
    </xf>
    <xf numFmtId="0" fontId="62" fillId="0" borderId="0" xfId="11" applyNumberFormat="1" applyFont="1" applyFill="1" applyAlignment="1" applyProtection="1">
      <alignment horizontal="center" vertical="center"/>
    </xf>
    <xf numFmtId="3" fontId="62" fillId="0" borderId="0" xfId="11" applyNumberFormat="1" applyFont="1" applyFill="1" applyAlignment="1" applyProtection="1">
      <alignment vertical="center"/>
    </xf>
    <xf numFmtId="0" fontId="62" fillId="0" borderId="0" xfId="11" applyFont="1" applyFill="1" applyAlignment="1" applyProtection="1">
      <alignment horizontal="center" vertical="top"/>
    </xf>
    <xf numFmtId="3" fontId="62" fillId="0" borderId="0" xfId="11" applyNumberFormat="1" applyFont="1" applyFill="1" applyBorder="1" applyAlignment="1" applyProtection="1">
      <alignment vertical="center"/>
    </xf>
    <xf numFmtId="38" fontId="62" fillId="0" borderId="0" xfId="11" applyNumberFormat="1" applyFont="1" applyFill="1" applyAlignment="1" applyProtection="1">
      <alignment horizontal="left" vertical="center" wrapText="1"/>
    </xf>
    <xf numFmtId="0" fontId="62" fillId="0" borderId="0" xfId="11" applyFont="1" applyFill="1" applyAlignment="1" applyProtection="1">
      <alignment horizontal="left" vertical="center" wrapText="1"/>
    </xf>
    <xf numFmtId="0" fontId="62" fillId="0" borderId="0" xfId="11" quotePrefix="1" applyFont="1" applyFill="1" applyAlignment="1" applyProtection="1">
      <alignment horizontal="left" vertical="center" wrapText="1"/>
    </xf>
    <xf numFmtId="1" fontId="62" fillId="0" borderId="0" xfId="11" applyNumberFormat="1" applyFont="1" applyFill="1" applyAlignment="1" applyProtection="1">
      <alignment horizontal="center" vertical="center"/>
    </xf>
    <xf numFmtId="0" fontId="62" fillId="0" borderId="0" xfId="11" quotePrefix="1" applyFont="1" applyFill="1" applyAlignment="1" applyProtection="1">
      <alignment horizontal="left" vertical="center"/>
    </xf>
    <xf numFmtId="1" fontId="62" fillId="0" borderId="0" xfId="11" quotePrefix="1" applyNumberFormat="1" applyFont="1" applyFill="1" applyAlignment="1" applyProtection="1">
      <alignment horizontal="center" vertical="center"/>
    </xf>
    <xf numFmtId="0" fontId="62" fillId="0" borderId="0" xfId="11" applyFont="1" applyFill="1" applyAlignment="1" applyProtection="1">
      <alignment horizontal="left" vertical="top"/>
    </xf>
    <xf numFmtId="1" fontId="62" fillId="0" borderId="0" xfId="11" applyNumberFormat="1" applyFont="1" applyFill="1" applyAlignment="1" applyProtection="1">
      <alignment horizontal="center" vertical="top"/>
    </xf>
    <xf numFmtId="0" fontId="62" fillId="0" borderId="0" xfId="11" applyFont="1" applyFill="1" applyAlignment="1" applyProtection="1">
      <alignment vertical="top" wrapText="1"/>
    </xf>
    <xf numFmtId="0" fontId="62" fillId="0" borderId="0" xfId="11" applyFont="1" applyAlignment="1" applyProtection="1">
      <alignment horizontal="left" vertical="center"/>
    </xf>
    <xf numFmtId="1" fontId="62" fillId="0" borderId="0" xfId="11" applyNumberFormat="1" applyFont="1" applyAlignment="1" applyProtection="1">
      <alignment horizontal="center" vertical="center"/>
    </xf>
    <xf numFmtId="0" fontId="62" fillId="0" borderId="0" xfId="11" applyFont="1" applyAlignment="1" applyProtection="1">
      <alignment vertical="center" wrapText="1"/>
    </xf>
    <xf numFmtId="0" fontId="62" fillId="0" borderId="0" xfId="11" applyFont="1" applyAlignment="1" applyProtection="1">
      <alignment horizontal="center" vertical="center"/>
    </xf>
    <xf numFmtId="0" fontId="62" fillId="0" borderId="0" xfId="11" applyFont="1" applyAlignment="1" applyProtection="1">
      <alignment horizontal="left" vertical="center" wrapText="1"/>
    </xf>
    <xf numFmtId="49" fontId="62" fillId="4" borderId="0" xfId="11" applyNumberFormat="1" applyFont="1" applyFill="1" applyBorder="1" applyAlignment="1" applyProtection="1">
      <alignment horizontal="left" vertical="center"/>
    </xf>
    <xf numFmtId="49" fontId="62" fillId="4" borderId="0" xfId="11" applyNumberFormat="1" applyFont="1" applyFill="1" applyBorder="1" applyAlignment="1" applyProtection="1">
      <alignment horizontal="center" vertical="center"/>
    </xf>
    <xf numFmtId="0" fontId="62" fillId="4" borderId="0" xfId="11" applyNumberFormat="1" applyFont="1" applyFill="1" applyBorder="1" applyAlignment="1" applyProtection="1">
      <alignment vertical="center" wrapText="1"/>
    </xf>
    <xf numFmtId="49" fontId="62" fillId="4" borderId="0" xfId="11" applyNumberFormat="1" applyFont="1" applyFill="1" applyBorder="1" applyAlignment="1" applyProtection="1">
      <alignment horizontal="right" vertical="center"/>
    </xf>
    <xf numFmtId="49" fontId="62" fillId="0" borderId="0" xfId="11" applyNumberFormat="1" applyFont="1" applyFill="1" applyBorder="1" applyAlignment="1" applyProtection="1">
      <alignment horizontal="left" vertical="center"/>
    </xf>
    <xf numFmtId="49" fontId="62" fillId="0" borderId="0" xfId="11" applyNumberFormat="1" applyFont="1" applyFill="1" applyBorder="1" applyAlignment="1" applyProtection="1">
      <alignment horizontal="center" vertical="center"/>
    </xf>
    <xf numFmtId="0" fontId="62" fillId="0" borderId="0" xfId="11" applyNumberFormat="1" applyFont="1" applyFill="1" applyBorder="1" applyAlignment="1" applyProtection="1">
      <alignment vertical="center" wrapText="1"/>
    </xf>
    <xf numFmtId="49" fontId="62" fillId="0" borderId="0" xfId="11" applyNumberFormat="1" applyFont="1" applyFill="1" applyBorder="1" applyAlignment="1" applyProtection="1">
      <alignment horizontal="right" vertical="center"/>
    </xf>
    <xf numFmtId="0" fontId="62" fillId="0" borderId="0" xfId="11" applyFont="1" applyBorder="1" applyAlignment="1" applyProtection="1">
      <alignment vertical="center"/>
    </xf>
    <xf numFmtId="0" fontId="62" fillId="0" borderId="0" xfId="11" applyFont="1" applyAlignment="1" applyProtection="1">
      <alignment horizontal="left" vertical="top"/>
    </xf>
    <xf numFmtId="0" fontId="62" fillId="0" borderId="0" xfId="11" applyFont="1" applyAlignment="1" applyProtection="1">
      <alignment horizontal="center" vertical="top"/>
    </xf>
    <xf numFmtId="0" fontId="62" fillId="0" borderId="0" xfId="11" applyFont="1" applyAlignment="1" applyProtection="1">
      <alignment horizontal="left" vertical="top" wrapText="1"/>
    </xf>
    <xf numFmtId="0" fontId="62" fillId="0" borderId="0" xfId="11" applyFont="1" applyFill="1" applyBorder="1" applyAlignment="1" applyProtection="1">
      <alignment horizontal="right" vertical="top"/>
    </xf>
    <xf numFmtId="0" fontId="62" fillId="0" borderId="0" xfId="11" quotePrefix="1" applyFont="1" applyAlignment="1" applyProtection="1">
      <alignment horizontal="left" vertical="top"/>
    </xf>
    <xf numFmtId="0" fontId="62" fillId="0" borderId="0" xfId="11" applyFont="1" applyBorder="1" applyAlignment="1" applyProtection="1">
      <alignment horizontal="left" vertical="center"/>
    </xf>
    <xf numFmtId="0" fontId="64" fillId="0" borderId="0" xfId="11" quotePrefix="1" applyFont="1" applyAlignment="1" applyProtection="1">
      <alignment horizontal="left" vertical="top"/>
    </xf>
    <xf numFmtId="0" fontId="64" fillId="0" borderId="0" xfId="11" applyFont="1" applyAlignment="1" applyProtection="1">
      <alignment horizontal="left" vertical="top"/>
    </xf>
    <xf numFmtId="0" fontId="64" fillId="0" borderId="0" xfId="11" applyFont="1" applyAlignment="1" applyProtection="1">
      <alignment horizontal="center" vertical="top"/>
    </xf>
    <xf numFmtId="0" fontId="64" fillId="0" borderId="0" xfId="11" applyFont="1" applyAlignment="1" applyProtection="1">
      <alignment horizontal="left" vertical="top" wrapText="1"/>
    </xf>
    <xf numFmtId="0" fontId="62" fillId="0" borderId="0" xfId="11" applyFont="1" applyAlignment="1" applyProtection="1">
      <alignment horizontal="right" vertical="center"/>
    </xf>
    <xf numFmtId="38" fontId="62" fillId="0" borderId="0" xfId="11" applyNumberFormat="1" applyFont="1" applyFill="1" applyAlignment="1" applyProtection="1">
      <alignment horizontal="right" shrinkToFit="1"/>
    </xf>
    <xf numFmtId="0" fontId="62" fillId="16" borderId="0" xfId="11" applyFont="1" applyFill="1" applyAlignment="1" applyProtection="1">
      <alignment horizontal="left" vertical="center"/>
    </xf>
    <xf numFmtId="0" fontId="62" fillId="16" borderId="0" xfId="11" applyFont="1" applyFill="1" applyAlignment="1" applyProtection="1">
      <alignment horizontal="right" vertical="center"/>
    </xf>
    <xf numFmtId="0" fontId="64" fillId="16" borderId="0" xfId="11" applyFont="1" applyFill="1" applyAlignment="1" applyProtection="1">
      <alignment horizontal="right" vertical="center"/>
    </xf>
    <xf numFmtId="0" fontId="62" fillId="16" borderId="0" xfId="11" applyFont="1" applyFill="1" applyBorder="1" applyAlignment="1" applyProtection="1">
      <alignment horizontal="right" vertical="center"/>
    </xf>
    <xf numFmtId="0" fontId="62" fillId="16" borderId="0" xfId="11" applyFont="1" applyFill="1" applyAlignment="1" applyProtection="1">
      <alignment vertical="center"/>
    </xf>
    <xf numFmtId="0" fontId="64" fillId="0" borderId="0" xfId="10" applyFont="1" applyAlignment="1" applyProtection="1">
      <alignment vertical="center"/>
    </xf>
    <xf numFmtId="0" fontId="154" fillId="20" borderId="0" xfId="11" applyFont="1" applyFill="1" applyAlignment="1" applyProtection="1">
      <alignment vertical="center"/>
    </xf>
    <xf numFmtId="0" fontId="155" fillId="20" borderId="0" xfId="11" applyFont="1" applyFill="1" applyAlignment="1" applyProtection="1">
      <alignment vertical="center"/>
    </xf>
    <xf numFmtId="0" fontId="155" fillId="20" borderId="0" xfId="11" applyFont="1" applyFill="1" applyAlignment="1" applyProtection="1">
      <alignment horizontal="right" vertical="center"/>
    </xf>
    <xf numFmtId="0" fontId="62" fillId="20" borderId="0" xfId="11" applyFont="1" applyFill="1" applyAlignment="1" applyProtection="1">
      <alignment vertical="center"/>
    </xf>
    <xf numFmtId="0" fontId="62" fillId="20" borderId="0" xfId="10" applyFont="1" applyFill="1" applyAlignment="1" applyProtection="1">
      <alignment vertical="center"/>
    </xf>
    <xf numFmtId="0" fontId="64" fillId="0" borderId="0" xfId="11" applyFont="1" applyFill="1" applyAlignment="1" applyProtection="1">
      <alignment vertical="center"/>
    </xf>
    <xf numFmtId="0" fontId="64" fillId="0" borderId="0" xfId="11" applyFont="1" applyFill="1" applyAlignment="1" applyProtection="1">
      <alignment horizontal="right" vertical="center"/>
    </xf>
    <xf numFmtId="0" fontId="64" fillId="0" borderId="0" xfId="11" applyFont="1" applyAlignment="1" applyProtection="1">
      <alignment vertical="center"/>
    </xf>
    <xf numFmtId="49" fontId="64" fillId="16" borderId="32" xfId="0" applyNumberFormat="1" applyFont="1" applyFill="1" applyBorder="1" applyAlignment="1" applyProtection="1">
      <alignment horizontal="center" vertical="center"/>
    </xf>
    <xf numFmtId="0" fontId="55" fillId="21" borderId="33" xfId="0" applyFont="1" applyFill="1" applyBorder="1" applyAlignment="1" applyProtection="1">
      <alignment horizontal="center" vertical="center" wrapText="1"/>
    </xf>
    <xf numFmtId="49" fontId="64" fillId="16" borderId="26" xfId="0" applyNumberFormat="1" applyFont="1" applyFill="1" applyBorder="1" applyAlignment="1" applyProtection="1">
      <alignment horizontal="center" vertical="top"/>
    </xf>
    <xf numFmtId="0" fontId="57" fillId="21" borderId="30" xfId="0" applyFont="1" applyFill="1" applyBorder="1" applyAlignment="1" applyProtection="1">
      <alignment horizontal="center" vertical="center" wrapText="1"/>
    </xf>
    <xf numFmtId="0" fontId="57" fillId="21" borderId="30" xfId="0" applyFont="1" applyFill="1" applyBorder="1" applyAlignment="1" applyProtection="1">
      <alignment horizontal="center" vertical="center"/>
    </xf>
    <xf numFmtId="0" fontId="64" fillId="15" borderId="20" xfId="0" applyFont="1" applyFill="1" applyBorder="1" applyAlignment="1" applyProtection="1">
      <alignment horizontal="left" vertical="center" indent="1"/>
    </xf>
    <xf numFmtId="0" fontId="62" fillId="15" borderId="13" xfId="0" applyFont="1" applyFill="1" applyBorder="1" applyAlignment="1" applyProtection="1">
      <alignment horizontal="left" vertical="center"/>
    </xf>
    <xf numFmtId="0" fontId="64" fillId="16" borderId="29" xfId="0" applyFont="1" applyFill="1" applyBorder="1" applyAlignment="1" applyProtection="1">
      <alignment vertical="center"/>
    </xf>
    <xf numFmtId="49" fontId="64" fillId="16" borderId="52" xfId="0" applyNumberFormat="1" applyFont="1" applyFill="1" applyBorder="1" applyAlignment="1" applyProtection="1">
      <alignment horizontal="center" vertical="center"/>
    </xf>
    <xf numFmtId="49" fontId="62" fillId="0" borderId="2" xfId="0" applyNumberFormat="1" applyFont="1" applyBorder="1" applyAlignment="1" applyProtection="1">
      <alignment horizontal="center" vertical="center"/>
    </xf>
    <xf numFmtId="49" fontId="55" fillId="0" borderId="2" xfId="0" applyNumberFormat="1" applyFont="1" applyBorder="1" applyAlignment="1" applyProtection="1">
      <alignment horizontal="center" vertical="center"/>
    </xf>
    <xf numFmtId="49" fontId="64" fillId="0" borderId="25" xfId="0" applyNumberFormat="1" applyFont="1" applyBorder="1" applyAlignment="1" applyProtection="1">
      <alignment horizontal="center" vertical="center" wrapText="1"/>
    </xf>
    <xf numFmtId="3" fontId="54" fillId="0" borderId="25" xfId="0" applyNumberFormat="1" applyFont="1" applyBorder="1" applyAlignment="1" applyProtection="1">
      <alignment horizontal="center" vertical="center"/>
    </xf>
    <xf numFmtId="3" fontId="54" fillId="0" borderId="25" xfId="0" applyNumberFormat="1" applyFont="1" applyBorder="1" applyAlignment="1" applyProtection="1">
      <alignment horizontal="center" vertical="center" wrapText="1"/>
    </xf>
    <xf numFmtId="0" fontId="57" fillId="0" borderId="0" xfId="0" applyFont="1" applyBorder="1" applyAlignment="1" applyProtection="1">
      <alignment horizontal="center" vertical="top"/>
    </xf>
    <xf numFmtId="0" fontId="57" fillId="0" borderId="0" xfId="0" applyFont="1" applyAlignment="1" applyProtection="1">
      <alignment horizontal="center" vertical="top" wrapText="1"/>
    </xf>
    <xf numFmtId="3" fontId="55" fillId="21" borderId="120" xfId="0" applyNumberFormat="1" applyFont="1" applyFill="1" applyBorder="1" applyAlignment="1" applyProtection="1">
      <alignment horizontal="center"/>
    </xf>
    <xf numFmtId="3" fontId="55" fillId="21" borderId="120" xfId="0" applyNumberFormat="1" applyFont="1" applyFill="1" applyBorder="1" applyAlignment="1" applyProtection="1">
      <alignment horizontal="right"/>
    </xf>
    <xf numFmtId="3" fontId="55" fillId="21" borderId="121" xfId="0" applyNumberFormat="1" applyFont="1" applyFill="1" applyBorder="1" applyAlignment="1" applyProtection="1">
      <alignment horizontal="center"/>
    </xf>
    <xf numFmtId="3" fontId="64" fillId="17" borderId="114" xfId="0" applyNumberFormat="1" applyFont="1" applyFill="1" applyBorder="1" applyAlignment="1" applyProtection="1">
      <alignment horizontal="left" vertical="center" wrapText="1"/>
    </xf>
    <xf numFmtId="49" fontId="64" fillId="17" borderId="116" xfId="0" applyNumberFormat="1" applyFont="1" applyFill="1" applyBorder="1" applyAlignment="1" applyProtection="1">
      <alignment horizontal="center" vertical="center"/>
    </xf>
    <xf numFmtId="3" fontId="55" fillId="3" borderId="116" xfId="0" applyNumberFormat="1" applyFont="1" applyFill="1" applyBorder="1" applyAlignment="1" applyProtection="1">
      <alignment horizontal="center" shrinkToFit="1"/>
    </xf>
    <xf numFmtId="3" fontId="55" fillId="3" borderId="25" xfId="0" applyNumberFormat="1" applyFont="1" applyFill="1" applyBorder="1" applyAlignment="1" applyProtection="1">
      <alignment horizontal="center" shrinkToFit="1"/>
    </xf>
    <xf numFmtId="3" fontId="55" fillId="3" borderId="116" xfId="0" applyNumberFormat="1" applyFont="1" applyFill="1" applyBorder="1" applyAlignment="1" applyProtection="1">
      <alignment horizontal="right" shrinkToFit="1"/>
    </xf>
    <xf numFmtId="0" fontId="62" fillId="0" borderId="0" xfId="0" applyFont="1" applyBorder="1" applyAlignment="1" applyProtection="1"/>
    <xf numFmtId="3" fontId="62" fillId="0" borderId="1" xfId="0" applyNumberFormat="1" applyFont="1" applyBorder="1" applyAlignment="1" applyProtection="1">
      <alignment horizontal="left" vertical="center" wrapText="1" indent="1"/>
    </xf>
    <xf numFmtId="49" fontId="62" fillId="0" borderId="1" xfId="0" applyNumberFormat="1" applyFont="1" applyBorder="1" applyAlignment="1" applyProtection="1">
      <alignment horizontal="center" vertical="center"/>
    </xf>
    <xf numFmtId="3" fontId="62" fillId="0" borderId="11" xfId="0" applyNumberFormat="1" applyFont="1" applyBorder="1" applyAlignment="1" applyProtection="1">
      <alignment horizontal="left" vertical="center" wrapText="1" indent="1"/>
    </xf>
    <xf numFmtId="3" fontId="62" fillId="0" borderId="11" xfId="0" applyNumberFormat="1" applyFont="1" applyBorder="1" applyAlignment="1" applyProtection="1">
      <alignment horizontal="left" vertical="center" indent="1"/>
    </xf>
    <xf numFmtId="3" fontId="64" fillId="16" borderId="35" xfId="0" applyNumberFormat="1" applyFont="1" applyFill="1" applyBorder="1" applyAlignment="1" applyProtection="1">
      <alignment horizontal="left" vertical="center" wrapText="1" indent="1"/>
    </xf>
    <xf numFmtId="49" fontId="64" fillId="16" borderId="26" xfId="0" applyNumberFormat="1" applyFont="1" applyFill="1" applyBorder="1" applyAlignment="1" applyProtection="1">
      <alignment horizontal="center" vertical="center"/>
    </xf>
    <xf numFmtId="0" fontId="64" fillId="17" borderId="16" xfId="0" applyFont="1" applyFill="1" applyBorder="1" applyAlignment="1" applyProtection="1">
      <alignment horizontal="left" vertical="center" wrapText="1"/>
    </xf>
    <xf numFmtId="49" fontId="64" fillId="17" borderId="28" xfId="0" applyNumberFormat="1" applyFont="1" applyFill="1" applyBorder="1" applyAlignment="1" applyProtection="1">
      <alignment horizontal="center" vertical="center"/>
    </xf>
    <xf numFmtId="0" fontId="62" fillId="0" borderId="0" xfId="0" applyFont="1" applyFill="1" applyBorder="1" applyAlignment="1" applyProtection="1"/>
    <xf numFmtId="0" fontId="62" fillId="0" borderId="0" xfId="0" applyFont="1" applyFill="1" applyProtection="1"/>
    <xf numFmtId="3" fontId="64" fillId="3" borderId="12" xfId="0" applyNumberFormat="1" applyFont="1" applyFill="1" applyBorder="1" applyAlignment="1" applyProtection="1">
      <alignment horizontal="left" vertical="center" wrapText="1" indent="1"/>
    </xf>
    <xf numFmtId="164" fontId="64" fillId="3" borderId="114" xfId="0" applyNumberFormat="1" applyFont="1" applyFill="1" applyBorder="1" applyAlignment="1" applyProtection="1">
      <alignment horizontal="left" vertical="center" wrapText="1" indent="1"/>
    </xf>
    <xf numFmtId="49" fontId="64" fillId="3" borderId="30" xfId="0" applyNumberFormat="1" applyFont="1" applyFill="1" applyBorder="1" applyAlignment="1" applyProtection="1">
      <alignment horizontal="center" vertical="center"/>
    </xf>
    <xf numFmtId="49" fontId="62" fillId="0" borderId="2" xfId="0" applyNumberFormat="1" applyFont="1" applyBorder="1" applyAlignment="1" applyProtection="1">
      <alignment horizontal="center" vertical="center" wrapText="1"/>
    </xf>
    <xf numFmtId="3" fontId="62" fillId="0" borderId="1" xfId="0" applyNumberFormat="1" applyFont="1" applyBorder="1" applyAlignment="1" applyProtection="1">
      <alignment horizontal="left" vertical="top" wrapText="1" indent="1"/>
    </xf>
    <xf numFmtId="49" fontId="62" fillId="0" borderId="1" xfId="0" applyNumberFormat="1" applyFont="1" applyBorder="1" applyAlignment="1" applyProtection="1">
      <alignment horizontal="center" vertical="top"/>
    </xf>
    <xf numFmtId="49" fontId="64" fillId="16" borderId="35" xfId="0" applyNumberFormat="1" applyFont="1" applyFill="1" applyBorder="1" applyAlignment="1" applyProtection="1">
      <alignment horizontal="center" vertical="center"/>
    </xf>
    <xf numFmtId="38" fontId="55" fillId="3" borderId="30" xfId="0" applyNumberFormat="1" applyFont="1" applyFill="1" applyBorder="1" applyAlignment="1" applyProtection="1">
      <alignment horizontal="right" shrinkToFit="1"/>
    </xf>
    <xf numFmtId="3" fontId="62" fillId="0" borderId="116" xfId="0" applyNumberFormat="1" applyFont="1" applyBorder="1" applyAlignment="1" applyProtection="1">
      <alignment horizontal="left" vertical="center" wrapText="1" indent="1"/>
    </xf>
    <xf numFmtId="49" fontId="62" fillId="0" borderId="3" xfId="0" applyNumberFormat="1" applyFont="1" applyBorder="1" applyAlignment="1" applyProtection="1">
      <alignment horizontal="center" vertical="center"/>
    </xf>
    <xf numFmtId="49" fontId="64" fillId="3" borderId="10" xfId="0" applyNumberFormat="1" applyFont="1" applyFill="1" applyBorder="1" applyAlignment="1" applyProtection="1">
      <alignment horizontal="center" vertical="center"/>
    </xf>
    <xf numFmtId="49" fontId="64" fillId="16" borderId="29" xfId="0" applyNumberFormat="1" applyFont="1" applyFill="1" applyBorder="1" applyAlignment="1" applyProtection="1">
      <alignment horizontal="center" vertical="center"/>
    </xf>
    <xf numFmtId="3" fontId="62" fillId="0" borderId="114" xfId="0" applyNumberFormat="1" applyFont="1" applyFill="1" applyBorder="1" applyAlignment="1" applyProtection="1">
      <alignment horizontal="left" vertical="center" wrapText="1" indent="1"/>
    </xf>
    <xf numFmtId="49" fontId="62" fillId="0" borderId="32" xfId="0" applyNumberFormat="1" applyFont="1" applyFill="1" applyBorder="1" applyAlignment="1" applyProtection="1">
      <alignment horizontal="center" vertical="center"/>
    </xf>
    <xf numFmtId="0" fontId="64" fillId="16" borderId="31" xfId="0" applyNumberFormat="1" applyFont="1" applyFill="1" applyBorder="1" applyAlignment="1" applyProtection="1">
      <alignment horizontal="center" vertical="center"/>
    </xf>
    <xf numFmtId="3" fontId="64" fillId="17" borderId="32" xfId="0" applyNumberFormat="1" applyFont="1" applyFill="1" applyBorder="1" applyAlignment="1" applyProtection="1">
      <alignment horizontal="left" vertical="center" wrapText="1"/>
    </xf>
    <xf numFmtId="49" fontId="64" fillId="17" borderId="32" xfId="0" applyNumberFormat="1" applyFont="1" applyFill="1" applyBorder="1" applyAlignment="1" applyProtection="1">
      <alignment horizontal="center" vertical="center"/>
    </xf>
    <xf numFmtId="164" fontId="64" fillId="17" borderId="114" xfId="0" applyNumberFormat="1" applyFont="1" applyFill="1" applyBorder="1" applyAlignment="1" applyProtection="1">
      <alignment horizontal="left" vertical="center" wrapText="1"/>
    </xf>
    <xf numFmtId="0" fontId="64" fillId="16" borderId="26" xfId="0" applyFont="1" applyFill="1" applyBorder="1" applyAlignment="1" applyProtection="1">
      <alignment horizontal="center" vertical="center"/>
    </xf>
    <xf numFmtId="3" fontId="62" fillId="0" borderId="28" xfId="0" applyNumberFormat="1" applyFont="1" applyFill="1" applyBorder="1" applyAlignment="1" applyProtection="1">
      <alignment horizontal="left" vertical="center" wrapText="1" indent="1"/>
    </xf>
    <xf numFmtId="0" fontId="62" fillId="0" borderId="28" xfId="0" applyFont="1" applyFill="1" applyBorder="1" applyAlignment="1" applyProtection="1">
      <alignment horizontal="center" vertical="center"/>
    </xf>
    <xf numFmtId="3" fontId="62" fillId="0" borderId="116" xfId="0" applyNumberFormat="1" applyFont="1" applyFill="1" applyBorder="1" applyAlignment="1" applyProtection="1">
      <alignment horizontal="left" vertical="center" wrapText="1" indent="1"/>
    </xf>
    <xf numFmtId="3" fontId="62" fillId="0" borderId="1" xfId="0" applyNumberFormat="1" applyFont="1" applyFill="1" applyBorder="1" applyAlignment="1" applyProtection="1">
      <alignment horizontal="left" vertical="center" wrapText="1" indent="1"/>
    </xf>
    <xf numFmtId="3" fontId="64" fillId="16" borderId="26" xfId="0" applyNumberFormat="1" applyFont="1" applyFill="1" applyBorder="1" applyAlignment="1" applyProtection="1">
      <alignment horizontal="left" vertical="center" indent="1"/>
    </xf>
    <xf numFmtId="0" fontId="62" fillId="0" borderId="116" xfId="0" applyFont="1" applyFill="1" applyBorder="1" applyAlignment="1" applyProtection="1">
      <alignment horizontal="center" vertical="center"/>
    </xf>
    <xf numFmtId="0" fontId="64" fillId="16" borderId="26" xfId="0" applyFont="1" applyFill="1" applyBorder="1" applyAlignment="1" applyProtection="1">
      <alignment horizontal="center" vertical="top"/>
    </xf>
    <xf numFmtId="49" fontId="62" fillId="0" borderId="3" xfId="0" applyNumberFormat="1" applyFont="1" applyFill="1" applyBorder="1" applyAlignment="1" applyProtection="1">
      <alignment horizontal="center" vertical="center"/>
    </xf>
    <xf numFmtId="49" fontId="64" fillId="6" borderId="13" xfId="0" applyNumberFormat="1" applyFont="1" applyFill="1" applyBorder="1" applyAlignment="1" applyProtection="1">
      <alignment horizontal="center" vertical="center"/>
    </xf>
    <xf numFmtId="0" fontId="62" fillId="0" borderId="0" xfId="0" applyFont="1" applyAlignment="1" applyProtection="1"/>
    <xf numFmtId="3" fontId="64" fillId="0" borderId="48" xfId="0" applyNumberFormat="1" applyFont="1" applyFill="1" applyBorder="1" applyAlignment="1" applyProtection="1">
      <alignment horizontal="left" vertical="center" wrapText="1" indent="1"/>
    </xf>
    <xf numFmtId="49" fontId="64" fillId="0" borderId="28" xfId="0" applyNumberFormat="1" applyFont="1" applyFill="1" applyBorder="1" applyAlignment="1" applyProtection="1">
      <alignment horizontal="center" vertical="center"/>
    </xf>
    <xf numFmtId="49" fontId="64" fillId="17" borderId="3" xfId="0" applyNumberFormat="1" applyFont="1" applyFill="1" applyBorder="1" applyAlignment="1" applyProtection="1">
      <alignment horizontal="center" vertical="center"/>
    </xf>
    <xf numFmtId="0" fontId="57" fillId="16" borderId="29" xfId="0" applyFont="1" applyFill="1" applyBorder="1" applyAlignment="1" applyProtection="1">
      <alignment horizontal="left" vertical="center" indent="1"/>
    </xf>
    <xf numFmtId="38" fontId="55" fillId="16" borderId="0" xfId="0" applyNumberFormat="1" applyFont="1" applyFill="1" applyBorder="1" applyAlignment="1" applyProtection="1">
      <alignment horizontal="right" shrinkToFit="1"/>
    </xf>
    <xf numFmtId="3" fontId="64" fillId="0" borderId="12" xfId="0" applyNumberFormat="1" applyFont="1" applyBorder="1" applyAlignment="1" applyProtection="1">
      <alignment horizontal="left" vertical="top" wrapText="1" indent="2"/>
    </xf>
    <xf numFmtId="49" fontId="62" fillId="0" borderId="20" xfId="0" applyNumberFormat="1" applyFont="1" applyFill="1" applyBorder="1" applyAlignment="1" applyProtection="1">
      <alignment horizontal="left" vertical="top" indent="1"/>
    </xf>
    <xf numFmtId="38" fontId="55" fillId="0" borderId="20" xfId="0" applyNumberFormat="1" applyFont="1" applyFill="1" applyBorder="1" applyAlignment="1" applyProtection="1">
      <alignment horizontal="right" shrinkToFit="1"/>
    </xf>
    <xf numFmtId="38" fontId="55" fillId="22" borderId="18" xfId="0" applyNumberFormat="1" applyFont="1" applyFill="1" applyBorder="1" applyAlignment="1" applyProtection="1">
      <alignment horizontal="right" shrinkToFit="1"/>
    </xf>
    <xf numFmtId="38" fontId="55" fillId="22" borderId="19" xfId="0" applyNumberFormat="1" applyFont="1" applyFill="1" applyBorder="1" applyAlignment="1" applyProtection="1">
      <alignment horizontal="right" shrinkToFit="1"/>
    </xf>
    <xf numFmtId="38" fontId="55" fillId="22" borderId="10" xfId="0" applyNumberFormat="1" applyFont="1" applyFill="1" applyBorder="1" applyAlignment="1" applyProtection="1">
      <alignment horizontal="right" shrinkToFit="1"/>
    </xf>
    <xf numFmtId="3" fontId="64" fillId="17" borderId="12" xfId="0" applyNumberFormat="1" applyFont="1" applyFill="1" applyBorder="1" applyAlignment="1" applyProtection="1">
      <alignment horizontal="left" vertical="center" wrapText="1"/>
    </xf>
    <xf numFmtId="49" fontId="64" fillId="17" borderId="1" xfId="0" applyNumberFormat="1" applyFont="1" applyFill="1" applyBorder="1" applyAlignment="1" applyProtection="1">
      <alignment horizontal="center" vertical="center"/>
    </xf>
    <xf numFmtId="3" fontId="64" fillId="3" borderId="11" xfId="0" applyNumberFormat="1" applyFont="1" applyFill="1" applyBorder="1" applyAlignment="1" applyProtection="1">
      <alignment horizontal="left" vertical="center" wrapText="1" indent="1"/>
    </xf>
    <xf numFmtId="49" fontId="62" fillId="0" borderId="28" xfId="0" applyNumberFormat="1" applyFont="1" applyFill="1" applyBorder="1" applyAlignment="1" applyProtection="1">
      <alignment horizontal="center" vertical="center"/>
    </xf>
    <xf numFmtId="38" fontId="55" fillId="16" borderId="28" xfId="0" applyNumberFormat="1" applyFont="1" applyFill="1" applyBorder="1" applyAlignment="1" applyProtection="1">
      <alignment horizontal="right" shrinkToFit="1"/>
    </xf>
    <xf numFmtId="3" fontId="64" fillId="16" borderId="54" xfId="0" applyNumberFormat="1" applyFont="1" applyFill="1" applyBorder="1" applyAlignment="1" applyProtection="1">
      <alignment horizontal="left" vertical="center" wrapText="1" indent="1"/>
    </xf>
    <xf numFmtId="49" fontId="64" fillId="16" borderId="31" xfId="0" applyNumberFormat="1" applyFont="1" applyFill="1" applyBorder="1" applyAlignment="1" applyProtection="1">
      <alignment horizontal="center" vertical="center"/>
    </xf>
    <xf numFmtId="164" fontId="64" fillId="17" borderId="16" xfId="0" applyNumberFormat="1" applyFont="1" applyFill="1" applyBorder="1" applyAlignment="1" applyProtection="1">
      <alignment horizontal="left" vertical="center" wrapText="1"/>
    </xf>
    <xf numFmtId="3" fontId="64" fillId="7" borderId="26" xfId="0" applyNumberFormat="1" applyFont="1" applyFill="1" applyBorder="1" applyAlignment="1" applyProtection="1">
      <alignment horizontal="left" vertical="center" wrapText="1" indent="1"/>
    </xf>
    <xf numFmtId="49" fontId="64" fillId="7" borderId="26" xfId="0" applyNumberFormat="1" applyFont="1" applyFill="1" applyBorder="1" applyAlignment="1" applyProtection="1">
      <alignment horizontal="center" vertical="center"/>
    </xf>
    <xf numFmtId="3" fontId="64" fillId="6" borderId="16" xfId="0" applyNumberFormat="1" applyFont="1" applyFill="1" applyBorder="1" applyAlignment="1" applyProtection="1">
      <alignment horizontal="left" vertical="center" wrapText="1" indent="1"/>
    </xf>
    <xf numFmtId="49" fontId="64" fillId="6" borderId="25" xfId="0" applyNumberFormat="1" applyFont="1" applyFill="1" applyBorder="1" applyAlignment="1" applyProtection="1">
      <alignment horizontal="center" vertical="center"/>
    </xf>
    <xf numFmtId="3" fontId="64" fillId="2" borderId="35" xfId="0" applyNumberFormat="1" applyFont="1" applyFill="1" applyBorder="1" applyAlignment="1" applyProtection="1">
      <alignment horizontal="left" vertical="center" wrapText="1" indent="1"/>
    </xf>
    <xf numFmtId="49" fontId="64" fillId="2" borderId="26" xfId="0" applyNumberFormat="1" applyFont="1" applyFill="1" applyBorder="1" applyAlignment="1" applyProtection="1">
      <alignment horizontal="center" vertical="center"/>
    </xf>
    <xf numFmtId="38" fontId="55" fillId="6" borderId="28" xfId="0" applyNumberFormat="1" applyFont="1" applyFill="1" applyBorder="1" applyAlignment="1" applyProtection="1">
      <alignment horizontal="right" shrinkToFit="1"/>
    </xf>
    <xf numFmtId="3" fontId="64" fillId="0" borderId="12" xfId="0" applyNumberFormat="1" applyFont="1" applyFill="1" applyBorder="1" applyAlignment="1" applyProtection="1">
      <alignment horizontal="left" vertical="top" wrapText="1" indent="2"/>
    </xf>
    <xf numFmtId="0" fontId="57" fillId="0" borderId="20" xfId="0" applyFont="1" applyFill="1" applyBorder="1" applyAlignment="1" applyProtection="1">
      <alignment horizontal="left" vertical="top" wrapText="1" indent="2"/>
    </xf>
    <xf numFmtId="0" fontId="57" fillId="0" borderId="0" xfId="0" applyFont="1" applyFill="1" applyBorder="1" applyAlignment="1" applyProtection="1"/>
    <xf numFmtId="0" fontId="57" fillId="0" borderId="0" xfId="0" applyFont="1" applyFill="1" applyBorder="1" applyProtection="1"/>
    <xf numFmtId="0" fontId="64" fillId="17" borderId="35" xfId="0" applyFont="1" applyFill="1" applyBorder="1" applyAlignment="1" applyProtection="1">
      <alignment horizontal="left" vertical="center" wrapText="1"/>
    </xf>
    <xf numFmtId="49" fontId="64" fillId="17" borderId="26" xfId="0" applyNumberFormat="1" applyFont="1" applyFill="1" applyBorder="1" applyAlignment="1" applyProtection="1">
      <alignment horizontal="center" vertical="center"/>
    </xf>
    <xf numFmtId="0" fontId="64" fillId="15" borderId="16" xfId="0" applyFont="1" applyFill="1" applyBorder="1" applyAlignment="1" applyProtection="1">
      <alignment horizontal="left" vertical="center" wrapText="1"/>
    </xf>
    <xf numFmtId="49" fontId="64" fillId="15" borderId="25" xfId="0" applyNumberFormat="1" applyFont="1" applyFill="1" applyBorder="1" applyAlignment="1" applyProtection="1">
      <alignment horizontal="center" vertical="center"/>
    </xf>
    <xf numFmtId="0" fontId="64" fillId="0" borderId="12" xfId="0" applyFont="1" applyFill="1" applyBorder="1" applyAlignment="1" applyProtection="1">
      <alignment horizontal="left" vertical="center" wrapText="1"/>
    </xf>
    <xf numFmtId="49" fontId="64" fillId="0" borderId="1" xfId="0" applyNumberFormat="1" applyFont="1" applyFill="1" applyBorder="1" applyAlignment="1" applyProtection="1">
      <alignment horizontal="center" vertical="center"/>
    </xf>
    <xf numFmtId="0" fontId="64" fillId="16" borderId="12" xfId="0" applyFont="1" applyFill="1" applyBorder="1" applyAlignment="1" applyProtection="1">
      <alignment horizontal="left" vertical="center" wrapText="1"/>
    </xf>
    <xf numFmtId="49" fontId="64" fillId="16" borderId="1" xfId="0" applyNumberFormat="1" applyFont="1" applyFill="1" applyBorder="1" applyAlignment="1" applyProtection="1">
      <alignment horizontal="center" vertical="center"/>
    </xf>
    <xf numFmtId="3" fontId="64" fillId="3" borderId="114" xfId="0" applyNumberFormat="1" applyFont="1" applyFill="1" applyBorder="1" applyAlignment="1" applyProtection="1">
      <alignment horizontal="left" vertical="center" wrapText="1" indent="1"/>
    </xf>
    <xf numFmtId="49" fontId="64" fillId="3" borderId="28" xfId="0" applyNumberFormat="1" applyFont="1" applyFill="1" applyBorder="1" applyAlignment="1" applyProtection="1">
      <alignment horizontal="center" vertical="center"/>
    </xf>
    <xf numFmtId="49" fontId="64" fillId="3" borderId="3" xfId="0" applyNumberFormat="1" applyFont="1" applyFill="1" applyBorder="1" applyAlignment="1" applyProtection="1">
      <alignment horizontal="center" vertical="top"/>
    </xf>
    <xf numFmtId="49" fontId="64" fillId="3" borderId="1" xfId="0" applyNumberFormat="1" applyFont="1" applyFill="1" applyBorder="1" applyAlignment="1" applyProtection="1">
      <alignment horizontal="center" vertical="top"/>
    </xf>
    <xf numFmtId="3" fontId="64" fillId="17" borderId="36" xfId="0" applyNumberFormat="1" applyFont="1" applyFill="1" applyBorder="1" applyAlignment="1" applyProtection="1">
      <alignment horizontal="left" vertical="center" wrapText="1"/>
    </xf>
    <xf numFmtId="3" fontId="64" fillId="16" borderId="54" xfId="0" applyNumberFormat="1" applyFont="1" applyFill="1" applyBorder="1" applyAlignment="1" applyProtection="1">
      <alignment horizontal="left" vertical="top" wrapText="1" indent="1"/>
    </xf>
    <xf numFmtId="49" fontId="62" fillId="16" borderId="50" xfId="0" applyNumberFormat="1" applyFont="1" applyFill="1" applyBorder="1" applyAlignment="1" applyProtection="1">
      <alignment horizontal="center" vertical="top"/>
    </xf>
    <xf numFmtId="49" fontId="62" fillId="0" borderId="20" xfId="0" applyNumberFormat="1" applyFont="1" applyFill="1" applyBorder="1" applyAlignment="1" applyProtection="1">
      <alignment horizontal="center" vertical="top"/>
    </xf>
    <xf numFmtId="3" fontId="65" fillId="21" borderId="114" xfId="0" applyNumberFormat="1" applyFont="1" applyFill="1" applyBorder="1" applyAlignment="1" applyProtection="1">
      <alignment horizontal="center" vertical="center" wrapText="1"/>
    </xf>
    <xf numFmtId="49" fontId="62" fillId="21" borderId="10" xfId="0" applyNumberFormat="1" applyFont="1" applyFill="1" applyBorder="1" applyAlignment="1" applyProtection="1">
      <alignment horizontal="center" vertical="center"/>
    </xf>
    <xf numFmtId="0" fontId="64" fillId="17" borderId="12" xfId="0" applyFont="1" applyFill="1" applyBorder="1" applyAlignment="1" applyProtection="1">
      <alignment horizontal="left" vertical="center" wrapText="1"/>
    </xf>
    <xf numFmtId="49" fontId="64" fillId="17" borderId="13" xfId="0" applyNumberFormat="1" applyFont="1" applyFill="1" applyBorder="1" applyAlignment="1" applyProtection="1">
      <alignment horizontal="center" vertical="center"/>
    </xf>
    <xf numFmtId="0" fontId="64" fillId="3" borderId="12" xfId="0" applyFont="1" applyFill="1" applyBorder="1" applyAlignment="1" applyProtection="1">
      <alignment horizontal="left" vertical="center" wrapText="1" indent="1"/>
    </xf>
    <xf numFmtId="49" fontId="64" fillId="3" borderId="115" xfId="0" applyNumberFormat="1" applyFont="1" applyFill="1" applyBorder="1" applyAlignment="1" applyProtection="1">
      <alignment horizontal="center" vertical="center"/>
    </xf>
    <xf numFmtId="49" fontId="62" fillId="0" borderId="116" xfId="0" applyNumberFormat="1" applyFont="1" applyBorder="1" applyAlignment="1" applyProtection="1">
      <alignment horizontal="center" vertical="center"/>
    </xf>
    <xf numFmtId="3" fontId="64" fillId="16" borderId="26" xfId="0" applyNumberFormat="1" applyFont="1" applyFill="1" applyBorder="1" applyAlignment="1" applyProtection="1">
      <alignment horizontal="left" vertical="center" wrapText="1" indent="1"/>
    </xf>
    <xf numFmtId="0" fontId="64" fillId="17" borderId="36" xfId="0" applyFont="1" applyFill="1" applyBorder="1" applyAlignment="1" applyProtection="1">
      <alignment horizontal="left" vertical="center" wrapText="1"/>
    </xf>
    <xf numFmtId="49" fontId="64" fillId="3" borderId="3" xfId="0" applyNumberFormat="1" applyFont="1" applyFill="1" applyBorder="1" applyAlignment="1" applyProtection="1">
      <alignment horizontal="center" vertical="center"/>
    </xf>
    <xf numFmtId="3" fontId="62" fillId="0" borderId="1" xfId="0" applyNumberFormat="1" applyFont="1" applyBorder="1" applyAlignment="1" applyProtection="1">
      <alignment horizontal="left" vertical="center" indent="1"/>
    </xf>
    <xf numFmtId="3" fontId="64" fillId="6" borderId="28" xfId="0" applyNumberFormat="1" applyFont="1" applyFill="1" applyBorder="1" applyAlignment="1" applyProtection="1">
      <alignment horizontal="left" vertical="center" wrapText="1" indent="1"/>
    </xf>
    <xf numFmtId="49" fontId="64" fillId="6" borderId="28" xfId="0" applyNumberFormat="1" applyFont="1" applyFill="1" applyBorder="1" applyAlignment="1" applyProtection="1">
      <alignment horizontal="center" vertical="center"/>
    </xf>
    <xf numFmtId="3" fontId="64" fillId="3" borderId="1" xfId="0" applyNumberFormat="1" applyFont="1" applyFill="1" applyBorder="1" applyAlignment="1" applyProtection="1">
      <alignment horizontal="left" vertical="center" wrapText="1" indent="1"/>
    </xf>
    <xf numFmtId="3" fontId="64" fillId="16" borderId="35" xfId="0" applyNumberFormat="1" applyFont="1" applyFill="1" applyBorder="1" applyAlignment="1" applyProtection="1">
      <alignment horizontal="left" vertical="top" wrapText="1" indent="1"/>
    </xf>
    <xf numFmtId="0" fontId="62" fillId="16" borderId="29" xfId="0" applyFont="1" applyFill="1" applyBorder="1" applyAlignment="1" applyProtection="1">
      <alignment vertical="top"/>
    </xf>
    <xf numFmtId="3" fontId="64" fillId="16" borderId="35" xfId="0" applyNumberFormat="1" applyFont="1" applyFill="1" applyBorder="1" applyAlignment="1" applyProtection="1">
      <alignment horizontal="left" vertical="center" indent="1"/>
    </xf>
    <xf numFmtId="49" fontId="64" fillId="3" borderId="10" xfId="0" applyNumberFormat="1" applyFont="1" applyFill="1" applyBorder="1" applyAlignment="1" applyProtection="1">
      <alignment horizontal="center" vertical="center" wrapText="1"/>
    </xf>
    <xf numFmtId="49" fontId="62" fillId="0" borderId="2" xfId="0" applyNumberFormat="1" applyFont="1" applyBorder="1" applyAlignment="1" applyProtection="1">
      <alignment horizontal="center" vertical="top"/>
    </xf>
    <xf numFmtId="0" fontId="64" fillId="16" borderId="26" xfId="0" applyFont="1" applyFill="1" applyBorder="1" applyAlignment="1" applyProtection="1">
      <alignment horizontal="center" vertical="center" wrapText="1"/>
    </xf>
    <xf numFmtId="49" fontId="64" fillId="3" borderId="30" xfId="0" applyNumberFormat="1" applyFont="1" applyFill="1" applyBorder="1" applyAlignment="1" applyProtection="1">
      <alignment horizontal="center" vertical="center" wrapText="1"/>
    </xf>
    <xf numFmtId="49" fontId="62" fillId="0" borderId="1" xfId="0" applyNumberFormat="1" applyFont="1" applyBorder="1" applyAlignment="1" applyProtection="1">
      <alignment horizontal="center" vertical="center" wrapText="1"/>
    </xf>
    <xf numFmtId="3" fontId="62" fillId="0" borderId="1" xfId="0" applyNumberFormat="1" applyFont="1" applyBorder="1" applyAlignment="1" applyProtection="1">
      <alignment horizontal="left" vertical="top" indent="1"/>
    </xf>
    <xf numFmtId="49" fontId="64" fillId="16" borderId="26" xfId="0" applyNumberFormat="1" applyFont="1" applyFill="1" applyBorder="1" applyAlignment="1" applyProtection="1">
      <alignment horizontal="center" vertical="top" wrapText="1"/>
    </xf>
    <xf numFmtId="3" fontId="64" fillId="16" borderId="35" xfId="0" applyNumberFormat="1" applyFont="1" applyFill="1" applyBorder="1" applyAlignment="1" applyProtection="1">
      <alignment horizontal="left" vertical="top" indent="1"/>
    </xf>
    <xf numFmtId="0" fontId="64" fillId="17" borderId="116" xfId="0" applyFont="1" applyFill="1" applyBorder="1" applyAlignment="1" applyProtection="1">
      <alignment horizontal="left" vertical="center" wrapText="1"/>
    </xf>
    <xf numFmtId="3" fontId="62" fillId="0" borderId="12" xfId="0" applyNumberFormat="1" applyFont="1" applyFill="1" applyBorder="1" applyAlignment="1" applyProtection="1">
      <alignment horizontal="left" vertical="center" wrapText="1" indent="1"/>
    </xf>
    <xf numFmtId="49" fontId="62" fillId="0" borderId="1" xfId="0" applyNumberFormat="1" applyFont="1" applyFill="1" applyBorder="1" applyAlignment="1" applyProtection="1">
      <alignment horizontal="center" vertical="center"/>
    </xf>
    <xf numFmtId="3" fontId="64" fillId="17" borderId="116" xfId="0" applyNumberFormat="1" applyFont="1" applyFill="1" applyBorder="1" applyAlignment="1" applyProtection="1">
      <alignment horizontal="left" vertical="center" wrapText="1"/>
    </xf>
    <xf numFmtId="164" fontId="64" fillId="3" borderId="16" xfId="0" applyNumberFormat="1" applyFont="1" applyFill="1" applyBorder="1" applyAlignment="1" applyProtection="1">
      <alignment horizontal="left" vertical="center" wrapText="1" indent="1"/>
    </xf>
    <xf numFmtId="3" fontId="62" fillId="0" borderId="12" xfId="0" applyNumberFormat="1" applyFont="1" applyBorder="1" applyAlignment="1" applyProtection="1">
      <alignment horizontal="left" vertical="center" wrapText="1" indent="1"/>
    </xf>
    <xf numFmtId="164" fontId="62" fillId="0" borderId="12" xfId="0" applyNumberFormat="1" applyFont="1" applyFill="1" applyBorder="1" applyAlignment="1" applyProtection="1">
      <alignment horizontal="left" vertical="center" wrapText="1" indent="1"/>
    </xf>
    <xf numFmtId="3" fontId="64" fillId="0" borderId="114" xfId="0" applyNumberFormat="1" applyFont="1" applyFill="1" applyBorder="1" applyAlignment="1" applyProtection="1">
      <alignment horizontal="left" vertical="top" wrapText="1" indent="1"/>
    </xf>
    <xf numFmtId="0" fontId="57" fillId="0" borderId="19" xfId="0" applyFont="1" applyFill="1" applyBorder="1" applyAlignment="1" applyProtection="1">
      <alignment horizontal="left" vertical="top" wrapText="1"/>
    </xf>
    <xf numFmtId="38" fontId="55" fillId="0" borderId="19" xfId="0" applyNumberFormat="1" applyFont="1" applyFill="1" applyBorder="1" applyAlignment="1" applyProtection="1">
      <alignment horizontal="right" shrinkToFit="1"/>
    </xf>
    <xf numFmtId="38" fontId="55" fillId="0" borderId="0" xfId="0" applyNumberFormat="1" applyFont="1" applyFill="1" applyBorder="1" applyAlignment="1" applyProtection="1">
      <alignment horizontal="right" shrinkToFit="1"/>
    </xf>
    <xf numFmtId="38" fontId="55" fillId="21" borderId="17" xfId="0" applyNumberFormat="1" applyFont="1" applyFill="1" applyBorder="1" applyAlignment="1" applyProtection="1">
      <alignment horizontal="right" shrinkToFit="1"/>
    </xf>
    <xf numFmtId="49" fontId="62" fillId="0" borderId="66" xfId="6" applyNumberFormat="1" applyFont="1" applyBorder="1" applyAlignment="1" applyProtection="1">
      <alignment horizontal="left" vertical="center" wrapText="1" indent="2"/>
    </xf>
    <xf numFmtId="0" fontId="62" fillId="0" borderId="158" xfId="6" applyFont="1" applyBorder="1" applyAlignment="1" applyProtection="1">
      <alignment horizontal="center" vertical="center"/>
    </xf>
    <xf numFmtId="38" fontId="62" fillId="2" borderId="7" xfId="6" applyNumberFormat="1" applyFont="1" applyFill="1" applyBorder="1" applyAlignment="1" applyProtection="1">
      <alignment horizontal="right"/>
    </xf>
    <xf numFmtId="49" fontId="62" fillId="0" borderId="159" xfId="6" applyNumberFormat="1" applyFont="1" applyBorder="1" applyAlignment="1" applyProtection="1">
      <alignment horizontal="left" vertical="center" wrapText="1" indent="2"/>
    </xf>
    <xf numFmtId="0" fontId="62" fillId="0" borderId="160" xfId="6" applyFont="1" applyBorder="1" applyAlignment="1" applyProtection="1">
      <alignment horizontal="center" vertical="center"/>
    </xf>
    <xf numFmtId="38" fontId="62" fillId="2" borderId="21" xfId="6" applyNumberFormat="1" applyFont="1" applyFill="1" applyBorder="1" applyAlignment="1" applyProtection="1">
      <alignment horizontal="right"/>
    </xf>
    <xf numFmtId="0" fontId="62" fillId="0" borderId="163" xfId="6" applyFont="1" applyBorder="1" applyAlignment="1" applyProtection="1">
      <alignment horizontal="center" vertical="center"/>
    </xf>
    <xf numFmtId="49" fontId="62" fillId="0" borderId="161" xfId="6" applyNumberFormat="1" applyFont="1" applyBorder="1" applyAlignment="1" applyProtection="1">
      <alignment horizontal="left" vertical="center" wrapText="1" indent="2"/>
    </xf>
    <xf numFmtId="0" fontId="62" fillId="0" borderId="164" xfId="6" applyFont="1" applyBorder="1" applyAlignment="1" applyProtection="1">
      <alignment horizontal="center" vertical="center"/>
    </xf>
    <xf numFmtId="49" fontId="64" fillId="2" borderId="56" xfId="6" applyNumberFormat="1" applyFont="1" applyFill="1" applyBorder="1" applyAlignment="1" applyProtection="1">
      <alignment horizontal="left" vertical="center" wrapText="1" indent="3"/>
    </xf>
    <xf numFmtId="0" fontId="64" fillId="2" borderId="40" xfId="6" applyFont="1" applyFill="1" applyBorder="1" applyAlignment="1" applyProtection="1">
      <alignment horizontal="center" vertical="center"/>
    </xf>
    <xf numFmtId="38" fontId="62" fillId="2" borderId="67" xfId="6" applyNumberFormat="1" applyFont="1" applyFill="1" applyBorder="1" applyAlignment="1" applyProtection="1">
      <alignment horizontal="right"/>
    </xf>
    <xf numFmtId="38" fontId="62" fillId="2" borderId="40" xfId="6" applyNumberFormat="1" applyFont="1" applyFill="1" applyBorder="1" applyAlignment="1" applyProtection="1">
      <alignment horizontal="right"/>
    </xf>
    <xf numFmtId="0" fontId="64" fillId="17" borderId="114" xfId="0" applyNumberFormat="1" applyFont="1" applyFill="1" applyBorder="1" applyAlignment="1" applyProtection="1">
      <alignment horizontal="center" vertical="center" wrapText="1"/>
    </xf>
    <xf numFmtId="38" fontId="62" fillId="3" borderId="25" xfId="0" applyNumberFormat="1" applyFont="1" applyFill="1" applyBorder="1" applyAlignment="1" applyProtection="1">
      <alignment horizontal="right" shrinkToFit="1"/>
    </xf>
    <xf numFmtId="0" fontId="64" fillId="6" borderId="11" xfId="0" applyFont="1" applyFill="1" applyBorder="1" applyAlignment="1" applyProtection="1">
      <alignment horizontal="left" vertical="center" wrapText="1" indent="1"/>
    </xf>
    <xf numFmtId="0" fontId="64" fillId="15" borderId="165" xfId="6" applyFont="1" applyFill="1" applyBorder="1" applyAlignment="1" applyProtection="1">
      <alignment horizontal="center" vertical="center"/>
    </xf>
    <xf numFmtId="49" fontId="62" fillId="0" borderId="66" xfId="6" applyNumberFormat="1" applyFont="1" applyBorder="1" applyAlignment="1" applyProtection="1">
      <alignment horizontal="left" vertical="center" indent="2"/>
    </xf>
    <xf numFmtId="49" fontId="62" fillId="0" borderId="159" xfId="6" applyNumberFormat="1" applyFont="1" applyBorder="1" applyAlignment="1" applyProtection="1">
      <alignment horizontal="left" vertical="center" indent="2"/>
    </xf>
    <xf numFmtId="49" fontId="62" fillId="0" borderId="162" xfId="3" applyNumberFormat="1" applyFont="1" applyBorder="1" applyAlignment="1" applyProtection="1">
      <alignment horizontal="left" vertical="center" indent="2"/>
    </xf>
    <xf numFmtId="0" fontId="62" fillId="0" borderId="160" xfId="21" applyFont="1" applyBorder="1" applyAlignment="1" applyProtection="1">
      <alignment horizontal="center" vertical="top" wrapText="1"/>
    </xf>
    <xf numFmtId="49" fontId="62" fillId="0" borderId="0" xfId="21" applyNumberFormat="1" applyFont="1" applyAlignment="1" applyProtection="1">
      <alignment horizontal="left" vertical="center" indent="2"/>
    </xf>
    <xf numFmtId="0" fontId="62" fillId="0" borderId="166" xfId="21" applyFont="1" applyBorder="1" applyAlignment="1" applyProtection="1">
      <alignment horizontal="center" vertical="center"/>
    </xf>
    <xf numFmtId="49" fontId="64" fillId="2" borderId="56" xfId="21" applyNumberFormat="1" applyFont="1" applyFill="1" applyBorder="1" applyAlignment="1" applyProtection="1">
      <alignment horizontal="left" vertical="center" indent="3"/>
    </xf>
    <xf numFmtId="0" fontId="64" fillId="2" borderId="40" xfId="21" applyFont="1" applyFill="1" applyBorder="1" applyAlignment="1" applyProtection="1">
      <alignment horizontal="center" vertical="top"/>
    </xf>
    <xf numFmtId="38" fontId="62" fillId="2" borderId="40" xfId="21" applyNumberFormat="1" applyFont="1" applyFill="1" applyBorder="1" applyAlignment="1" applyProtection="1">
      <alignment horizontal="right"/>
    </xf>
    <xf numFmtId="49" fontId="62" fillId="0" borderId="135" xfId="21" applyNumberFormat="1" applyFont="1" applyBorder="1" applyAlignment="1" applyProtection="1">
      <alignment horizontal="left" vertical="center" indent="2"/>
    </xf>
    <xf numFmtId="0" fontId="62" fillId="0" borderId="134" xfId="21" applyFont="1" applyBorder="1" applyAlignment="1" applyProtection="1">
      <alignment horizontal="center" vertical="center"/>
    </xf>
    <xf numFmtId="0" fontId="64" fillId="2" borderId="40" xfId="21" applyFont="1" applyFill="1" applyBorder="1" applyAlignment="1" applyProtection="1">
      <alignment horizontal="center"/>
    </xf>
    <xf numFmtId="0" fontId="62" fillId="0" borderId="1" xfId="0" applyFont="1" applyFill="1" applyBorder="1" applyAlignment="1" applyProtection="1">
      <alignment horizontal="left" vertical="center" wrapText="1" indent="1"/>
    </xf>
    <xf numFmtId="38" fontId="62" fillId="16" borderId="1" xfId="0" applyNumberFormat="1" applyFont="1" applyFill="1" applyBorder="1" applyAlignment="1" applyProtection="1">
      <alignment horizontal="right" shrinkToFit="1"/>
    </xf>
    <xf numFmtId="0" fontId="64" fillId="16" borderId="35" xfId="0" applyFont="1" applyFill="1" applyBorder="1" applyAlignment="1" applyProtection="1">
      <alignment horizontal="left" vertical="center" wrapText="1" indent="1"/>
    </xf>
    <xf numFmtId="38" fontId="55" fillId="2" borderId="21" xfId="6" applyNumberFormat="1" applyFont="1" applyFill="1" applyBorder="1" applyAlignment="1" applyProtection="1">
      <alignment horizontal="right"/>
    </xf>
    <xf numFmtId="49" fontId="62" fillId="0" borderId="135" xfId="21" applyNumberFormat="1" applyFont="1" applyBorder="1" applyAlignment="1" applyProtection="1">
      <alignment horizontal="left" vertical="top" indent="2"/>
    </xf>
    <xf numFmtId="0" fontId="62" fillId="0" borderId="134" xfId="21" applyFont="1" applyBorder="1" applyAlignment="1" applyProtection="1">
      <alignment horizontal="center" vertical="top"/>
    </xf>
    <xf numFmtId="0" fontId="64" fillId="2" borderId="40" xfId="3" applyFont="1" applyFill="1" applyBorder="1" applyAlignment="1" applyProtection="1">
      <alignment horizontal="center" vertical="center"/>
    </xf>
    <xf numFmtId="38" fontId="55" fillId="2" borderId="40" xfId="21" applyNumberFormat="1" applyFont="1" applyFill="1" applyBorder="1" applyAlignment="1" applyProtection="1">
      <alignment horizontal="right"/>
    </xf>
    <xf numFmtId="38" fontId="55" fillId="2" borderId="40" xfId="6" applyNumberFormat="1" applyFont="1" applyFill="1" applyBorder="1" applyAlignment="1" applyProtection="1">
      <alignment horizontal="right"/>
    </xf>
    <xf numFmtId="49" fontId="62" fillId="0" borderId="135" xfId="22" applyNumberFormat="1" applyFont="1" applyBorder="1" applyAlignment="1" applyProtection="1">
      <alignment horizontal="left" vertical="center" indent="2"/>
    </xf>
    <xf numFmtId="0" fontId="62" fillId="0" borderId="134" xfId="22" applyFont="1" applyBorder="1" applyAlignment="1" applyProtection="1">
      <alignment horizontal="center" vertical="center"/>
    </xf>
    <xf numFmtId="49" fontId="64" fillId="2" borderId="56" xfId="22" applyNumberFormat="1" applyFont="1" applyFill="1" applyBorder="1" applyAlignment="1" applyProtection="1">
      <alignment horizontal="left" vertical="center" indent="3"/>
    </xf>
    <xf numFmtId="0" fontId="64" fillId="2" borderId="40" xfId="22" applyFont="1" applyFill="1" applyBorder="1" applyAlignment="1" applyProtection="1">
      <alignment horizontal="center"/>
    </xf>
    <xf numFmtId="38" fontId="55" fillId="2" borderId="40" xfId="22" applyNumberFormat="1" applyFont="1" applyFill="1" applyBorder="1" applyAlignment="1" applyProtection="1">
      <alignment horizontal="right"/>
    </xf>
    <xf numFmtId="0" fontId="64" fillId="2" borderId="40" xfId="22" applyFont="1" applyFill="1" applyBorder="1" applyAlignment="1" applyProtection="1">
      <alignment horizontal="center" vertical="center"/>
    </xf>
    <xf numFmtId="38" fontId="55" fillId="2" borderId="67" xfId="22" applyNumberFormat="1" applyFont="1" applyFill="1" applyBorder="1" applyAlignment="1" applyProtection="1">
      <alignment horizontal="right"/>
    </xf>
    <xf numFmtId="38" fontId="55" fillId="2" borderId="42" xfId="6" applyNumberFormat="1" applyFont="1" applyFill="1" applyBorder="1" applyAlignment="1" applyProtection="1">
      <alignment horizontal="right"/>
    </xf>
    <xf numFmtId="0" fontId="64" fillId="2" borderId="40" xfId="3" applyFont="1" applyFill="1" applyBorder="1" applyAlignment="1" applyProtection="1">
      <alignment horizontal="center"/>
    </xf>
    <xf numFmtId="38" fontId="55" fillId="2" borderId="67" xfId="6" applyNumberFormat="1" applyFont="1" applyFill="1" applyBorder="1" applyAlignment="1" applyProtection="1">
      <alignment horizontal="right"/>
    </xf>
    <xf numFmtId="38" fontId="55" fillId="2" borderId="59" xfId="6" applyNumberFormat="1" applyFont="1" applyFill="1" applyBorder="1" applyAlignment="1" applyProtection="1">
      <alignment horizontal="right"/>
    </xf>
    <xf numFmtId="38" fontId="55" fillId="24" borderId="25" xfId="0" applyNumberFormat="1" applyFont="1" applyFill="1" applyBorder="1" applyAlignment="1" applyProtection="1">
      <alignment horizontal="right" shrinkToFit="1"/>
    </xf>
    <xf numFmtId="49" fontId="62" fillId="0" borderId="135" xfId="3" applyNumberFormat="1" applyFont="1" applyBorder="1" applyAlignment="1" applyProtection="1">
      <alignment horizontal="left" vertical="center" indent="2"/>
    </xf>
    <xf numFmtId="0" fontId="62" fillId="0" borderId="134" xfId="23" applyFont="1" applyBorder="1" applyAlignment="1" applyProtection="1">
      <alignment horizontal="center" vertical="top" wrapText="1"/>
    </xf>
    <xf numFmtId="49" fontId="62" fillId="0" borderId="135" xfId="23" applyNumberFormat="1" applyFont="1" applyBorder="1" applyAlignment="1" applyProtection="1">
      <alignment horizontal="left" vertical="center" indent="2"/>
    </xf>
    <xf numFmtId="0" fontId="62" fillId="0" borderId="134" xfId="23" applyFont="1" applyBorder="1" applyAlignment="1" applyProtection="1">
      <alignment horizontal="center" vertical="center"/>
    </xf>
    <xf numFmtId="49" fontId="62" fillId="0" borderId="135" xfId="23" applyNumberFormat="1" applyFont="1" applyBorder="1" applyAlignment="1" applyProtection="1">
      <alignment horizontal="left" vertical="top" indent="2"/>
    </xf>
    <xf numFmtId="0" fontId="62" fillId="0" borderId="134" xfId="23" applyFont="1" applyBorder="1" applyAlignment="1" applyProtection="1">
      <alignment horizontal="center" vertical="top"/>
    </xf>
    <xf numFmtId="49" fontId="64" fillId="2" borderId="56" xfId="23" applyNumberFormat="1" applyFont="1" applyFill="1" applyBorder="1" applyAlignment="1" applyProtection="1">
      <alignment horizontal="left" vertical="center" indent="3"/>
    </xf>
    <xf numFmtId="0" fontId="64" fillId="2" borderId="40" xfId="3" applyFont="1" applyFill="1" applyBorder="1" applyAlignment="1" applyProtection="1">
      <alignment horizontal="center" vertical="center" wrapText="1"/>
    </xf>
    <xf numFmtId="38" fontId="62" fillId="2" borderId="56" xfId="23" applyNumberFormat="1" applyFont="1" applyFill="1" applyBorder="1" applyAlignment="1" applyProtection="1">
      <alignment horizontal="right"/>
    </xf>
    <xf numFmtId="38" fontId="62" fillId="2" borderId="40" xfId="23" applyNumberFormat="1" applyFont="1" applyFill="1" applyBorder="1" applyAlignment="1" applyProtection="1">
      <alignment horizontal="right"/>
    </xf>
    <xf numFmtId="49" fontId="62" fillId="0" borderId="0" xfId="23" applyNumberFormat="1" applyFont="1" applyAlignment="1" applyProtection="1">
      <alignment horizontal="left" vertical="center" wrapText="1" indent="2"/>
    </xf>
    <xf numFmtId="0" fontId="62" fillId="0" borderId="4" xfId="23" applyFont="1" applyBorder="1" applyAlignment="1" applyProtection="1">
      <alignment horizontal="center" vertical="center"/>
    </xf>
    <xf numFmtId="49" fontId="62" fillId="0" borderId="132" xfId="23" applyNumberFormat="1" applyFont="1" applyBorder="1" applyAlignment="1" applyProtection="1">
      <alignment horizontal="left" vertical="center" wrapText="1" indent="2"/>
    </xf>
    <xf numFmtId="0" fontId="62" fillId="0" borderId="44" xfId="23" applyFont="1" applyBorder="1" applyAlignment="1" applyProtection="1">
      <alignment horizontal="center" vertical="center"/>
    </xf>
    <xf numFmtId="49" fontId="62" fillId="0" borderId="132" xfId="23" applyNumberFormat="1" applyFont="1" applyBorder="1" applyAlignment="1" applyProtection="1">
      <alignment horizontal="left" vertical="center" indent="2"/>
    </xf>
    <xf numFmtId="0" fontId="62" fillId="0" borderId="21" xfId="23" applyFont="1" applyBorder="1" applyAlignment="1" applyProtection="1">
      <alignment horizontal="center" vertical="center"/>
    </xf>
    <xf numFmtId="49" fontId="64" fillId="2" borderId="53" xfId="23" applyNumberFormat="1" applyFont="1" applyFill="1" applyBorder="1" applyAlignment="1" applyProtection="1">
      <alignment horizontal="left" vertical="center" wrapText="1" indent="3"/>
    </xf>
    <xf numFmtId="38" fontId="62" fillId="2" borderId="67" xfId="23" applyNumberFormat="1" applyFont="1" applyFill="1" applyBorder="1" applyAlignment="1" applyProtection="1">
      <alignment horizontal="right"/>
    </xf>
    <xf numFmtId="49" fontId="62" fillId="0" borderId="8" xfId="23" applyNumberFormat="1" applyFont="1" applyBorder="1" applyAlignment="1" applyProtection="1">
      <alignment horizontal="left" vertical="center" indent="2"/>
    </xf>
    <xf numFmtId="0" fontId="62" fillId="0" borderId="7" xfId="3" applyFont="1" applyBorder="1" applyAlignment="1" applyProtection="1">
      <alignment horizontal="center" vertical="center"/>
    </xf>
    <xf numFmtId="0" fontId="62" fillId="0" borderId="21" xfId="3" applyFont="1" applyBorder="1" applyAlignment="1" applyProtection="1">
      <alignment horizontal="center" vertical="center"/>
    </xf>
    <xf numFmtId="49" fontId="64" fillId="2" borderId="53" xfId="23" applyNumberFormat="1" applyFont="1" applyFill="1" applyBorder="1" applyAlignment="1" applyProtection="1">
      <alignment horizontal="left" vertical="center" indent="3"/>
    </xf>
    <xf numFmtId="0" fontId="62" fillId="0" borderId="8" xfId="3" applyFont="1" applyBorder="1" applyAlignment="1" applyProtection="1">
      <alignment horizontal="left" vertical="center" indent="2"/>
    </xf>
    <xf numFmtId="0" fontId="62" fillId="0" borderId="42" xfId="3" applyFont="1" applyBorder="1" applyAlignment="1" applyProtection="1">
      <alignment horizontal="center" vertical="center" wrapText="1"/>
    </xf>
    <xf numFmtId="38" fontId="62" fillId="2" borderId="42" xfId="23" applyNumberFormat="1" applyFont="1" applyFill="1" applyBorder="1" applyAlignment="1" applyProtection="1">
      <alignment horizontal="right"/>
    </xf>
    <xf numFmtId="49" fontId="62" fillId="16" borderId="50" xfId="0" applyNumberFormat="1" applyFont="1" applyFill="1" applyBorder="1" applyAlignment="1" applyProtection="1">
      <alignment horizontal="center" vertical="center"/>
    </xf>
    <xf numFmtId="164" fontId="64" fillId="3" borderId="12" xfId="0" applyNumberFormat="1" applyFont="1" applyFill="1" applyBorder="1" applyAlignment="1" applyProtection="1">
      <alignment horizontal="left" vertical="top" wrapText="1" indent="1"/>
    </xf>
    <xf numFmtId="49" fontId="64" fillId="3" borderId="13" xfId="0" applyNumberFormat="1" applyFont="1" applyFill="1" applyBorder="1" applyAlignment="1" applyProtection="1">
      <alignment horizontal="center" vertical="top"/>
    </xf>
    <xf numFmtId="38" fontId="55" fillId="2" borderId="1" xfId="0" applyNumberFormat="1" applyFont="1" applyFill="1" applyBorder="1" applyAlignment="1" applyProtection="1">
      <alignment horizontal="right" shrinkToFit="1"/>
    </xf>
    <xf numFmtId="3" fontId="62" fillId="0" borderId="11" xfId="0" applyNumberFormat="1" applyFont="1" applyBorder="1" applyAlignment="1" applyProtection="1">
      <alignment horizontal="left" vertical="top" wrapText="1" indent="1"/>
    </xf>
    <xf numFmtId="0" fontId="57" fillId="6" borderId="0" xfId="0" applyFont="1" applyFill="1" applyAlignment="1" applyProtection="1">
      <alignment vertical="center" shrinkToFit="1"/>
    </xf>
    <xf numFmtId="49" fontId="64" fillId="6" borderId="1" xfId="7" applyNumberFormat="1" applyFont="1" applyFill="1" applyBorder="1" applyAlignment="1" applyProtection="1">
      <alignment horizontal="left" vertical="center" wrapText="1" indent="1"/>
    </xf>
    <xf numFmtId="0" fontId="64" fillId="6" borderId="1" xfId="8" applyNumberFormat="1" applyFont="1" applyFill="1" applyBorder="1" applyAlignment="1" applyProtection="1">
      <alignment horizontal="center" vertical="top"/>
    </xf>
    <xf numFmtId="0" fontId="81" fillId="0" borderId="0" xfId="6" applyFont="1" applyProtection="1"/>
    <xf numFmtId="3" fontId="64" fillId="7" borderId="54" xfId="0" applyNumberFormat="1" applyFont="1" applyFill="1" applyBorder="1" applyAlignment="1" applyProtection="1">
      <alignment horizontal="left" vertical="center" wrapText="1" indent="1"/>
    </xf>
    <xf numFmtId="0" fontId="62" fillId="16" borderId="29" xfId="0" applyFont="1" applyFill="1" applyBorder="1" applyAlignment="1" applyProtection="1">
      <alignment horizontal="left" vertical="top" wrapText="1" indent="1"/>
    </xf>
    <xf numFmtId="0" fontId="62" fillId="0" borderId="16" xfId="0" applyFont="1" applyBorder="1" applyAlignment="1" applyProtection="1">
      <alignment horizontal="left" vertical="center" wrapText="1"/>
    </xf>
    <xf numFmtId="49" fontId="62" fillId="0" borderId="0" xfId="0" applyNumberFormat="1" applyFont="1" applyAlignment="1" applyProtection="1">
      <alignment horizontal="center" vertical="center"/>
    </xf>
    <xf numFmtId="0" fontId="57" fillId="0" borderId="0" xfId="0" applyFont="1" applyAlignment="1" applyProtection="1">
      <alignment horizontal="right" vertical="center"/>
    </xf>
    <xf numFmtId="0" fontId="13" fillId="0" borderId="0" xfId="3" applyProtection="1"/>
    <xf numFmtId="0" fontId="153" fillId="17" borderId="169" xfId="3" applyFont="1" applyFill="1" applyBorder="1" applyAlignment="1" applyProtection="1">
      <alignment horizontal="left"/>
    </xf>
    <xf numFmtId="0" fontId="146" fillId="17" borderId="68" xfId="3" applyFont="1" applyFill="1" applyBorder="1" applyAlignment="1" applyProtection="1">
      <alignment horizontal="left"/>
    </xf>
    <xf numFmtId="0" fontId="146" fillId="17" borderId="170" xfId="3" applyFont="1" applyFill="1" applyBorder="1" applyAlignment="1" applyProtection="1">
      <alignment horizontal="left"/>
    </xf>
    <xf numFmtId="0" fontId="148" fillId="29" borderId="142" xfId="27" applyFont="1" applyFill="1" applyBorder="1" applyAlignment="1" applyProtection="1">
      <alignment horizontal="center" vertical="center" wrapText="1"/>
    </xf>
    <xf numFmtId="0" fontId="1" fillId="14" borderId="0" xfId="27" applyFill="1" applyProtection="1"/>
    <xf numFmtId="0" fontId="13" fillId="14" borderId="88" xfId="3" applyFill="1" applyBorder="1" applyProtection="1"/>
    <xf numFmtId="0" fontId="62" fillId="0" borderId="173" xfId="27" applyFont="1" applyBorder="1" applyAlignment="1" applyProtection="1">
      <alignment horizontal="center" vertical="center"/>
    </xf>
    <xf numFmtId="49" fontId="54" fillId="0" borderId="174" xfId="27" applyNumberFormat="1" applyFont="1" applyBorder="1" applyAlignment="1" applyProtection="1">
      <alignment horizontal="center" vertical="center"/>
    </xf>
    <xf numFmtId="49" fontId="54" fillId="0" borderId="175" xfId="27" applyNumberFormat="1" applyFont="1" applyBorder="1" applyAlignment="1" applyProtection="1">
      <alignment horizontal="center" vertical="center"/>
    </xf>
    <xf numFmtId="49" fontId="54" fillId="0" borderId="176" xfId="27" applyNumberFormat="1" applyFont="1" applyBorder="1" applyAlignment="1" applyProtection="1">
      <alignment horizontal="center" vertical="center"/>
    </xf>
    <xf numFmtId="0" fontId="62" fillId="0" borderId="17" xfId="27" applyFont="1" applyBorder="1" applyAlignment="1" applyProtection="1">
      <alignment horizontal="center" vertical="center"/>
    </xf>
    <xf numFmtId="49" fontId="54" fillId="0" borderId="25" xfId="27" applyNumberFormat="1" applyFont="1" applyBorder="1" applyAlignment="1" applyProtection="1">
      <alignment horizontal="center" vertical="center"/>
    </xf>
    <xf numFmtId="49" fontId="54" fillId="0" borderId="16" xfId="27" applyNumberFormat="1" applyFont="1" applyBorder="1" applyAlignment="1" applyProtection="1">
      <alignment horizontal="center" vertical="center"/>
    </xf>
    <xf numFmtId="49" fontId="54" fillId="0" borderId="177" xfId="27" applyNumberFormat="1" applyFont="1" applyBorder="1" applyAlignment="1" applyProtection="1">
      <alignment horizontal="center" vertical="center"/>
    </xf>
    <xf numFmtId="1" fontId="54" fillId="0" borderId="17" xfId="27" applyNumberFormat="1" applyFont="1" applyBorder="1" applyAlignment="1" applyProtection="1">
      <alignment horizontal="center" vertical="center" wrapText="1"/>
    </xf>
    <xf numFmtId="3" fontId="54" fillId="0" borderId="25" xfId="27" applyNumberFormat="1" applyFont="1" applyBorder="1" applyAlignment="1" applyProtection="1">
      <alignment horizontal="center" vertical="center" wrapText="1"/>
    </xf>
    <xf numFmtId="3" fontId="54" fillId="0" borderId="16" xfId="27" applyNumberFormat="1" applyFont="1" applyBorder="1" applyAlignment="1" applyProtection="1">
      <alignment horizontal="center" vertical="center" wrapText="1"/>
    </xf>
    <xf numFmtId="0" fontId="55" fillId="14" borderId="177" xfId="3" applyFont="1" applyFill="1" applyBorder="1" applyProtection="1"/>
    <xf numFmtId="0" fontId="64" fillId="0" borderId="168" xfId="27" applyFont="1" applyBorder="1" applyAlignment="1" applyProtection="1">
      <alignment horizontal="left" vertical="top" wrapText="1" indent="1"/>
    </xf>
    <xf numFmtId="0" fontId="64" fillId="0" borderId="168" xfId="27" applyFont="1" applyBorder="1" applyAlignment="1" applyProtection="1">
      <alignment horizontal="center" vertical="top"/>
    </xf>
    <xf numFmtId="3" fontId="55" fillId="14" borderId="0" xfId="27" applyNumberFormat="1" applyFont="1" applyFill="1" applyAlignment="1" applyProtection="1">
      <alignment horizontal="right" shrinkToFit="1"/>
    </xf>
    <xf numFmtId="3" fontId="54" fillId="16" borderId="178" xfId="27" applyNumberFormat="1" applyFont="1" applyFill="1" applyBorder="1" applyAlignment="1" applyProtection="1">
      <alignment horizontal="left" vertical="center" wrapText="1" indent="1"/>
    </xf>
    <xf numFmtId="3" fontId="54" fillId="16" borderId="88" xfId="27" applyNumberFormat="1" applyFont="1" applyFill="1" applyBorder="1" applyAlignment="1" applyProtection="1">
      <alignment horizontal="left" vertical="center" wrapText="1" indent="1"/>
    </xf>
    <xf numFmtId="3" fontId="54" fillId="16" borderId="168" xfId="27" applyNumberFormat="1" applyFont="1" applyFill="1" applyBorder="1" applyAlignment="1" applyProtection="1">
      <alignment horizontal="left" vertical="center" wrapText="1" indent="1"/>
    </xf>
    <xf numFmtId="3" fontId="54" fillId="16" borderId="169" xfId="27" applyNumberFormat="1" applyFont="1" applyFill="1" applyBorder="1" applyAlignment="1" applyProtection="1">
      <alignment horizontal="left" vertical="center" wrapText="1" indent="1"/>
    </xf>
    <xf numFmtId="3" fontId="54" fillId="16" borderId="177" xfId="27" applyNumberFormat="1" applyFont="1" applyFill="1" applyBorder="1" applyAlignment="1" applyProtection="1">
      <alignment horizontal="left" vertical="center" wrapText="1" indent="1"/>
    </xf>
    <xf numFmtId="0" fontId="148" fillId="29" borderId="169" xfId="27" applyFont="1" applyFill="1" applyBorder="1" applyAlignment="1" applyProtection="1">
      <alignment horizontal="center" vertical="center" wrapText="1"/>
    </xf>
    <xf numFmtId="3" fontId="55" fillId="14" borderId="88" xfId="27" applyNumberFormat="1" applyFont="1" applyFill="1" applyBorder="1" applyAlignment="1" applyProtection="1">
      <alignment horizontal="right" shrinkToFit="1"/>
    </xf>
    <xf numFmtId="0" fontId="64" fillId="28" borderId="168" xfId="27" applyFont="1" applyFill="1" applyBorder="1" applyAlignment="1" applyProtection="1">
      <alignment horizontal="left" vertical="top" wrapText="1" indent="1"/>
    </xf>
    <xf numFmtId="0" fontId="64" fillId="0" borderId="168" xfId="27" applyFont="1" applyBorder="1" applyAlignment="1" applyProtection="1">
      <alignment horizontal="center" vertical="top" wrapText="1"/>
    </xf>
    <xf numFmtId="3" fontId="54" fillId="16" borderId="140" xfId="27" applyNumberFormat="1" applyFont="1" applyFill="1" applyBorder="1" applyAlignment="1" applyProtection="1">
      <alignment horizontal="left" vertical="center" wrapText="1" indent="1"/>
    </xf>
    <xf numFmtId="3" fontId="54" fillId="16" borderId="129" xfId="27" applyNumberFormat="1" applyFont="1" applyFill="1" applyBorder="1" applyAlignment="1" applyProtection="1">
      <alignment horizontal="left" vertical="center" wrapText="1" indent="1"/>
    </xf>
    <xf numFmtId="0" fontId="64" fillId="0" borderId="142" xfId="27" applyFont="1" applyBorder="1" applyAlignment="1" applyProtection="1">
      <alignment horizontal="left" vertical="top" wrapText="1" indent="1"/>
    </xf>
    <xf numFmtId="0" fontId="64" fillId="0" borderId="89" xfId="27" applyFont="1" applyBorder="1" applyAlignment="1" applyProtection="1">
      <alignment horizontal="center" vertical="top"/>
    </xf>
    <xf numFmtId="3" fontId="54" fillId="16" borderId="179" xfId="27" applyNumberFormat="1" applyFont="1" applyFill="1" applyBorder="1" applyAlignment="1" applyProtection="1">
      <alignment horizontal="left" vertical="center" wrapText="1" indent="1"/>
    </xf>
    <xf numFmtId="0" fontId="64" fillId="0" borderId="169" xfId="27" applyFont="1" applyBorder="1" applyAlignment="1" applyProtection="1">
      <alignment horizontal="center" vertical="top"/>
    </xf>
    <xf numFmtId="3" fontId="54" fillId="16" borderId="180" xfId="27" applyNumberFormat="1" applyFont="1" applyFill="1" applyBorder="1" applyAlignment="1" applyProtection="1">
      <alignment horizontal="left" vertical="center" wrapText="1" indent="1"/>
    </xf>
    <xf numFmtId="0" fontId="64" fillId="0" borderId="0" xfId="27" applyFont="1" applyAlignment="1" applyProtection="1">
      <alignment horizontal="center" vertical="top"/>
    </xf>
    <xf numFmtId="3" fontId="54" fillId="16" borderId="181" xfId="27" applyNumberFormat="1" applyFont="1" applyFill="1" applyBorder="1" applyAlignment="1" applyProtection="1">
      <alignment horizontal="left" vertical="center" wrapText="1" indent="1"/>
    </xf>
    <xf numFmtId="3" fontId="54" fillId="16" borderId="182" xfId="27" applyNumberFormat="1" applyFont="1" applyFill="1" applyBorder="1" applyAlignment="1" applyProtection="1">
      <alignment horizontal="left" vertical="center" wrapText="1" indent="1"/>
    </xf>
    <xf numFmtId="0" fontId="13" fillId="25" borderId="87" xfId="3" applyFill="1" applyBorder="1" applyProtection="1"/>
    <xf numFmtId="0" fontId="14" fillId="25" borderId="0" xfId="3" applyFont="1" applyFill="1" applyProtection="1"/>
    <xf numFmtId="0" fontId="55" fillId="25" borderId="0" xfId="3" applyFont="1" applyFill="1" applyProtection="1"/>
    <xf numFmtId="38" fontId="55" fillId="25" borderId="0" xfId="3" applyNumberFormat="1" applyFont="1" applyFill="1" applyProtection="1"/>
    <xf numFmtId="0" fontId="55" fillId="25" borderId="88" xfId="3" applyFont="1" applyFill="1" applyBorder="1" applyProtection="1"/>
    <xf numFmtId="0" fontId="148" fillId="12" borderId="146" xfId="27" applyFont="1" applyFill="1" applyBorder="1" applyAlignment="1" applyProtection="1">
      <alignment horizontal="center" vertical="center" wrapText="1"/>
    </xf>
    <xf numFmtId="49" fontId="54" fillId="14" borderId="115" xfId="3" applyNumberFormat="1" applyFont="1" applyFill="1" applyBorder="1" applyAlignment="1" applyProtection="1">
      <alignment horizontal="center" vertical="center" wrapText="1"/>
    </xf>
    <xf numFmtId="0" fontId="13" fillId="14" borderId="17" xfId="3" applyFill="1" applyBorder="1" applyAlignment="1" applyProtection="1">
      <alignment vertical="center" wrapText="1"/>
    </xf>
    <xf numFmtId="0" fontId="13" fillId="14" borderId="115" xfId="3" applyFill="1" applyBorder="1" applyAlignment="1" applyProtection="1">
      <alignment vertical="center" wrapText="1"/>
    </xf>
    <xf numFmtId="49" fontId="54" fillId="14" borderId="2" xfId="3" applyNumberFormat="1" applyFont="1" applyFill="1" applyBorder="1" applyAlignment="1" applyProtection="1">
      <alignment horizontal="center"/>
    </xf>
    <xf numFmtId="49" fontId="54" fillId="30" borderId="2" xfId="3" applyNumberFormat="1" applyFont="1" applyFill="1" applyBorder="1" applyAlignment="1" applyProtection="1">
      <alignment horizontal="center" vertical="center"/>
    </xf>
    <xf numFmtId="49" fontId="54" fillId="30" borderId="186" xfId="3" applyNumberFormat="1" applyFont="1" applyFill="1" applyBorder="1" applyAlignment="1" applyProtection="1">
      <alignment horizontal="center" vertical="center"/>
    </xf>
    <xf numFmtId="0" fontId="15" fillId="14" borderId="25" xfId="3" applyFont="1" applyFill="1" applyBorder="1" applyAlignment="1" applyProtection="1">
      <alignment horizontal="center" vertical="center" wrapText="1"/>
    </xf>
    <xf numFmtId="0" fontId="54" fillId="14" borderId="116" xfId="3" applyFont="1" applyFill="1" applyBorder="1" applyAlignment="1" applyProtection="1">
      <alignment horizontal="center" vertical="center" wrapText="1"/>
    </xf>
    <xf numFmtId="38" fontId="54" fillId="30" borderId="116" xfId="3" applyNumberFormat="1" applyFont="1" applyFill="1" applyBorder="1" applyAlignment="1" applyProtection="1">
      <alignment horizontal="center" vertical="center" wrapText="1"/>
    </xf>
    <xf numFmtId="0" fontId="54" fillId="30" borderId="116" xfId="3" applyFont="1" applyFill="1" applyBorder="1" applyAlignment="1" applyProtection="1">
      <alignment horizontal="center" vertical="center" wrapText="1"/>
    </xf>
    <xf numFmtId="0" fontId="54" fillId="30" borderId="187" xfId="3" applyFont="1" applyFill="1" applyBorder="1" applyAlignment="1" applyProtection="1">
      <alignment horizontal="center" vertical="center" wrapText="1"/>
    </xf>
    <xf numFmtId="0" fontId="14" fillId="0" borderId="0" xfId="3" applyFont="1" applyAlignment="1" applyProtection="1">
      <alignment horizontal="center" vertical="center" wrapText="1"/>
    </xf>
    <xf numFmtId="0" fontId="13" fillId="0" borderId="0" xfId="3" applyAlignment="1" applyProtection="1">
      <alignment horizontal="center" vertical="center" wrapText="1"/>
    </xf>
    <xf numFmtId="0" fontId="13" fillId="0" borderId="0" xfId="3" applyAlignment="1" applyProtection="1">
      <alignment horizontal="left" vertical="center" wrapText="1"/>
    </xf>
    <xf numFmtId="3" fontId="55" fillId="14" borderId="13" xfId="3" applyNumberFormat="1" applyFont="1" applyFill="1" applyBorder="1" applyAlignment="1" applyProtection="1">
      <alignment horizontal="right"/>
    </xf>
    <xf numFmtId="3" fontId="55" fillId="14" borderId="1" xfId="3" applyNumberFormat="1" applyFont="1" applyFill="1" applyBorder="1" applyAlignment="1" applyProtection="1">
      <alignment horizontal="right"/>
    </xf>
    <xf numFmtId="3" fontId="55" fillId="14" borderId="25" xfId="3" applyNumberFormat="1" applyFont="1" applyFill="1" applyBorder="1" applyAlignment="1" applyProtection="1">
      <alignment horizontal="right"/>
    </xf>
    <xf numFmtId="3" fontId="54" fillId="14" borderId="188" xfId="27" applyNumberFormat="1" applyFont="1" applyFill="1" applyBorder="1" applyAlignment="1" applyProtection="1">
      <alignment horizontal="left" vertical="center" wrapText="1" indent="1"/>
    </xf>
    <xf numFmtId="0" fontId="14" fillId="0" borderId="0" xfId="3" applyFont="1" applyAlignment="1" applyProtection="1">
      <alignment wrapText="1"/>
    </xf>
    <xf numFmtId="3" fontId="64" fillId="0" borderId="189" xfId="27" applyNumberFormat="1" applyFont="1" applyBorder="1" applyAlignment="1" applyProtection="1">
      <alignment horizontal="left" vertical="center" wrapText="1"/>
    </xf>
    <xf numFmtId="49" fontId="64" fillId="0" borderId="31" xfId="27" applyNumberFormat="1" applyFont="1" applyBorder="1" applyAlignment="1" applyProtection="1">
      <alignment horizontal="center" vertical="center"/>
    </xf>
    <xf numFmtId="3" fontId="54" fillId="16" borderId="188" xfId="27" applyNumberFormat="1" applyFont="1" applyFill="1" applyBorder="1" applyAlignment="1" applyProtection="1">
      <alignment horizontal="left" vertical="center" wrapText="1" indent="1"/>
    </xf>
    <xf numFmtId="0" fontId="14" fillId="0" borderId="0" xfId="3" applyFont="1" applyProtection="1"/>
    <xf numFmtId="0" fontId="64" fillId="0" borderId="87" xfId="27" applyFont="1" applyBorder="1" applyAlignment="1" applyProtection="1">
      <alignment horizontal="left" vertical="center" wrapText="1"/>
    </xf>
    <xf numFmtId="0" fontId="64" fillId="0" borderId="31" xfId="27" applyFont="1" applyBorder="1" applyAlignment="1" applyProtection="1">
      <alignment horizontal="center" vertical="center"/>
    </xf>
    <xf numFmtId="0" fontId="64" fillId="25" borderId="87" xfId="27" applyFont="1" applyFill="1" applyBorder="1" applyAlignment="1" applyProtection="1">
      <alignment horizontal="left" vertical="center" wrapText="1"/>
    </xf>
    <xf numFmtId="0" fontId="64" fillId="25" borderId="31" xfId="27" applyFont="1" applyFill="1" applyBorder="1" applyAlignment="1" applyProtection="1">
      <alignment horizontal="center" vertical="center"/>
    </xf>
    <xf numFmtId="3" fontId="55" fillId="25" borderId="1" xfId="3" applyNumberFormat="1" applyFont="1" applyFill="1" applyBorder="1" applyAlignment="1" applyProtection="1">
      <alignment horizontal="right"/>
    </xf>
    <xf numFmtId="3" fontId="55" fillId="25" borderId="25" xfId="3" applyNumberFormat="1" applyFont="1" applyFill="1" applyBorder="1" applyAlignment="1" applyProtection="1">
      <alignment horizontal="right"/>
    </xf>
    <xf numFmtId="3" fontId="54" fillId="25" borderId="188" xfId="27" applyNumberFormat="1" applyFont="1" applyFill="1" applyBorder="1" applyAlignment="1" applyProtection="1">
      <alignment horizontal="left" vertical="center" wrapText="1" indent="1"/>
    </xf>
    <xf numFmtId="3" fontId="64" fillId="0" borderId="87" xfId="27" applyNumberFormat="1" applyFont="1" applyBorder="1" applyAlignment="1" applyProtection="1">
      <alignment horizontal="left" vertical="center" wrapText="1"/>
    </xf>
    <xf numFmtId="3" fontId="64" fillId="25" borderId="87" xfId="27" applyNumberFormat="1" applyFont="1" applyFill="1" applyBorder="1" applyAlignment="1" applyProtection="1">
      <alignment horizontal="left" vertical="center" wrapText="1"/>
    </xf>
    <xf numFmtId="49" fontId="64" fillId="25" borderId="31" xfId="27" applyNumberFormat="1" applyFont="1" applyFill="1" applyBorder="1" applyAlignment="1" applyProtection="1">
      <alignment horizontal="center" vertical="center"/>
    </xf>
    <xf numFmtId="0" fontId="64" fillId="0" borderId="25" xfId="27" applyFont="1" applyBorder="1" applyAlignment="1" applyProtection="1">
      <alignment horizontal="center" vertical="center"/>
    </xf>
    <xf numFmtId="3" fontId="64" fillId="16" borderId="168" xfId="27" applyNumberFormat="1" applyFont="1" applyFill="1" applyBorder="1" applyAlignment="1" applyProtection="1">
      <alignment horizontal="center" vertical="center" wrapText="1"/>
    </xf>
    <xf numFmtId="0" fontId="15" fillId="25" borderId="190" xfId="3" applyFont="1" applyFill="1" applyBorder="1" applyAlignment="1" applyProtection="1">
      <alignment horizontal="right" wrapText="1"/>
    </xf>
    <xf numFmtId="0" fontId="14" fillId="25" borderId="116" xfId="3" applyFont="1" applyFill="1" applyBorder="1" applyAlignment="1" applyProtection="1">
      <alignment horizontal="center" wrapText="1"/>
    </xf>
    <xf numFmtId="3" fontId="54" fillId="25" borderId="15" xfId="27" applyNumberFormat="1" applyFont="1" applyFill="1" applyBorder="1" applyAlignment="1" applyProtection="1">
      <alignment horizontal="left" vertical="center" wrapText="1" indent="1"/>
    </xf>
    <xf numFmtId="38" fontId="55" fillId="25" borderId="12" xfId="3" applyNumberFormat="1" applyFont="1" applyFill="1" applyBorder="1" applyAlignment="1" applyProtection="1">
      <alignment horizontal="right"/>
    </xf>
    <xf numFmtId="38" fontId="55" fillId="25" borderId="20" xfId="3" applyNumberFormat="1" applyFont="1" applyFill="1" applyBorder="1" applyAlignment="1" applyProtection="1">
      <alignment horizontal="right"/>
    </xf>
    <xf numFmtId="38" fontId="55" fillId="25" borderId="0" xfId="3" applyNumberFormat="1" applyFont="1" applyFill="1" applyAlignment="1" applyProtection="1">
      <alignment horizontal="right"/>
    </xf>
    <xf numFmtId="3" fontId="54" fillId="25" borderId="191" xfId="27" applyNumberFormat="1" applyFont="1" applyFill="1" applyBorder="1" applyAlignment="1" applyProtection="1">
      <alignment horizontal="left" vertical="center" wrapText="1" indent="1"/>
    </xf>
    <xf numFmtId="0" fontId="14" fillId="14" borderId="115" xfId="3" applyFont="1" applyFill="1" applyBorder="1" applyAlignment="1" applyProtection="1">
      <alignment horizontal="center" wrapText="1"/>
    </xf>
    <xf numFmtId="49" fontId="54" fillId="14" borderId="13" xfId="3" applyNumberFormat="1" applyFont="1" applyFill="1" applyBorder="1" applyAlignment="1" applyProtection="1">
      <alignment horizontal="center" vertical="center" wrapText="1"/>
    </xf>
    <xf numFmtId="0" fontId="15" fillId="14" borderId="17" xfId="3" applyFont="1" applyFill="1" applyBorder="1" applyAlignment="1" applyProtection="1">
      <alignment horizontal="center" vertical="center" wrapText="1"/>
    </xf>
    <xf numFmtId="1" fontId="54" fillId="16" borderId="193" xfId="27" applyNumberFormat="1" applyFont="1" applyFill="1" applyBorder="1" applyAlignment="1" applyProtection="1">
      <alignment horizontal="right" vertical="center" wrapText="1" indent="1"/>
    </xf>
    <xf numFmtId="1" fontId="54" fillId="16" borderId="188" xfId="27" applyNumberFormat="1" applyFont="1" applyFill="1" applyBorder="1" applyAlignment="1" applyProtection="1">
      <alignment horizontal="right" vertical="center" wrapText="1" indent="1"/>
    </xf>
    <xf numFmtId="0" fontId="13" fillId="25" borderId="89" xfId="3" applyFill="1" applyBorder="1" applyProtection="1"/>
    <xf numFmtId="0" fontId="14" fillId="25" borderId="69" xfId="3" applyFont="1" applyFill="1" applyBorder="1" applyProtection="1"/>
    <xf numFmtId="0" fontId="55" fillId="25" borderId="69" xfId="3" applyFont="1" applyFill="1" applyBorder="1" applyProtection="1"/>
    <xf numFmtId="38" fontId="55" fillId="25" borderId="69" xfId="3" applyNumberFormat="1" applyFont="1" applyFill="1" applyBorder="1" applyProtection="1"/>
    <xf numFmtId="0" fontId="55" fillId="25" borderId="90" xfId="3" applyFont="1" applyFill="1" applyBorder="1" applyProtection="1"/>
    <xf numFmtId="0" fontId="14" fillId="14" borderId="195" xfId="3" applyFont="1" applyFill="1" applyBorder="1" applyAlignment="1" applyProtection="1">
      <alignment horizontal="center" wrapText="1"/>
    </xf>
    <xf numFmtId="49" fontId="54" fillId="14" borderId="195" xfId="3" applyNumberFormat="1" applyFont="1" applyFill="1" applyBorder="1" applyAlignment="1" applyProtection="1">
      <alignment horizontal="center" vertical="center" wrapText="1"/>
    </xf>
    <xf numFmtId="3" fontId="54" fillId="16" borderId="142" xfId="27" applyNumberFormat="1" applyFont="1" applyFill="1" applyBorder="1" applyAlignment="1" applyProtection="1">
      <alignment horizontal="left" vertical="center" wrapText="1" indent="1"/>
    </xf>
    <xf numFmtId="1" fontId="64" fillId="16" borderId="199" xfId="27" applyNumberFormat="1" applyFont="1" applyFill="1" applyBorder="1" applyAlignment="1" applyProtection="1">
      <alignment horizontal="center" vertical="center" wrapText="1"/>
    </xf>
    <xf numFmtId="3" fontId="55" fillId="14" borderId="200" xfId="3" applyNumberFormat="1" applyFont="1" applyFill="1" applyBorder="1" applyAlignment="1" applyProtection="1">
      <alignment horizontal="right"/>
    </xf>
    <xf numFmtId="3" fontId="54" fillId="16" borderId="201" xfId="27" applyNumberFormat="1" applyFont="1" applyFill="1" applyBorder="1" applyAlignment="1" applyProtection="1">
      <alignment horizontal="left" vertical="center" wrapText="1" indent="1"/>
    </xf>
    <xf numFmtId="3" fontId="55" fillId="14" borderId="202" xfId="3" applyNumberFormat="1" applyFont="1" applyFill="1" applyBorder="1" applyAlignment="1" applyProtection="1">
      <alignment horizontal="right"/>
    </xf>
    <xf numFmtId="0" fontId="16" fillId="0" borderId="0" xfId="3" applyFont="1" applyProtection="1"/>
    <xf numFmtId="38" fontId="13" fillId="0" borderId="0" xfId="3" applyNumberFormat="1" applyProtection="1"/>
    <xf numFmtId="0" fontId="111" fillId="0" borderId="20" xfId="0" applyFont="1" applyBorder="1" applyAlignment="1" applyProtection="1">
      <alignment horizontal="left" vertical="top" wrapText="1"/>
      <protection locked="0"/>
    </xf>
    <xf numFmtId="0" fontId="54" fillId="16" borderId="154" xfId="0" applyFont="1" applyFill="1" applyBorder="1" applyAlignment="1" applyProtection="1">
      <alignment horizontal="center"/>
      <protection locked="0"/>
    </xf>
    <xf numFmtId="0" fontId="64" fillId="16" borderId="5" xfId="0" applyFont="1" applyFill="1" applyBorder="1" applyAlignment="1" applyProtection="1">
      <alignment vertical="center"/>
    </xf>
    <xf numFmtId="0" fontId="64" fillId="16" borderId="5" xfId="0" applyFont="1" applyFill="1" applyBorder="1" applyAlignment="1" applyProtection="1">
      <alignment horizontal="left" vertical="center" indent="1"/>
    </xf>
    <xf numFmtId="0" fontId="110" fillId="12" borderId="0" xfId="0" applyFont="1" applyFill="1" applyBorder="1" applyAlignment="1">
      <alignment horizontal="center" vertical="center" wrapText="1"/>
    </xf>
    <xf numFmtId="0" fontId="54" fillId="0" borderId="154" xfId="0" applyFont="1" applyFill="1" applyBorder="1" applyAlignment="1" applyProtection="1">
      <alignment horizontal="center"/>
      <protection locked="0"/>
    </xf>
    <xf numFmtId="0" fontId="54" fillId="0" borderId="0" xfId="0" applyFont="1" applyAlignment="1" applyProtection="1">
      <alignment horizontal="center"/>
      <protection locked="0"/>
    </xf>
    <xf numFmtId="0" fontId="54" fillId="0" borderId="0" xfId="0" applyFont="1" applyAlignment="1" applyProtection="1">
      <alignment horizontal="center" vertical="center" wrapText="1"/>
      <protection locked="0"/>
    </xf>
    <xf numFmtId="0" fontId="54" fillId="16" borderId="204" xfId="0" applyFont="1" applyFill="1" applyBorder="1" applyAlignment="1">
      <alignment horizontal="left" wrapText="1"/>
    </xf>
    <xf numFmtId="0" fontId="54" fillId="16" borderId="205" xfId="0" applyFont="1" applyFill="1" applyBorder="1" applyAlignment="1">
      <alignment horizontal="left" wrapText="1"/>
    </xf>
    <xf numFmtId="14" fontId="54" fillId="16" borderId="205" xfId="0" applyNumberFormat="1" applyFont="1" applyFill="1" applyBorder="1" applyAlignment="1">
      <alignment horizontal="left" wrapText="1"/>
    </xf>
    <xf numFmtId="14" fontId="54" fillId="16" borderId="205" xfId="0" applyNumberFormat="1" applyFont="1" applyFill="1" applyBorder="1" applyAlignment="1">
      <alignment horizontal="right" wrapText="1"/>
    </xf>
    <xf numFmtId="0" fontId="54" fillId="16" borderId="205" xfId="0" applyFont="1" applyFill="1" applyBorder="1" applyAlignment="1" applyProtection="1">
      <alignment horizontal="left" wrapText="1"/>
      <protection locked="0"/>
    </xf>
    <xf numFmtId="0" fontId="54" fillId="16" borderId="206" xfId="0" applyFont="1" applyFill="1" applyBorder="1" applyAlignment="1" applyProtection="1">
      <alignment horizontal="left" wrapText="1"/>
      <protection locked="0"/>
    </xf>
    <xf numFmtId="0" fontId="54" fillId="0" borderId="0" xfId="0" applyFont="1" applyFill="1" applyBorder="1" applyAlignment="1" applyProtection="1">
      <alignment horizontal="center" wrapText="1"/>
      <protection locked="0"/>
    </xf>
    <xf numFmtId="0" fontId="54" fillId="0" borderId="0" xfId="0" applyFont="1" applyFill="1" applyBorder="1" applyAlignment="1" applyProtection="1">
      <alignment horizontal="center"/>
      <protection locked="0"/>
    </xf>
    <xf numFmtId="0" fontId="145" fillId="17" borderId="68" xfId="3" applyFont="1" applyFill="1" applyBorder="1" applyAlignment="1" applyProtection="1">
      <alignment horizontal="left" vertical="center" wrapText="1"/>
    </xf>
    <xf numFmtId="0" fontId="145" fillId="17" borderId="170" xfId="3" applyFont="1" applyFill="1" applyBorder="1" applyAlignment="1" applyProtection="1">
      <alignment horizontal="left" vertical="center" wrapText="1"/>
    </xf>
    <xf numFmtId="0" fontId="145" fillId="33" borderId="68" xfId="3" applyFont="1" applyFill="1" applyBorder="1" applyAlignment="1" applyProtection="1">
      <alignment horizontal="left" vertical="center" wrapText="1"/>
    </xf>
    <xf numFmtId="0" fontId="145" fillId="28" borderId="68" xfId="3" applyFont="1" applyFill="1" applyBorder="1" applyAlignment="1" applyProtection="1">
      <alignment horizontal="left" vertical="center" wrapText="1"/>
    </xf>
    <xf numFmtId="0" fontId="55" fillId="0" borderId="0" xfId="0" applyFont="1" applyAlignment="1" applyProtection="1"/>
    <xf numFmtId="0" fontId="145" fillId="33" borderId="146" xfId="3" applyFont="1" applyFill="1" applyBorder="1" applyAlignment="1" applyProtection="1">
      <alignment horizontal="center" vertical="center" wrapText="1"/>
      <protection locked="0"/>
    </xf>
    <xf numFmtId="0" fontId="145" fillId="28" borderId="146" xfId="3" applyFont="1" applyFill="1" applyBorder="1" applyAlignment="1" applyProtection="1">
      <alignment horizontal="center" vertical="center" wrapText="1"/>
      <protection locked="0"/>
    </xf>
    <xf numFmtId="38" fontId="55" fillId="0" borderId="116" xfId="0" applyNumberFormat="1" applyFont="1" applyBorder="1" applyAlignment="1" applyProtection="1">
      <alignment horizontal="right"/>
      <protection locked="0"/>
    </xf>
    <xf numFmtId="38" fontId="55" fillId="0" borderId="1" xfId="0" applyNumberFormat="1" applyFont="1" applyBorder="1" applyAlignment="1" applyProtection="1">
      <alignment horizontal="right"/>
      <protection locked="0"/>
    </xf>
    <xf numFmtId="38" fontId="55" fillId="0" borderId="2" xfId="0" applyNumberFormat="1" applyFont="1" applyBorder="1" applyAlignment="1" applyProtection="1">
      <alignment horizontal="right"/>
      <protection locked="0"/>
    </xf>
    <xf numFmtId="164" fontId="62" fillId="0" borderId="1" xfId="9" applyNumberFormat="1" applyFont="1" applyFill="1" applyBorder="1" applyAlignment="1" applyProtection="1">
      <alignment horizontal="left" vertical="center"/>
      <protection locked="0"/>
    </xf>
    <xf numFmtId="37" fontId="159" fillId="0" borderId="0" xfId="45" applyFont="1" applyAlignment="1" applyProtection="1">
      <alignment wrapText="1" readingOrder="1"/>
      <protection locked="0"/>
    </xf>
    <xf numFmtId="37" fontId="159" fillId="0" borderId="0" xfId="45" applyFont="1" applyFill="1" applyAlignment="1" applyProtection="1">
      <alignment vertical="top" wrapText="1"/>
    </xf>
    <xf numFmtId="37" fontId="159" fillId="0" borderId="0" xfId="45" applyAlignment="1" applyProtection="1">
      <alignment wrapText="1" readingOrder="1"/>
      <protection locked="0"/>
    </xf>
    <xf numFmtId="0" fontId="8" fillId="0" borderId="141" xfId="18" applyFont="1" applyFill="1" applyBorder="1" applyAlignment="1" applyProtection="1">
      <alignment vertical="top"/>
      <protection locked="0"/>
    </xf>
    <xf numFmtId="0" fontId="1" fillId="0" borderId="141" xfId="18" applyFont="1" applyFill="1" applyBorder="1" applyAlignment="1" applyProtection="1">
      <alignment vertical="top"/>
      <protection locked="0"/>
    </xf>
    <xf numFmtId="0" fontId="8" fillId="0" borderId="141" xfId="18" applyFill="1" applyBorder="1" applyAlignment="1" applyProtection="1">
      <alignment horizontal="left" vertical="top" wrapText="1"/>
      <protection locked="0"/>
    </xf>
    <xf numFmtId="0" fontId="1" fillId="0" borderId="141" xfId="42" quotePrefix="1" applyFont="1" applyFill="1" applyBorder="1" applyAlignment="1" applyProtection="1">
      <alignment horizontal="left" vertical="top" wrapText="1"/>
      <protection locked="0"/>
    </xf>
    <xf numFmtId="0" fontId="1" fillId="0" borderId="141" xfId="42" applyFont="1" applyFill="1" applyBorder="1" applyAlignment="1" applyProtection="1">
      <alignment vertical="top"/>
      <protection locked="0"/>
    </xf>
    <xf numFmtId="178" fontId="1" fillId="0" borderId="141" xfId="42" applyNumberFormat="1" applyFill="1" applyBorder="1" applyAlignment="1" applyProtection="1">
      <alignment horizontal="left" vertical="top" wrapText="1"/>
      <protection locked="0"/>
    </xf>
    <xf numFmtId="0" fontId="1" fillId="0" borderId="141" xfId="42" applyFont="1" applyFill="1" applyBorder="1" applyAlignment="1" applyProtection="1">
      <alignment horizontal="left" vertical="top" wrapText="1"/>
      <protection locked="0"/>
    </xf>
    <xf numFmtId="178" fontId="8" fillId="0" borderId="141" xfId="18" applyNumberFormat="1" applyFont="1" applyFill="1" applyBorder="1" applyAlignment="1" applyProtection="1">
      <alignment horizontal="left" vertical="top" wrapText="1"/>
      <protection locked="0"/>
    </xf>
    <xf numFmtId="0" fontId="8" fillId="0" borderId="141" xfId="18" applyFont="1" applyFill="1" applyBorder="1" applyAlignment="1" applyProtection="1">
      <alignment horizontal="left" vertical="top" wrapText="1"/>
      <protection locked="0"/>
    </xf>
    <xf numFmtId="0" fontId="8" fillId="0" borderId="141" xfId="18" applyFill="1" applyBorder="1" applyAlignment="1" applyProtection="1">
      <alignment vertical="top"/>
      <protection locked="0"/>
    </xf>
    <xf numFmtId="178" fontId="8" fillId="0" borderId="141" xfId="18" applyNumberFormat="1" applyFill="1" applyBorder="1" applyAlignment="1" applyProtection="1">
      <alignment horizontal="left" vertical="top" wrapText="1"/>
      <protection locked="0"/>
    </xf>
    <xf numFmtId="38" fontId="1" fillId="0" borderId="141" xfId="42" applyNumberFormat="1" applyBorder="1" applyAlignment="1" applyProtection="1">
      <alignment horizontal="right" vertical="top"/>
      <protection locked="0"/>
    </xf>
    <xf numFmtId="37" fontId="159" fillId="0" borderId="0" xfId="45" applyFont="1" applyFill="1" applyAlignment="1" applyProtection="1">
      <alignment vertical="top" wrapText="1"/>
    </xf>
    <xf numFmtId="37" fontId="159" fillId="0" borderId="0" xfId="45" applyAlignment="1" applyProtection="1">
      <alignment wrapText="1" readingOrder="1"/>
      <protection locked="0"/>
    </xf>
    <xf numFmtId="0" fontId="13" fillId="0" borderId="18" xfId="12" applyFont="1" applyBorder="1" applyAlignment="1" applyProtection="1">
      <alignment vertical="center"/>
      <protection locked="0"/>
    </xf>
    <xf numFmtId="0" fontId="0" fillId="0" borderId="19" xfId="0" applyBorder="1" applyAlignment="1" applyProtection="1">
      <alignment vertical="center"/>
      <protection locked="0"/>
    </xf>
    <xf numFmtId="0" fontId="0" fillId="0" borderId="10" xfId="0" applyBorder="1" applyAlignment="1" applyProtection="1">
      <alignment vertical="center"/>
      <protection locked="0"/>
    </xf>
    <xf numFmtId="0" fontId="35" fillId="0" borderId="18" xfId="2" applyNumberFormat="1" applyBorder="1" applyAlignment="1" applyProtection="1">
      <alignment horizontal="left" vertical="center" indent="1"/>
      <protection locked="0"/>
    </xf>
    <xf numFmtId="0" fontId="46" fillId="0" borderId="19" xfId="2" applyNumberFormat="1" applyFont="1" applyBorder="1" applyAlignment="1" applyProtection="1">
      <alignment horizontal="left" vertical="center" indent="1"/>
      <protection locked="0"/>
    </xf>
    <xf numFmtId="0" fontId="46" fillId="0" borderId="19" xfId="2" applyFont="1" applyBorder="1" applyAlignment="1" applyProtection="1">
      <alignment horizontal="left" vertical="center" indent="1"/>
      <protection locked="0"/>
    </xf>
    <xf numFmtId="0" fontId="24" fillId="0" borderId="19" xfId="0" applyFont="1" applyBorder="1" applyAlignment="1" applyProtection="1">
      <alignment horizontal="left" vertical="center" indent="1"/>
      <protection locked="0"/>
    </xf>
    <xf numFmtId="0" fontId="24" fillId="0" borderId="10" xfId="0" applyFont="1" applyBorder="1" applyAlignment="1" applyProtection="1">
      <alignment horizontal="left" vertical="center" indent="1"/>
      <protection locked="0"/>
    </xf>
    <xf numFmtId="175" fontId="16" fillId="0" borderId="18" xfId="0" applyNumberFormat="1" applyFont="1" applyBorder="1" applyAlignment="1" applyProtection="1">
      <alignment horizontal="left" vertical="center" indent="1"/>
      <protection locked="0"/>
    </xf>
    <xf numFmtId="175" fontId="16" fillId="0" borderId="19" xfId="0" applyNumberFormat="1" applyFont="1" applyBorder="1" applyAlignment="1" applyProtection="1">
      <alignment horizontal="left" vertical="center" indent="1"/>
      <protection locked="0"/>
    </xf>
    <xf numFmtId="175" fontId="16" fillId="0" borderId="10" xfId="0" applyNumberFormat="1" applyFont="1" applyBorder="1" applyAlignment="1" applyProtection="1">
      <alignment horizontal="left" vertical="center" indent="1"/>
      <protection locked="0"/>
    </xf>
    <xf numFmtId="0" fontId="16" fillId="0" borderId="19" xfId="0" applyNumberFormat="1" applyFont="1" applyBorder="1" applyAlignment="1" applyProtection="1">
      <alignment horizontal="left" vertical="center" indent="1"/>
      <protection locked="0"/>
    </xf>
    <xf numFmtId="0" fontId="16" fillId="0" borderId="19" xfId="0" applyFont="1" applyBorder="1" applyAlignment="1" applyProtection="1">
      <alignment horizontal="left" vertical="center" indent="1"/>
      <protection locked="0"/>
    </xf>
    <xf numFmtId="0" fontId="124" fillId="0" borderId="0" xfId="12" applyFont="1" applyBorder="1" applyAlignment="1" applyProtection="1">
      <alignment horizontal="center" vertical="center" wrapText="1"/>
    </xf>
    <xf numFmtId="0" fontId="124" fillId="0" borderId="17" xfId="12" applyFont="1" applyBorder="1" applyAlignment="1" applyProtection="1">
      <alignment horizontal="center" vertical="center" wrapText="1"/>
    </xf>
    <xf numFmtId="0" fontId="16" fillId="15" borderId="129" xfId="12" applyNumberFormat="1" applyFont="1" applyFill="1" applyBorder="1" applyAlignment="1" applyProtection="1">
      <alignment horizontal="left" vertical="center" wrapText="1"/>
    </xf>
    <xf numFmtId="0" fontId="16" fillId="15" borderId="130" xfId="12" applyNumberFormat="1" applyFont="1" applyFill="1" applyBorder="1" applyAlignment="1" applyProtection="1">
      <alignment horizontal="left" vertical="center" wrapText="1"/>
    </xf>
    <xf numFmtId="0" fontId="16" fillId="15" borderId="131" xfId="12" applyNumberFormat="1" applyFont="1" applyFill="1" applyBorder="1" applyAlignment="1" applyProtection="1">
      <alignment horizontal="left" vertical="center" wrapText="1"/>
    </xf>
    <xf numFmtId="0" fontId="16" fillId="15" borderId="87" xfId="12" applyNumberFormat="1" applyFont="1" applyFill="1" applyBorder="1" applyAlignment="1" applyProtection="1">
      <alignment horizontal="left" vertical="center" wrapText="1"/>
    </xf>
    <xf numFmtId="0" fontId="16" fillId="15" borderId="0" xfId="12" applyNumberFormat="1" applyFont="1" applyFill="1" applyBorder="1" applyAlignment="1" applyProtection="1">
      <alignment horizontal="left" vertical="center" wrapText="1"/>
    </xf>
    <xf numFmtId="0" fontId="16" fillId="15" borderId="88" xfId="12" applyNumberFormat="1" applyFont="1" applyFill="1" applyBorder="1" applyAlignment="1" applyProtection="1">
      <alignment horizontal="left" vertical="center" wrapText="1"/>
    </xf>
    <xf numFmtId="0" fontId="16" fillId="15" borderId="89" xfId="12" applyNumberFormat="1" applyFont="1" applyFill="1" applyBorder="1" applyAlignment="1" applyProtection="1">
      <alignment horizontal="left" vertical="center" wrapText="1"/>
    </xf>
    <xf numFmtId="0" fontId="16" fillId="15" borderId="69" xfId="12" applyNumberFormat="1" applyFont="1" applyFill="1" applyBorder="1" applyAlignment="1" applyProtection="1">
      <alignment horizontal="left" vertical="center" wrapText="1"/>
    </xf>
    <xf numFmtId="0" fontId="16" fillId="15" borderId="90" xfId="12" applyNumberFormat="1" applyFont="1" applyFill="1" applyBorder="1" applyAlignment="1" applyProtection="1">
      <alignment horizontal="left" vertical="center" wrapText="1"/>
    </xf>
    <xf numFmtId="0" fontId="16" fillId="15" borderId="129" xfId="12" applyNumberFormat="1" applyFont="1" applyFill="1" applyBorder="1" applyAlignment="1" applyProtection="1">
      <alignment horizontal="left" vertical="center"/>
    </xf>
    <xf numFmtId="0" fontId="16" fillId="15" borderId="130" xfId="12" applyNumberFormat="1" applyFont="1" applyFill="1" applyBorder="1" applyAlignment="1" applyProtection="1">
      <alignment horizontal="left" vertical="center"/>
    </xf>
    <xf numFmtId="0" fontId="16" fillId="15" borderId="131" xfId="12" applyNumberFormat="1" applyFont="1" applyFill="1" applyBorder="1" applyAlignment="1" applyProtection="1">
      <alignment horizontal="left" vertical="center"/>
    </xf>
    <xf numFmtId="0" fontId="143" fillId="15" borderId="0" xfId="2" applyNumberFormat="1" applyFont="1" applyFill="1" applyBorder="1" applyAlignment="1" applyProtection="1">
      <alignment horizontal="center" vertical="center"/>
    </xf>
    <xf numFmtId="0" fontId="143" fillId="15" borderId="88" xfId="2" applyNumberFormat="1" applyFont="1" applyFill="1" applyBorder="1" applyAlignment="1" applyProtection="1">
      <alignment horizontal="center" vertical="center"/>
    </xf>
    <xf numFmtId="0" fontId="16" fillId="0" borderId="125" xfId="12" applyFont="1" applyBorder="1" applyAlignment="1" applyProtection="1">
      <alignment horizontal="left" vertical="center" indent="1"/>
      <protection locked="0"/>
    </xf>
    <xf numFmtId="0" fontId="16" fillId="0" borderId="115" xfId="0" applyFont="1" applyBorder="1" applyAlignment="1" applyProtection="1">
      <alignment horizontal="left" vertical="center" indent="1"/>
      <protection locked="0"/>
    </xf>
    <xf numFmtId="0" fontId="17" fillId="0" borderId="19" xfId="12" applyFont="1" applyBorder="1" applyAlignment="1" applyProtection="1">
      <alignment vertical="center"/>
      <protection locked="0"/>
    </xf>
    <xf numFmtId="175" fontId="16" fillId="0" borderId="18" xfId="12" applyNumberFormat="1" applyFont="1" applyBorder="1" applyAlignment="1" applyProtection="1">
      <alignment horizontal="left" vertical="center" indent="1"/>
      <protection locked="0"/>
    </xf>
    <xf numFmtId="0" fontId="16" fillId="0" borderId="0" xfId="12" applyFont="1" applyBorder="1" applyAlignment="1" applyProtection="1">
      <alignment vertical="center"/>
      <protection locked="0"/>
    </xf>
    <xf numFmtId="0" fontId="16" fillId="0" borderId="19" xfId="0" applyNumberFormat="1" applyFont="1" applyBorder="1" applyAlignment="1" applyProtection="1">
      <alignment horizontal="left" vertical="center"/>
      <protection locked="0"/>
    </xf>
    <xf numFmtId="0" fontId="16" fillId="0" borderId="19" xfId="0" applyFont="1" applyBorder="1" applyAlignment="1" applyProtection="1">
      <alignment horizontal="left" vertical="center"/>
      <protection locked="0"/>
    </xf>
    <xf numFmtId="0" fontId="16" fillId="0" borderId="10" xfId="0" applyFont="1" applyBorder="1" applyAlignment="1" applyProtection="1">
      <alignment horizontal="left" vertical="center"/>
      <protection locked="0"/>
    </xf>
    <xf numFmtId="0" fontId="13" fillId="0" borderId="18" xfId="12" applyFont="1" applyBorder="1" applyAlignment="1" applyProtection="1">
      <alignment horizontal="left" vertical="center"/>
      <protection locked="0"/>
    </xf>
    <xf numFmtId="0" fontId="0" fillId="0" borderId="19" xfId="0" applyBorder="1" applyAlignment="1" applyProtection="1">
      <alignment horizontal="left" vertical="center"/>
      <protection locked="0"/>
    </xf>
    <xf numFmtId="0" fontId="0" fillId="0" borderId="10" xfId="0" applyBorder="1" applyAlignment="1" applyProtection="1">
      <alignment horizontal="left" vertical="center"/>
      <protection locked="0"/>
    </xf>
    <xf numFmtId="0" fontId="16" fillId="0" borderId="16" xfId="12" applyNumberFormat="1" applyFont="1" applyBorder="1" applyAlignment="1" applyProtection="1">
      <alignment horizontal="left" vertical="center" indent="1"/>
      <protection locked="0"/>
    </xf>
    <xf numFmtId="0" fontId="16" fillId="0" borderId="0" xfId="0" applyNumberFormat="1" applyFont="1" applyBorder="1" applyAlignment="1" applyProtection="1">
      <alignment horizontal="left" vertical="center" indent="1"/>
      <protection locked="0"/>
    </xf>
    <xf numFmtId="0" fontId="16" fillId="0" borderId="10" xfId="0" applyFont="1" applyBorder="1" applyAlignment="1" applyProtection="1">
      <alignment horizontal="left" vertical="center" indent="1"/>
      <protection locked="0"/>
    </xf>
    <xf numFmtId="175" fontId="16" fillId="0" borderId="18" xfId="0" applyNumberFormat="1" applyFont="1" applyBorder="1" applyAlignment="1" applyProtection="1">
      <alignment horizontal="left" vertical="center"/>
      <protection locked="0"/>
    </xf>
    <xf numFmtId="175" fontId="16" fillId="0" borderId="19" xfId="0" applyNumberFormat="1" applyFont="1" applyBorder="1" applyAlignment="1" applyProtection="1">
      <alignment horizontal="left" vertical="center"/>
      <protection locked="0"/>
    </xf>
    <xf numFmtId="175" fontId="16" fillId="0" borderId="10" xfId="0" applyNumberFormat="1" applyFont="1" applyBorder="1" applyAlignment="1" applyProtection="1">
      <alignment horizontal="left" vertical="center"/>
      <protection locked="0"/>
    </xf>
    <xf numFmtId="0" fontId="46" fillId="0" borderId="18" xfId="2" applyNumberFormat="1" applyFont="1" applyBorder="1" applyAlignment="1" applyProtection="1">
      <alignment horizontal="left" vertical="center"/>
      <protection locked="0"/>
    </xf>
    <xf numFmtId="0" fontId="46" fillId="0" borderId="19" xfId="2" applyFont="1" applyBorder="1" applyAlignment="1" applyProtection="1">
      <alignment horizontal="left" vertical="center"/>
      <protection locked="0"/>
    </xf>
    <xf numFmtId="0" fontId="46" fillId="0" borderId="10" xfId="2" applyFont="1" applyBorder="1" applyAlignment="1" applyProtection="1">
      <alignment horizontal="left" vertical="center"/>
      <protection locked="0"/>
    </xf>
    <xf numFmtId="175" fontId="16" fillId="0" borderId="18" xfId="12" applyNumberFormat="1" applyFont="1" applyBorder="1" applyAlignment="1" applyProtection="1">
      <alignment horizontal="left" vertical="center"/>
      <protection locked="0"/>
    </xf>
    <xf numFmtId="0" fontId="16" fillId="0" borderId="18" xfId="12" applyNumberFormat="1" applyFont="1" applyBorder="1" applyAlignment="1" applyProtection="1">
      <alignment horizontal="left" vertical="center"/>
      <protection locked="0"/>
    </xf>
    <xf numFmtId="0" fontId="46" fillId="0" borderId="19" xfId="2" applyNumberFormat="1" applyFont="1" applyBorder="1" applyAlignment="1" applyProtection="1">
      <alignment horizontal="left" vertical="center"/>
      <protection locked="0"/>
    </xf>
    <xf numFmtId="0" fontId="16" fillId="0" borderId="18" xfId="12" applyNumberFormat="1" applyFont="1" applyFill="1" applyBorder="1" applyAlignment="1" applyProtection="1">
      <alignment horizontal="left" vertical="center" indent="1"/>
      <protection locked="0"/>
    </xf>
    <xf numFmtId="0" fontId="14" fillId="0" borderId="11" xfId="12" applyNumberFormat="1" applyFont="1" applyBorder="1" applyAlignment="1" applyProtection="1">
      <alignment horizontal="left" vertical="center"/>
    </xf>
    <xf numFmtId="0" fontId="17" fillId="0" borderId="15" xfId="0" applyNumberFormat="1" applyFont="1" applyBorder="1" applyAlignment="1">
      <alignment horizontal="left" vertical="center"/>
    </xf>
    <xf numFmtId="0" fontId="35" fillId="0" borderId="16" xfId="2" applyNumberFormat="1" applyBorder="1" applyAlignment="1" applyProtection="1">
      <alignment horizontal="center" vertical="center"/>
    </xf>
    <xf numFmtId="0" fontId="35" fillId="0" borderId="0" xfId="2" applyBorder="1" applyAlignment="1" applyProtection="1">
      <alignment horizontal="center" vertical="center"/>
    </xf>
    <xf numFmtId="0" fontId="35" fillId="0" borderId="17" xfId="2" applyBorder="1" applyAlignment="1" applyProtection="1">
      <alignment horizontal="center" vertical="center"/>
    </xf>
    <xf numFmtId="176" fontId="17" fillId="0" borderId="15" xfId="12" applyNumberFormat="1" applyFont="1" applyFill="1" applyBorder="1" applyAlignment="1" applyProtection="1">
      <alignment horizontal="left" vertical="center" shrinkToFit="1"/>
      <protection hidden="1"/>
    </xf>
    <xf numFmtId="176" fontId="17" fillId="0" borderId="9" xfId="12" applyNumberFormat="1" applyFont="1" applyFill="1" applyBorder="1" applyAlignment="1" applyProtection="1">
      <alignment horizontal="left" vertical="center" shrinkToFit="1"/>
      <protection hidden="1"/>
    </xf>
    <xf numFmtId="176" fontId="17" fillId="0" borderId="0" xfId="12" applyNumberFormat="1" applyFont="1" applyFill="1" applyBorder="1" applyAlignment="1" applyProtection="1">
      <alignment horizontal="left" vertical="center" shrinkToFit="1"/>
      <protection hidden="1"/>
    </xf>
    <xf numFmtId="176" fontId="17" fillId="0" borderId="17" xfId="12" applyNumberFormat="1" applyFont="1" applyFill="1" applyBorder="1" applyAlignment="1" applyProtection="1">
      <alignment horizontal="left" vertical="center" shrinkToFit="1"/>
      <protection hidden="1"/>
    </xf>
    <xf numFmtId="0" fontId="36" fillId="0" borderId="16" xfId="12" applyFont="1" applyBorder="1" applyAlignment="1" applyProtection="1">
      <alignment horizontal="center"/>
    </xf>
    <xf numFmtId="0" fontId="0" fillId="0" borderId="0" xfId="0" applyBorder="1" applyAlignment="1">
      <alignment horizontal="center"/>
    </xf>
    <xf numFmtId="0" fontId="0" fillId="0" borderId="17" xfId="0" applyBorder="1" applyAlignment="1">
      <alignment horizontal="center"/>
    </xf>
    <xf numFmtId="14" fontId="16" fillId="0" borderId="114" xfId="12" applyNumberFormat="1" applyFont="1" applyBorder="1" applyAlignment="1" applyProtection="1">
      <alignment horizontal="left" vertical="center" indent="1"/>
      <protection locked="0"/>
    </xf>
    <xf numFmtId="14" fontId="16" fillId="0" borderId="117" xfId="12" applyNumberFormat="1" applyFont="1" applyBorder="1" applyAlignment="1" applyProtection="1">
      <alignment horizontal="left" vertical="center" indent="1"/>
      <protection locked="0"/>
    </xf>
    <xf numFmtId="14" fontId="16" fillId="0" borderId="115" xfId="12" applyNumberFormat="1" applyFont="1" applyBorder="1" applyAlignment="1" applyProtection="1">
      <alignment horizontal="left" vertical="center" indent="1"/>
      <protection locked="0"/>
    </xf>
    <xf numFmtId="175" fontId="16" fillId="0" borderId="16" xfId="12" applyNumberFormat="1" applyFont="1" applyBorder="1" applyAlignment="1" applyProtection="1">
      <alignment horizontal="left" vertical="center" indent="1"/>
      <protection locked="0"/>
    </xf>
    <xf numFmtId="175" fontId="16" fillId="0" borderId="0" xfId="0" applyNumberFormat="1" applyFont="1" applyBorder="1" applyAlignment="1" applyProtection="1">
      <alignment horizontal="left" vertical="center" indent="1"/>
      <protection locked="0"/>
    </xf>
    <xf numFmtId="175" fontId="16" fillId="0" borderId="114" xfId="12" applyNumberFormat="1" applyFont="1" applyBorder="1" applyAlignment="1" applyProtection="1">
      <alignment horizontal="left" vertical="center" indent="1"/>
      <protection locked="0"/>
    </xf>
    <xf numFmtId="175" fontId="16" fillId="0" borderId="117" xfId="12" applyNumberFormat="1" applyFont="1" applyBorder="1" applyAlignment="1" applyProtection="1">
      <alignment horizontal="left" vertical="center" indent="1"/>
      <protection locked="0"/>
    </xf>
    <xf numFmtId="175" fontId="16" fillId="0" borderId="115" xfId="12" applyNumberFormat="1" applyFont="1" applyBorder="1" applyAlignment="1" applyProtection="1">
      <alignment horizontal="left" vertical="center" indent="1"/>
      <protection locked="0"/>
    </xf>
    <xf numFmtId="49" fontId="19" fillId="0" borderId="0" xfId="12" applyNumberFormat="1" applyFont="1" applyBorder="1" applyAlignment="1" applyProtection="1">
      <alignment horizontal="center" vertical="center"/>
    </xf>
    <xf numFmtId="0" fontId="19" fillId="0" borderId="0" xfId="0" applyFont="1" applyBorder="1" applyAlignment="1">
      <alignment horizontal="center" vertical="center"/>
    </xf>
    <xf numFmtId="0" fontId="19" fillId="0" borderId="0" xfId="12" applyFont="1" applyBorder="1" applyAlignment="1" applyProtection="1">
      <alignment horizontal="center" vertical="center"/>
    </xf>
    <xf numFmtId="168" fontId="16" fillId="0" borderId="0" xfId="12" applyNumberFormat="1" applyFont="1" applyFill="1" applyBorder="1" applyAlignment="1" applyProtection="1">
      <alignment horizontal="center" vertical="top"/>
      <protection hidden="1"/>
    </xf>
    <xf numFmtId="0" fontId="0" fillId="0" borderId="0" xfId="0" applyFill="1" applyBorder="1" applyAlignment="1" applyProtection="1">
      <alignment horizontal="center" vertical="top"/>
      <protection hidden="1"/>
    </xf>
    <xf numFmtId="0" fontId="36" fillId="0" borderId="11" xfId="12" applyFont="1" applyBorder="1" applyAlignment="1" applyProtection="1">
      <alignment horizontal="center"/>
    </xf>
    <xf numFmtId="0" fontId="17" fillId="0" borderId="15" xfId="0" applyFont="1" applyBorder="1" applyAlignment="1">
      <alignment horizontal="center"/>
    </xf>
    <xf numFmtId="0" fontId="17" fillId="0" borderId="9" xfId="0" applyFont="1" applyBorder="1" applyAlignment="1">
      <alignment horizontal="center"/>
    </xf>
    <xf numFmtId="0" fontId="16" fillId="0" borderId="0" xfId="12" applyFont="1" applyBorder="1" applyAlignment="1" applyProtection="1">
      <alignment horizontal="center" vertical="center"/>
    </xf>
    <xf numFmtId="0" fontId="0" fillId="0" borderId="0" xfId="0" applyBorder="1" applyAlignment="1">
      <alignment horizontal="center" vertical="center"/>
    </xf>
    <xf numFmtId="49" fontId="16" fillId="0" borderId="0" xfId="12" applyNumberFormat="1" applyFont="1" applyBorder="1" applyAlignment="1" applyProtection="1">
      <alignment horizontal="center" vertical="center"/>
    </xf>
    <xf numFmtId="0" fontId="16" fillId="0" borderId="114" xfId="0" applyFont="1" applyBorder="1" applyAlignment="1" applyProtection="1">
      <alignment horizontal="left" vertical="center" indent="1"/>
      <protection locked="0"/>
    </xf>
    <xf numFmtId="0" fontId="16" fillId="0" borderId="117" xfId="0" applyFont="1" applyBorder="1" applyAlignment="1" applyProtection="1">
      <alignment horizontal="left" vertical="center" indent="1"/>
      <protection locked="0"/>
    </xf>
    <xf numFmtId="0" fontId="35" fillId="0" borderId="18" xfId="2" applyBorder="1" applyAlignment="1" applyProtection="1">
      <protection locked="0"/>
    </xf>
    <xf numFmtId="0" fontId="22" fillId="0" borderId="19" xfId="0" applyFont="1" applyBorder="1" applyProtection="1">
      <protection locked="0"/>
    </xf>
    <xf numFmtId="0" fontId="22" fillId="0" borderId="10" xfId="0" applyFont="1" applyBorder="1" applyProtection="1">
      <protection locked="0"/>
    </xf>
    <xf numFmtId="0" fontId="16" fillId="0" borderId="16" xfId="12" quotePrefix="1" applyNumberFormat="1" applyFont="1" applyBorder="1" applyAlignment="1" applyProtection="1">
      <alignment horizontal="left" vertical="center" indent="1"/>
      <protection locked="0"/>
    </xf>
    <xf numFmtId="0" fontId="16" fillId="0" borderId="0" xfId="0" applyFont="1" applyBorder="1" applyAlignment="1" applyProtection="1">
      <alignment horizontal="left" vertical="center" indent="1"/>
      <protection locked="0"/>
    </xf>
    <xf numFmtId="0" fontId="36" fillId="0" borderId="11" xfId="12" applyNumberFormat="1" applyFont="1" applyBorder="1" applyAlignment="1" applyProtection="1">
      <alignment horizontal="center" vertical="center"/>
    </xf>
    <xf numFmtId="0" fontId="0" fillId="0" borderId="15" xfId="0" applyBorder="1" applyAlignment="1">
      <alignment horizontal="center" vertical="center"/>
    </xf>
    <xf numFmtId="0" fontId="0" fillId="0" borderId="9"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10" xfId="0" applyBorder="1" applyAlignment="1">
      <alignment horizontal="center" vertical="center"/>
    </xf>
    <xf numFmtId="0" fontId="36" fillId="0" borderId="16" xfId="12" applyNumberFormat="1" applyFont="1" applyBorder="1" applyAlignment="1" applyProtection="1">
      <alignment horizontal="center" vertical="center"/>
    </xf>
    <xf numFmtId="0" fontId="16" fillId="0" borderId="0" xfId="0" applyFont="1" applyBorder="1" applyAlignment="1">
      <alignment horizontal="center" vertical="center"/>
    </xf>
    <xf numFmtId="0" fontId="16" fillId="0" borderId="17" xfId="0" applyFont="1" applyBorder="1" applyAlignment="1">
      <alignment horizontal="center" vertical="center"/>
    </xf>
    <xf numFmtId="0" fontId="41" fillId="0" borderId="18" xfId="0" applyFont="1" applyBorder="1" applyAlignment="1">
      <alignment horizontal="center" vertical="top"/>
    </xf>
    <xf numFmtId="0" fontId="41" fillId="0" borderId="19" xfId="0" applyFont="1" applyBorder="1" applyAlignment="1">
      <alignment horizontal="center" vertical="top"/>
    </xf>
    <xf numFmtId="0" fontId="41" fillId="0" borderId="10" xfId="0" applyFont="1" applyBorder="1" applyAlignment="1">
      <alignment horizontal="center" vertical="top"/>
    </xf>
    <xf numFmtId="0" fontId="16" fillId="0" borderId="18" xfId="12" applyNumberFormat="1" applyFont="1" applyBorder="1" applyAlignment="1" applyProtection="1">
      <alignment horizontal="left" vertical="center" indent="1"/>
      <protection locked="0"/>
    </xf>
    <xf numFmtId="171" fontId="16" fillId="0" borderId="16" xfId="12" applyNumberFormat="1" applyFont="1" applyBorder="1" applyAlignment="1" applyProtection="1">
      <alignment horizontal="left" vertical="center" indent="1"/>
      <protection locked="0"/>
    </xf>
    <xf numFmtId="171" fontId="16" fillId="0" borderId="0" xfId="0" applyNumberFormat="1" applyFont="1" applyBorder="1" applyAlignment="1" applyProtection="1">
      <alignment horizontal="left" vertical="center" indent="1"/>
      <protection locked="0"/>
    </xf>
    <xf numFmtId="171" fontId="16" fillId="0" borderId="17" xfId="0" applyNumberFormat="1" applyFont="1" applyBorder="1" applyAlignment="1" applyProtection="1">
      <alignment horizontal="left" vertical="center" indent="1"/>
      <protection locked="0"/>
    </xf>
    <xf numFmtId="0" fontId="16" fillId="0" borderId="114" xfId="12" applyNumberFormat="1" applyFont="1" applyBorder="1" applyAlignment="1" applyProtection="1">
      <alignment horizontal="left" vertical="center" indent="1"/>
      <protection locked="0"/>
    </xf>
    <xf numFmtId="0" fontId="16" fillId="0" borderId="117" xfId="12" applyNumberFormat="1" applyFont="1" applyBorder="1" applyAlignment="1" applyProtection="1">
      <alignment horizontal="left" vertical="center" indent="1"/>
      <protection locked="0"/>
    </xf>
    <xf numFmtId="0" fontId="16" fillId="0" borderId="115" xfId="12" applyNumberFormat="1" applyFont="1" applyBorder="1" applyAlignment="1" applyProtection="1">
      <alignment horizontal="left" vertical="center" indent="1"/>
      <protection locked="0"/>
    </xf>
    <xf numFmtId="0" fontId="17" fillId="0" borderId="19" xfId="0" applyFont="1" applyBorder="1" applyAlignment="1" applyProtection="1">
      <alignment vertical="center"/>
      <protection locked="0"/>
    </xf>
    <xf numFmtId="0" fontId="17" fillId="0" borderId="10" xfId="0" applyFont="1" applyBorder="1" applyAlignment="1" applyProtection="1">
      <alignment vertical="center"/>
      <protection locked="0"/>
    </xf>
    <xf numFmtId="0" fontId="16" fillId="0" borderId="114" xfId="12" applyNumberFormat="1" applyFont="1" applyBorder="1" applyAlignment="1" applyProtection="1">
      <alignment horizontal="left" vertical="center" readingOrder="1"/>
      <protection locked="0"/>
    </xf>
    <xf numFmtId="0" fontId="16" fillId="0" borderId="117" xfId="0" applyNumberFormat="1" applyFont="1" applyBorder="1" applyAlignment="1" applyProtection="1">
      <alignment horizontal="left" vertical="center" readingOrder="1"/>
      <protection locked="0"/>
    </xf>
    <xf numFmtId="0" fontId="13" fillId="0" borderId="117" xfId="0" applyFont="1" applyBorder="1" applyAlignment="1" applyProtection="1">
      <alignment vertical="center" readingOrder="1"/>
      <protection locked="0"/>
    </xf>
    <xf numFmtId="0" fontId="13" fillId="0" borderId="115" xfId="0" applyFont="1" applyBorder="1" applyAlignment="1" applyProtection="1">
      <alignment vertical="center" readingOrder="1"/>
      <protection locked="0"/>
    </xf>
    <xf numFmtId="0" fontId="23" fillId="0" borderId="114" xfId="12" applyNumberFormat="1" applyFont="1" applyBorder="1" applyAlignment="1" applyProtection="1">
      <alignment horizontal="left" vertical="center"/>
      <protection locked="0"/>
    </xf>
    <xf numFmtId="0" fontId="0" fillId="0" borderId="117" xfId="0" applyBorder="1" applyAlignment="1" applyProtection="1">
      <alignment horizontal="left" vertical="center"/>
      <protection locked="0"/>
    </xf>
    <xf numFmtId="0" fontId="0" fillId="0" borderId="115" xfId="0" applyBorder="1" applyAlignment="1" applyProtection="1">
      <alignment horizontal="left" vertical="center"/>
      <protection locked="0"/>
    </xf>
    <xf numFmtId="49" fontId="35" fillId="0" borderId="18" xfId="2" applyNumberFormat="1" applyFill="1" applyBorder="1" applyAlignment="1" applyProtection="1">
      <alignment horizontal="left" vertical="center" indent="1"/>
      <protection locked="0"/>
    </xf>
    <xf numFmtId="49" fontId="39" fillId="0" borderId="19" xfId="0" applyNumberFormat="1" applyFont="1" applyBorder="1" applyAlignment="1" applyProtection="1">
      <alignment horizontal="left" vertical="center" indent="1"/>
      <protection locked="0"/>
    </xf>
    <xf numFmtId="49" fontId="39" fillId="0" borderId="10" xfId="0" applyNumberFormat="1" applyFont="1" applyBorder="1" applyAlignment="1" applyProtection="1">
      <alignment horizontal="left" vertical="center" indent="1"/>
      <protection locked="0"/>
    </xf>
    <xf numFmtId="0" fontId="24" fillId="0" borderId="16" xfId="12" applyNumberFormat="1" applyFont="1" applyBorder="1" applyAlignment="1" applyProtection="1">
      <alignment horizontal="center" vertical="center"/>
    </xf>
    <xf numFmtId="0" fontId="54" fillId="0" borderId="0" xfId="0" applyFont="1" applyBorder="1" applyAlignment="1">
      <alignment horizontal="center" vertical="center"/>
    </xf>
    <xf numFmtId="0" fontId="54" fillId="0" borderId="0" xfId="0" applyFont="1" applyBorder="1" applyAlignment="1">
      <alignment horizontal="center"/>
    </xf>
    <xf numFmtId="0" fontId="35" fillId="0" borderId="0" xfId="2" applyBorder="1" applyAlignment="1" applyProtection="1">
      <alignment horizontal="center"/>
    </xf>
    <xf numFmtId="0" fontId="54" fillId="0" borderId="47" xfId="0" applyFont="1" applyBorder="1" applyAlignment="1">
      <alignment horizontal="center"/>
    </xf>
    <xf numFmtId="0" fontId="66" fillId="0" borderId="0" xfId="0" applyFont="1" applyBorder="1" applyAlignment="1" applyProtection="1">
      <alignment horizontal="center" vertical="center"/>
    </xf>
    <xf numFmtId="0" fontId="55" fillId="0" borderId="11" xfId="3" applyFont="1" applyBorder="1" applyAlignment="1" applyProtection="1">
      <alignment horizontal="left" vertical="top"/>
      <protection locked="0"/>
    </xf>
    <xf numFmtId="0" fontId="55" fillId="0" borderId="15" xfId="3" applyFont="1" applyBorder="1" applyAlignment="1" applyProtection="1">
      <alignment horizontal="left" vertical="top"/>
      <protection locked="0"/>
    </xf>
    <xf numFmtId="0" fontId="55" fillId="0" borderId="9" xfId="3" applyFont="1" applyBorder="1" applyAlignment="1" applyProtection="1">
      <alignment horizontal="left" vertical="top"/>
      <protection locked="0"/>
    </xf>
    <xf numFmtId="0" fontId="55" fillId="0" borderId="16" xfId="3" applyFont="1" applyBorder="1" applyAlignment="1" applyProtection="1">
      <alignment horizontal="left" vertical="top"/>
      <protection locked="0"/>
    </xf>
    <xf numFmtId="0" fontId="55" fillId="0" borderId="0" xfId="3" applyFont="1" applyBorder="1" applyAlignment="1" applyProtection="1">
      <alignment horizontal="left" vertical="top"/>
      <protection locked="0"/>
    </xf>
    <xf numFmtId="0" fontId="55" fillId="0" borderId="17" xfId="3" applyFont="1" applyBorder="1" applyAlignment="1" applyProtection="1">
      <alignment horizontal="left" vertical="top"/>
      <protection locked="0"/>
    </xf>
    <xf numFmtId="0" fontId="55" fillId="0" borderId="114" xfId="3" applyFont="1" applyBorder="1" applyAlignment="1" applyProtection="1">
      <alignment horizontal="left" vertical="top"/>
      <protection locked="0"/>
    </xf>
    <xf numFmtId="0" fontId="55" fillId="0" borderId="117" xfId="3" applyFont="1" applyBorder="1" applyAlignment="1" applyProtection="1">
      <alignment horizontal="left" vertical="top"/>
      <protection locked="0"/>
    </xf>
    <xf numFmtId="0" fontId="55" fillId="0" borderId="115" xfId="3" applyFont="1" applyBorder="1" applyAlignment="1" applyProtection="1">
      <alignment horizontal="left" vertical="top"/>
      <protection locked="0"/>
    </xf>
    <xf numFmtId="0" fontId="54" fillId="0" borderId="123" xfId="3" applyFont="1" applyBorder="1" applyAlignment="1" applyProtection="1">
      <alignment horizontal="center"/>
      <protection locked="0"/>
    </xf>
    <xf numFmtId="0" fontId="73" fillId="0" borderId="0" xfId="3" applyFont="1" applyBorder="1" applyAlignment="1">
      <alignment horizontal="left" vertical="top" wrapText="1"/>
    </xf>
    <xf numFmtId="0" fontId="80" fillId="0" borderId="0" xfId="3" applyFont="1" applyBorder="1" applyAlignment="1">
      <alignment horizontal="left" vertical="top" wrapText="1"/>
    </xf>
    <xf numFmtId="0" fontId="80" fillId="0" borderId="0" xfId="3" applyFont="1" applyAlignment="1">
      <alignment horizontal="left" vertical="top" wrapText="1"/>
    </xf>
    <xf numFmtId="0" fontId="66" fillId="0" borderId="0" xfId="0" applyFont="1" applyBorder="1" applyAlignment="1" applyProtection="1">
      <alignment horizontal="left" vertical="center"/>
    </xf>
    <xf numFmtId="0" fontId="66" fillId="0" borderId="0" xfId="0" applyFont="1" applyAlignment="1">
      <alignment horizontal="left" vertical="center"/>
    </xf>
    <xf numFmtId="0" fontId="65" fillId="0" borderId="0" xfId="0" applyFont="1" applyAlignment="1">
      <alignment horizontal="left" vertical="center"/>
    </xf>
    <xf numFmtId="0" fontId="75" fillId="0" borderId="0" xfId="0" applyFont="1" applyAlignment="1">
      <alignment horizontal="left" vertical="center"/>
    </xf>
    <xf numFmtId="0" fontId="57" fillId="0" borderId="0" xfId="0" applyFont="1" applyAlignment="1">
      <alignment horizontal="left" vertical="center"/>
    </xf>
    <xf numFmtId="0" fontId="54" fillId="18" borderId="0" xfId="0" applyFont="1" applyFill="1" applyBorder="1" applyAlignment="1" applyProtection="1">
      <alignment horizontal="center" vertical="center"/>
    </xf>
    <xf numFmtId="0" fontId="54" fillId="18" borderId="95" xfId="0" applyFont="1" applyFill="1" applyBorder="1" applyAlignment="1" applyProtection="1">
      <alignment horizontal="center" vertical="center"/>
    </xf>
    <xf numFmtId="0" fontId="55" fillId="0" borderId="11" xfId="0" applyFont="1" applyBorder="1" applyAlignment="1" applyProtection="1">
      <alignment horizontal="left" vertical="top" wrapText="1"/>
      <protection locked="0"/>
    </xf>
    <xf numFmtId="0" fontId="55" fillId="0" borderId="15" xfId="0" applyFont="1" applyBorder="1" applyAlignment="1" applyProtection="1">
      <alignment horizontal="left" vertical="top" wrapText="1"/>
      <protection locked="0"/>
    </xf>
    <xf numFmtId="0" fontId="55" fillId="0" borderId="9" xfId="0" applyFont="1" applyBorder="1" applyAlignment="1" applyProtection="1">
      <alignment horizontal="left" vertical="top" wrapText="1"/>
      <protection locked="0"/>
    </xf>
    <xf numFmtId="0" fontId="55" fillId="0" borderId="16" xfId="0" applyFont="1" applyBorder="1" applyAlignment="1" applyProtection="1">
      <alignment horizontal="left" vertical="top" wrapText="1"/>
      <protection locked="0"/>
    </xf>
    <xf numFmtId="0" fontId="55" fillId="0" borderId="0" xfId="0" applyFont="1" applyBorder="1" applyAlignment="1" applyProtection="1">
      <alignment horizontal="left" vertical="top" wrapText="1"/>
      <protection locked="0"/>
    </xf>
    <xf numFmtId="0" fontId="55" fillId="0" borderId="17" xfId="0" applyFont="1" applyBorder="1" applyAlignment="1" applyProtection="1">
      <alignment horizontal="left" vertical="top" wrapText="1"/>
      <protection locked="0"/>
    </xf>
    <xf numFmtId="0" fontId="55" fillId="0" borderId="114" xfId="0" applyFont="1" applyBorder="1" applyAlignment="1" applyProtection="1">
      <alignment horizontal="left" vertical="top" wrapText="1"/>
      <protection locked="0"/>
    </xf>
    <xf numFmtId="0" fontId="55" fillId="0" borderId="117" xfId="0" applyFont="1" applyBorder="1" applyAlignment="1" applyProtection="1">
      <alignment horizontal="left" vertical="top" wrapText="1"/>
      <protection locked="0"/>
    </xf>
    <xf numFmtId="0" fontId="55" fillId="0" borderId="115" xfId="0" applyFont="1" applyBorder="1" applyAlignment="1" applyProtection="1">
      <alignment horizontal="left" vertical="top" wrapText="1"/>
      <protection locked="0"/>
    </xf>
    <xf numFmtId="0" fontId="78" fillId="11" borderId="109" xfId="0" applyFont="1" applyFill="1" applyBorder="1" applyAlignment="1">
      <alignment horizontal="center" vertical="center" shrinkToFit="1"/>
    </xf>
    <xf numFmtId="0" fontId="78" fillId="11" borderId="149" xfId="0" applyFont="1" applyFill="1" applyBorder="1" applyAlignment="1">
      <alignment horizontal="center" vertical="center" shrinkToFit="1"/>
    </xf>
    <xf numFmtId="0" fontId="62" fillId="13" borderId="108" xfId="0" applyFont="1" applyFill="1" applyBorder="1" applyAlignment="1" applyProtection="1">
      <alignment horizontal="center" vertical="center" shrinkToFit="1"/>
    </xf>
    <xf numFmtId="0" fontId="62" fillId="13" borderId="101" xfId="0" applyFont="1" applyFill="1" applyBorder="1" applyAlignment="1" applyProtection="1">
      <alignment horizontal="center" vertical="center" shrinkToFit="1"/>
    </xf>
    <xf numFmtId="0" fontId="62" fillId="13" borderId="94" xfId="0" applyFont="1" applyFill="1" applyBorder="1" applyAlignment="1" applyProtection="1">
      <alignment horizontal="center" vertical="center" shrinkToFit="1"/>
    </xf>
    <xf numFmtId="0" fontId="60" fillId="0" borderId="0" xfId="0" applyFont="1" applyBorder="1" applyAlignment="1" applyProtection="1">
      <alignment horizontal="center" vertical="center"/>
    </xf>
    <xf numFmtId="38" fontId="54" fillId="0" borderId="70" xfId="0" applyNumberFormat="1" applyFont="1" applyBorder="1" applyAlignment="1" applyProtection="1">
      <alignment horizontal="left" vertical="top" wrapText="1"/>
      <protection locked="0"/>
    </xf>
    <xf numFmtId="0" fontId="54" fillId="0" borderId="71" xfId="0" applyFont="1" applyBorder="1" applyAlignment="1" applyProtection="1">
      <alignment wrapText="1"/>
      <protection locked="0"/>
    </xf>
    <xf numFmtId="0" fontId="54" fillId="0" borderId="72" xfId="0" applyFont="1" applyBorder="1" applyAlignment="1" applyProtection="1">
      <alignment wrapText="1"/>
      <protection locked="0"/>
    </xf>
    <xf numFmtId="0" fontId="54" fillId="0" borderId="73" xfId="0" applyFont="1" applyBorder="1" applyAlignment="1" applyProtection="1">
      <alignment wrapText="1"/>
      <protection locked="0"/>
    </xf>
    <xf numFmtId="0" fontId="54" fillId="0" borderId="0" xfId="0" applyFont="1" applyAlignment="1" applyProtection="1">
      <alignment wrapText="1"/>
      <protection locked="0"/>
    </xf>
    <xf numFmtId="0" fontId="54" fillId="0" borderId="74" xfId="0" applyFont="1" applyBorder="1" applyAlignment="1" applyProtection="1">
      <alignment wrapText="1"/>
      <protection locked="0"/>
    </xf>
    <xf numFmtId="0" fontId="54" fillId="0" borderId="75" xfId="0" applyFont="1" applyBorder="1" applyAlignment="1" applyProtection="1">
      <alignment wrapText="1"/>
      <protection locked="0"/>
    </xf>
    <xf numFmtId="0" fontId="54" fillId="0" borderId="76" xfId="0" applyFont="1" applyBorder="1" applyAlignment="1" applyProtection="1">
      <alignment wrapText="1"/>
      <protection locked="0"/>
    </xf>
    <xf numFmtId="0" fontId="54" fillId="0" borderId="77" xfId="0" applyFont="1" applyBorder="1" applyAlignment="1" applyProtection="1">
      <alignment wrapText="1"/>
      <protection locked="0"/>
    </xf>
    <xf numFmtId="0" fontId="84" fillId="0" borderId="0" xfId="0" applyNumberFormat="1" applyFont="1" applyBorder="1" applyAlignment="1" applyProtection="1">
      <alignment horizontal="left" vertical="center" wrapText="1"/>
    </xf>
    <xf numFmtId="0" fontId="55" fillId="0" borderId="0" xfId="0" applyFont="1" applyAlignment="1">
      <alignment horizontal="left" vertical="center" wrapText="1"/>
    </xf>
    <xf numFmtId="165" fontId="62" fillId="0" borderId="0" xfId="0" applyNumberFormat="1" applyFont="1" applyBorder="1" applyAlignment="1" applyProtection="1">
      <alignment horizontal="left" vertical="center"/>
    </xf>
    <xf numFmtId="165" fontId="57" fillId="0" borderId="0" xfId="0" applyNumberFormat="1" applyFont="1" applyAlignment="1">
      <alignment horizontal="left" vertical="center"/>
    </xf>
    <xf numFmtId="0" fontId="140" fillId="0" borderId="0" xfId="0" applyNumberFormat="1" applyFont="1" applyBorder="1" applyAlignment="1" applyProtection="1">
      <alignment horizontal="left" vertical="center" wrapText="1"/>
    </xf>
    <xf numFmtId="0" fontId="62" fillId="0" borderId="0" xfId="0" applyFont="1" applyBorder="1" applyAlignment="1" applyProtection="1">
      <alignment wrapText="1"/>
    </xf>
    <xf numFmtId="0" fontId="62" fillId="0" borderId="0" xfId="0" applyFont="1" applyAlignment="1" applyProtection="1">
      <alignment horizontal="left" vertical="center"/>
    </xf>
    <xf numFmtId="0" fontId="62" fillId="0" borderId="0" xfId="0" applyFont="1" applyAlignment="1">
      <alignment horizontal="left" vertical="center"/>
    </xf>
    <xf numFmtId="0" fontId="62" fillId="0" borderId="0" xfId="0" applyFont="1" applyBorder="1" applyAlignment="1" applyProtection="1">
      <alignment vertical="top" wrapText="1"/>
    </xf>
    <xf numFmtId="0" fontId="62" fillId="0" borderId="0" xfId="0" applyFont="1" applyAlignment="1">
      <alignment wrapText="1"/>
    </xf>
    <xf numFmtId="0" fontId="72" fillId="0" borderId="0" xfId="0" applyFont="1" applyAlignment="1">
      <alignment horizontal="center" vertical="center"/>
    </xf>
    <xf numFmtId="0" fontId="57" fillId="0" borderId="0" xfId="0" applyFont="1" applyAlignment="1">
      <alignment horizontal="center" vertical="center"/>
    </xf>
    <xf numFmtId="0" fontId="56" fillId="0" borderId="0" xfId="2" applyFont="1" applyAlignment="1" applyProtection="1">
      <alignment horizontal="center" vertical="center"/>
    </xf>
    <xf numFmtId="3" fontId="64" fillId="21" borderId="12" xfId="0" applyNumberFormat="1" applyFont="1" applyFill="1" applyBorder="1" applyAlignment="1">
      <alignment horizontal="left" vertical="center"/>
    </xf>
    <xf numFmtId="3" fontId="64" fillId="21" borderId="13" xfId="0" applyNumberFormat="1" applyFont="1" applyFill="1" applyBorder="1" applyAlignment="1">
      <alignment horizontal="left" vertical="center"/>
    </xf>
    <xf numFmtId="0" fontId="64" fillId="21" borderId="33" xfId="0" applyFont="1" applyFill="1" applyBorder="1" applyAlignment="1">
      <alignment horizontal="left" vertical="center"/>
    </xf>
    <xf numFmtId="0" fontId="64" fillId="21" borderId="30" xfId="0" applyFont="1" applyFill="1" applyBorder="1" applyAlignment="1">
      <alignment horizontal="left" vertical="center"/>
    </xf>
    <xf numFmtId="164" fontId="64" fillId="21" borderId="12" xfId="0" applyNumberFormat="1" applyFont="1" applyFill="1" applyBorder="1" applyAlignment="1">
      <alignment horizontal="left" vertical="center"/>
    </xf>
    <xf numFmtId="164" fontId="64" fillId="21" borderId="13" xfId="0" applyNumberFormat="1" applyFont="1" applyFill="1" applyBorder="1" applyAlignment="1">
      <alignment horizontal="left" vertical="center"/>
    </xf>
    <xf numFmtId="0" fontId="54" fillId="0" borderId="9" xfId="0" applyFont="1" applyFill="1" applyBorder="1" applyAlignment="1" applyProtection="1">
      <alignment horizontal="center" vertical="center" wrapText="1"/>
    </xf>
    <xf numFmtId="0" fontId="54" fillId="0" borderId="115" xfId="0" applyFont="1" applyFill="1" applyBorder="1" applyAlignment="1" applyProtection="1">
      <alignment horizontal="center" vertical="center" wrapText="1"/>
    </xf>
    <xf numFmtId="3" fontId="64" fillId="21" borderId="12" xfId="0" applyNumberFormat="1" applyFont="1" applyFill="1" applyBorder="1" applyAlignment="1" applyProtection="1">
      <alignment horizontal="left" vertical="center"/>
    </xf>
    <xf numFmtId="3" fontId="64" fillId="21" borderId="13" xfId="0" applyNumberFormat="1" applyFont="1" applyFill="1" applyBorder="1" applyAlignment="1" applyProtection="1">
      <alignment horizontal="left" vertical="center"/>
    </xf>
    <xf numFmtId="164" fontId="64" fillId="21" borderId="48" xfId="0" applyNumberFormat="1" applyFont="1" applyFill="1" applyBorder="1" applyAlignment="1" applyProtection="1">
      <alignment horizontal="left" vertical="center"/>
    </xf>
    <xf numFmtId="164" fontId="64" fillId="21" borderId="30" xfId="0" applyNumberFormat="1" applyFont="1" applyFill="1" applyBorder="1" applyAlignment="1" applyProtection="1">
      <alignment horizontal="left" vertical="center"/>
    </xf>
    <xf numFmtId="0" fontId="64" fillId="21" borderId="33" xfId="0" applyFont="1" applyFill="1" applyBorder="1" applyAlignment="1" applyProtection="1">
      <alignment horizontal="left" vertical="center"/>
    </xf>
    <xf numFmtId="0" fontId="64" fillId="21" borderId="30" xfId="0" applyFont="1" applyFill="1" applyBorder="1" applyAlignment="1" applyProtection="1">
      <alignment horizontal="left" vertical="center"/>
    </xf>
    <xf numFmtId="164" fontId="64" fillId="21" borderId="12" xfId="0" applyNumberFormat="1" applyFont="1" applyFill="1" applyBorder="1" applyAlignment="1" applyProtection="1">
      <alignment horizontal="left" vertical="center"/>
    </xf>
    <xf numFmtId="164" fontId="64" fillId="21" borderId="13" xfId="0" applyNumberFormat="1" applyFont="1" applyFill="1" applyBorder="1" applyAlignment="1" applyProtection="1">
      <alignment horizontal="left" vertical="center"/>
    </xf>
    <xf numFmtId="0" fontId="65" fillId="16" borderId="20" xfId="0" applyFont="1" applyFill="1" applyBorder="1" applyAlignment="1">
      <alignment horizontal="center" vertical="center"/>
    </xf>
    <xf numFmtId="0" fontId="65" fillId="16" borderId="13" xfId="0" applyFont="1" applyFill="1" applyBorder="1" applyAlignment="1">
      <alignment horizontal="center" vertical="center"/>
    </xf>
    <xf numFmtId="164" fontId="64" fillId="16" borderId="35" xfId="0" applyNumberFormat="1" applyFont="1" applyFill="1" applyBorder="1" applyAlignment="1" applyProtection="1">
      <alignment horizontal="left" vertical="center" wrapText="1" indent="2"/>
    </xf>
    <xf numFmtId="164" fontId="64" fillId="16" borderId="29" xfId="0" applyNumberFormat="1" applyFont="1" applyFill="1" applyBorder="1" applyAlignment="1" applyProtection="1">
      <alignment horizontal="left" vertical="center" wrapText="1" indent="2"/>
    </xf>
    <xf numFmtId="0" fontId="64" fillId="16" borderId="51" xfId="0" applyFont="1" applyFill="1" applyBorder="1" applyAlignment="1" applyProtection="1">
      <alignment horizontal="left" vertical="center" indent="2"/>
    </xf>
    <xf numFmtId="0" fontId="64" fillId="16" borderId="52" xfId="0" applyFont="1" applyFill="1" applyBorder="1" applyAlignment="1" applyProtection="1">
      <alignment horizontal="left" vertical="center" indent="2"/>
    </xf>
    <xf numFmtId="0" fontId="64" fillId="16" borderId="34" xfId="0" applyFont="1" applyFill="1" applyBorder="1" applyAlignment="1" applyProtection="1">
      <alignment horizontal="left" vertical="center" indent="2"/>
      <protection hidden="1"/>
    </xf>
    <xf numFmtId="0" fontId="64" fillId="16" borderId="29" xfId="0" applyFont="1" applyFill="1" applyBorder="1" applyAlignment="1" applyProtection="1">
      <alignment horizontal="left" vertical="center" indent="2"/>
      <protection hidden="1"/>
    </xf>
    <xf numFmtId="49" fontId="64" fillId="21" borderId="12" xfId="0" applyNumberFormat="1" applyFont="1" applyFill="1" applyBorder="1" applyAlignment="1" applyProtection="1">
      <alignment horizontal="left" vertical="center"/>
    </xf>
    <xf numFmtId="49" fontId="64" fillId="21" borderId="13" xfId="0" applyNumberFormat="1" applyFont="1" applyFill="1" applyBorder="1" applyAlignment="1" applyProtection="1">
      <alignment horizontal="left" vertical="center"/>
    </xf>
    <xf numFmtId="0" fontId="64" fillId="16" borderId="33" xfId="0" applyFont="1" applyFill="1" applyBorder="1" applyAlignment="1" applyProtection="1">
      <alignment horizontal="left" vertical="center" indent="1"/>
    </xf>
    <xf numFmtId="0" fontId="64" fillId="16" borderId="30" xfId="0" applyFont="1" applyFill="1" applyBorder="1" applyAlignment="1" applyProtection="1">
      <alignment horizontal="left" vertical="center" indent="1"/>
    </xf>
    <xf numFmtId="0" fontId="64" fillId="21" borderId="12" xfId="0" applyFont="1" applyFill="1" applyBorder="1" applyAlignment="1" applyProtection="1">
      <alignment vertical="center"/>
    </xf>
    <xf numFmtId="0" fontId="64" fillId="21" borderId="13" xfId="0" applyFont="1" applyFill="1" applyBorder="1" applyAlignment="1" applyProtection="1">
      <alignment vertical="center"/>
    </xf>
    <xf numFmtId="164" fontId="64" fillId="17" borderId="12" xfId="0" applyNumberFormat="1" applyFont="1" applyFill="1" applyBorder="1" applyAlignment="1" applyProtection="1">
      <alignment horizontal="left" vertical="center" wrapText="1"/>
    </xf>
    <xf numFmtId="164" fontId="64" fillId="17" borderId="13" xfId="0" applyNumberFormat="1" applyFont="1" applyFill="1" applyBorder="1" applyAlignment="1" applyProtection="1">
      <alignment horizontal="left" vertical="center" wrapText="1"/>
    </xf>
    <xf numFmtId="164" fontId="64" fillId="16" borderId="12" xfId="0" applyNumberFormat="1" applyFont="1" applyFill="1" applyBorder="1" applyAlignment="1" applyProtection="1">
      <alignment horizontal="left" vertical="center" wrapText="1" indent="2"/>
    </xf>
    <xf numFmtId="164" fontId="64" fillId="16" borderId="13" xfId="0" applyNumberFormat="1" applyFont="1" applyFill="1" applyBorder="1" applyAlignment="1" applyProtection="1">
      <alignment horizontal="left" vertical="center" wrapText="1" indent="2"/>
    </xf>
    <xf numFmtId="0" fontId="62" fillId="16" borderId="51" xfId="0" applyFont="1" applyFill="1" applyBorder="1" applyAlignment="1" applyProtection="1">
      <alignment horizontal="left" vertical="center" wrapText="1" indent="2"/>
    </xf>
    <xf numFmtId="0" fontId="57" fillId="16" borderId="52" xfId="0" applyFont="1" applyFill="1" applyBorder="1" applyAlignment="1">
      <alignment horizontal="left" wrapText="1" indent="2"/>
    </xf>
    <xf numFmtId="3" fontId="64" fillId="0" borderId="9" xfId="0" applyNumberFormat="1" applyFont="1" applyBorder="1" applyAlignment="1" applyProtection="1">
      <alignment horizontal="center" vertical="center" wrapText="1"/>
    </xf>
    <xf numFmtId="3" fontId="64" fillId="0" borderId="115" xfId="0" applyNumberFormat="1" applyFont="1" applyBorder="1" applyAlignment="1" applyProtection="1">
      <alignment horizontal="center" vertical="center" wrapText="1"/>
    </xf>
    <xf numFmtId="0" fontId="62" fillId="0" borderId="20" xfId="0" applyFont="1" applyBorder="1" applyAlignment="1" applyProtection="1">
      <alignment horizontal="left" vertical="center" indent="1"/>
    </xf>
    <xf numFmtId="0" fontId="62" fillId="0" borderId="13" xfId="0" applyFont="1" applyBorder="1" applyAlignment="1" applyProtection="1">
      <alignment horizontal="left" vertical="center" indent="1"/>
    </xf>
    <xf numFmtId="164" fontId="64" fillId="23" borderId="12" xfId="0" applyNumberFormat="1" applyFont="1" applyFill="1" applyBorder="1" applyAlignment="1" applyProtection="1">
      <alignment horizontal="left" vertical="center" wrapText="1" indent="1"/>
    </xf>
    <xf numFmtId="164" fontId="64" fillId="23" borderId="13" xfId="0" applyNumberFormat="1" applyFont="1" applyFill="1" applyBorder="1" applyAlignment="1" applyProtection="1">
      <alignment horizontal="left" vertical="center" wrapText="1" indent="1"/>
    </xf>
    <xf numFmtId="164" fontId="64" fillId="14" borderId="12" xfId="0" applyNumberFormat="1" applyFont="1" applyFill="1" applyBorder="1" applyAlignment="1" applyProtection="1">
      <alignment horizontal="left" vertical="center" wrapText="1" indent="1"/>
    </xf>
    <xf numFmtId="164" fontId="64" fillId="14" borderId="13" xfId="0" applyNumberFormat="1" applyFont="1" applyFill="1" applyBorder="1" applyAlignment="1" applyProtection="1">
      <alignment horizontal="left" vertical="center" wrapText="1" indent="1"/>
    </xf>
    <xf numFmtId="164" fontId="64" fillId="6" borderId="12" xfId="0" applyNumberFormat="1" applyFont="1" applyFill="1" applyBorder="1" applyAlignment="1" applyProtection="1">
      <alignment horizontal="left" vertical="center" wrapText="1" indent="1"/>
    </xf>
    <xf numFmtId="164" fontId="64" fillId="6" borderId="13" xfId="0" applyNumberFormat="1" applyFont="1" applyFill="1" applyBorder="1" applyAlignment="1" applyProtection="1">
      <alignment horizontal="left" vertical="center" wrapText="1" indent="1"/>
    </xf>
    <xf numFmtId="0" fontId="64" fillId="16" borderId="23" xfId="0" applyFont="1" applyFill="1" applyBorder="1" applyAlignment="1" applyProtection="1">
      <alignment horizontal="left" vertical="center" indent="1"/>
    </xf>
    <xf numFmtId="0" fontId="57" fillId="16" borderId="50" xfId="0" applyFont="1" applyFill="1" applyBorder="1" applyAlignment="1" applyProtection="1">
      <alignment horizontal="left" vertical="center" indent="1"/>
    </xf>
    <xf numFmtId="0" fontId="64" fillId="17" borderId="20" xfId="0" applyFont="1" applyFill="1" applyBorder="1" applyAlignment="1" applyProtection="1">
      <alignment horizontal="left" vertical="center" wrapText="1"/>
    </xf>
    <xf numFmtId="0" fontId="57" fillId="17" borderId="13" xfId="0" applyFont="1" applyFill="1" applyBorder="1" applyAlignment="1" applyProtection="1">
      <alignment horizontal="left" vertical="center" wrapText="1"/>
    </xf>
    <xf numFmtId="0" fontId="64" fillId="17" borderId="33" xfId="0" applyFont="1" applyFill="1" applyBorder="1" applyAlignment="1" applyProtection="1">
      <alignment vertical="top" wrapText="1"/>
    </xf>
    <xf numFmtId="0" fontId="57" fillId="17" borderId="30" xfId="0" applyFont="1" applyFill="1" applyBorder="1" applyAlignment="1" applyProtection="1">
      <alignment vertical="top" wrapText="1"/>
    </xf>
    <xf numFmtId="0" fontId="64" fillId="16" borderId="34" xfId="0" applyFont="1" applyFill="1" applyBorder="1" applyAlignment="1" applyProtection="1">
      <alignment horizontal="left" vertical="top" wrapText="1" indent="1"/>
    </xf>
    <xf numFmtId="0" fontId="57" fillId="16" borderId="29" xfId="0" applyFont="1" applyFill="1" applyBorder="1" applyAlignment="1" applyProtection="1">
      <alignment horizontal="left" vertical="top" wrapText="1" indent="1"/>
    </xf>
    <xf numFmtId="0" fontId="64" fillId="16" borderId="34" xfId="0" applyFont="1" applyFill="1" applyBorder="1" applyAlignment="1" applyProtection="1">
      <alignment horizontal="left" vertical="top" indent="1"/>
    </xf>
    <xf numFmtId="0" fontId="57" fillId="16" borderId="29" xfId="0" applyFont="1" applyFill="1" applyBorder="1" applyAlignment="1" applyProtection="1">
      <alignment horizontal="left" vertical="top" indent="1"/>
    </xf>
    <xf numFmtId="0" fontId="64" fillId="17" borderId="33" xfId="0" applyFont="1" applyFill="1" applyBorder="1" applyAlignment="1" applyProtection="1">
      <alignment vertical="center" wrapText="1"/>
    </xf>
    <xf numFmtId="0" fontId="57" fillId="17" borderId="30" xfId="0" applyFont="1" applyFill="1" applyBorder="1" applyAlignment="1" applyProtection="1">
      <alignment vertical="center" wrapText="1"/>
    </xf>
    <xf numFmtId="3" fontId="64" fillId="16" borderId="48" xfId="0" applyNumberFormat="1" applyFont="1" applyFill="1" applyBorder="1" applyAlignment="1" applyProtection="1">
      <alignment horizontal="left" vertical="top" indent="1"/>
    </xf>
    <xf numFmtId="3" fontId="64" fillId="16" borderId="30" xfId="0" applyNumberFormat="1" applyFont="1" applyFill="1" applyBorder="1" applyAlignment="1" applyProtection="1">
      <alignment horizontal="left" vertical="top" indent="1"/>
    </xf>
    <xf numFmtId="3" fontId="64" fillId="16" borderId="48" xfId="0" applyNumberFormat="1" applyFont="1" applyFill="1" applyBorder="1" applyAlignment="1" applyProtection="1">
      <alignment horizontal="left" vertical="top" wrapText="1" indent="1"/>
    </xf>
    <xf numFmtId="3" fontId="64" fillId="16" borderId="30" xfId="0" applyNumberFormat="1" applyFont="1" applyFill="1" applyBorder="1" applyAlignment="1" applyProtection="1">
      <alignment horizontal="left" vertical="top" wrapText="1" indent="1"/>
    </xf>
    <xf numFmtId="3" fontId="64" fillId="0" borderId="17" xfId="0" applyNumberFormat="1" applyFont="1" applyBorder="1" applyAlignment="1" applyProtection="1">
      <alignment horizontal="center" vertical="center" wrapText="1"/>
    </xf>
    <xf numFmtId="0" fontId="65" fillId="21" borderId="18" xfId="0" applyFont="1" applyFill="1" applyBorder="1" applyAlignment="1" applyProtection="1">
      <alignment horizontal="center" vertical="center"/>
    </xf>
    <xf numFmtId="0" fontId="57" fillId="21" borderId="10" xfId="0" applyFont="1" applyFill="1" applyBorder="1" applyAlignment="1" applyProtection="1">
      <alignment horizontal="center" vertical="center"/>
    </xf>
    <xf numFmtId="0" fontId="65" fillId="22" borderId="19" xfId="0" applyFont="1" applyFill="1" applyBorder="1" applyAlignment="1" applyProtection="1">
      <alignment horizontal="center" vertical="center"/>
    </xf>
    <xf numFmtId="0" fontId="65" fillId="22" borderId="10" xfId="0" applyFont="1" applyFill="1" applyBorder="1" applyAlignment="1" applyProtection="1">
      <alignment horizontal="center" vertical="center"/>
    </xf>
    <xf numFmtId="0" fontId="57" fillId="22" borderId="10" xfId="0" applyFont="1" applyFill="1" applyBorder="1" applyAlignment="1" applyProtection="1">
      <alignment horizontal="center" vertical="center"/>
    </xf>
    <xf numFmtId="0" fontId="65" fillId="21" borderId="98" xfId="0" applyFont="1" applyFill="1" applyBorder="1" applyAlignment="1" applyProtection="1">
      <alignment horizontal="center" vertical="center"/>
    </xf>
    <xf numFmtId="0" fontId="57" fillId="21" borderId="120" xfId="0" applyFont="1" applyFill="1" applyBorder="1" applyAlignment="1" applyProtection="1">
      <alignment horizontal="center" vertical="center"/>
    </xf>
    <xf numFmtId="0" fontId="65" fillId="21" borderId="19" xfId="0" applyFont="1" applyFill="1" applyBorder="1" applyAlignment="1" applyProtection="1">
      <alignment horizontal="center" vertical="center"/>
    </xf>
    <xf numFmtId="3" fontId="64" fillId="16" borderId="33" xfId="0" applyNumberFormat="1" applyFont="1" applyFill="1" applyBorder="1" applyAlignment="1" applyProtection="1">
      <alignment horizontal="left" vertical="top" wrapText="1" indent="1"/>
    </xf>
    <xf numFmtId="0" fontId="57" fillId="16" borderId="30" xfId="0" applyFont="1" applyFill="1" applyBorder="1" applyAlignment="1" applyProtection="1">
      <alignment horizontal="left" vertical="top" wrapText="1"/>
    </xf>
    <xf numFmtId="3" fontId="64" fillId="16" borderId="22" xfId="0" applyNumberFormat="1" applyFont="1" applyFill="1" applyBorder="1" applyAlignment="1" applyProtection="1">
      <alignment horizontal="left" vertical="top" wrapText="1" indent="1"/>
    </xf>
    <xf numFmtId="0" fontId="57" fillId="16" borderId="37" xfId="0" applyFont="1" applyFill="1" applyBorder="1" applyAlignment="1" applyProtection="1">
      <alignment horizontal="left" vertical="top" wrapText="1" indent="1"/>
    </xf>
    <xf numFmtId="3" fontId="64" fillId="16" borderId="23" xfId="0" applyNumberFormat="1" applyFont="1" applyFill="1" applyBorder="1" applyAlignment="1" applyProtection="1">
      <alignment horizontal="left" vertical="top" wrapText="1" indent="1"/>
    </xf>
    <xf numFmtId="0" fontId="62" fillId="16" borderId="50" xfId="0" applyFont="1" applyFill="1" applyBorder="1" applyAlignment="1" applyProtection="1">
      <alignment horizontal="left" vertical="top" wrapText="1" indent="1"/>
    </xf>
    <xf numFmtId="3" fontId="64" fillId="16" borderId="34" xfId="0" applyNumberFormat="1" applyFont="1" applyFill="1" applyBorder="1" applyAlignment="1" applyProtection="1">
      <alignment horizontal="left" vertical="top" wrapText="1" indent="1"/>
    </xf>
    <xf numFmtId="3" fontId="64" fillId="16" borderId="34" xfId="0" applyNumberFormat="1" applyFont="1" applyFill="1" applyBorder="1" applyAlignment="1" applyProtection="1">
      <alignment horizontal="left" vertical="top" indent="1"/>
    </xf>
    <xf numFmtId="0" fontId="62" fillId="16" borderId="29" xfId="0" applyFont="1" applyFill="1" applyBorder="1" applyAlignment="1" applyProtection="1">
      <alignment horizontal="left" vertical="top" indent="1"/>
    </xf>
    <xf numFmtId="3" fontId="64" fillId="0" borderId="22" xfId="0" applyNumberFormat="1" applyFont="1" applyBorder="1" applyAlignment="1" applyProtection="1">
      <alignment horizontal="left" vertical="top" wrapText="1" indent="1"/>
    </xf>
    <xf numFmtId="0" fontId="57" fillId="0" borderId="37" xfId="0" applyFont="1" applyBorder="1" applyAlignment="1" applyProtection="1">
      <alignment horizontal="left" vertical="top" wrapText="1" indent="1"/>
    </xf>
    <xf numFmtId="0" fontId="65" fillId="21" borderId="19" xfId="0" applyFont="1" applyFill="1" applyBorder="1" applyAlignment="1" applyProtection="1">
      <alignment horizontal="center" vertical="center" wrapText="1"/>
    </xf>
    <xf numFmtId="0" fontId="57" fillId="21" borderId="10" xfId="0" applyFont="1" applyFill="1" applyBorder="1" applyAlignment="1" applyProtection="1">
      <alignment horizontal="center" vertical="center" wrapText="1"/>
    </xf>
    <xf numFmtId="3" fontId="65" fillId="21" borderId="12" xfId="0" applyNumberFormat="1" applyFont="1" applyFill="1" applyBorder="1" applyAlignment="1" applyProtection="1">
      <alignment horizontal="center" vertical="center"/>
    </xf>
    <xf numFmtId="0" fontId="57" fillId="21" borderId="13" xfId="0" applyFont="1" applyFill="1" applyBorder="1" applyAlignment="1" applyProtection="1">
      <alignment horizontal="center" vertical="center"/>
    </xf>
    <xf numFmtId="0" fontId="65" fillId="21" borderId="20" xfId="0" applyFont="1" applyFill="1" applyBorder="1" applyAlignment="1" applyProtection="1">
      <alignment horizontal="center" vertical="center"/>
    </xf>
    <xf numFmtId="3" fontId="64" fillId="15" borderId="9" xfId="0" applyNumberFormat="1" applyFont="1" applyFill="1" applyBorder="1" applyAlignment="1" applyProtection="1">
      <alignment horizontal="center" vertical="center" wrapText="1"/>
    </xf>
    <xf numFmtId="3" fontId="64" fillId="15" borderId="115" xfId="0" applyNumberFormat="1" applyFont="1" applyFill="1" applyBorder="1" applyAlignment="1" applyProtection="1">
      <alignment horizontal="center" vertical="center" wrapText="1"/>
    </xf>
    <xf numFmtId="0" fontId="62" fillId="0" borderId="0" xfId="9" applyFont="1" applyFill="1" applyAlignment="1">
      <alignment wrapText="1"/>
    </xf>
    <xf numFmtId="0" fontId="57" fillId="0" borderId="0" xfId="0" applyFont="1" applyAlignment="1">
      <alignment wrapText="1"/>
    </xf>
    <xf numFmtId="0" fontId="55" fillId="0" borderId="8" xfId="9" applyFont="1" applyFill="1" applyBorder="1" applyAlignment="1" applyProtection="1">
      <protection locked="0"/>
    </xf>
    <xf numFmtId="0" fontId="55" fillId="0" borderId="8" xfId="0" applyFont="1" applyBorder="1" applyAlignment="1"/>
    <xf numFmtId="0" fontId="55" fillId="0" borderId="5" xfId="9" applyFont="1" applyFill="1" applyBorder="1" applyAlignment="1" applyProtection="1">
      <protection locked="0"/>
    </xf>
    <xf numFmtId="0" fontId="55" fillId="0" borderId="5" xfId="0" applyFont="1" applyBorder="1" applyAlignment="1"/>
    <xf numFmtId="49" fontId="62" fillId="0" borderId="12" xfId="0" applyNumberFormat="1" applyFont="1" applyBorder="1" applyAlignment="1" applyProtection="1">
      <alignment horizontal="left" vertical="center" wrapText="1" indent="1"/>
    </xf>
    <xf numFmtId="0" fontId="57" fillId="0" borderId="13" xfId="0" applyFont="1" applyBorder="1" applyAlignment="1">
      <alignment horizontal="left" vertical="center" wrapText="1" indent="1"/>
    </xf>
    <xf numFmtId="49" fontId="83" fillId="6" borderId="18" xfId="0" applyNumberFormat="1" applyFont="1" applyFill="1" applyBorder="1" applyAlignment="1" applyProtection="1">
      <alignment horizontal="left" vertical="center" wrapText="1"/>
    </xf>
    <xf numFmtId="0" fontId="55" fillId="0" borderId="19" xfId="0" applyFont="1" applyBorder="1" applyAlignment="1">
      <alignment horizontal="left" vertical="center" wrapText="1"/>
    </xf>
    <xf numFmtId="0" fontId="55" fillId="0" borderId="10" xfId="0" applyFont="1" applyBorder="1" applyAlignment="1">
      <alignment horizontal="left" vertical="center" wrapText="1"/>
    </xf>
    <xf numFmtId="49" fontId="64" fillId="16" borderId="12" xfId="0" applyNumberFormat="1" applyFont="1" applyFill="1" applyBorder="1" applyAlignment="1" applyProtection="1">
      <alignment horizontal="left" vertical="center" wrapText="1" indent="1"/>
    </xf>
    <xf numFmtId="0" fontId="57" fillId="16" borderId="13" xfId="0" applyFont="1" applyFill="1" applyBorder="1" applyAlignment="1">
      <alignment horizontal="left" vertical="center" wrapText="1" indent="1"/>
    </xf>
    <xf numFmtId="49" fontId="64" fillId="6" borderId="12" xfId="0" applyNumberFormat="1" applyFont="1" applyFill="1" applyBorder="1" applyAlignment="1" applyProtection="1">
      <alignment horizontal="left" vertical="center" wrapText="1"/>
    </xf>
    <xf numFmtId="0" fontId="57" fillId="6" borderId="13" xfId="0" applyFont="1" applyFill="1" applyBorder="1" applyAlignment="1">
      <alignment horizontal="left" vertical="center" wrapText="1"/>
    </xf>
    <xf numFmtId="49" fontId="64" fillId="16" borderId="12" xfId="0" applyNumberFormat="1" applyFont="1" applyFill="1" applyBorder="1" applyAlignment="1" applyProtection="1">
      <alignment horizontal="left" vertical="center" indent="1"/>
    </xf>
    <xf numFmtId="0" fontId="57" fillId="16" borderId="13" xfId="0" applyFont="1" applyFill="1" applyBorder="1" applyAlignment="1">
      <alignment horizontal="left" vertical="center" indent="1"/>
    </xf>
    <xf numFmtId="0" fontId="65" fillId="12" borderId="12" xfId="9" applyFont="1" applyFill="1" applyBorder="1" applyAlignment="1">
      <alignment horizontal="center" vertical="center"/>
    </xf>
    <xf numFmtId="0" fontId="57" fillId="12" borderId="13" xfId="0" applyFont="1" applyFill="1" applyBorder="1" applyAlignment="1">
      <alignment horizontal="center" vertical="center"/>
    </xf>
    <xf numFmtId="0" fontId="64" fillId="6" borderId="12" xfId="0" applyFont="1" applyFill="1" applyBorder="1" applyAlignment="1" applyProtection="1">
      <alignment horizontal="left" vertical="center" wrapText="1"/>
    </xf>
    <xf numFmtId="49" fontId="65" fillId="12" borderId="12" xfId="0" applyNumberFormat="1" applyFont="1" applyFill="1" applyBorder="1" applyAlignment="1" applyProtection="1">
      <alignment horizontal="center" vertical="center"/>
    </xf>
    <xf numFmtId="49" fontId="73" fillId="6" borderId="18" xfId="0" applyNumberFormat="1" applyFont="1" applyFill="1" applyBorder="1" applyAlignment="1" applyProtection="1">
      <alignment horizontal="left" vertical="center" wrapText="1"/>
    </xf>
    <xf numFmtId="0" fontId="57" fillId="0" borderId="19" xfId="0" applyFont="1" applyBorder="1" applyAlignment="1">
      <alignment horizontal="left" vertical="center" wrapText="1"/>
    </xf>
    <xf numFmtId="0" fontId="57" fillId="0" borderId="10" xfId="0" applyFont="1" applyBorder="1" applyAlignment="1">
      <alignment horizontal="left" vertical="center" wrapText="1"/>
    </xf>
    <xf numFmtId="164" fontId="64" fillId="6" borderId="12" xfId="0" applyNumberFormat="1" applyFont="1" applyFill="1" applyBorder="1" applyAlignment="1" applyProtection="1">
      <alignment horizontal="left" vertical="center" wrapText="1"/>
    </xf>
    <xf numFmtId="49" fontId="64" fillId="0" borderId="12" xfId="0" applyNumberFormat="1" applyFont="1" applyBorder="1" applyAlignment="1" applyProtection="1">
      <alignment horizontal="center" vertical="center" wrapText="1"/>
    </xf>
    <xf numFmtId="49" fontId="64" fillId="0" borderId="13" xfId="0" applyNumberFormat="1" applyFont="1" applyBorder="1" applyAlignment="1" applyProtection="1">
      <alignment horizontal="center" vertical="center" wrapText="1"/>
    </xf>
    <xf numFmtId="49" fontId="64" fillId="6" borderId="12" xfId="0" applyNumberFormat="1" applyFont="1" applyFill="1" applyBorder="1" applyAlignment="1" applyProtection="1">
      <alignment horizontal="left" vertical="center"/>
    </xf>
    <xf numFmtId="49" fontId="64" fillId="6" borderId="13" xfId="0" applyNumberFormat="1" applyFont="1" applyFill="1" applyBorder="1" applyAlignment="1" applyProtection="1">
      <alignment horizontal="left" vertical="center"/>
    </xf>
    <xf numFmtId="0" fontId="65" fillId="12" borderId="45" xfId="0" applyFont="1" applyFill="1" applyBorder="1" applyAlignment="1" applyProtection="1">
      <alignment horizontal="left" vertical="center" wrapText="1"/>
    </xf>
    <xf numFmtId="0" fontId="57" fillId="12" borderId="5" xfId="0" applyFont="1" applyFill="1" applyBorder="1" applyAlignment="1" applyProtection="1">
      <alignment horizontal="left" wrapText="1"/>
    </xf>
    <xf numFmtId="0" fontId="57" fillId="12" borderId="6" xfId="0" applyFont="1" applyFill="1" applyBorder="1" applyAlignment="1" applyProtection="1">
      <alignment horizontal="left" wrapText="1"/>
    </xf>
    <xf numFmtId="0" fontId="62" fillId="0" borderId="45" xfId="0" applyFont="1" applyBorder="1" applyAlignment="1" applyProtection="1">
      <alignment horizontal="left" vertical="center" wrapText="1" indent="1"/>
    </xf>
    <xf numFmtId="0" fontId="62" fillId="0" borderId="5" xfId="0" applyFont="1" applyBorder="1" applyAlignment="1" applyProtection="1">
      <alignment horizontal="left" vertical="center" wrapText="1" indent="1"/>
    </xf>
    <xf numFmtId="0" fontId="57" fillId="0" borderId="6" xfId="0" applyFont="1" applyBorder="1" applyAlignment="1" applyProtection="1">
      <alignment horizontal="left" wrapText="1" indent="1"/>
    </xf>
    <xf numFmtId="0" fontId="62" fillId="0" borderId="6" xfId="0" applyFont="1" applyBorder="1" applyAlignment="1" applyProtection="1">
      <alignment horizontal="left" wrapText="1" indent="1"/>
    </xf>
    <xf numFmtId="0" fontId="94" fillId="0" borderId="4" xfId="0" applyFont="1" applyBorder="1" applyAlignment="1" applyProtection="1">
      <alignment horizontal="left" wrapText="1" indent="2"/>
    </xf>
    <xf numFmtId="0" fontId="62" fillId="0" borderId="0" xfId="0" applyFont="1" applyAlignment="1" applyProtection="1">
      <alignment horizontal="left" wrapText="1"/>
    </xf>
    <xf numFmtId="0" fontId="62" fillId="0" borderId="4" xfId="0" applyFont="1" applyBorder="1" applyAlignment="1" applyProtection="1">
      <alignment horizontal="left" wrapText="1"/>
    </xf>
    <xf numFmtId="0" fontId="62" fillId="0" borderId="8" xfId="0" applyFont="1" applyBorder="1" applyAlignment="1" applyProtection="1">
      <alignment horizontal="left" vertical="center" wrapText="1" indent="1"/>
    </xf>
    <xf numFmtId="0" fontId="57" fillId="0" borderId="58" xfId="0" applyFont="1" applyBorder="1" applyAlignment="1" applyProtection="1">
      <alignment horizontal="left" wrapText="1" indent="1"/>
    </xf>
    <xf numFmtId="0" fontId="62" fillId="0" borderId="135" xfId="0" applyFont="1" applyBorder="1" applyAlignment="1" applyProtection="1">
      <alignment horizontal="left" vertical="center" wrapText="1" indent="1"/>
    </xf>
    <xf numFmtId="0" fontId="62" fillId="0" borderId="136" xfId="0" applyFont="1" applyBorder="1" applyAlignment="1" applyProtection="1">
      <alignment horizontal="left" vertical="center" wrapText="1" indent="1"/>
    </xf>
    <xf numFmtId="0" fontId="62" fillId="0" borderId="5" xfId="0" applyFont="1" applyBorder="1" applyAlignment="1" applyProtection="1">
      <alignment horizontal="left" vertical="center" indent="1"/>
    </xf>
    <xf numFmtId="0" fontId="57" fillId="0" borderId="5" xfId="0" applyFont="1" applyBorder="1" applyAlignment="1" applyProtection="1">
      <alignment horizontal="left" indent="1"/>
    </xf>
    <xf numFmtId="0" fontId="57" fillId="0" borderId="6" xfId="0" applyFont="1" applyBorder="1" applyAlignment="1" applyProtection="1">
      <alignment horizontal="left" indent="1"/>
    </xf>
    <xf numFmtId="0" fontId="57" fillId="0" borderId="5" xfId="0" applyFont="1" applyBorder="1" applyAlignment="1" applyProtection="1">
      <alignment horizontal="left" vertical="center" wrapText="1" indent="1"/>
    </xf>
    <xf numFmtId="0" fontId="57" fillId="0" borderId="6" xfId="0" applyFont="1" applyBorder="1" applyAlignment="1" applyProtection="1">
      <alignment horizontal="left" vertical="center" wrapText="1" indent="1"/>
    </xf>
    <xf numFmtId="49" fontId="64" fillId="0" borderId="64" xfId="0" applyNumberFormat="1" applyFont="1" applyFill="1" applyBorder="1" applyAlignment="1" applyProtection="1">
      <alignment horizontal="center" vertical="center" wrapText="1"/>
    </xf>
    <xf numFmtId="49" fontId="64" fillId="0" borderId="14" xfId="0" applyNumberFormat="1" applyFont="1" applyFill="1" applyBorder="1" applyAlignment="1" applyProtection="1">
      <alignment horizontal="center" vertical="center" wrapText="1"/>
    </xf>
    <xf numFmtId="0" fontId="57" fillId="0" borderId="65" xfId="0" applyFont="1" applyFill="1" applyBorder="1" applyAlignment="1" applyProtection="1">
      <alignment wrapText="1"/>
    </xf>
    <xf numFmtId="0" fontId="64" fillId="0" borderId="45" xfId="0" applyFont="1" applyFill="1" applyBorder="1" applyAlignment="1" applyProtection="1">
      <alignment horizontal="left" vertical="center" wrapText="1"/>
      <protection hidden="1"/>
    </xf>
    <xf numFmtId="0" fontId="64" fillId="0" borderId="5" xfId="0" applyFont="1" applyFill="1" applyBorder="1" applyAlignment="1" applyProtection="1">
      <alignment horizontal="left" vertical="center" wrapText="1"/>
      <protection hidden="1"/>
    </xf>
    <xf numFmtId="0" fontId="57" fillId="0" borderId="5" xfId="0" applyFont="1" applyFill="1" applyBorder="1" applyAlignment="1" applyProtection="1">
      <alignment wrapText="1"/>
      <protection hidden="1"/>
    </xf>
    <xf numFmtId="0" fontId="64" fillId="6" borderId="4" xfId="0" applyFont="1" applyFill="1" applyBorder="1" applyAlignment="1" applyProtection="1">
      <alignment horizontal="left" vertical="center" wrapText="1"/>
    </xf>
    <xf numFmtId="0" fontId="64" fillId="6" borderId="0" xfId="0" applyFont="1" applyFill="1" applyBorder="1" applyAlignment="1" applyProtection="1">
      <alignment horizontal="left" vertical="center" wrapText="1"/>
    </xf>
    <xf numFmtId="0" fontId="57" fillId="0" borderId="0" xfId="0" applyFont="1" applyAlignment="1" applyProtection="1">
      <alignment wrapText="1"/>
    </xf>
    <xf numFmtId="0" fontId="64" fillId="6" borderId="78" xfId="0" applyFont="1" applyFill="1" applyBorder="1" applyAlignment="1" applyProtection="1">
      <alignment horizontal="left" vertical="center" wrapText="1"/>
    </xf>
    <xf numFmtId="0" fontId="64" fillId="6" borderId="79" xfId="0" applyFont="1" applyFill="1" applyBorder="1" applyAlignment="1" applyProtection="1">
      <alignment horizontal="left" vertical="center" wrapText="1"/>
    </xf>
    <xf numFmtId="0" fontId="57" fillId="0" borderId="79" xfId="0" applyFont="1" applyBorder="1" applyAlignment="1" applyProtection="1">
      <alignment wrapText="1"/>
    </xf>
    <xf numFmtId="0" fontId="64" fillId="16" borderId="53" xfId="0" applyFont="1" applyFill="1" applyBorder="1" applyAlignment="1" applyProtection="1">
      <alignment horizontal="left" vertical="center" indent="1"/>
    </xf>
    <xf numFmtId="0" fontId="64" fillId="16" borderId="56" xfId="0" applyFont="1" applyFill="1" applyBorder="1" applyAlignment="1" applyProtection="1">
      <alignment horizontal="left" vertical="center" indent="1"/>
    </xf>
    <xf numFmtId="0" fontId="64" fillId="16" borderId="60" xfId="0" applyFont="1" applyFill="1" applyBorder="1" applyAlignment="1" applyProtection="1">
      <alignment horizontal="left" vertical="center" indent="1"/>
    </xf>
    <xf numFmtId="0" fontId="64" fillId="16" borderId="135" xfId="0" applyFont="1" applyFill="1" applyBorder="1" applyAlignment="1" applyProtection="1">
      <alignment horizontal="left" vertical="center" indent="1"/>
    </xf>
    <xf numFmtId="0" fontId="64" fillId="16" borderId="134" xfId="0" applyFont="1" applyFill="1" applyBorder="1" applyAlignment="1" applyProtection="1">
      <alignment horizontal="left" vertical="center" indent="1"/>
    </xf>
    <xf numFmtId="0" fontId="64" fillId="16" borderId="134" xfId="0" applyFont="1" applyFill="1" applyBorder="1" applyAlignment="1" applyProtection="1">
      <alignment horizontal="left" vertical="center" indent="1"/>
      <protection hidden="1"/>
    </xf>
    <xf numFmtId="0" fontId="64" fillId="16" borderId="135" xfId="0" applyFont="1" applyFill="1" applyBorder="1" applyAlignment="1" applyProtection="1">
      <alignment horizontal="left" vertical="center" indent="1"/>
      <protection hidden="1"/>
    </xf>
    <xf numFmtId="0" fontId="64" fillId="3" borderId="135" xfId="0" applyFont="1" applyFill="1" applyBorder="1" applyAlignment="1" applyProtection="1">
      <alignment horizontal="left" vertical="center"/>
    </xf>
    <xf numFmtId="0" fontId="64" fillId="3" borderId="136" xfId="0" applyFont="1" applyFill="1" applyBorder="1" applyAlignment="1" applyProtection="1">
      <alignment horizontal="left" vertical="center"/>
    </xf>
    <xf numFmtId="0" fontId="148" fillId="12" borderId="129" xfId="27" applyFont="1" applyFill="1" applyBorder="1" applyAlignment="1" applyProtection="1">
      <alignment horizontal="left" vertical="center" wrapText="1"/>
    </xf>
    <xf numFmtId="0" fontId="148" fillId="12" borderId="68" xfId="27" applyFont="1" applyFill="1" applyBorder="1" applyAlignment="1" applyProtection="1">
      <alignment horizontal="left" vertical="center" wrapText="1"/>
    </xf>
    <xf numFmtId="0" fontId="148" fillId="12" borderId="170" xfId="27" applyFont="1" applyFill="1" applyBorder="1" applyAlignment="1" applyProtection="1">
      <alignment horizontal="left" vertical="center" wrapText="1"/>
    </xf>
    <xf numFmtId="0" fontId="144" fillId="17" borderId="168" xfId="3" applyFont="1" applyFill="1" applyBorder="1" applyAlignment="1" applyProtection="1">
      <alignment horizontal="left" vertical="center" wrapText="1"/>
    </xf>
    <xf numFmtId="0" fontId="145" fillId="17" borderId="169" xfId="3" applyFont="1" applyFill="1" applyBorder="1" applyAlignment="1" applyProtection="1">
      <alignment horizontal="left" vertical="center" wrapText="1"/>
    </xf>
    <xf numFmtId="0" fontId="145" fillId="17" borderId="68" xfId="3" applyFont="1" applyFill="1" applyBorder="1" applyAlignment="1" applyProtection="1">
      <alignment horizontal="left" vertical="center" wrapText="1"/>
    </xf>
    <xf numFmtId="0" fontId="145" fillId="17" borderId="130" xfId="3" applyFont="1" applyFill="1" applyBorder="1" applyAlignment="1" applyProtection="1">
      <alignment horizontal="left" vertical="center" wrapText="1"/>
    </xf>
    <xf numFmtId="0" fontId="145" fillId="17" borderId="170" xfId="3" applyFont="1" applyFill="1" applyBorder="1" applyAlignment="1" applyProtection="1">
      <alignment horizontal="left" vertical="center" wrapText="1"/>
    </xf>
    <xf numFmtId="0" fontId="158" fillId="17" borderId="169" xfId="3" applyFont="1" applyFill="1" applyBorder="1" applyAlignment="1" applyProtection="1">
      <alignment horizontal="left" wrapText="1"/>
    </xf>
    <xf numFmtId="0" fontId="158" fillId="17" borderId="68" xfId="3" applyFont="1" applyFill="1" applyBorder="1" applyAlignment="1" applyProtection="1">
      <alignment horizontal="left" wrapText="1"/>
    </xf>
    <xf numFmtId="0" fontId="158" fillId="17" borderId="69" xfId="3" applyFont="1" applyFill="1" applyBorder="1" applyAlignment="1" applyProtection="1">
      <alignment horizontal="left" wrapText="1"/>
    </xf>
    <xf numFmtId="0" fontId="158" fillId="17" borderId="170" xfId="3" applyFont="1" applyFill="1" applyBorder="1" applyAlignment="1" applyProtection="1">
      <alignment horizontal="left" wrapText="1"/>
    </xf>
    <xf numFmtId="0" fontId="72" fillId="29" borderId="171" xfId="27" applyFont="1" applyFill="1" applyBorder="1" applyAlignment="1" applyProtection="1">
      <alignment horizontal="left" vertical="center" wrapText="1"/>
    </xf>
    <xf numFmtId="0" fontId="72" fillId="29" borderId="172" xfId="27" applyFont="1" applyFill="1" applyBorder="1" applyAlignment="1" applyProtection="1">
      <alignment horizontal="left" vertical="center" wrapText="1"/>
    </xf>
    <xf numFmtId="3" fontId="54" fillId="0" borderId="140" xfId="27" applyNumberFormat="1" applyFont="1" applyBorder="1" applyAlignment="1" applyProtection="1">
      <alignment horizontal="left" vertical="center" wrapText="1"/>
    </xf>
    <xf numFmtId="3" fontId="54" fillId="0" borderId="177" xfId="27" applyNumberFormat="1" applyFont="1" applyBorder="1" applyAlignment="1" applyProtection="1">
      <alignment horizontal="left" vertical="center" wrapText="1"/>
    </xf>
    <xf numFmtId="3" fontId="64" fillId="0" borderId="142" xfId="27" applyNumberFormat="1" applyFont="1" applyBorder="1" applyAlignment="1" applyProtection="1">
      <alignment horizontal="left" vertical="center" wrapText="1"/>
    </xf>
    <xf numFmtId="0" fontId="72" fillId="29" borderId="168" xfId="27" applyFont="1" applyFill="1" applyBorder="1" applyAlignment="1" applyProtection="1">
      <alignment horizontal="left" vertical="center" wrapText="1"/>
    </xf>
    <xf numFmtId="0" fontId="149" fillId="29" borderId="169" xfId="27" applyFont="1" applyFill="1" applyBorder="1" applyAlignment="1" applyProtection="1">
      <alignment horizontal="left" vertical="center" wrapText="1"/>
    </xf>
    <xf numFmtId="0" fontId="149" fillId="29" borderId="68" xfId="27" applyFont="1" applyFill="1" applyBorder="1" applyAlignment="1" applyProtection="1">
      <alignment horizontal="left" vertical="center" wrapText="1"/>
    </xf>
    <xf numFmtId="0" fontId="149" fillId="29" borderId="170" xfId="27" applyFont="1" applyFill="1" applyBorder="1" applyAlignment="1" applyProtection="1">
      <alignment horizontal="left" vertical="center" wrapText="1"/>
    </xf>
    <xf numFmtId="0" fontId="147" fillId="12" borderId="168" xfId="27" applyFont="1" applyFill="1" applyBorder="1" applyAlignment="1" applyProtection="1">
      <alignment horizontal="left" vertical="center" wrapText="1"/>
    </xf>
    <xf numFmtId="0" fontId="157" fillId="12" borderId="169" xfId="3" applyFont="1" applyFill="1" applyBorder="1" applyAlignment="1" applyProtection="1">
      <alignment horizontal="center" vertical="center" wrapText="1"/>
    </xf>
    <xf numFmtId="0" fontId="157" fillId="12" borderId="68" xfId="3" applyFont="1" applyFill="1" applyBorder="1" applyAlignment="1" applyProtection="1">
      <alignment horizontal="center" vertical="center" wrapText="1"/>
    </xf>
    <xf numFmtId="0" fontId="157" fillId="12" borderId="207" xfId="3" applyFont="1" applyFill="1" applyBorder="1" applyAlignment="1" applyProtection="1">
      <alignment horizontal="center" vertical="center" wrapText="1"/>
    </xf>
    <xf numFmtId="49" fontId="54" fillId="30" borderId="196" xfId="3" applyNumberFormat="1" applyFont="1" applyFill="1" applyBorder="1" applyAlignment="1" applyProtection="1">
      <alignment horizontal="center" vertical="center"/>
    </xf>
    <xf numFmtId="49" fontId="54" fillId="30" borderId="197" xfId="3" applyNumberFormat="1" applyFont="1" applyFill="1" applyBorder="1" applyAlignment="1" applyProtection="1">
      <alignment horizontal="center" vertical="center"/>
    </xf>
    <xf numFmtId="49" fontId="54" fillId="30" borderId="198" xfId="3" applyNumberFormat="1" applyFont="1" applyFill="1" applyBorder="1" applyAlignment="1" applyProtection="1">
      <alignment horizontal="center" vertical="center"/>
    </xf>
    <xf numFmtId="0" fontId="127" fillId="12" borderId="183" xfId="3" applyFont="1" applyFill="1" applyBorder="1" applyAlignment="1" applyProtection="1">
      <alignment horizontal="center" vertical="center" wrapText="1"/>
    </xf>
    <xf numFmtId="0" fontId="127" fillId="12" borderId="185" xfId="3" applyFont="1" applyFill="1" applyBorder="1" applyAlignment="1" applyProtection="1">
      <alignment horizontal="center" vertical="center" wrapText="1"/>
    </xf>
    <xf numFmtId="49" fontId="54" fillId="30" borderId="114" xfId="3" applyNumberFormat="1" applyFont="1" applyFill="1" applyBorder="1" applyAlignment="1" applyProtection="1">
      <alignment horizontal="center" vertical="center"/>
    </xf>
    <xf numFmtId="49" fontId="54" fillId="30" borderId="117" xfId="3" applyNumberFormat="1" applyFont="1" applyFill="1" applyBorder="1" applyAlignment="1" applyProtection="1">
      <alignment horizontal="center" vertical="center"/>
    </xf>
    <xf numFmtId="49" fontId="54" fillId="30" borderId="184" xfId="3" applyNumberFormat="1" applyFont="1" applyFill="1" applyBorder="1" applyAlignment="1" applyProtection="1">
      <alignment horizontal="center" vertical="center"/>
    </xf>
    <xf numFmtId="0" fontId="65" fillId="31" borderId="169" xfId="27" applyFont="1" applyFill="1" applyBorder="1" applyAlignment="1" applyProtection="1">
      <alignment horizontal="center" vertical="center"/>
    </xf>
    <xf numFmtId="0" fontId="57" fillId="31" borderId="170" xfId="27" applyFont="1" applyFill="1" applyBorder="1" applyAlignment="1" applyProtection="1">
      <alignment horizontal="center" vertical="center"/>
    </xf>
    <xf numFmtId="0" fontId="54" fillId="31" borderId="89" xfId="27" applyFont="1" applyFill="1" applyBorder="1" applyAlignment="1" applyProtection="1">
      <alignment horizontal="center" vertical="center"/>
    </xf>
    <xf numFmtId="0" fontId="54" fillId="31" borderId="90" xfId="27" applyFont="1" applyFill="1" applyBorder="1" applyAlignment="1" applyProtection="1">
      <alignment horizontal="center" vertical="center"/>
    </xf>
    <xf numFmtId="0" fontId="54" fillId="31" borderId="169" xfId="27" applyFont="1" applyFill="1" applyBorder="1" applyAlignment="1" applyProtection="1">
      <alignment horizontal="center" vertical="center" wrapText="1"/>
    </xf>
    <xf numFmtId="0" fontId="54" fillId="31" borderId="170" xfId="27" applyFont="1" applyFill="1" applyBorder="1" applyAlignment="1" applyProtection="1">
      <alignment horizontal="center" vertical="center" wrapText="1"/>
    </xf>
    <xf numFmtId="0" fontId="147" fillId="29" borderId="169" xfId="27" applyFont="1" applyFill="1" applyBorder="1" applyAlignment="1" applyProtection="1">
      <alignment horizontal="left" vertical="center" wrapText="1"/>
    </xf>
    <xf numFmtId="0" fontId="147" fillId="29" borderId="68" xfId="27" applyFont="1" applyFill="1" applyBorder="1" applyAlignment="1" applyProtection="1">
      <alignment horizontal="left" vertical="center" wrapText="1"/>
    </xf>
    <xf numFmtId="0" fontId="147" fillId="29" borderId="170" xfId="27" applyFont="1" applyFill="1" applyBorder="1" applyAlignment="1" applyProtection="1">
      <alignment horizontal="left" vertical="center" wrapText="1"/>
    </xf>
    <xf numFmtId="0" fontId="150" fillId="12" borderId="183" xfId="3" applyFont="1" applyFill="1" applyBorder="1" applyAlignment="1" applyProtection="1">
      <alignment horizontal="center" vertical="center" wrapText="1"/>
    </xf>
    <xf numFmtId="0" fontId="150" fillId="12" borderId="185" xfId="3" applyFont="1" applyFill="1" applyBorder="1" applyAlignment="1" applyProtection="1">
      <alignment horizontal="center" vertical="center" wrapText="1"/>
    </xf>
    <xf numFmtId="49" fontId="54" fillId="30" borderId="12" xfId="3" applyNumberFormat="1" applyFont="1" applyFill="1" applyBorder="1" applyAlignment="1" applyProtection="1">
      <alignment horizontal="center" vertical="center"/>
    </xf>
    <xf numFmtId="49" fontId="54" fillId="30" borderId="20" xfId="3" applyNumberFormat="1" applyFont="1" applyFill="1" applyBorder="1" applyAlignment="1" applyProtection="1">
      <alignment horizontal="center" vertical="center"/>
    </xf>
    <xf numFmtId="49" fontId="54" fillId="30" borderId="192" xfId="3" applyNumberFormat="1" applyFont="1" applyFill="1" applyBorder="1" applyAlignment="1" applyProtection="1">
      <alignment horizontal="center" vertical="center"/>
    </xf>
    <xf numFmtId="0" fontId="65" fillId="31" borderId="194" xfId="27" applyFont="1" applyFill="1" applyBorder="1" applyAlignment="1" applyProtection="1">
      <alignment horizontal="center" vertical="center"/>
    </xf>
    <xf numFmtId="0" fontId="57" fillId="31" borderId="120" xfId="27" applyFont="1" applyFill="1" applyBorder="1" applyAlignment="1" applyProtection="1">
      <alignment horizontal="center" vertical="center"/>
    </xf>
    <xf numFmtId="0" fontId="96" fillId="0" borderId="8" xfId="0" applyFont="1" applyBorder="1" applyAlignment="1">
      <alignment horizontal="left" vertical="center" wrapText="1" indent="1"/>
    </xf>
    <xf numFmtId="0" fontId="57" fillId="0" borderId="8" xfId="0" applyFont="1" applyBorder="1" applyAlignment="1">
      <alignment horizontal="left" vertical="center" wrapText="1" indent="1"/>
    </xf>
    <xf numFmtId="0" fontId="65" fillId="21" borderId="134" xfId="0" applyFont="1" applyFill="1" applyBorder="1" applyAlignment="1" applyProtection="1">
      <alignment horizontal="left" vertical="center" indent="1"/>
    </xf>
    <xf numFmtId="0" fontId="65" fillId="21" borderId="135" xfId="0" applyFont="1" applyFill="1" applyBorder="1" applyAlignment="1" applyProtection="1">
      <alignment horizontal="left" vertical="center" indent="1"/>
    </xf>
    <xf numFmtId="0" fontId="65" fillId="21" borderId="136" xfId="0" applyFont="1" applyFill="1" applyBorder="1" applyAlignment="1" applyProtection="1">
      <alignment horizontal="left" vertical="center" indent="1"/>
    </xf>
    <xf numFmtId="0" fontId="68" fillId="6" borderId="80" xfId="10" applyFont="1" applyFill="1" applyBorder="1" applyAlignment="1" applyProtection="1">
      <alignment horizontal="center" vertical="center"/>
    </xf>
    <xf numFmtId="0" fontId="97" fillId="0" borderId="81" xfId="0" applyFont="1" applyBorder="1" applyAlignment="1" applyProtection="1">
      <alignment horizontal="center" vertical="center"/>
    </xf>
    <xf numFmtId="0" fontId="97" fillId="0" borderId="82" xfId="0" applyFont="1" applyBorder="1" applyAlignment="1" applyProtection="1">
      <alignment horizontal="center" vertical="center"/>
    </xf>
    <xf numFmtId="0" fontId="65" fillId="21" borderId="83" xfId="10" applyFont="1" applyFill="1" applyBorder="1" applyAlignment="1" applyProtection="1">
      <alignment horizontal="center" vertical="center" wrapText="1"/>
      <protection hidden="1"/>
    </xf>
    <xf numFmtId="0" fontId="65" fillId="21" borderId="24" xfId="0" applyFont="1" applyFill="1" applyBorder="1" applyAlignment="1" applyProtection="1">
      <alignment horizontal="center" vertical="center" wrapText="1"/>
      <protection hidden="1"/>
    </xf>
    <xf numFmtId="0" fontId="65" fillId="21" borderId="84" xfId="0" applyFont="1" applyFill="1" applyBorder="1" applyAlignment="1" applyProtection="1">
      <alignment horizontal="center" vertical="center" wrapText="1"/>
      <protection hidden="1"/>
    </xf>
    <xf numFmtId="0" fontId="120" fillId="21" borderId="85" xfId="10" applyFont="1" applyFill="1" applyBorder="1" applyAlignment="1" applyProtection="1">
      <alignment horizontal="center" vertical="center"/>
    </xf>
    <xf numFmtId="0" fontId="55" fillId="21" borderId="46" xfId="0" applyFont="1" applyFill="1" applyBorder="1" applyAlignment="1" applyProtection="1">
      <alignment horizontal="center" vertical="center"/>
    </xf>
    <xf numFmtId="0" fontId="55" fillId="21" borderId="86" xfId="0" applyFont="1" applyFill="1" applyBorder="1" applyAlignment="1" applyProtection="1">
      <alignment horizontal="center" vertical="center"/>
    </xf>
    <xf numFmtId="0" fontId="80" fillId="0" borderId="66" xfId="10" applyFont="1" applyBorder="1" applyAlignment="1" applyProtection="1">
      <alignment horizontal="center"/>
    </xf>
    <xf numFmtId="0" fontId="57" fillId="0" borderId="66" xfId="0" applyFont="1" applyBorder="1" applyAlignment="1" applyProtection="1">
      <alignment horizontal="center"/>
    </xf>
    <xf numFmtId="0" fontId="3" fillId="0" borderId="0" xfId="18" applyFont="1" applyAlignment="1">
      <alignment horizontal="center" vertical="center" wrapText="1"/>
    </xf>
    <xf numFmtId="0" fontId="138" fillId="0" borderId="130" xfId="18" applyFont="1" applyBorder="1" applyAlignment="1">
      <alignment horizontal="left" vertical="top" wrapText="1"/>
    </xf>
    <xf numFmtId="0" fontId="130" fillId="0" borderId="87" xfId="18" applyFont="1" applyFill="1" applyBorder="1" applyAlignment="1" applyProtection="1">
      <alignment horizontal="left" vertical="top" wrapText="1"/>
      <protection hidden="1"/>
    </xf>
    <xf numFmtId="0" fontId="130" fillId="0" borderId="0" xfId="18" applyFont="1" applyFill="1" applyBorder="1" applyAlignment="1" applyProtection="1">
      <alignment horizontal="left" vertical="top" wrapText="1"/>
      <protection hidden="1"/>
    </xf>
    <xf numFmtId="0" fontId="130" fillId="0" borderId="88" xfId="18" applyFont="1" applyFill="1" applyBorder="1" applyAlignment="1" applyProtection="1">
      <alignment horizontal="left" vertical="top" wrapText="1"/>
      <protection hidden="1"/>
    </xf>
    <xf numFmtId="0" fontId="151" fillId="21" borderId="129" xfId="18" applyFont="1" applyFill="1" applyBorder="1" applyAlignment="1">
      <alignment horizontal="center" vertical="center"/>
    </xf>
    <xf numFmtId="0" fontId="151" fillId="21" borderId="130" xfId="18" applyFont="1" applyFill="1" applyBorder="1" applyAlignment="1">
      <alignment horizontal="center" vertical="center"/>
    </xf>
    <xf numFmtId="0" fontId="151" fillId="21" borderId="131" xfId="18" applyFont="1" applyFill="1" applyBorder="1" applyAlignment="1">
      <alignment horizontal="center" vertical="center"/>
    </xf>
    <xf numFmtId="0" fontId="151" fillId="21" borderId="89" xfId="18" applyFont="1" applyFill="1" applyBorder="1" applyAlignment="1">
      <alignment horizontal="center" vertical="center"/>
    </xf>
    <xf numFmtId="0" fontId="151" fillId="21" borderId="69" xfId="18" applyFont="1" applyFill="1" applyBorder="1" applyAlignment="1">
      <alignment horizontal="center" vertical="center"/>
    </xf>
    <xf numFmtId="0" fontId="151" fillId="21" borderId="90" xfId="18" applyFont="1" applyFill="1" applyBorder="1" applyAlignment="1">
      <alignment horizontal="center" vertical="center"/>
    </xf>
    <xf numFmtId="0" fontId="135" fillId="0" borderId="87" xfId="18" applyFont="1" applyBorder="1" applyAlignment="1">
      <alignment horizontal="left" vertical="top" wrapText="1"/>
    </xf>
    <xf numFmtId="0" fontId="135" fillId="0" borderId="0" xfId="18" applyFont="1" applyBorder="1" applyAlignment="1">
      <alignment horizontal="left" vertical="top" wrapText="1"/>
    </xf>
    <xf numFmtId="0" fontId="133" fillId="0" borderId="0" xfId="18" applyFont="1" applyBorder="1" applyAlignment="1">
      <alignment horizontal="left" vertical="top" wrapText="1"/>
    </xf>
    <xf numFmtId="0" fontId="133" fillId="0" borderId="88" xfId="18" applyFont="1" applyBorder="1" applyAlignment="1">
      <alignment horizontal="left" vertical="top" wrapText="1"/>
    </xf>
    <xf numFmtId="0" fontId="130" fillId="20" borderId="87" xfId="18" applyFont="1" applyFill="1" applyBorder="1" applyAlignment="1">
      <alignment horizontal="left" vertical="top"/>
    </xf>
    <xf numFmtId="0" fontId="130" fillId="20" borderId="0" xfId="18" applyFont="1" applyFill="1" applyBorder="1" applyAlignment="1">
      <alignment horizontal="left" vertical="top"/>
    </xf>
    <xf numFmtId="0" fontId="130" fillId="20" borderId="88" xfId="18" applyFont="1" applyFill="1" applyBorder="1" applyAlignment="1">
      <alignment horizontal="left" vertical="top"/>
    </xf>
    <xf numFmtId="0" fontId="118" fillId="0" borderId="87" xfId="18" applyFont="1" applyBorder="1" applyAlignment="1">
      <alignment vertical="top" wrapText="1"/>
    </xf>
    <xf numFmtId="0" fontId="118" fillId="0" borderId="0" xfId="18" applyFont="1" applyBorder="1" applyAlignment="1">
      <alignment vertical="top" wrapText="1"/>
    </xf>
    <xf numFmtId="0" fontId="118" fillId="0" borderId="88" xfId="18" applyFont="1" applyBorder="1" applyAlignment="1">
      <alignment vertical="top" wrapText="1"/>
    </xf>
    <xf numFmtId="0" fontId="130" fillId="0" borderId="87" xfId="18" applyFont="1" applyBorder="1" applyAlignment="1">
      <alignment vertical="top" wrapText="1"/>
    </xf>
    <xf numFmtId="0" fontId="130" fillId="0" borderId="0" xfId="18" applyFont="1" applyBorder="1" applyAlignment="1">
      <alignment vertical="top" wrapText="1"/>
    </xf>
    <xf numFmtId="0" fontId="130" fillId="0" borderId="88" xfId="18" applyFont="1" applyBorder="1" applyAlignment="1">
      <alignment vertical="top" wrapText="1"/>
    </xf>
    <xf numFmtId="0" fontId="134" fillId="0" borderId="129" xfId="18" applyFont="1" applyBorder="1" applyAlignment="1">
      <alignment horizontal="center" vertical="top"/>
    </xf>
    <xf numFmtId="0" fontId="134" fillId="0" borderId="130" xfId="18" applyFont="1" applyBorder="1" applyAlignment="1">
      <alignment horizontal="center" vertical="top"/>
    </xf>
    <xf numFmtId="0" fontId="134" fillId="0" borderId="131" xfId="18" applyFont="1" applyBorder="1" applyAlignment="1">
      <alignment horizontal="center" vertical="top"/>
    </xf>
    <xf numFmtId="0" fontId="136" fillId="20" borderId="87" xfId="18" applyFont="1" applyFill="1" applyBorder="1" applyAlignment="1">
      <alignment horizontal="center" vertical="top"/>
    </xf>
    <xf numFmtId="0" fontId="136" fillId="20" borderId="0" xfId="18" applyFont="1" applyFill="1" applyBorder="1" applyAlignment="1">
      <alignment horizontal="center" vertical="top"/>
    </xf>
    <xf numFmtId="0" fontId="136" fillId="20" borderId="88" xfId="18" applyFont="1" applyFill="1" applyBorder="1" applyAlignment="1">
      <alignment horizontal="center" vertical="top"/>
    </xf>
    <xf numFmtId="0" fontId="64" fillId="0" borderId="11" xfId="0" applyFont="1" applyFill="1" applyBorder="1" applyAlignment="1" applyProtection="1">
      <alignment horizontal="left" vertical="center" wrapText="1"/>
    </xf>
    <xf numFmtId="0" fontId="57" fillId="0" borderId="15" xfId="0" applyFont="1" applyBorder="1" applyAlignment="1">
      <alignment horizontal="left" vertical="center" wrapText="1"/>
    </xf>
    <xf numFmtId="0" fontId="57" fillId="0" borderId="9" xfId="0" applyFont="1" applyBorder="1" applyAlignment="1">
      <alignment horizontal="left" vertical="center" wrapText="1"/>
    </xf>
    <xf numFmtId="0" fontId="64" fillId="0" borderId="19" xfId="0" applyFont="1" applyBorder="1" applyAlignment="1">
      <alignment horizontal="center" vertical="center"/>
    </xf>
    <xf numFmtId="0" fontId="62" fillId="0" borderId="10" xfId="0" applyFont="1" applyBorder="1" applyAlignment="1">
      <alignment horizontal="center" vertical="center"/>
    </xf>
    <xf numFmtId="0" fontId="62" fillId="19" borderId="12" xfId="0" applyFont="1" applyFill="1" applyBorder="1" applyAlignment="1" applyProtection="1">
      <alignment horizontal="left" vertical="center" wrapText="1" indent="1"/>
      <protection hidden="1"/>
    </xf>
    <xf numFmtId="0" fontId="57" fillId="19" borderId="20" xfId="0" applyFont="1" applyFill="1" applyBorder="1" applyAlignment="1" applyProtection="1">
      <alignment horizontal="left" vertical="center" wrapText="1" indent="1"/>
      <protection hidden="1"/>
    </xf>
    <xf numFmtId="0" fontId="57" fillId="19" borderId="13" xfId="0" applyFont="1" applyFill="1" applyBorder="1" applyAlignment="1" applyProtection="1">
      <alignment horizontal="left" vertical="center" wrapText="1" indent="1"/>
      <protection hidden="1"/>
    </xf>
    <xf numFmtId="0" fontId="50" fillId="0" borderId="89" xfId="17" applyFont="1" applyBorder="1" applyAlignment="1" applyProtection="1">
      <alignment vertical="top" wrapText="1"/>
      <protection locked="0"/>
    </xf>
    <xf numFmtId="0" fontId="50" fillId="0" borderId="69" xfId="17" applyFont="1" applyBorder="1" applyAlignment="1" applyProtection="1">
      <alignment vertical="top" wrapText="1"/>
      <protection locked="0"/>
    </xf>
    <xf numFmtId="0" fontId="50" fillId="0" borderId="90" xfId="17" applyFont="1" applyBorder="1" applyAlignment="1" applyProtection="1">
      <alignment vertical="top" wrapText="1"/>
      <protection locked="0"/>
    </xf>
    <xf numFmtId="0" fontId="9" fillId="0" borderId="87" xfId="17" applyFont="1" applyBorder="1" applyAlignment="1" applyProtection="1">
      <alignment vertical="top" wrapText="1"/>
      <protection locked="0"/>
    </xf>
    <xf numFmtId="0" fontId="9" fillId="0" borderId="0" xfId="17" applyFont="1" applyBorder="1" applyAlignment="1" applyProtection="1">
      <alignment vertical="top" wrapText="1"/>
      <protection locked="0"/>
    </xf>
    <xf numFmtId="0" fontId="9" fillId="0" borderId="88" xfId="17" applyFont="1" applyBorder="1" applyAlignment="1" applyProtection="1">
      <alignment vertical="top" wrapText="1"/>
      <protection locked="0"/>
    </xf>
    <xf numFmtId="0" fontId="9" fillId="0" borderId="89" xfId="17" applyFont="1" applyBorder="1" applyAlignment="1" applyProtection="1">
      <alignment vertical="top" wrapText="1"/>
      <protection locked="0"/>
    </xf>
    <xf numFmtId="0" fontId="9" fillId="0" borderId="69" xfId="17" applyFont="1" applyBorder="1" applyAlignment="1" applyProtection="1">
      <alignment vertical="top" wrapText="1"/>
      <protection locked="0"/>
    </xf>
    <xf numFmtId="0" fontId="9" fillId="0" borderId="90" xfId="17" applyFont="1" applyBorder="1" applyAlignment="1" applyProtection="1">
      <alignment vertical="top" wrapText="1"/>
      <protection locked="0"/>
    </xf>
    <xf numFmtId="0" fontId="50" fillId="0" borderId="130" xfId="17" applyFont="1" applyBorder="1" applyAlignment="1" applyProtection="1">
      <alignment horizontal="center" vertical="top" wrapText="1"/>
      <protection locked="0"/>
    </xf>
    <xf numFmtId="0" fontId="50" fillId="0" borderId="131" xfId="17" applyFont="1" applyBorder="1" applyAlignment="1" applyProtection="1">
      <alignment horizontal="center" vertical="top" wrapText="1"/>
      <protection locked="0"/>
    </xf>
    <xf numFmtId="0" fontId="50" fillId="0" borderId="87" xfId="17" applyFont="1" applyBorder="1" applyAlignment="1" applyProtection="1">
      <alignment vertical="top" wrapText="1"/>
      <protection locked="0"/>
    </xf>
    <xf numFmtId="0" fontId="50" fillId="0" borderId="0" xfId="17" applyFont="1" applyBorder="1" applyAlignment="1" applyProtection="1">
      <alignment vertical="top" wrapText="1"/>
      <protection locked="0"/>
    </xf>
    <xf numFmtId="0" fontId="50" fillId="0" borderId="88" xfId="17" applyFont="1" applyBorder="1" applyAlignment="1" applyProtection="1">
      <alignment vertical="top" wrapText="1"/>
      <protection locked="0"/>
    </xf>
    <xf numFmtId="0" fontId="99" fillId="21" borderId="0" xfId="17" applyFont="1" applyFill="1" applyAlignment="1">
      <alignment horizontal="center" vertical="center"/>
    </xf>
    <xf numFmtId="0" fontId="73" fillId="0" borderId="126" xfId="17" applyFont="1" applyFill="1" applyBorder="1" applyAlignment="1">
      <alignment horizontal="left" vertical="top" wrapText="1"/>
    </xf>
    <xf numFmtId="0" fontId="73" fillId="0" borderId="0" xfId="17" applyFont="1" applyFill="1" applyBorder="1" applyAlignment="1">
      <alignment horizontal="left" vertical="top" wrapText="1"/>
    </xf>
    <xf numFmtId="0" fontId="105" fillId="0" borderId="0" xfId="17" applyFont="1" applyAlignment="1">
      <alignment wrapText="1"/>
    </xf>
    <xf numFmtId="0" fontId="52" fillId="0" borderId="0" xfId="17" applyFont="1" applyAlignment="1">
      <alignment horizontal="center" vertical="center" wrapText="1"/>
    </xf>
    <xf numFmtId="171" fontId="52" fillId="0" borderId="69" xfId="17" applyNumberFormat="1" applyFont="1" applyBorder="1" applyAlignment="1">
      <alignment horizontal="center" vertical="center" wrapText="1"/>
    </xf>
    <xf numFmtId="0" fontId="9" fillId="0" borderId="130" xfId="17" applyFont="1" applyBorder="1" applyAlignment="1" applyProtection="1">
      <alignment horizontal="center" vertical="top" wrapText="1"/>
      <protection locked="0"/>
    </xf>
    <xf numFmtId="0" fontId="9" fillId="0" borderId="131" xfId="17" applyFont="1" applyBorder="1" applyAlignment="1" applyProtection="1">
      <alignment horizontal="center" vertical="top" wrapText="1"/>
      <protection locked="0"/>
    </xf>
    <xf numFmtId="0" fontId="57" fillId="0" borderId="0" xfId="3" applyNumberFormat="1" applyFont="1" applyFill="1" applyBorder="1" applyAlignment="1" applyProtection="1">
      <alignment horizontal="left" vertical="top" wrapText="1" indent="2"/>
      <protection hidden="1"/>
    </xf>
    <xf numFmtId="0" fontId="57" fillId="0" borderId="0" xfId="3" applyFont="1" applyFill="1" applyBorder="1" applyAlignment="1" applyProtection="1">
      <alignment horizontal="left" vertical="top" wrapText="1" indent="2"/>
      <protection hidden="1"/>
    </xf>
    <xf numFmtId="0" fontId="57" fillId="0" borderId="4" xfId="3" quotePrefix="1" applyNumberFormat="1" applyFont="1" applyFill="1" applyBorder="1" applyAlignment="1" applyProtection="1">
      <alignment horizontal="left" vertical="top" wrapText="1" indent="2"/>
      <protection hidden="1"/>
    </xf>
    <xf numFmtId="0" fontId="57" fillId="0" borderId="0" xfId="3" quotePrefix="1" applyNumberFormat="1" applyFont="1" applyFill="1" applyBorder="1" applyAlignment="1" applyProtection="1">
      <alignment horizontal="left" vertical="top" wrapText="1" indent="2"/>
      <protection hidden="1"/>
    </xf>
    <xf numFmtId="0" fontId="80" fillId="0" borderId="122" xfId="3" applyNumberFormat="1" applyFont="1" applyBorder="1" applyAlignment="1">
      <alignment horizontal="center"/>
    </xf>
    <xf numFmtId="0" fontId="57" fillId="0" borderId="117" xfId="3" applyNumberFormat="1" applyFont="1" applyBorder="1" applyAlignment="1">
      <alignment horizontal="left" vertical="center" indent="1"/>
    </xf>
    <xf numFmtId="0" fontId="57" fillId="0" borderId="117" xfId="3" applyNumberFormat="1" applyFont="1" applyBorder="1" applyAlignment="1">
      <alignment horizontal="left" vertical="center"/>
    </xf>
    <xf numFmtId="0" fontId="57" fillId="21" borderId="150" xfId="3" applyNumberFormat="1" applyFont="1" applyFill="1" applyBorder="1" applyAlignment="1">
      <alignment horizontal="left" vertical="top" wrapText="1"/>
    </xf>
    <xf numFmtId="0" fontId="57" fillId="21" borderId="0" xfId="3" applyFont="1" applyFill="1" applyBorder="1" applyAlignment="1">
      <alignment vertical="top"/>
    </xf>
    <xf numFmtId="0" fontId="57" fillId="21" borderId="17" xfId="3" applyFont="1" applyFill="1" applyBorder="1" applyAlignment="1">
      <alignment vertical="top"/>
    </xf>
    <xf numFmtId="165" fontId="57" fillId="0" borderId="20" xfId="3" applyNumberFormat="1" applyFont="1" applyBorder="1" applyAlignment="1">
      <alignment horizontal="left" vertical="center" indent="1"/>
    </xf>
    <xf numFmtId="0" fontId="65" fillId="0" borderId="152" xfId="3" applyNumberFormat="1" applyFont="1" applyBorder="1" applyAlignment="1">
      <alignment horizontal="center" vertical="center"/>
    </xf>
    <xf numFmtId="0" fontId="57" fillId="0" borderId="117" xfId="3" applyFont="1" applyBorder="1" applyAlignment="1">
      <alignment horizontal="center" vertical="center"/>
    </xf>
    <xf numFmtId="0" fontId="57" fillId="0" borderId="115" xfId="3" applyFont="1" applyBorder="1" applyAlignment="1">
      <alignment horizontal="center" vertical="center"/>
    </xf>
    <xf numFmtId="0" fontId="57" fillId="0" borderId="20" xfId="3" applyNumberFormat="1" applyFont="1" applyBorder="1" applyAlignment="1">
      <alignment horizontal="left" vertical="center" wrapText="1"/>
    </xf>
    <xf numFmtId="0" fontId="57" fillId="0" borderId="20" xfId="3" applyFont="1" applyBorder="1" applyAlignment="1">
      <alignment horizontal="left" vertical="center" wrapText="1"/>
    </xf>
    <xf numFmtId="0" fontId="57" fillId="0" borderId="13" xfId="3" applyFont="1" applyBorder="1" applyAlignment="1">
      <alignment horizontal="left" vertical="center" wrapText="1"/>
    </xf>
    <xf numFmtId="0" fontId="65" fillId="0" borderId="20" xfId="3" applyNumberFormat="1" applyFont="1" applyFill="1" applyBorder="1" applyAlignment="1" applyProtection="1">
      <alignment vertical="center"/>
      <protection hidden="1"/>
    </xf>
    <xf numFmtId="0" fontId="65" fillId="0" borderId="13" xfId="3" applyNumberFormat="1" applyFont="1" applyFill="1" applyBorder="1" applyAlignment="1" applyProtection="1">
      <alignment vertical="center"/>
      <protection hidden="1"/>
    </xf>
    <xf numFmtId="0" fontId="57" fillId="0" borderId="123" xfId="3" applyNumberFormat="1" applyFont="1" applyBorder="1" applyAlignment="1" applyProtection="1">
      <alignment horizontal="center" vertical="center"/>
      <protection locked="0"/>
    </xf>
    <xf numFmtId="168" fontId="57" fillId="0" borderId="123" xfId="3" applyNumberFormat="1" applyFont="1" applyBorder="1" applyAlignment="1" applyProtection="1">
      <alignment horizontal="center"/>
      <protection locked="0"/>
    </xf>
    <xf numFmtId="0" fontId="80" fillId="0" borderId="122" xfId="3" applyFont="1" applyBorder="1" applyAlignment="1">
      <alignment horizontal="center" vertical="center" wrapText="1"/>
    </xf>
    <xf numFmtId="0" fontId="57" fillId="0" borderId="123" xfId="3" applyNumberFormat="1" applyFont="1" applyBorder="1" applyAlignment="1" applyProtection="1">
      <alignment horizontal="center"/>
      <protection locked="0"/>
    </xf>
    <xf numFmtId="0" fontId="83" fillId="0" borderId="0" xfId="0" applyFont="1" applyAlignment="1">
      <alignment vertical="top" wrapText="1"/>
    </xf>
    <xf numFmtId="0" fontId="65" fillId="12" borderId="12" xfId="3" applyFont="1" applyFill="1" applyBorder="1" applyAlignment="1">
      <alignment horizontal="center" vertical="center" wrapText="1"/>
    </xf>
    <xf numFmtId="0" fontId="65" fillId="12" borderId="20" xfId="3" applyFont="1" applyFill="1" applyBorder="1" applyAlignment="1">
      <alignment horizontal="center" vertical="center" wrapText="1"/>
    </xf>
    <xf numFmtId="0" fontId="65" fillId="12" borderId="13" xfId="3" applyFont="1" applyFill="1" applyBorder="1" applyAlignment="1">
      <alignment horizontal="center" vertical="center" wrapText="1"/>
    </xf>
    <xf numFmtId="0" fontId="57" fillId="0" borderId="0" xfId="3" applyFont="1" applyBorder="1" applyAlignment="1">
      <alignment wrapText="1"/>
    </xf>
    <xf numFmtId="0" fontId="107" fillId="0" borderId="103" xfId="3" applyFont="1" applyBorder="1" applyAlignment="1">
      <alignment horizontal="center" vertical="center" wrapText="1"/>
    </xf>
    <xf numFmtId="0" fontId="107" fillId="0" borderId="0" xfId="3" applyFont="1" applyBorder="1" applyAlignment="1">
      <alignment horizontal="center" vertical="center" wrapText="1"/>
    </xf>
    <xf numFmtId="0" fontId="107" fillId="0" borderId="104" xfId="3" applyFont="1" applyBorder="1" applyAlignment="1">
      <alignment horizontal="center" vertical="center" wrapText="1"/>
    </xf>
    <xf numFmtId="0" fontId="107" fillId="0" borderId="105" xfId="3" applyFont="1" applyBorder="1" applyAlignment="1">
      <alignment horizontal="center" vertical="center" wrapText="1"/>
    </xf>
    <xf numFmtId="0" fontId="107" fillId="0" borderId="106" xfId="3" applyFont="1" applyBorder="1" applyAlignment="1">
      <alignment horizontal="center" vertical="center" wrapText="1"/>
    </xf>
    <xf numFmtId="0" fontId="107" fillId="0" borderId="107" xfId="3" applyFont="1" applyBorder="1" applyAlignment="1">
      <alignment horizontal="center" vertical="center" wrapText="1"/>
    </xf>
    <xf numFmtId="0" fontId="108" fillId="0" borderId="12" xfId="3" applyNumberFormat="1" applyFont="1" applyFill="1" applyBorder="1" applyAlignment="1" applyProtection="1">
      <alignment vertical="top" wrapText="1"/>
      <protection hidden="1"/>
    </xf>
    <xf numFmtId="0" fontId="108" fillId="0" borderId="20" xfId="3" applyNumberFormat="1" applyFont="1" applyFill="1" applyBorder="1" applyAlignment="1" applyProtection="1">
      <alignment vertical="top" wrapText="1"/>
      <protection hidden="1"/>
    </xf>
    <xf numFmtId="0" fontId="108" fillId="0" borderId="13" xfId="3" applyNumberFormat="1" applyFont="1" applyFill="1" applyBorder="1" applyAlignment="1" applyProtection="1">
      <alignment vertical="top" wrapText="1"/>
      <protection hidden="1"/>
    </xf>
    <xf numFmtId="0" fontId="55" fillId="0" borderId="11" xfId="3" applyFont="1" applyBorder="1" applyAlignment="1">
      <alignment vertical="top" wrapText="1"/>
    </xf>
    <xf numFmtId="0" fontId="55" fillId="0" borderId="15" xfId="3" applyFont="1" applyBorder="1" applyAlignment="1">
      <alignment vertical="top" wrapText="1"/>
    </xf>
    <xf numFmtId="0" fontId="55" fillId="0" borderId="9" xfId="3" applyFont="1" applyBorder="1" applyAlignment="1">
      <alignment vertical="top" wrapText="1"/>
    </xf>
    <xf numFmtId="0" fontId="65" fillId="0" borderId="45" xfId="3" applyFont="1" applyBorder="1" applyAlignment="1">
      <alignment horizontal="center" vertical="center" wrapText="1"/>
    </xf>
    <xf numFmtId="0" fontId="65" fillId="0" borderId="5" xfId="3" applyFont="1" applyBorder="1" applyAlignment="1">
      <alignment horizontal="center" vertical="center" wrapText="1"/>
    </xf>
    <xf numFmtId="0" fontId="65" fillId="0" borderId="6" xfId="3" applyFont="1" applyBorder="1" applyAlignment="1">
      <alignment horizontal="center" vertical="center" wrapText="1"/>
    </xf>
    <xf numFmtId="0" fontId="83" fillId="0" borderId="4" xfId="3" applyFont="1" applyFill="1" applyBorder="1" applyAlignment="1" applyProtection="1">
      <alignment vertical="top"/>
      <protection hidden="1"/>
    </xf>
    <xf numFmtId="0" fontId="83" fillId="0" borderId="0" xfId="3" applyFont="1" applyFill="1" applyBorder="1" applyAlignment="1" applyProtection="1">
      <alignment vertical="top"/>
      <protection hidden="1"/>
    </xf>
    <xf numFmtId="0" fontId="83" fillId="0" borderId="39" xfId="3" applyFont="1" applyFill="1" applyBorder="1" applyAlignment="1" applyProtection="1">
      <alignment vertical="top"/>
      <protection hidden="1"/>
    </xf>
    <xf numFmtId="0" fontId="83" fillId="0" borderId="49" xfId="3" applyFont="1" applyFill="1" applyBorder="1" applyAlignment="1" applyProtection="1">
      <alignment vertical="top"/>
      <protection hidden="1"/>
    </xf>
    <xf numFmtId="0" fontId="83" fillId="0" borderId="8" xfId="3" applyFont="1" applyFill="1" applyBorder="1" applyAlignment="1" applyProtection="1">
      <alignment vertical="top"/>
      <protection hidden="1"/>
    </xf>
    <xf numFmtId="0" fontId="83" fillId="0" borderId="58" xfId="3" applyFont="1" applyFill="1" applyBorder="1" applyAlignment="1" applyProtection="1">
      <alignment vertical="top"/>
      <protection hidden="1"/>
    </xf>
    <xf numFmtId="0" fontId="111" fillId="0" borderId="20" xfId="0" applyFont="1" applyBorder="1" applyAlignment="1">
      <alignment horizontal="left" vertical="top" wrapText="1"/>
    </xf>
    <xf numFmtId="0" fontId="55" fillId="0" borderId="13" xfId="0" applyFont="1" applyBorder="1" applyAlignment="1">
      <alignment horizontal="left" vertical="top" wrapText="1"/>
    </xf>
    <xf numFmtId="0" fontId="55" fillId="0" borderId="0" xfId="0" applyFont="1" applyBorder="1" applyAlignment="1">
      <alignment vertical="top" wrapText="1"/>
    </xf>
    <xf numFmtId="0" fontId="57" fillId="0" borderId="0" xfId="0" applyFont="1" applyBorder="1" applyAlignment="1">
      <alignment wrapText="1"/>
    </xf>
    <xf numFmtId="0" fontId="111" fillId="0" borderId="117" xfId="0" applyNumberFormat="1" applyFont="1" applyBorder="1" applyAlignment="1">
      <alignment horizontal="left" vertical="center" wrapText="1"/>
    </xf>
    <xf numFmtId="0" fontId="57" fillId="0" borderId="115" xfId="0" applyFont="1" applyBorder="1" applyAlignment="1">
      <alignment horizontal="left" vertical="center" wrapText="1"/>
    </xf>
    <xf numFmtId="0" fontId="111" fillId="0" borderId="0" xfId="0" applyNumberFormat="1" applyFont="1" applyBorder="1" applyAlignment="1">
      <alignment horizontal="left" vertical="center" wrapText="1"/>
    </xf>
    <xf numFmtId="0" fontId="55" fillId="0" borderId="17" xfId="0" applyFont="1" applyBorder="1" applyAlignment="1">
      <alignment vertical="center" wrapText="1"/>
    </xf>
    <xf numFmtId="0" fontId="111" fillId="0" borderId="20" xfId="0" applyNumberFormat="1" applyFont="1" applyBorder="1" applyAlignment="1">
      <alignment horizontal="left" vertical="center" wrapText="1"/>
    </xf>
    <xf numFmtId="0" fontId="55" fillId="0" borderId="13" xfId="0" applyFont="1" applyBorder="1" applyAlignment="1"/>
    <xf numFmtId="0" fontId="156" fillId="12" borderId="38" xfId="0" applyFont="1" applyFill="1" applyBorder="1" applyAlignment="1">
      <alignment horizontal="center" vertical="center" wrapText="1"/>
    </xf>
    <xf numFmtId="0" fontId="156" fillId="12" borderId="22" xfId="0" applyFont="1" applyFill="1" applyBorder="1" applyAlignment="1">
      <alignment horizontal="center" vertical="center" wrapText="1"/>
    </xf>
    <xf numFmtId="0" fontId="156" fillId="12" borderId="16" xfId="0" applyFont="1" applyFill="1" applyBorder="1" applyAlignment="1">
      <alignment horizontal="center" vertical="center" wrapText="1"/>
    </xf>
    <xf numFmtId="0" fontId="156" fillId="12" borderId="0" xfId="0" applyFont="1" applyFill="1" applyBorder="1" applyAlignment="1">
      <alignment horizontal="center" vertical="center" wrapText="1"/>
    </xf>
    <xf numFmtId="0" fontId="108" fillId="0" borderId="155" xfId="0" applyFont="1" applyBorder="1" applyAlignment="1">
      <alignment horizontal="center"/>
    </xf>
    <xf numFmtId="0" fontId="108" fillId="0" borderId="156" xfId="0" applyFont="1" applyBorder="1" applyAlignment="1">
      <alignment horizontal="center"/>
    </xf>
    <xf numFmtId="0" fontId="108" fillId="0" borderId="203" xfId="0" applyFont="1" applyBorder="1" applyAlignment="1">
      <alignment horizontal="center"/>
    </xf>
    <xf numFmtId="164" fontId="110" fillId="12" borderId="16" xfId="0" applyNumberFormat="1" applyFont="1" applyFill="1" applyBorder="1" applyAlignment="1">
      <alignment horizontal="center" vertical="center"/>
    </xf>
    <xf numFmtId="164" fontId="110" fillId="12" borderId="0" xfId="0" applyNumberFormat="1" applyFont="1" applyFill="1" applyBorder="1" applyAlignment="1">
      <alignment horizontal="center" vertical="center"/>
    </xf>
    <xf numFmtId="164" fontId="110" fillId="12" borderId="61" xfId="0" applyNumberFormat="1" applyFont="1" applyFill="1" applyBorder="1" applyAlignment="1">
      <alignment horizontal="center" vertical="center"/>
    </xf>
    <xf numFmtId="164" fontId="61" fillId="12" borderId="114" xfId="0" applyNumberFormat="1" applyFont="1" applyFill="1" applyBorder="1" applyAlignment="1">
      <alignment horizontal="center" vertical="top"/>
    </xf>
    <xf numFmtId="164" fontId="111" fillId="12" borderId="117" xfId="0" applyNumberFormat="1" applyFont="1" applyFill="1" applyBorder="1" applyAlignment="1">
      <alignment horizontal="center" vertical="top"/>
    </xf>
    <xf numFmtId="164" fontId="111" fillId="12" borderId="137" xfId="0" applyNumberFormat="1" applyFont="1" applyFill="1" applyBorder="1" applyAlignment="1">
      <alignment horizontal="center" vertical="top"/>
    </xf>
    <xf numFmtId="0" fontId="54" fillId="27" borderId="0" xfId="26" applyFont="1" applyFill="1" applyAlignment="1">
      <alignment horizontal="left" vertical="top" wrapText="1"/>
    </xf>
    <xf numFmtId="0" fontId="72" fillId="27" borderId="47" xfId="26" applyFont="1" applyFill="1" applyBorder="1" applyAlignment="1">
      <alignment horizontal="center"/>
    </xf>
    <xf numFmtId="0" fontId="116" fillId="27" borderId="167" xfId="26" applyFont="1" applyFill="1" applyBorder="1" applyAlignment="1">
      <alignment horizontal="center"/>
    </xf>
    <xf numFmtId="0" fontId="54" fillId="27" borderId="0" xfId="26" applyFont="1" applyFill="1" applyAlignment="1">
      <alignment horizontal="left" wrapText="1"/>
    </xf>
    <xf numFmtId="0" fontId="102" fillId="27" borderId="0" xfId="26" applyFont="1" applyFill="1" applyAlignment="1">
      <alignment horizontal="left" vertical="top" wrapText="1"/>
    </xf>
    <xf numFmtId="0" fontId="116" fillId="27" borderId="68" xfId="26" applyFont="1" applyFill="1" applyBorder="1" applyAlignment="1">
      <alignment horizontal="center"/>
    </xf>
  </cellXfs>
  <cellStyles count="48">
    <cellStyle name="Comma" xfId="1" builtinId="3"/>
    <cellStyle name="Hyperlink" xfId="2" builtinId="8"/>
    <cellStyle name="Hyperlink 2" xfId="14" xr:uid="{00000000-0005-0000-0000-000002000000}"/>
    <cellStyle name="Normal" xfId="0" builtinId="0"/>
    <cellStyle name="Normal 2" xfId="3" xr:uid="{00000000-0005-0000-0000-000004000000}"/>
    <cellStyle name="Normal 3" xfId="4" xr:uid="{00000000-0005-0000-0000-000005000000}"/>
    <cellStyle name="Normal 3 2" xfId="13" xr:uid="{00000000-0005-0000-0000-000006000000}"/>
    <cellStyle name="Normal 3 2 2" xfId="17" xr:uid="{00000000-0005-0000-0000-000007000000}"/>
    <cellStyle name="Normal 3 2 2 2" xfId="43" xr:uid="{00000000-0005-0000-0000-000008000000}"/>
    <cellStyle name="Normal 3 2 2 3" xfId="38" xr:uid="{00000000-0005-0000-0000-000009000000}"/>
    <cellStyle name="Normal 3 2 2 4" xfId="32" xr:uid="{00000000-0005-0000-0000-00000A000000}"/>
    <cellStyle name="Normal 3 2 3" xfId="40" xr:uid="{00000000-0005-0000-0000-00000B000000}"/>
    <cellStyle name="Normal 3 2 4" xfId="35" xr:uid="{00000000-0005-0000-0000-00000C000000}"/>
    <cellStyle name="Normal 3 2 5" xfId="29" xr:uid="{00000000-0005-0000-0000-00000D000000}"/>
    <cellStyle name="Normal 3 3" xfId="39" xr:uid="{00000000-0005-0000-0000-00000E000000}"/>
    <cellStyle name="Normal 3 4" xfId="34" xr:uid="{00000000-0005-0000-0000-00000F000000}"/>
    <cellStyle name="Normal 3 5" xfId="28" xr:uid="{00000000-0005-0000-0000-000010000000}"/>
    <cellStyle name="Normal 4" xfId="15" xr:uid="{00000000-0005-0000-0000-000011000000}"/>
    <cellStyle name="Normal 4 2" xfId="41" xr:uid="{00000000-0005-0000-0000-000012000000}"/>
    <cellStyle name="Normal 4 3" xfId="36" xr:uid="{00000000-0005-0000-0000-000013000000}"/>
    <cellStyle name="Normal 4 4" xfId="30" xr:uid="{00000000-0005-0000-0000-000014000000}"/>
    <cellStyle name="Normal 5" xfId="16" xr:uid="{00000000-0005-0000-0000-000015000000}"/>
    <cellStyle name="Normal 5 2" xfId="18" xr:uid="{00000000-0005-0000-0000-000016000000}"/>
    <cellStyle name="Normal 5 2 2" xfId="42" xr:uid="{00000000-0005-0000-0000-000017000000}"/>
    <cellStyle name="Normal 5 2 3" xfId="33" xr:uid="{00000000-0005-0000-0000-000018000000}"/>
    <cellStyle name="Normal 5 3" xfId="37" xr:uid="{00000000-0005-0000-0000-000019000000}"/>
    <cellStyle name="Normal 5 4" xfId="31" xr:uid="{00000000-0005-0000-0000-00001A000000}"/>
    <cellStyle name="Normal 6" xfId="19" xr:uid="{00000000-0005-0000-0000-00001B000000}"/>
    <cellStyle name="Normal 6 2" xfId="44" xr:uid="{00000000-0005-0000-0000-00001C000000}"/>
    <cellStyle name="Normal 7" xfId="20" xr:uid="{00000000-0005-0000-0000-00001D000000}"/>
    <cellStyle name="Normal 7 2" xfId="25" xr:uid="{00000000-0005-0000-0000-00001E000000}"/>
    <cellStyle name="Normal 7 2 2" xfId="46" xr:uid="{00000000-0005-0000-0000-00001F000000}"/>
    <cellStyle name="Normal 7 3" xfId="27" xr:uid="{00000000-0005-0000-0000-000020000000}"/>
    <cellStyle name="Normal 8" xfId="26" xr:uid="{00000000-0005-0000-0000-000021000000}"/>
    <cellStyle name="Normal 8 2" xfId="47" xr:uid="{00000000-0005-0000-0000-000022000000}"/>
    <cellStyle name="Normal 9" xfId="45" xr:uid="{00000000-0005-0000-0000-000023000000}"/>
    <cellStyle name="Normal_AFRPG3" xfId="5" xr:uid="{00000000-0005-0000-0000-000024000000}"/>
    <cellStyle name="Normal_AFRPG41" xfId="6" xr:uid="{00000000-0005-0000-0000-000025000000}"/>
    <cellStyle name="Normal_AFRPG42" xfId="21" xr:uid="{00000000-0005-0000-0000-000026000000}"/>
    <cellStyle name="Normal_AFRPG43" xfId="22" xr:uid="{00000000-0005-0000-0000-000027000000}"/>
    <cellStyle name="Normal_AFRPG44" xfId="23" xr:uid="{00000000-0005-0000-0000-000028000000}"/>
    <cellStyle name="Normal_AFRPG47" xfId="7" xr:uid="{00000000-0005-0000-0000-000029000000}"/>
    <cellStyle name="Normal_AFRPG53" xfId="24" xr:uid="{00000000-0005-0000-0000-00002A000000}"/>
    <cellStyle name="Normal_AFRPG56" xfId="8" xr:uid="{00000000-0005-0000-0000-00002B000000}"/>
    <cellStyle name="Normal_AFRPG59" xfId="9" xr:uid="{00000000-0005-0000-0000-00002C000000}"/>
    <cellStyle name="Normal_AFRPG63" xfId="10" xr:uid="{00000000-0005-0000-0000-00002D000000}"/>
    <cellStyle name="Normal_AFRPG64" xfId="11" xr:uid="{00000000-0005-0000-0000-00002E000000}"/>
    <cellStyle name="Normal_COVER" xfId="12" xr:uid="{00000000-0005-0000-0000-00002F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DDDDDD"/>
      <rgbColor rgb="0000FFFF"/>
      <rgbColor rgb="00800000"/>
      <rgbColor rgb="00008000"/>
      <rgbColor rgb="00000080"/>
      <rgbColor rgb="00808000"/>
      <rgbColor rgb="00800080"/>
      <rgbColor rgb="00008080"/>
      <rgbColor rgb="00C0C0C0"/>
      <rgbColor rgb="00808080"/>
      <rgbColor rgb="00000000"/>
      <rgbColor rgb="00993366"/>
      <rgbColor rgb="00FFFFCC"/>
      <rgbColor rgb="00CCFFFF"/>
      <rgbColor rgb="00660066"/>
      <rgbColor rgb="00FF8080"/>
      <rgbColor rgb="000066CC"/>
      <rgbColor rgb="00CCCCFF"/>
      <rgbColor rgb="00DDDDDD"/>
      <rgbColor rgb="00FF00FF"/>
      <rgbColor rgb="00FFFF00"/>
      <rgbColor rgb="0000FFFF"/>
      <rgbColor rgb="00800080"/>
      <rgbColor rgb="00800000"/>
      <rgbColor rgb="00008080"/>
      <rgbColor rgb="000000FF"/>
      <rgbColor rgb="0000CCFF"/>
      <rgbColor rgb="00CCFFFF"/>
      <rgbColor rgb="00E1FFE1"/>
      <rgbColor rgb="00FFFFCC"/>
      <rgbColor rgb="0099CCFF"/>
      <rgbColor rgb="00CCFFFF"/>
      <rgbColor rgb="00CC99FF"/>
      <rgbColor rgb="00FFE1C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CC"/>
      <color rgb="FFC0C0C0"/>
      <color rgb="FFFDDFC7"/>
      <color rgb="FFFFFF99"/>
      <color rgb="FF99FF33"/>
      <color rgb="FFFF9966"/>
      <color rgb="FFDDDDDD"/>
      <color rgb="FFFFCC99"/>
      <color rgb="FF0000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purl.oclc.org/ooxml/officeDocument/relationships/worksheet" Target="worksheets/sheet13.xml"/><Relationship Id="rId18" Type="http://purl.oclc.org/ooxml/officeDocument/relationships/worksheet" Target="worksheets/sheet18.xml"/><Relationship Id="rId26" Type="http://purl.oclc.org/ooxml/officeDocument/relationships/worksheet" Target="worksheets/sheet26.xml"/><Relationship Id="rId3" Type="http://purl.oclc.org/ooxml/officeDocument/relationships/worksheet" Target="worksheets/sheet3.xml"/><Relationship Id="rId21" Type="http://purl.oclc.org/ooxml/officeDocument/relationships/worksheet" Target="worksheets/sheet21.xml"/><Relationship Id="rId7" Type="http://purl.oclc.org/ooxml/officeDocument/relationships/worksheet" Target="worksheets/sheet7.xml"/><Relationship Id="rId12" Type="http://purl.oclc.org/ooxml/officeDocument/relationships/worksheet" Target="worksheets/sheet12.xml"/><Relationship Id="rId17" Type="http://purl.oclc.org/ooxml/officeDocument/relationships/worksheet" Target="worksheets/sheet17.xml"/><Relationship Id="rId25" Type="http://purl.oclc.org/ooxml/officeDocument/relationships/worksheet" Target="worksheets/sheet25.xml"/><Relationship Id="rId33" Type="http://purl.oclc.org/ooxml/officeDocument/relationships/customXml" Target="../customXml/item3.xml"/><Relationship Id="rId2" Type="http://purl.oclc.org/ooxml/officeDocument/relationships/worksheet" Target="worksheets/sheet2.xml"/><Relationship Id="rId16" Type="http://purl.oclc.org/ooxml/officeDocument/relationships/worksheet" Target="worksheets/sheet16.xml"/><Relationship Id="rId20" Type="http://purl.oclc.org/ooxml/officeDocument/relationships/worksheet" Target="worksheets/sheet20.xml"/><Relationship Id="rId29" Type="http://purl.oclc.org/ooxml/officeDocument/relationships/sharedStrings" Target="sharedStrings.xml"/><Relationship Id="rId1" Type="http://purl.oclc.org/ooxml/officeDocument/relationships/worksheet" Target="worksheets/sheet1.xml"/><Relationship Id="rId6" Type="http://purl.oclc.org/ooxml/officeDocument/relationships/worksheet" Target="worksheets/sheet6.xml"/><Relationship Id="rId11" Type="http://purl.oclc.org/ooxml/officeDocument/relationships/worksheet" Target="worksheets/sheet11.xml"/><Relationship Id="rId24" Type="http://purl.oclc.org/ooxml/officeDocument/relationships/worksheet" Target="worksheets/sheet24.xml"/><Relationship Id="rId32" Type="http://purl.oclc.org/ooxml/officeDocument/relationships/customXml" Target="../customXml/item2.xml"/><Relationship Id="rId5" Type="http://purl.oclc.org/ooxml/officeDocument/relationships/worksheet" Target="worksheets/sheet5.xml"/><Relationship Id="rId15" Type="http://purl.oclc.org/ooxml/officeDocument/relationships/worksheet" Target="worksheets/sheet15.xml"/><Relationship Id="rId23" Type="http://purl.oclc.org/ooxml/officeDocument/relationships/worksheet" Target="worksheets/sheet23.xml"/><Relationship Id="rId28" Type="http://purl.oclc.org/ooxml/officeDocument/relationships/styles" Target="styles.xml"/><Relationship Id="rId10" Type="http://purl.oclc.org/ooxml/officeDocument/relationships/worksheet" Target="worksheets/sheet10.xml"/><Relationship Id="rId19" Type="http://purl.oclc.org/ooxml/officeDocument/relationships/worksheet" Target="worksheets/sheet19.xml"/><Relationship Id="rId31" Type="http://purl.oclc.org/ooxml/officeDocument/relationships/customXml" Target="../customXml/item1.xml"/><Relationship Id="rId4" Type="http://purl.oclc.org/ooxml/officeDocument/relationships/worksheet" Target="worksheets/sheet4.xml"/><Relationship Id="rId9" Type="http://purl.oclc.org/ooxml/officeDocument/relationships/worksheet" Target="worksheets/sheet9.xml"/><Relationship Id="rId14" Type="http://purl.oclc.org/ooxml/officeDocument/relationships/worksheet" Target="worksheets/sheet14.xml"/><Relationship Id="rId22" Type="http://purl.oclc.org/ooxml/officeDocument/relationships/worksheet" Target="worksheets/sheet22.xml"/><Relationship Id="rId27" Type="http://purl.oclc.org/ooxml/officeDocument/relationships/theme" Target="theme/theme1.xml"/><Relationship Id="rId30" Type="http://purl.oclc.org/ooxml/officeDocument/relationships/calcChain" Target="calcChain.xml"/><Relationship Id="rId8" Type="http://purl.oclc.org/ooxml/officeDocument/relationships/worksheet" Target="worksheets/sheet8.xml"/></Relationships>
</file>

<file path=xl/drawings/_rels/drawing5.xml.rels><?xml version="1.0" encoding="UTF-8" standalone="yes"?>
<Relationships xmlns="http://schemas.openxmlformats.org/package/2006/relationships"><Relationship Id="rId1" Type="http://purl.oclc.org/ooxml/officeDocument/relationships/hyperlink" Target="https://www.isbe.net/Documents/CARES-CRRSA-ARP-Schedule-Instructions.pdf" TargetMode="External"/></Relationships>
</file>

<file path=xl/drawings/_rels/vmlDrawing5.vml.rels><?xml version="1.0" encoding="UTF-8" standalone="yes"?>
<Relationships xmlns="http://schemas.openxmlformats.org/package/2006/relationships"><Relationship Id="rId3" Type="http://purl.oclc.org/ooxml/officeDocument/relationships/image" Target="../media/image3.emf"/><Relationship Id="rId2" Type="http://purl.oclc.org/ooxml/officeDocument/relationships/image" Target="../media/image2.emf"/><Relationship Id="rId1" Type="http://purl.oclc.org/ooxml/officeDocument/relationships/image" Target="../media/image1.emf"/></Relationships>
</file>

<file path=xl/drawings/_rels/vmlDrawing6.vml.rels><?xml version="1.0" encoding="UTF-8" standalone="yes"?>
<Relationships xmlns="http://schemas.openxmlformats.org/package/2006/relationships"><Relationship Id="rId3" Type="http://purl.oclc.org/ooxml/officeDocument/relationships/image" Target="../media/image6.emf"/><Relationship Id="rId2" Type="http://purl.oclc.org/ooxml/officeDocument/relationships/image" Target="../media/image5.emf"/><Relationship Id="rId1" Type="http://purl.oclc.org/ooxml/officeDocument/relationships/image" Target="../media/image4.emf"/></Relationships>
</file>

<file path=xl/drawings/_rels/vmlDrawing7.vml.rels><?xml version="1.0" encoding="UTF-8" standalone="yes"?>
<Relationships xmlns="http://schemas.openxmlformats.org/package/2006/relationships"><Relationship Id="rId1" Type="http://purl.oclc.org/ooxml/officeDocument/relationships/image" Target="../media/image7.emf"/></Relationships>
</file>

<file path=xl/drawings/drawing1.xml><?xml version="1.0" encoding="utf-8"?>
<xdr:wsDr xmlns:xdr="http://purl.oclc.org/ooxml/drawingml/spreadsheetDrawing" xmlns:a="http://purl.oclc.org/ooxml/drawingml/main">
  <mc:AlternateContent xmlns:mc="http://schemas.openxmlformats.org/markup-compatibility/2006">
    <mc:Choice xmlns:v="urn:schemas-microsoft-com:vml" Requires="v"/>
    <mc:Fallback>
      <xdr:twoCellAnchor editAs="absolute">
        <xdr:from>
          <xdr:col>2</xdr:col>
          <xdr:colOff>355600</xdr:colOff>
          <xdr:row>2</xdr:row>
          <xdr:rowOff>152400</xdr:rowOff>
        </xdr:from>
        <xdr:to>
          <xdr:col>5</xdr:col>
          <xdr:colOff>304800</xdr:colOff>
          <xdr:row>3</xdr:row>
          <xdr:rowOff>152400</xdr:rowOff>
        </xdr:to>
        <xdr:sp macro="" textlink="">
          <xdr:nvSpPr>
            <xdr:cNvPr id="25602" name="Comment 2" hidden="1">
              <a:extLst>
                <a:ext uri="{FF2B5EF4-FFF2-40B4-BE49-F238E27FC236}">
                  <a16:creationId xmlns:a16="http://schemas.microsoft.com/office/drawing/2014/main" id="{49F19875-9366-F946-80CA-455E6A996FD3}"/>
                </a:ext>
              </a:extLst>
            </xdr:cNvPr>
            <xdr:cNvSpPr txBox="1">
              <a:spLocks noChangeArrowheads="1"/>
            </xdr:cNvSpPr>
          </xdr:nvSpPr>
          <xdr:spPr bwMode="auto">
            <a:xfrm>
              <a:off x="4305300" y="787400"/>
              <a:ext cx="3073400" cy="228600"/>
            </a:xfrm>
            <a:prstGeom prst="rect">
              <a:avLst/>
            </a:prstGeom>
            <a:solidFill>
              <a:srgbClr val="FFFFE1"/>
            </a:solidFill>
            <a:ln w="9525">
              <a:solidFill>
                <a:srgbClr val="000000"/>
              </a:solidFill>
              <a:miter lim="8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18288" tIns="18288" rIns="0" bIns="0" anchor="t" upright="1"/>
            <a:lstStyle/>
            <a:p>
              <a:pPr algn="l" rtl="0">
                <a:defRPr sz="1000"/>
              </a:pPr>
              <a:r>
                <a:rPr lang="en-US" sz="800" b="0" i="0" u="none" strike="noStrike" baseline="0%">
                  <a:solidFill>
                    <a:srgbClr val="000000"/>
                  </a:solidFill>
                  <a:latin typeface="Tahoma" pitchFamily="2" charset="0"/>
                  <a:ea typeface="Tahoma" pitchFamily="2" charset="0"/>
                  <a:cs typeface="Tahoma" pitchFamily="2" charset="0"/>
                </a:rPr>
                <a:t>Do not enter negative numbers.  Reports with negative numbers will be returned for correction.</a:t>
              </a:r>
            </a:p>
          </xdr:txBody>
        </xdr:sp>
        <xdr:clientData/>
      </xdr:twoCellAnchor>
    </mc:Fallback>
  </mc:AlternateContent>
  <mc:AlternateContent xmlns:mc="http://schemas.openxmlformats.org/markup-compatibility/2006">
    <mc:Choice xmlns:v="urn:schemas-microsoft-com:vml" Requires="v"/>
    <mc:Fallback>
      <xdr:twoCellAnchor editAs="absolute">
        <xdr:from>
          <xdr:col>1</xdr:col>
          <xdr:colOff>152400</xdr:colOff>
          <xdr:row>43</xdr:row>
          <xdr:rowOff>101600</xdr:rowOff>
        </xdr:from>
        <xdr:to>
          <xdr:col>4</xdr:col>
          <xdr:colOff>965200</xdr:colOff>
          <xdr:row>44</xdr:row>
          <xdr:rowOff>152400</xdr:rowOff>
        </xdr:to>
        <xdr:sp macro="" textlink="">
          <xdr:nvSpPr>
            <xdr:cNvPr id="25605" name="Comment 5" hidden="1">
              <a:extLst>
                <a:ext uri="{FF2B5EF4-FFF2-40B4-BE49-F238E27FC236}">
                  <a16:creationId xmlns:a16="http://schemas.microsoft.com/office/drawing/2014/main" id="{C6D560F8-8C7E-5540-8B81-AE3CC801834B}"/>
                </a:ext>
              </a:extLst>
            </xdr:cNvPr>
            <xdr:cNvSpPr txBox="1">
              <a:spLocks noChangeArrowheads="1"/>
            </xdr:cNvSpPr>
          </xdr:nvSpPr>
          <xdr:spPr bwMode="auto">
            <a:xfrm>
              <a:off x="3759200" y="7683500"/>
              <a:ext cx="3238500" cy="215900"/>
            </a:xfrm>
            <a:prstGeom prst="rect">
              <a:avLst/>
            </a:prstGeom>
            <a:solidFill>
              <a:srgbClr val="FFFFE1"/>
            </a:solidFill>
            <a:ln w="9525">
              <a:solidFill>
                <a:srgbClr val="000000"/>
              </a:solidFill>
              <a:miter lim="8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18288" tIns="18288" rIns="0" bIns="0" anchor="t" upright="1"/>
            <a:lstStyle/>
            <a:p>
              <a:pPr algn="l" rtl="0">
                <a:defRPr sz="1000"/>
              </a:pPr>
              <a:r>
                <a:rPr lang="en-US" sz="800" b="0" i="0" u="none" strike="noStrike" baseline="0%">
                  <a:solidFill>
                    <a:srgbClr val="000000"/>
                  </a:solidFill>
                  <a:latin typeface="Tahoma" pitchFamily="2" charset="0"/>
                  <a:ea typeface="Tahoma" pitchFamily="2" charset="0"/>
                  <a:cs typeface="Tahoma" pitchFamily="2" charset="0"/>
                </a:rPr>
                <a:t>Do not enter negative numbers.  Reports with negative numbers will be returned for correction.</a:t>
              </a:r>
            </a:p>
          </xdr:txBody>
        </xdr:sp>
        <xdr:clientData/>
      </xdr:twoCellAnchor>
    </mc:Fallback>
  </mc:AlternateContent>
</xdr:wsDr>
</file>

<file path=xl/drawings/drawing10.xml><?xml version="1.0" encoding="utf-8"?>
<xdr:wsDr xmlns:xdr="http://purl.oclc.org/ooxml/drawingml/spreadsheetDrawing" xmlns:a="http://purl.oclc.org/ooxml/drawingml/main">
  <xdr:twoCellAnchor>
    <xdr:from>
      <xdr:col>1</xdr:col>
      <xdr:colOff>0</xdr:colOff>
      <xdr:row>14</xdr:row>
      <xdr:rowOff>0</xdr:rowOff>
    </xdr:from>
    <xdr:to>
      <xdr:col>3</xdr:col>
      <xdr:colOff>733425</xdr:colOff>
      <xdr:row>41</xdr:row>
      <xdr:rowOff>142875</xdr:rowOff>
    </xdr:to>
    <xdr:sp macro="" textlink="">
      <xdr:nvSpPr>
        <xdr:cNvPr id="2" name="TextBox 1">
          <a:extLst>
            <a:ext uri="{FF2B5EF4-FFF2-40B4-BE49-F238E27FC236}">
              <a16:creationId xmlns:a16="http://schemas.microsoft.com/office/drawing/2014/main" id="{00000000-0008-0000-1900-000002000000}"/>
            </a:ext>
          </a:extLst>
        </xdr:cNvPr>
        <xdr:cNvSpPr txBox="1"/>
      </xdr:nvSpPr>
      <xdr:spPr>
        <a:xfrm>
          <a:off x="152400" y="4086225"/>
          <a:ext cx="6677025" cy="5286375"/>
        </a:xfrm>
        <a:prstGeom prst="rect">
          <a:avLst/>
        </a:prstGeom>
        <a:solidFill>
          <a:schemeClr val="lt1"/>
        </a:solidFill>
        <a:ln w="25400" cmpd="sng">
          <a:solidFill>
            <a:schemeClr val="lt1">
              <a:shade val="5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What is the Consolidated</a:t>
          </a:r>
          <a:r>
            <a:rPr lang="en-US" sz="1100" b="1" baseline="0%"/>
            <a:t> Year End Financial Report?</a:t>
          </a:r>
        </a:p>
        <a:p>
          <a:endParaRPr lang="en-US" sz="1100"/>
        </a:p>
        <a:p>
          <a:r>
            <a:rPr lang="en-US" sz="1100"/>
            <a:t>The Consolidate</a:t>
          </a:r>
          <a:r>
            <a:rPr lang="en-US" sz="1100" baseline="0%"/>
            <a:t>d Year End Financial Report (CYEFR) is a required report prepared by the grantee each year that lists the expenditures for each state, federal pass-through grant during the period covered by the organization's financial statements. The report will also list all other programs and activities of the organization by the source of funding as direct federal funding or all other expenditures. The CYEFR is used to assist in the facilitation of tracing grant expenditures reported expenditures to state agency records and make reconciliations from periodic reporting and year end reporting. </a:t>
          </a:r>
          <a:r>
            <a:rPr lang="en-US" sz="1100" b="1" u="sng" baseline="0%">
              <a:solidFill>
                <a:srgbClr val="C00000"/>
              </a:solidFill>
            </a:rPr>
            <a:t>All grantees are required to complete and submit a CYEFR through the grantee portal.</a:t>
          </a:r>
        </a:p>
        <a:p>
          <a:endParaRPr lang="en-US" sz="1100" b="1" baseline="0%"/>
        </a:p>
        <a:p>
          <a:r>
            <a:rPr lang="en-US" sz="1100" b="1" baseline="0%"/>
            <a:t>How do I complete the CYEFR?</a:t>
          </a:r>
        </a:p>
        <a:p>
          <a:endParaRPr lang="en-US" sz="1100" b="1" baseline="0%"/>
        </a:p>
        <a:p>
          <a:r>
            <a:rPr lang="en-US" sz="1100" b="0" baseline="0%"/>
            <a:t>Login to the grantee portal at </a:t>
          </a:r>
          <a:r>
            <a:rPr lang="en-US">
              <a:hlinkClick xmlns:r="http://purl.oclc.org/ooxml/officeDocument/relationships" r:id=""/>
            </a:rPr>
            <a:t>https://grants.illinois.gov/portal/</a:t>
          </a:r>
          <a:r>
            <a:rPr lang="en-US"/>
            <a:t> and follow the steps shown in ISBE's FY21 Audit Requirements Training to complete the Annual</a:t>
          </a:r>
          <a:r>
            <a:rPr lang="en-US" baseline="0%"/>
            <a:t> Audit Report Review process. A link to the ISBE FY21 Audit Requirements training can be found to the right of this text box. Additional training materials can be found at </a:t>
          </a:r>
          <a:r>
            <a:rPr lang="en-US">
              <a:hlinkClick xmlns:r="http://purl.oclc.org/ooxml/officeDocument/relationships" r:id=""/>
            </a:rPr>
            <a:t>https://www.isbe.net/gata</a:t>
          </a:r>
          <a:r>
            <a:rPr lang="en-US"/>
            <a:t> under the red, "What's New?" banner. </a:t>
          </a:r>
        </a:p>
        <a:p>
          <a:endParaRPr lang="en-US"/>
        </a:p>
        <a:p>
          <a:pPr algn="r"/>
          <a:r>
            <a:rPr lang="en-US" b="1" u="sng"/>
            <a:t>DOUBLE CLICK ON THE PICTURE</a:t>
          </a:r>
          <a:r>
            <a:rPr lang="en-US" b="1" u="sng" baseline="0%"/>
            <a:t> TO THE RIGHT FOR </a:t>
          </a:r>
          <a:r>
            <a:rPr lang="en-US" b="1" u="sng"/>
            <a:t>ISBE'S FY21 AUDIT REQUIREMENTS TRAINING</a:t>
          </a:r>
        </a:p>
        <a:p>
          <a:pPr algn="r"/>
          <a:endParaRPr lang="en-US"/>
        </a:p>
        <a:p>
          <a:endParaRPr lang="en-US" sz="1100" b="1"/>
        </a:p>
        <a:p>
          <a:r>
            <a:rPr lang="en-US" sz="1100" b="1"/>
            <a:t>What is a</a:t>
          </a:r>
          <a:r>
            <a:rPr lang="en-US" sz="1100" b="1" baseline="0%"/>
            <a:t> CYEFR</a:t>
          </a:r>
          <a:r>
            <a:rPr lang="en-US" sz="1100" b="1"/>
            <a:t> 'In-Relation To' opinion?</a:t>
          </a:r>
        </a:p>
        <a:p>
          <a:endParaRPr lang="en-US" sz="1100" b="1"/>
        </a:p>
        <a:p>
          <a:r>
            <a:rPr lang="en-US" sz="1100" b="0"/>
            <a:t>An 'In</a:t>
          </a:r>
          <a:r>
            <a:rPr lang="en-US" sz="1100" b="0" baseline="0%"/>
            <a:t> Relation To' Opinion is the auditor's evaluation on whether the information presented on the CYEFR is fairly stated, in all material respects, in relation to the financial statements as a whole. </a:t>
          </a:r>
          <a:r>
            <a:rPr lang="en-US" sz="1100" b="1" u="sng" baseline="0%">
              <a:solidFill>
                <a:srgbClr val="C00000"/>
              </a:solidFill>
            </a:rPr>
            <a:t>A CYEFR 'In Relation To' opinion is required for all grantees not subject to an OAG audit that have State and Federal expenditures totaling more than $300,000 for the audit period. </a:t>
          </a:r>
          <a:r>
            <a:rPr lang="en-US" sz="1100" b="0" u="none" baseline="0%">
              <a:solidFill>
                <a:sysClr val="windowText" lastClr="000000"/>
              </a:solidFill>
            </a:rPr>
            <a:t>The CYEFR is not required to be submitted with the AFR. However, the audit package will not be accepted in the GOMB web portal without the CYEFR and accompanying in-relation to opinion. Therefore, it is advisable that the grantee complete the AFR and CYEFR at the same time. </a:t>
          </a:r>
          <a:r>
            <a:rPr lang="en-US" sz="1100" b="1" u="sng" baseline="0%">
              <a:solidFill>
                <a:srgbClr val="C00000"/>
              </a:solidFill>
            </a:rPr>
            <a:t>Both the CYEFR and the accompanying 'In-Relation To' opinion must be submitted in Step 3 of the GOMB audit upload. </a:t>
          </a:r>
          <a:endParaRPr lang="en-US" sz="1100" b="1" u="sng">
            <a:solidFill>
              <a:srgbClr val="C00000"/>
            </a:solidFill>
          </a:endParaRPr>
        </a:p>
        <a:p>
          <a:endParaRPr lang="en-US" sz="1100" b="0"/>
        </a:p>
        <a:p>
          <a:endParaRPr lang="en-US" sz="1100" b="0"/>
        </a:p>
      </xdr:txBody>
    </xdr:sp>
    <xdr:clientData/>
  </xdr:twoCellAnchor>
  <xdr:twoCellAnchor>
    <xdr:from>
      <xdr:col>1</xdr:col>
      <xdr:colOff>5076825</xdr:colOff>
      <xdr:row>12</xdr:row>
      <xdr:rowOff>1323975</xdr:rowOff>
    </xdr:from>
    <xdr:to>
      <xdr:col>3</xdr:col>
      <xdr:colOff>1447800</xdr:colOff>
      <xdr:row>20</xdr:row>
      <xdr:rowOff>123825</xdr:rowOff>
    </xdr:to>
    <xdr:cxnSp macro="">
      <xdr:nvCxnSpPr>
        <xdr:cNvPr id="3" name="Connector: Elbow 2">
          <a:extLst>
            <a:ext uri="{FF2B5EF4-FFF2-40B4-BE49-F238E27FC236}">
              <a16:creationId xmlns:a16="http://schemas.microsoft.com/office/drawing/2014/main" id="{00000000-0008-0000-1900-000003000000}"/>
            </a:ext>
          </a:extLst>
        </xdr:cNvPr>
        <xdr:cNvCxnSpPr/>
      </xdr:nvCxnSpPr>
      <xdr:spPr>
        <a:xfrm>
          <a:off x="5229225" y="3752850"/>
          <a:ext cx="2314575" cy="1600200"/>
        </a:xfrm>
        <a:prstGeom prst="bentConnector3">
          <a:avLst>
            <a:gd name="adj1" fmla="val 83745"/>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638175</xdr:colOff>
      <xdr:row>29</xdr:row>
      <xdr:rowOff>180975</xdr:rowOff>
    </xdr:from>
    <xdr:to>
      <xdr:col>3</xdr:col>
      <xdr:colOff>1543050</xdr:colOff>
      <xdr:row>29</xdr:row>
      <xdr:rowOff>180975</xdr:rowOff>
    </xdr:to>
    <xdr:cxnSp macro="">
      <xdr:nvCxnSpPr>
        <xdr:cNvPr id="4" name="Straight Arrow Connector 3">
          <a:extLst>
            <a:ext uri="{FF2B5EF4-FFF2-40B4-BE49-F238E27FC236}">
              <a16:creationId xmlns:a16="http://schemas.microsoft.com/office/drawing/2014/main" id="{00000000-0008-0000-1900-000004000000}"/>
            </a:ext>
          </a:extLst>
        </xdr:cNvPr>
        <xdr:cNvCxnSpPr/>
      </xdr:nvCxnSpPr>
      <xdr:spPr>
        <a:xfrm>
          <a:off x="6734175" y="7124700"/>
          <a:ext cx="904875"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3</xdr:col>
      <xdr:colOff>1549400</xdr:colOff>
      <xdr:row>19</xdr:row>
      <xdr:rowOff>127000</xdr:rowOff>
    </xdr:from>
    <xdr:to>
      <xdr:col>9</xdr:col>
      <xdr:colOff>292100</xdr:colOff>
      <xdr:row>29</xdr:row>
      <xdr:rowOff>177800</xdr:rowOff>
    </xdr:to>
    <xdr:sp macro="" textlink="">
      <xdr:nvSpPr>
        <xdr:cNvPr id="43009" name="Object 1">
          <a:extLst>
            <a:ext uri="{63B3BB69-23CF-44E3-9099-C40C66FF867C}">
              <a14:compatExt xmlns:a14="http://schemas.microsoft.com/office/drawing/2010/main" spid="_x0000_s43009"/>
            </a:ext>
            <a:ext uri="{FF2B5EF4-FFF2-40B4-BE49-F238E27FC236}">
              <a16:creationId xmlns:a16="http://schemas.microsoft.com/office/drawing/2014/main" id="{00000000-0008-0000-1900-000001A80000}"/>
            </a:ext>
          </a:extLst>
        </xdr:cNvPr>
        <xdr:cNvSpPr/>
      </xdr:nvSpPr>
      <xdr:spPr bwMode="auto">
        <a:xfrm>
          <a:off x="0" y="0"/>
          <a:ext cx="0" cy="0"/>
        </a:xfrm>
        <a:prstGeom prst="rect">
          <a:avLst/>
        </a:prstGeom>
        <a:solidFill>
          <a:srgbClr val="FFFFFF"/>
        </a:solidFill>
        <a:ln w="9525">
          <a:solidFill>
            <a:srgbClr val="000000"/>
          </a:solidFill>
          <a:miter lim="800%"/>
          <a:headEnd/>
          <a:tailEnd/>
        </a:ln>
      </xdr:spPr>
    </xdr:sp>
    <xdr:clientData/>
  </xdr:twoCellAnchor>
</xdr:wsDr>
</file>

<file path=xl/drawings/drawing2.xml><?xml version="1.0" encoding="utf-8"?>
<xdr:wsDr xmlns:xdr="http://purl.oclc.org/ooxml/drawingml/spreadsheetDrawing" xmlns:a="http://purl.oclc.org/ooxml/drawingml/main">
  <mc:AlternateContent xmlns:mc="http://schemas.openxmlformats.org/markup-compatibility/2006">
    <mc:Choice xmlns:v="urn:schemas-microsoft-com:vml" Requires="v"/>
    <mc:Fallback>
      <xdr:twoCellAnchor editAs="absolute">
        <xdr:from>
          <xdr:col>0</xdr:col>
          <xdr:colOff>4673600</xdr:colOff>
          <xdr:row>15</xdr:row>
          <xdr:rowOff>101600</xdr:rowOff>
        </xdr:from>
        <xdr:to>
          <xdr:col>5</xdr:col>
          <xdr:colOff>152400</xdr:colOff>
          <xdr:row>17</xdr:row>
          <xdr:rowOff>203200</xdr:rowOff>
        </xdr:to>
        <xdr:sp macro="" textlink="">
          <xdr:nvSpPr>
            <xdr:cNvPr id="22535" name="Comment 7" hidden="1">
              <a:extLst>
                <a:ext uri="{FF2B5EF4-FFF2-40B4-BE49-F238E27FC236}">
                  <a16:creationId xmlns:a16="http://schemas.microsoft.com/office/drawing/2014/main" id="{A49F013B-9D08-224A-8EA2-295E461B010F}"/>
                </a:ext>
              </a:extLst>
            </xdr:cNvPr>
            <xdr:cNvSpPr txBox="1">
              <a:spLocks noChangeArrowheads="1"/>
            </xdr:cNvSpPr>
          </xdr:nvSpPr>
          <xdr:spPr bwMode="auto">
            <a:xfrm>
              <a:off x="4254500" y="3251200"/>
              <a:ext cx="3632200" cy="469900"/>
            </a:xfrm>
            <a:prstGeom prst="rect">
              <a:avLst/>
            </a:prstGeom>
            <a:solidFill>
              <a:srgbClr val="FFFFE1"/>
            </a:solidFill>
            <a:ln w="9525">
              <a:solidFill>
                <a:srgbClr val="000000"/>
              </a:solidFill>
              <a:miter lim="8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18288" tIns="18288" rIns="0" bIns="0" anchor="t" upright="1"/>
            <a:lstStyle/>
            <a:p>
              <a:pPr algn="l" rtl="0">
                <a:defRPr sz="1000"/>
              </a:pPr>
              <a:r>
                <a:rPr lang="en-US" sz="800" b="0" i="0" u="none" strike="noStrike" baseline="0%">
                  <a:solidFill>
                    <a:srgbClr val="000000"/>
                  </a:solidFill>
                  <a:latin typeface="Tahoma" pitchFamily="2" charset="0"/>
                  <a:ea typeface="Tahoma" pitchFamily="2" charset="0"/>
                  <a:cs typeface="Tahoma" pitchFamily="2" charset="0"/>
                </a:rPr>
                <a:t>GASB Statement No. 24; Accounting and Financial Reporting for Certain Grants and Other Financial Assistance.  The "On Behalf of" Payments should only be reflected on this page.</a:t>
              </a:r>
            </a:p>
          </xdr:txBody>
        </xdr:sp>
        <xdr:clientData/>
      </xdr:twoCellAnchor>
    </mc:Fallback>
  </mc:AlternateContent>
  <mc:AlternateContent xmlns:mc="http://schemas.openxmlformats.org/markup-compatibility/2006">
    <mc:Choice xmlns:v="urn:schemas-microsoft-com:vml" Requires="v"/>
    <mc:Fallback>
      <xdr:twoCellAnchor editAs="absolute">
        <xdr:from>
          <xdr:col>1</xdr:col>
          <xdr:colOff>152400</xdr:colOff>
          <xdr:row>7</xdr:row>
          <xdr:rowOff>101600</xdr:rowOff>
        </xdr:from>
        <xdr:to>
          <xdr:col>5</xdr:col>
          <xdr:colOff>711200</xdr:colOff>
          <xdr:row>10</xdr:row>
          <xdr:rowOff>50800</xdr:rowOff>
        </xdr:to>
        <xdr:sp macro="" textlink="">
          <xdr:nvSpPr>
            <xdr:cNvPr id="22533" name="Comment 5" hidden="1">
              <a:extLst>
                <a:ext uri="{FF2B5EF4-FFF2-40B4-BE49-F238E27FC236}">
                  <a16:creationId xmlns:a16="http://schemas.microsoft.com/office/drawing/2014/main" id="{94998C5E-7D6D-5D46-BCC4-DF4072194076}"/>
                </a:ext>
              </a:extLst>
            </xdr:cNvPr>
            <xdr:cNvSpPr txBox="1">
              <a:spLocks noChangeArrowheads="1"/>
            </xdr:cNvSpPr>
          </xdr:nvSpPr>
          <xdr:spPr bwMode="auto">
            <a:xfrm>
              <a:off x="4406900" y="1689100"/>
              <a:ext cx="4038600" cy="546100"/>
            </a:xfrm>
            <a:prstGeom prst="rect">
              <a:avLst/>
            </a:prstGeom>
            <a:solidFill>
              <a:srgbClr val="FFFFE1"/>
            </a:solidFill>
            <a:ln w="9525">
              <a:solidFill>
                <a:srgbClr val="000000"/>
              </a:solidFill>
              <a:miter lim="8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18288" tIns="18288" rIns="0" bIns="0" anchor="t" upright="1"/>
            <a:lstStyle/>
            <a:p>
              <a:pPr algn="l" rtl="0">
                <a:defRPr sz="1000"/>
              </a:pPr>
              <a:r>
                <a:rPr lang="en-US" sz="800" b="0" i="0" u="none" strike="noStrike" baseline="0%">
                  <a:solidFill>
                    <a:srgbClr val="000000"/>
                  </a:solidFill>
                  <a:latin typeface="Tahoma" pitchFamily="2" charset="0"/>
                  <a:ea typeface="Tahoma" pitchFamily="2" charset="0"/>
                  <a:cs typeface="Tahoma" pitchFamily="2" charset="0"/>
                </a:rPr>
                <a:t>GASB Statement No. 24; Accounting and Financial Reporting for Certain Grants and Other Financial Assistance.  The "On Behalf of" Payments should only be reflected on this page.</a:t>
              </a:r>
            </a:p>
          </xdr:txBody>
        </xdr:sp>
        <xdr:clientData/>
      </xdr:twoCellAnchor>
    </mc:Fallback>
  </mc:AlternateContent>
  <mc:AlternateContent xmlns:mc="http://schemas.openxmlformats.org/markup-compatibility/2006">
    <mc:Choice xmlns:v="urn:schemas-microsoft-com:vml" Requires="v"/>
    <mc:Fallback>
      <xdr:twoCellAnchor editAs="absolute">
        <xdr:from>
          <xdr:col>2</xdr:col>
          <xdr:colOff>152400</xdr:colOff>
          <xdr:row>18</xdr:row>
          <xdr:rowOff>101600</xdr:rowOff>
        </xdr:from>
        <xdr:to>
          <xdr:col>4</xdr:col>
          <xdr:colOff>254000</xdr:colOff>
          <xdr:row>20</xdr:row>
          <xdr:rowOff>0</xdr:rowOff>
        </xdr:to>
        <xdr:sp macro="" textlink="">
          <xdr:nvSpPr>
            <xdr:cNvPr id="22536" name="Comment 8" hidden="1">
              <a:extLst>
                <a:ext uri="{FF2B5EF4-FFF2-40B4-BE49-F238E27FC236}">
                  <a16:creationId xmlns:a16="http://schemas.microsoft.com/office/drawing/2014/main" id="{FAF54BCE-D98A-7940-BB9D-1B8C1B0F13DE}"/>
                </a:ext>
              </a:extLst>
            </xdr:cNvPr>
            <xdr:cNvSpPr txBox="1">
              <a:spLocks noChangeArrowheads="1"/>
            </xdr:cNvSpPr>
          </xdr:nvSpPr>
          <xdr:spPr bwMode="auto">
            <a:xfrm>
              <a:off x="4762500" y="3822700"/>
              <a:ext cx="2184400" cy="317500"/>
            </a:xfrm>
            <a:prstGeom prst="rect">
              <a:avLst/>
            </a:prstGeom>
            <a:solidFill>
              <a:srgbClr val="FFFFE1"/>
            </a:solidFill>
            <a:ln w="9525">
              <a:solidFill>
                <a:srgbClr val="000000"/>
              </a:solidFill>
              <a:miter lim="8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18288" tIns="18288" rIns="0" bIns="0" anchor="t" upright="1"/>
            <a:lstStyle/>
            <a:p>
              <a:pPr algn="l" rtl="0">
                <a:defRPr sz="1000"/>
              </a:pPr>
              <a:r>
                <a:rPr lang="en-US" sz="800" b="0" i="0" u="none" strike="noStrike" baseline="0%">
                  <a:solidFill>
                    <a:srgbClr val="000000"/>
                  </a:solidFill>
                  <a:latin typeface="Tahoma" pitchFamily="2" charset="0"/>
                  <a:ea typeface="Tahoma" pitchFamily="2" charset="0"/>
                  <a:cs typeface="Tahoma" pitchFamily="2" charset="0"/>
                </a:rPr>
                <a:t>Equals Line 8 minus Line 17</a:t>
              </a:r>
            </a:p>
            <a:p>
              <a:pPr algn="l" rtl="0">
                <a:defRPr sz="1000"/>
              </a:pPr>
              <a:endParaRPr lang="en-US" sz="800" b="0" i="0" u="none" strike="noStrike" baseline="0%">
                <a:solidFill>
                  <a:srgbClr val="000000"/>
                </a:solidFill>
                <a:latin typeface="Tahoma" pitchFamily="2" charset="0"/>
                <a:ea typeface="Tahoma" pitchFamily="2" charset="0"/>
                <a:cs typeface="Tahoma" pitchFamily="2" charset="0"/>
              </a:endParaRPr>
            </a:p>
          </xdr:txBody>
        </xdr:sp>
        <xdr:clientData/>
      </xdr:twoCellAnchor>
    </mc:Fallback>
  </mc:AlternateContent>
  <mc:AlternateContent xmlns:mc="http://schemas.openxmlformats.org/markup-compatibility/2006">
    <mc:Choice xmlns:v="urn:schemas-microsoft-com:vml" Requires="v"/>
    <mc:Fallback>
      <xdr:twoCellAnchor editAs="absolute">
        <xdr:from>
          <xdr:col>1</xdr:col>
          <xdr:colOff>152400</xdr:colOff>
          <xdr:row>28</xdr:row>
          <xdr:rowOff>101600</xdr:rowOff>
        </xdr:from>
        <xdr:to>
          <xdr:col>5</xdr:col>
          <xdr:colOff>914400</xdr:colOff>
          <xdr:row>30</xdr:row>
          <xdr:rowOff>50800</xdr:rowOff>
        </xdr:to>
        <xdr:sp macro="" textlink="">
          <xdr:nvSpPr>
            <xdr:cNvPr id="22537" name="Comment 9" hidden="1">
              <a:extLst>
                <a:ext uri="{FF2B5EF4-FFF2-40B4-BE49-F238E27FC236}">
                  <a16:creationId xmlns:a16="http://schemas.microsoft.com/office/drawing/2014/main" id="{A1CB80D7-DC72-B441-8243-9B83CC2C4E5F}"/>
                </a:ext>
              </a:extLst>
            </xdr:cNvPr>
            <xdr:cNvSpPr txBox="1">
              <a:spLocks noChangeArrowheads="1"/>
            </xdr:cNvSpPr>
          </xdr:nvSpPr>
          <xdr:spPr bwMode="auto">
            <a:xfrm>
              <a:off x="4406900" y="5651500"/>
              <a:ext cx="4241800" cy="330200"/>
            </a:xfrm>
            <a:prstGeom prst="rect">
              <a:avLst/>
            </a:prstGeom>
            <a:solidFill>
              <a:srgbClr val="FFFFE1"/>
            </a:solidFill>
            <a:ln w="9525">
              <a:solidFill>
                <a:srgbClr val="000000"/>
              </a:solidFill>
              <a:miter lim="8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18288" tIns="18288" rIns="0" bIns="0" anchor="t" upright="1"/>
            <a:lstStyle/>
            <a:p>
              <a:pPr algn="l" rtl="0">
                <a:defRPr sz="1000"/>
              </a:pPr>
              <a:r>
                <a:rPr lang="en-US" sz="800" b="0" i="0" u="none" strike="noStrike" baseline="0%">
                  <a:solidFill>
                    <a:srgbClr val="000000"/>
                  </a:solidFill>
                  <a:latin typeface="Tahoma" pitchFamily="2" charset="0"/>
                  <a:ea typeface="Tahoma" pitchFamily="2" charset="0"/>
                  <a:cs typeface="Tahoma" pitchFamily="2" charset="0"/>
                </a:rPr>
                <a:t>Requires notification to the county clerk to abate an equal amount from taxes next extended. See Section 17-2.11 for limited transfer to O&amp;M</a:t>
              </a:r>
            </a:p>
            <a:p>
              <a:pPr algn="l" rtl="0">
                <a:defRPr sz="1000"/>
              </a:pPr>
              <a:endParaRPr lang="en-US" sz="800" b="0" i="0" u="none" strike="noStrike" baseline="0%">
                <a:solidFill>
                  <a:srgbClr val="000000"/>
                </a:solidFill>
                <a:latin typeface="Tahoma" pitchFamily="2" charset="0"/>
                <a:ea typeface="Tahoma" pitchFamily="2" charset="0"/>
                <a:cs typeface="Tahoma" pitchFamily="2" charset="0"/>
              </a:endParaRPr>
            </a:p>
          </xdr:txBody>
        </xdr:sp>
        <xdr:clientData/>
      </xdr:twoCellAnchor>
    </mc:Fallback>
  </mc:AlternateContent>
  <mc:AlternateContent xmlns:mc="http://schemas.openxmlformats.org/markup-compatibility/2006">
    <mc:Choice xmlns:v="urn:schemas-microsoft-com:vml" Requires="v"/>
    <mc:Fallback>
      <xdr:twoCellAnchor editAs="absolute">
        <xdr:from>
          <xdr:col>0</xdr:col>
          <xdr:colOff>4673600</xdr:colOff>
          <xdr:row>30</xdr:row>
          <xdr:rowOff>203200</xdr:rowOff>
        </xdr:from>
        <xdr:to>
          <xdr:col>5</xdr:col>
          <xdr:colOff>406400</xdr:colOff>
          <xdr:row>30</xdr:row>
          <xdr:rowOff>254000</xdr:rowOff>
        </xdr:to>
        <xdr:sp macro="" textlink="">
          <xdr:nvSpPr>
            <xdr:cNvPr id="22538" name="Comment 10" hidden="1">
              <a:extLst>
                <a:ext uri="{FF2B5EF4-FFF2-40B4-BE49-F238E27FC236}">
                  <a16:creationId xmlns:a16="http://schemas.microsoft.com/office/drawing/2014/main" id="{26C9760B-7557-694F-B8DC-72DF489EA79C}"/>
                </a:ext>
              </a:extLst>
            </xdr:cNvPr>
            <xdr:cNvSpPr txBox="1">
              <a:spLocks noChangeArrowheads="1"/>
            </xdr:cNvSpPr>
          </xdr:nvSpPr>
          <xdr:spPr bwMode="auto">
            <a:xfrm>
              <a:off x="4254500" y="6134100"/>
              <a:ext cx="3886200" cy="12700"/>
            </a:xfrm>
            <a:prstGeom prst="rect">
              <a:avLst/>
            </a:prstGeom>
            <a:solidFill>
              <a:srgbClr val="FFFFE1"/>
            </a:solidFill>
            <a:ln w="9525">
              <a:solidFill>
                <a:srgbClr val="000000"/>
              </a:solidFill>
              <a:miter lim="8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18288" tIns="18288" rIns="0" bIns="0" anchor="t" upright="1"/>
            <a:lstStyle/>
            <a:p>
              <a:pPr algn="l" rtl="0">
                <a:defRPr sz="1000"/>
              </a:pPr>
              <a:r>
                <a:rPr lang="en-US" sz="800" b="0" i="0" u="none" strike="noStrike" baseline="0%">
                  <a:solidFill>
                    <a:srgbClr val="000000"/>
                  </a:solidFill>
                  <a:latin typeface="Tahoma" pitchFamily="2" charset="0"/>
                  <a:ea typeface="Tahoma" pitchFamily="2" charset="0"/>
                  <a:cs typeface="Tahoma" pitchFamily="2" charset="0"/>
                </a:rPr>
                <a:t>Requires notification to the county clerk to abate an equal amount from taxes next extended.</a:t>
              </a:r>
            </a:p>
            <a:p>
              <a:pPr algn="l" rtl="0">
                <a:defRPr sz="1000"/>
              </a:pPr>
              <a:endParaRPr lang="en-US" sz="800" b="0" i="0" u="none" strike="noStrike" baseline="0%">
                <a:solidFill>
                  <a:srgbClr val="000000"/>
                </a:solidFill>
                <a:latin typeface="Tahoma" pitchFamily="2" charset="0"/>
                <a:ea typeface="Tahoma" pitchFamily="2" charset="0"/>
                <a:cs typeface="Tahoma" pitchFamily="2" charset="0"/>
              </a:endParaRPr>
            </a:p>
          </xdr:txBody>
        </xdr:sp>
        <xdr:clientData/>
      </xdr:twoCellAnchor>
    </mc:Fallback>
  </mc:AlternateContent>
  <mc:AlternateContent xmlns:mc="http://schemas.openxmlformats.org/markup-compatibility/2006">
    <mc:Choice xmlns:v="urn:schemas-microsoft-com:vml" Requires="v"/>
    <mc:Fallback>
      <xdr:twoCellAnchor editAs="absolute">
        <xdr:from>
          <xdr:col>0</xdr:col>
          <xdr:colOff>4673600</xdr:colOff>
          <xdr:row>33</xdr:row>
          <xdr:rowOff>101600</xdr:rowOff>
        </xdr:from>
        <xdr:to>
          <xdr:col>6</xdr:col>
          <xdr:colOff>101600</xdr:colOff>
          <xdr:row>35</xdr:row>
          <xdr:rowOff>152400</xdr:rowOff>
        </xdr:to>
        <xdr:sp macro="" textlink="">
          <xdr:nvSpPr>
            <xdr:cNvPr id="22539" name="Comment 11" hidden="1">
              <a:extLst>
                <a:ext uri="{FF2B5EF4-FFF2-40B4-BE49-F238E27FC236}">
                  <a16:creationId xmlns:a16="http://schemas.microsoft.com/office/drawing/2014/main" id="{D048E4E3-A45D-5842-BD5A-93974F9EFC58}"/>
                </a:ext>
              </a:extLst>
            </xdr:cNvPr>
            <xdr:cNvSpPr txBox="1">
              <a:spLocks noChangeArrowheads="1"/>
            </xdr:cNvSpPr>
          </xdr:nvSpPr>
          <xdr:spPr bwMode="auto">
            <a:xfrm>
              <a:off x="4254500" y="6616700"/>
              <a:ext cx="4622800" cy="406400"/>
            </a:xfrm>
            <a:prstGeom prst="rect">
              <a:avLst/>
            </a:prstGeom>
            <a:solidFill>
              <a:srgbClr val="FFFFE1"/>
            </a:solidFill>
            <a:ln w="9525">
              <a:solidFill>
                <a:srgbClr val="000000"/>
              </a:solidFill>
              <a:miter lim="8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18288" tIns="18288" rIns="0" bIns="0" anchor="t" upright="1"/>
            <a:lstStyle/>
            <a:p>
              <a:pPr algn="l" rtl="0">
                <a:defRPr sz="1000"/>
              </a:pPr>
              <a:r>
                <a:rPr lang="en-US" sz="800" b="0" i="0" u="none" strike="noStrike" baseline="0%">
                  <a:solidFill>
                    <a:srgbClr val="000000"/>
                  </a:solidFill>
                  <a:latin typeface="Tahoma" pitchFamily="2" charset="0"/>
                  <a:ea typeface="Tahoma" pitchFamily="2" charset="0"/>
                  <a:cs typeface="Tahoma" pitchFamily="2" charset="0"/>
                </a:rPr>
                <a:t>Use of proceeds from the sale of school sites buildings, or other real estate is limited.  See Sections 5-22 and 10-22.8 of the School Code.</a:t>
              </a:r>
            </a:p>
            <a:p>
              <a:pPr algn="l" rtl="0">
                <a:defRPr sz="1000"/>
              </a:pPr>
              <a:endParaRPr lang="en-US" sz="800" b="0" i="0" u="none" strike="noStrike" baseline="0%">
                <a:solidFill>
                  <a:srgbClr val="000000"/>
                </a:solidFill>
                <a:latin typeface="Tahoma" pitchFamily="2" charset="0"/>
                <a:ea typeface="Tahoma" pitchFamily="2" charset="0"/>
                <a:cs typeface="Tahoma" pitchFamily="2" charset="0"/>
              </a:endParaRPr>
            </a:p>
          </xdr:txBody>
        </xdr:sp>
        <xdr:clientData/>
      </xdr:twoCellAnchor>
    </mc:Fallback>
  </mc:AlternateContent>
  <mc:AlternateContent xmlns:mc="http://schemas.openxmlformats.org/markup-compatibility/2006">
    <mc:Choice xmlns:v="urn:schemas-microsoft-com:vml" Requires="v"/>
    <mc:Fallback>
      <xdr:twoCellAnchor editAs="absolute">
        <xdr:from>
          <xdr:col>1</xdr:col>
          <xdr:colOff>203200</xdr:colOff>
          <xdr:row>23</xdr:row>
          <xdr:rowOff>203200</xdr:rowOff>
        </xdr:from>
        <xdr:to>
          <xdr:col>5</xdr:col>
          <xdr:colOff>711200</xdr:colOff>
          <xdr:row>30</xdr:row>
          <xdr:rowOff>101600</xdr:rowOff>
        </xdr:to>
        <xdr:sp macro="" textlink="">
          <xdr:nvSpPr>
            <xdr:cNvPr id="22541" name="Comment 13" hidden="1">
              <a:extLst>
                <a:ext uri="{FF2B5EF4-FFF2-40B4-BE49-F238E27FC236}">
                  <a16:creationId xmlns:a16="http://schemas.microsoft.com/office/drawing/2014/main" id="{19774E86-1C26-D047-9AFA-A09134A172E8}"/>
                </a:ext>
              </a:extLst>
            </xdr:cNvPr>
            <xdr:cNvSpPr txBox="1">
              <a:spLocks noChangeArrowheads="1"/>
            </xdr:cNvSpPr>
          </xdr:nvSpPr>
          <xdr:spPr bwMode="auto">
            <a:xfrm>
              <a:off x="4457700" y="4889500"/>
              <a:ext cx="3987800" cy="1143000"/>
            </a:xfrm>
            <a:prstGeom prst="rect">
              <a:avLst/>
            </a:prstGeom>
            <a:solidFill>
              <a:srgbClr val="FFFFE1"/>
            </a:solidFill>
            <a:ln w="9525">
              <a:solidFill>
                <a:srgbClr val="000000"/>
              </a:solidFill>
              <a:miter lim="8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18288" tIns="18288" rIns="0" bIns="0" anchor="t" upright="1"/>
            <a:lstStyle/>
            <a:p>
              <a:pPr algn="l" rtl="0">
                <a:defRPr sz="1000"/>
              </a:pPr>
              <a:r>
                <a:rPr lang="en-US" sz="1000" b="0" i="0" u="none" strike="noStrike" baseline="30%">
                  <a:solidFill>
                    <a:srgbClr val="000000"/>
                  </a:solidFill>
                  <a:latin typeface="Tahoma" pitchFamily="2" charset="0"/>
                  <a:ea typeface="Tahoma" pitchFamily="2" charset="0"/>
                  <a:cs typeface="Tahoma" pitchFamily="2" charset="0"/>
                </a:rPr>
                <a:t>6</a:t>
              </a:r>
              <a:r>
                <a:rPr lang="en-US" sz="800" b="0" i="0" u="none" strike="noStrike" baseline="0%">
                  <a:solidFill>
                    <a:srgbClr val="000000"/>
                  </a:solidFill>
                  <a:latin typeface="Tahoma" pitchFamily="2" charset="0"/>
                  <a:ea typeface="Tahoma" pitchFamily="2" charset="0"/>
                  <a:cs typeface="Tahoma" pitchFamily="2" charset="0"/>
                </a:rPr>
                <a:t> The School Code, Section 10-22.44 prohibits the transfer of interest earned on the investment of "any funds for purposes of Illinois Municipal Retirement under the Pension Code."  This prohibition does not include funds for Social Security and Medicare-only purposes.  For additional requirements on interest earnings, see 23 IL Administrative Code, Part 100, Section 100.50.</a:t>
              </a:r>
            </a:p>
            <a:p>
              <a:pPr algn="l" rtl="0">
                <a:defRPr sz="1000"/>
              </a:pPr>
              <a:endParaRPr lang="en-US" sz="800" b="0" i="0" u="none" strike="noStrike" baseline="0%">
                <a:solidFill>
                  <a:srgbClr val="000000"/>
                </a:solidFill>
                <a:latin typeface="Tahoma" pitchFamily="2" charset="0"/>
                <a:ea typeface="Tahoma" pitchFamily="2" charset="0"/>
                <a:cs typeface="Tahoma" pitchFamily="2" charset="0"/>
              </a:endParaRPr>
            </a:p>
          </xdr:txBody>
        </xdr:sp>
        <xdr:clientData/>
      </xdr:twoCellAnchor>
    </mc:Fallback>
  </mc:AlternateContent>
  <mc:AlternateContent xmlns:mc="http://schemas.openxmlformats.org/markup-compatibility/2006">
    <mc:Choice xmlns:v="urn:schemas-microsoft-com:vml" Requires="v"/>
    <mc:Fallback>
      <xdr:twoCellAnchor editAs="absolute">
        <xdr:from>
          <xdr:col>2</xdr:col>
          <xdr:colOff>50800</xdr:colOff>
          <xdr:row>46</xdr:row>
          <xdr:rowOff>203200</xdr:rowOff>
        </xdr:from>
        <xdr:to>
          <xdr:col>5</xdr:col>
          <xdr:colOff>711200</xdr:colOff>
          <xdr:row>52</xdr:row>
          <xdr:rowOff>50800</xdr:rowOff>
        </xdr:to>
        <xdr:sp macro="" textlink="">
          <xdr:nvSpPr>
            <xdr:cNvPr id="22542" name="Comment 14" hidden="1">
              <a:extLst>
                <a:ext uri="{FF2B5EF4-FFF2-40B4-BE49-F238E27FC236}">
                  <a16:creationId xmlns:a16="http://schemas.microsoft.com/office/drawing/2014/main" id="{537BD4E3-82D4-0143-9946-98A8579B05D0}"/>
                </a:ext>
              </a:extLst>
            </xdr:cNvPr>
            <xdr:cNvSpPr txBox="1">
              <a:spLocks noChangeArrowheads="1"/>
            </xdr:cNvSpPr>
          </xdr:nvSpPr>
          <xdr:spPr bwMode="auto">
            <a:xfrm>
              <a:off x="4660900" y="9029700"/>
              <a:ext cx="3784600" cy="1028700"/>
            </a:xfrm>
            <a:prstGeom prst="rect">
              <a:avLst/>
            </a:prstGeom>
            <a:solidFill>
              <a:srgbClr val="FFFFE1"/>
            </a:solidFill>
            <a:ln w="9525">
              <a:solidFill>
                <a:srgbClr val="000000"/>
              </a:solidFill>
              <a:miter lim="8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18288" tIns="18288" rIns="0" bIns="0" anchor="t" upright="1"/>
            <a:lstStyle/>
            <a:p>
              <a:pPr algn="l" rtl="0">
                <a:defRPr sz="1000"/>
              </a:pPr>
              <a:r>
                <a:rPr lang="en-US" sz="1000" b="0" i="0" u="none" strike="noStrike" baseline="30%">
                  <a:solidFill>
                    <a:srgbClr val="000000"/>
                  </a:solidFill>
                  <a:latin typeface="Tahoma" pitchFamily="2" charset="0"/>
                  <a:ea typeface="Tahoma" pitchFamily="2" charset="0"/>
                  <a:cs typeface="Tahoma" pitchFamily="2" charset="0"/>
                </a:rPr>
                <a:t> 6</a:t>
              </a:r>
              <a:r>
                <a:rPr lang="en-US" sz="800" b="0" i="0" u="none" strike="noStrike" baseline="0%">
                  <a:solidFill>
                    <a:srgbClr val="000000"/>
                  </a:solidFill>
                  <a:latin typeface="Tahoma" pitchFamily="2" charset="0"/>
                  <a:ea typeface="Tahoma" pitchFamily="2" charset="0"/>
                  <a:cs typeface="Tahoma" pitchFamily="2" charset="0"/>
                </a:rPr>
                <a:t> The School Code, Section 10-22.44 prohibits the transfer of interest earned on the investment of "any funds for purposes of Illinois Municipal Retirement under the Pension Code."  This prohibition does not include funds for Social Security and Medicare-only purposes.  For additional requirements on interest earnings, see 23 IL Administrative Code, Part 100, Section 100.50.</a:t>
              </a:r>
            </a:p>
          </xdr:txBody>
        </xdr:sp>
        <xdr:clientData/>
      </xdr:twoCellAnchor>
    </mc:Fallback>
  </mc:AlternateContent>
  <mc:AlternateContent xmlns:mc="http://schemas.openxmlformats.org/markup-compatibility/2006">
    <mc:Choice xmlns:v="urn:schemas-microsoft-com:vml" Requires="v"/>
    <mc:Fallback>
      <xdr:twoCellAnchor editAs="absolute">
        <xdr:from>
          <xdr:col>0</xdr:col>
          <xdr:colOff>4673600</xdr:colOff>
          <xdr:row>22</xdr:row>
          <xdr:rowOff>50800</xdr:rowOff>
        </xdr:from>
        <xdr:to>
          <xdr:col>5</xdr:col>
          <xdr:colOff>762000</xdr:colOff>
          <xdr:row>26</xdr:row>
          <xdr:rowOff>101600</xdr:rowOff>
        </xdr:to>
        <xdr:sp macro="" textlink="">
          <xdr:nvSpPr>
            <xdr:cNvPr id="22543" name="Comment 15" hidden="1">
              <a:extLst>
                <a:ext uri="{FF2B5EF4-FFF2-40B4-BE49-F238E27FC236}">
                  <a16:creationId xmlns:a16="http://schemas.microsoft.com/office/drawing/2014/main" id="{6848C046-F7DB-4145-A1E1-A7B7CDED4213}"/>
                </a:ext>
              </a:extLst>
            </xdr:cNvPr>
            <xdr:cNvSpPr txBox="1">
              <a:spLocks noChangeArrowheads="1"/>
            </xdr:cNvSpPr>
          </xdr:nvSpPr>
          <xdr:spPr bwMode="auto">
            <a:xfrm>
              <a:off x="4254500" y="4584700"/>
              <a:ext cx="4241800" cy="736600"/>
            </a:xfrm>
            <a:prstGeom prst="rect">
              <a:avLst/>
            </a:prstGeom>
            <a:solidFill>
              <a:srgbClr val="FFFFE1"/>
            </a:solidFill>
            <a:ln w="9525">
              <a:solidFill>
                <a:srgbClr val="000000"/>
              </a:solidFill>
              <a:miter lim="8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18288" tIns="18288" rIns="0" bIns="0" anchor="t" upright="1"/>
            <a:lstStyle/>
            <a:p>
              <a:pPr algn="l" rtl="0">
                <a:defRPr sz="1000"/>
              </a:pPr>
              <a:r>
                <a:rPr lang="en-US" sz="800" b="0" i="0" u="none" strike="noStrike" baseline="0%">
                  <a:solidFill>
                    <a:srgbClr val="000000"/>
                  </a:solidFill>
                  <a:latin typeface="Tahoma" pitchFamily="2" charset="0"/>
                  <a:ea typeface="Tahoma" pitchFamily="2" charset="0"/>
                  <a:cs typeface="Tahoma" pitchFamily="2" charset="0"/>
                </a:rPr>
                <a:t>Only abolishment of Working Cash Fund must transfer its funds directly to the Educational Fund upon adoption of a resolution and at the close of the current school Year (see 105 ILCS 5/20-8 for further explanation)</a:t>
              </a:r>
            </a:p>
            <a:p>
              <a:pPr algn="l" rtl="0">
                <a:defRPr sz="1000"/>
              </a:pPr>
              <a:r>
                <a:rPr lang="en-US" sz="800" b="0" i="0" u="none" strike="noStrike" baseline="0%">
                  <a:solidFill>
                    <a:srgbClr val="000000"/>
                  </a:solidFill>
                  <a:latin typeface="Tahoma" pitchFamily="2" charset="0"/>
                  <a:ea typeface="Tahoma" pitchFamily="2" charset="0"/>
                  <a:cs typeface="Tahoma" pitchFamily="2" charset="0"/>
                </a:rPr>
                <a:t>Only abatement of working cash fund can transfer its funds to any fund in most need of money (see 105 ILCS 5/20-10 for further explanation)</a:t>
              </a:r>
            </a:p>
            <a:p>
              <a:pPr algn="l" rtl="0">
                <a:defRPr sz="1000"/>
              </a:pPr>
              <a:endParaRPr lang="en-US" sz="900" b="0" i="0" u="none" strike="noStrike" baseline="0%">
                <a:solidFill>
                  <a:srgbClr val="000000"/>
                </a:solidFill>
                <a:latin typeface="Tahoma" pitchFamily="2" charset="0"/>
                <a:ea typeface="Tahoma" pitchFamily="2" charset="0"/>
                <a:cs typeface="Tahoma" pitchFamily="2" charset="0"/>
              </a:endParaRPr>
            </a:p>
            <a:p>
              <a:pPr algn="l" rtl="0">
                <a:defRPr sz="1000"/>
              </a:pPr>
              <a:endParaRPr lang="en-US" sz="900" b="0" i="0" u="none" strike="noStrike" baseline="0%">
                <a:solidFill>
                  <a:srgbClr val="000000"/>
                </a:solidFill>
                <a:latin typeface="Tahoma" pitchFamily="2" charset="0"/>
                <a:ea typeface="Tahoma" pitchFamily="2" charset="0"/>
                <a:cs typeface="Tahoma" pitchFamily="2" charset="0"/>
              </a:endParaRPr>
            </a:p>
          </xdr:txBody>
        </xdr:sp>
        <xdr:clientData/>
      </xdr:twoCellAnchor>
    </mc:Fallback>
  </mc:AlternateContent>
  <mc:AlternateContent xmlns:mc="http://schemas.openxmlformats.org/markup-compatibility/2006">
    <mc:Choice xmlns:v="urn:schemas-microsoft-com:vml" Requires="v"/>
    <mc:Fallback>
      <xdr:twoCellAnchor editAs="absolute">
        <xdr:from>
          <xdr:col>0</xdr:col>
          <xdr:colOff>4673600</xdr:colOff>
          <xdr:row>23</xdr:row>
          <xdr:rowOff>50800</xdr:rowOff>
        </xdr:from>
        <xdr:to>
          <xdr:col>5</xdr:col>
          <xdr:colOff>762000</xdr:colOff>
          <xdr:row>27</xdr:row>
          <xdr:rowOff>203200</xdr:rowOff>
        </xdr:to>
        <xdr:sp macro="" textlink="">
          <xdr:nvSpPr>
            <xdr:cNvPr id="22544" name="Comment 16" hidden="1">
              <a:extLst>
                <a:ext uri="{FF2B5EF4-FFF2-40B4-BE49-F238E27FC236}">
                  <a16:creationId xmlns:a16="http://schemas.microsoft.com/office/drawing/2014/main" id="{FB7DACE2-55B1-0645-8CB6-0CF1A8890ABC}"/>
                </a:ext>
              </a:extLst>
            </xdr:cNvPr>
            <xdr:cNvSpPr txBox="1">
              <a:spLocks noChangeArrowheads="1"/>
            </xdr:cNvSpPr>
          </xdr:nvSpPr>
          <xdr:spPr bwMode="auto">
            <a:xfrm>
              <a:off x="4254500" y="4775200"/>
              <a:ext cx="4241800" cy="774700"/>
            </a:xfrm>
            <a:prstGeom prst="rect">
              <a:avLst/>
            </a:prstGeom>
            <a:solidFill>
              <a:srgbClr val="FFFFE1"/>
            </a:solidFill>
            <a:ln w="9525">
              <a:solidFill>
                <a:srgbClr val="000000"/>
              </a:solidFill>
              <a:miter lim="8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18288" tIns="18288" rIns="0" bIns="0" anchor="t" upright="1"/>
            <a:lstStyle/>
            <a:p>
              <a:pPr algn="l" rtl="0">
                <a:defRPr sz="1000"/>
              </a:pPr>
              <a:r>
                <a:rPr lang="en-US" sz="800" b="0" i="0" u="none" strike="noStrike" baseline="0%">
                  <a:solidFill>
                    <a:srgbClr val="000000"/>
                  </a:solidFill>
                  <a:latin typeface="Tahoma" pitchFamily="2" charset="0"/>
                  <a:ea typeface="Tahoma" pitchFamily="2" charset="0"/>
                  <a:cs typeface="Tahoma" pitchFamily="2" charset="0"/>
                </a:rPr>
                <a:t>Only abolishment of Working Cash Fund must transfer its funds directly to the Educational Fund upon adoption of a resolution and at the close of the current school Year (see 105 ILCS 5/20-8 for further explanation)</a:t>
              </a:r>
            </a:p>
            <a:p>
              <a:pPr algn="l" rtl="0">
                <a:defRPr sz="1000"/>
              </a:pPr>
              <a:r>
                <a:rPr lang="en-US" sz="800" b="0" i="0" u="none" strike="noStrike" baseline="0%">
                  <a:solidFill>
                    <a:srgbClr val="000000"/>
                  </a:solidFill>
                  <a:latin typeface="Tahoma" pitchFamily="2" charset="0"/>
                  <a:ea typeface="Tahoma" pitchFamily="2" charset="0"/>
                  <a:cs typeface="Tahoma" pitchFamily="2" charset="0"/>
                </a:rPr>
                <a:t>Only abatement of working cash fund can transfer its funds to any fund in most need of money (see 105 ILCS 5/20-10 for further explanation)</a:t>
              </a:r>
            </a:p>
            <a:p>
              <a:pPr algn="l" rtl="0">
                <a:defRPr sz="1000"/>
              </a:pPr>
              <a:endParaRPr lang="en-US" sz="900" b="0" i="0" u="none" strike="noStrike" baseline="0%">
                <a:solidFill>
                  <a:srgbClr val="000000"/>
                </a:solidFill>
                <a:latin typeface="Tahoma" pitchFamily="2" charset="0"/>
                <a:ea typeface="Tahoma" pitchFamily="2" charset="0"/>
                <a:cs typeface="Tahoma" pitchFamily="2" charset="0"/>
              </a:endParaRPr>
            </a:p>
            <a:p>
              <a:pPr algn="l" rtl="0">
                <a:defRPr sz="1000"/>
              </a:pPr>
              <a:endParaRPr lang="en-US" sz="900" b="0" i="0" u="none" strike="noStrike" baseline="0%">
                <a:solidFill>
                  <a:srgbClr val="000000"/>
                </a:solidFill>
                <a:latin typeface="Tahoma" pitchFamily="2" charset="0"/>
                <a:ea typeface="Tahoma" pitchFamily="2" charset="0"/>
                <a:cs typeface="Tahoma" pitchFamily="2" charset="0"/>
              </a:endParaRPr>
            </a:p>
          </xdr:txBody>
        </xdr:sp>
        <xdr:clientData/>
      </xdr:twoCellAnchor>
    </mc:Fallback>
  </mc:AlternateContent>
  <mc:AlternateContent xmlns:mc="http://schemas.openxmlformats.org/markup-compatibility/2006">
    <mc:Choice xmlns:v="urn:schemas-microsoft-com:vml" Requires="v"/>
    <mc:Fallback>
      <xdr:twoCellAnchor editAs="absolute">
        <xdr:from>
          <xdr:col>0</xdr:col>
          <xdr:colOff>4673600</xdr:colOff>
          <xdr:row>44</xdr:row>
          <xdr:rowOff>101600</xdr:rowOff>
        </xdr:from>
        <xdr:to>
          <xdr:col>4</xdr:col>
          <xdr:colOff>254000</xdr:colOff>
          <xdr:row>47</xdr:row>
          <xdr:rowOff>0</xdr:rowOff>
        </xdr:to>
        <xdr:sp macro="" textlink="">
          <xdr:nvSpPr>
            <xdr:cNvPr id="22545" name="Comment 17" hidden="1">
              <a:extLst>
                <a:ext uri="{FF2B5EF4-FFF2-40B4-BE49-F238E27FC236}">
                  <a16:creationId xmlns:a16="http://schemas.microsoft.com/office/drawing/2014/main" id="{5AA6FA42-34E5-1A4F-BB9F-3700FF755361}"/>
                </a:ext>
              </a:extLst>
            </xdr:cNvPr>
            <xdr:cNvSpPr txBox="1">
              <a:spLocks noChangeArrowheads="1"/>
            </xdr:cNvSpPr>
          </xdr:nvSpPr>
          <xdr:spPr bwMode="auto">
            <a:xfrm>
              <a:off x="4254500" y="8547100"/>
              <a:ext cx="2692400" cy="495300"/>
            </a:xfrm>
            <a:prstGeom prst="rect">
              <a:avLst/>
            </a:prstGeom>
            <a:solidFill>
              <a:srgbClr val="FFFFE1"/>
            </a:solidFill>
            <a:ln w="9525">
              <a:solidFill>
                <a:srgbClr val="000000"/>
              </a:solidFill>
              <a:miter lim="8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18288" tIns="18288" rIns="0" bIns="0" anchor="t" upright="1"/>
            <a:lstStyle/>
            <a:p>
              <a:pPr algn="l" rtl="0">
                <a:defRPr sz="1000"/>
              </a:pPr>
              <a:r>
                <a:rPr lang="en-US" sz="800" b="0" i="0" u="none" strike="noStrike" baseline="0%">
                  <a:solidFill>
                    <a:srgbClr val="000000"/>
                  </a:solidFill>
                  <a:latin typeface="Tahoma" pitchFamily="2" charset="0"/>
                  <a:ea typeface="Tahoma" pitchFamily="2" charset="0"/>
                  <a:cs typeface="Tahoma" pitchFamily="2" charset="0"/>
                </a:rPr>
                <a:t>Only abolishment of Working Cash Fund must transfer its funds directly to the Educational Fund upon adoption of a resolution and at the close of the current school Year (see 105 ILCS 5/20-8 for further explanation)</a:t>
              </a:r>
            </a:p>
            <a:p>
              <a:pPr algn="l" rtl="0">
                <a:defRPr sz="1000"/>
              </a:pPr>
              <a:r>
                <a:rPr lang="en-US" sz="800" b="0" i="0" u="none" strike="noStrike" baseline="0%">
                  <a:solidFill>
                    <a:srgbClr val="000000"/>
                  </a:solidFill>
                  <a:latin typeface="Tahoma" pitchFamily="2" charset="0"/>
                  <a:ea typeface="Tahoma" pitchFamily="2" charset="0"/>
                  <a:cs typeface="Tahoma" pitchFamily="2" charset="0"/>
                </a:rPr>
                <a:t>Only abatement of working cash fund can transfer its funds to any fund in most need of money (see 105 ILCS 5/20-10 for further explanation)</a:t>
              </a:r>
            </a:p>
            <a:p>
              <a:pPr algn="l" rtl="0">
                <a:defRPr sz="1000"/>
              </a:pPr>
              <a:endParaRPr lang="en-US" sz="800" b="0" i="0" u="none" strike="noStrike" baseline="0%">
                <a:solidFill>
                  <a:srgbClr val="000000"/>
                </a:solidFill>
                <a:latin typeface="Tahoma" pitchFamily="2" charset="0"/>
                <a:ea typeface="Tahoma" pitchFamily="2" charset="0"/>
                <a:cs typeface="Tahoma" pitchFamily="2" charset="0"/>
              </a:endParaRPr>
            </a:p>
          </xdr:txBody>
        </xdr:sp>
        <xdr:clientData/>
      </xdr:twoCellAnchor>
    </mc:Fallback>
  </mc:AlternateContent>
  <mc:AlternateContent xmlns:mc="http://schemas.openxmlformats.org/markup-compatibility/2006">
    <mc:Choice xmlns:v="urn:schemas-microsoft-com:vml" Requires="v"/>
    <mc:Fallback>
      <xdr:twoCellAnchor editAs="absolute">
        <xdr:from>
          <xdr:col>1</xdr:col>
          <xdr:colOff>152400</xdr:colOff>
          <xdr:row>46</xdr:row>
          <xdr:rowOff>101600</xdr:rowOff>
        </xdr:from>
        <xdr:to>
          <xdr:col>4</xdr:col>
          <xdr:colOff>508000</xdr:colOff>
          <xdr:row>52</xdr:row>
          <xdr:rowOff>0</xdr:rowOff>
        </xdr:to>
        <xdr:sp macro="" textlink="">
          <xdr:nvSpPr>
            <xdr:cNvPr id="22546" name="Comment 18" hidden="1">
              <a:extLst>
                <a:ext uri="{FF2B5EF4-FFF2-40B4-BE49-F238E27FC236}">
                  <a16:creationId xmlns:a16="http://schemas.microsoft.com/office/drawing/2014/main" id="{AD68E419-8AB4-CE4A-9FDB-01C552650E98}"/>
                </a:ext>
              </a:extLst>
            </xdr:cNvPr>
            <xdr:cNvSpPr txBox="1">
              <a:spLocks noChangeArrowheads="1"/>
            </xdr:cNvSpPr>
          </xdr:nvSpPr>
          <xdr:spPr bwMode="auto">
            <a:xfrm>
              <a:off x="4406900" y="8928100"/>
              <a:ext cx="2794000" cy="1079500"/>
            </a:xfrm>
            <a:prstGeom prst="rect">
              <a:avLst/>
            </a:prstGeom>
            <a:solidFill>
              <a:srgbClr val="FFFFE1"/>
            </a:solidFill>
            <a:ln w="9525">
              <a:solidFill>
                <a:srgbClr val="000000"/>
              </a:solidFill>
              <a:miter lim="8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18288" tIns="18288" rIns="0" bIns="0" anchor="t" upright="1"/>
            <a:lstStyle/>
            <a:p>
              <a:pPr algn="l" rtl="0">
                <a:defRPr sz="1000"/>
              </a:pPr>
              <a:r>
                <a:rPr lang="en-US" sz="800" b="0" i="0" u="none" strike="noStrike" baseline="0%">
                  <a:solidFill>
                    <a:srgbClr val="000000"/>
                  </a:solidFill>
                  <a:latin typeface="Tahoma" pitchFamily="2" charset="0"/>
                  <a:ea typeface="Tahoma" pitchFamily="2" charset="0"/>
                  <a:cs typeface="Tahoma" pitchFamily="2" charset="0"/>
                </a:rPr>
                <a:t>Only abolishment of Working Cash Fund must transfer its funds directly to the Educational Fund upon adoption of a resolution and at the close of the current school Year (see 105 ILCS 5/20-8 for further explanation)</a:t>
              </a:r>
            </a:p>
            <a:p>
              <a:pPr algn="l" rtl="0">
                <a:defRPr sz="1000"/>
              </a:pPr>
              <a:r>
                <a:rPr lang="en-US" sz="800" b="0" i="0" u="none" strike="noStrike" baseline="0%">
                  <a:solidFill>
                    <a:srgbClr val="000000"/>
                  </a:solidFill>
                  <a:latin typeface="Tahoma" pitchFamily="2" charset="0"/>
                  <a:ea typeface="Tahoma" pitchFamily="2" charset="0"/>
                  <a:cs typeface="Tahoma" pitchFamily="2" charset="0"/>
                </a:rPr>
                <a:t>Only abatement of working cash fund can transfer its funds to any fund in most need of money (see 105 ILCS 5/20-10 for further explanation)</a:t>
              </a:r>
              <a:endParaRPr lang="en-US" sz="900" b="0" i="0" u="none" strike="noStrike" baseline="0%">
                <a:solidFill>
                  <a:srgbClr val="000000"/>
                </a:solidFill>
                <a:latin typeface="Tahoma" pitchFamily="2" charset="0"/>
                <a:ea typeface="Tahoma" pitchFamily="2" charset="0"/>
                <a:cs typeface="Tahoma" pitchFamily="2" charset="0"/>
              </a:endParaRPr>
            </a:p>
            <a:p>
              <a:pPr algn="l" rtl="0">
                <a:defRPr sz="1000"/>
              </a:pPr>
              <a:endParaRPr lang="en-US" sz="900" b="0" i="0" u="none" strike="noStrike" baseline="0%">
                <a:solidFill>
                  <a:srgbClr val="000000"/>
                </a:solidFill>
                <a:latin typeface="Tahoma" pitchFamily="2" charset="0"/>
                <a:ea typeface="Tahoma" pitchFamily="2" charset="0"/>
                <a:cs typeface="Tahoma" pitchFamily="2" charset="0"/>
              </a:endParaRPr>
            </a:p>
          </xdr:txBody>
        </xdr:sp>
        <xdr:clientData/>
      </xdr:twoCellAnchor>
    </mc:Fallback>
  </mc:AlternateContent>
  <mc:AlternateContent xmlns:mc="http://schemas.openxmlformats.org/markup-compatibility/2006">
    <mc:Choice xmlns:v="urn:schemas-microsoft-com:vml" Requires="v"/>
    <mc:Fallback>
      <xdr:twoCellAnchor editAs="absolute">
        <xdr:from>
          <xdr:col>0</xdr:col>
          <xdr:colOff>4673600</xdr:colOff>
          <xdr:row>48</xdr:row>
          <xdr:rowOff>152400</xdr:rowOff>
        </xdr:from>
        <xdr:to>
          <xdr:col>4</xdr:col>
          <xdr:colOff>660400</xdr:colOff>
          <xdr:row>52</xdr:row>
          <xdr:rowOff>101600</xdr:rowOff>
        </xdr:to>
        <xdr:sp macro="" textlink="">
          <xdr:nvSpPr>
            <xdr:cNvPr id="22547" name="Comment 19" hidden="1">
              <a:extLst>
                <a:ext uri="{FF2B5EF4-FFF2-40B4-BE49-F238E27FC236}">
                  <a16:creationId xmlns:a16="http://schemas.microsoft.com/office/drawing/2014/main" id="{8BB3594B-56B6-4843-A3E4-E9F8F54E5952}"/>
                </a:ext>
              </a:extLst>
            </xdr:cNvPr>
            <xdr:cNvSpPr txBox="1">
              <a:spLocks noChangeArrowheads="1"/>
            </xdr:cNvSpPr>
          </xdr:nvSpPr>
          <xdr:spPr bwMode="auto">
            <a:xfrm>
              <a:off x="4254500" y="9410700"/>
              <a:ext cx="3098800" cy="698500"/>
            </a:xfrm>
            <a:prstGeom prst="rect">
              <a:avLst/>
            </a:prstGeom>
            <a:solidFill>
              <a:srgbClr val="FFFFE1"/>
            </a:solidFill>
            <a:ln w="9525">
              <a:solidFill>
                <a:srgbClr val="000000"/>
              </a:solidFill>
              <a:miter lim="8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18288" tIns="18288" rIns="0" bIns="0" anchor="t" upright="1"/>
            <a:lstStyle/>
            <a:p>
              <a:pPr algn="l" rtl="0">
                <a:defRPr sz="1000"/>
              </a:pPr>
              <a:r>
                <a:rPr lang="en-US" sz="800" b="0" i="0" u="none" strike="noStrike" baseline="0%">
                  <a:solidFill>
                    <a:srgbClr val="000000"/>
                  </a:solidFill>
                  <a:latin typeface="Tahoma" pitchFamily="2" charset="0"/>
                  <a:ea typeface="Tahoma" pitchFamily="2" charset="0"/>
                  <a:cs typeface="Tahoma" pitchFamily="2" charset="0"/>
                </a:rPr>
                <a:t>Requires notification to the county clerk to abate an equal amount from taxes next extended. See Section 17-2.11 for limited transfer to O&amp;M</a:t>
              </a:r>
              <a:endParaRPr lang="en-US" sz="900" b="0" i="0" u="none" strike="noStrike" baseline="0%">
                <a:solidFill>
                  <a:srgbClr val="000000"/>
                </a:solidFill>
                <a:latin typeface="Tahoma" pitchFamily="2" charset="0"/>
                <a:ea typeface="Tahoma" pitchFamily="2" charset="0"/>
                <a:cs typeface="Tahoma" pitchFamily="2" charset="0"/>
              </a:endParaRPr>
            </a:p>
            <a:p>
              <a:pPr algn="l" rtl="0">
                <a:defRPr sz="1000"/>
              </a:pPr>
              <a:endParaRPr lang="en-US" sz="900" b="0" i="0" u="none" strike="noStrike" baseline="0%">
                <a:solidFill>
                  <a:srgbClr val="000000"/>
                </a:solidFill>
                <a:latin typeface="Tahoma" pitchFamily="2" charset="0"/>
                <a:ea typeface="Tahoma" pitchFamily="2" charset="0"/>
                <a:cs typeface="Tahoma" pitchFamily="2" charset="0"/>
              </a:endParaRPr>
            </a:p>
          </xdr:txBody>
        </xdr:sp>
        <xdr:clientData/>
      </xdr:twoCellAnchor>
    </mc:Fallback>
  </mc:AlternateContent>
  <mc:AlternateContent xmlns:mc="http://schemas.openxmlformats.org/markup-compatibility/2006">
    <mc:Choice xmlns:v="urn:schemas-microsoft-com:vml" Requires="v"/>
    <mc:Fallback>
      <xdr:twoCellAnchor editAs="absolute">
        <xdr:from>
          <xdr:col>0</xdr:col>
          <xdr:colOff>4673600</xdr:colOff>
          <xdr:row>51</xdr:row>
          <xdr:rowOff>0</xdr:rowOff>
        </xdr:from>
        <xdr:to>
          <xdr:col>4</xdr:col>
          <xdr:colOff>457200</xdr:colOff>
          <xdr:row>51</xdr:row>
          <xdr:rowOff>152400</xdr:rowOff>
        </xdr:to>
        <xdr:sp macro="" textlink="">
          <xdr:nvSpPr>
            <xdr:cNvPr id="22548" name="Comment 20" hidden="1">
              <a:extLst>
                <a:ext uri="{FF2B5EF4-FFF2-40B4-BE49-F238E27FC236}">
                  <a16:creationId xmlns:a16="http://schemas.microsoft.com/office/drawing/2014/main" id="{8169B8E6-2B00-5841-B088-40BDA8F4DF90}"/>
                </a:ext>
              </a:extLst>
            </xdr:cNvPr>
            <xdr:cNvSpPr txBox="1">
              <a:spLocks noChangeArrowheads="1"/>
            </xdr:cNvSpPr>
          </xdr:nvSpPr>
          <xdr:spPr bwMode="auto">
            <a:xfrm>
              <a:off x="4254500" y="9791700"/>
              <a:ext cx="2895600" cy="152400"/>
            </a:xfrm>
            <a:prstGeom prst="rect">
              <a:avLst/>
            </a:prstGeom>
            <a:solidFill>
              <a:srgbClr val="FFFFE1"/>
            </a:solidFill>
            <a:ln w="9525">
              <a:solidFill>
                <a:srgbClr val="000000"/>
              </a:solidFill>
              <a:miter lim="8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18288" tIns="18288" rIns="0" bIns="0" anchor="t" upright="1"/>
            <a:lstStyle/>
            <a:p>
              <a:pPr algn="l" rtl="0">
                <a:defRPr sz="1000"/>
              </a:pPr>
              <a:r>
                <a:rPr lang="en-US" sz="800" b="0" i="0" u="none" strike="noStrike" baseline="0%">
                  <a:solidFill>
                    <a:srgbClr val="000000"/>
                  </a:solidFill>
                  <a:latin typeface="Tahoma" pitchFamily="2" charset="0"/>
                  <a:ea typeface="Tahoma" pitchFamily="2" charset="0"/>
                  <a:cs typeface="Tahoma" pitchFamily="2" charset="0"/>
                </a:rPr>
                <a:t>Requires notification to the county clerk to abate an equal amount from taxes next extended.</a:t>
              </a:r>
              <a:endParaRPr lang="en-US" sz="900" b="0" i="0" u="none" strike="noStrike" baseline="0%">
                <a:solidFill>
                  <a:srgbClr val="000000"/>
                </a:solidFill>
                <a:latin typeface="Tahoma" pitchFamily="2" charset="0"/>
                <a:ea typeface="Tahoma" pitchFamily="2" charset="0"/>
                <a:cs typeface="Tahoma" pitchFamily="2" charset="0"/>
              </a:endParaRPr>
            </a:p>
            <a:p>
              <a:pPr algn="l" rtl="0">
                <a:defRPr sz="1000"/>
              </a:pPr>
              <a:endParaRPr lang="en-US" sz="900" b="0" i="0" u="none" strike="noStrike" baseline="0%">
                <a:solidFill>
                  <a:srgbClr val="000000"/>
                </a:solidFill>
                <a:latin typeface="Tahoma" pitchFamily="2" charset="0"/>
                <a:ea typeface="Tahoma" pitchFamily="2" charset="0"/>
                <a:cs typeface="Tahoma" pitchFamily="2" charset="0"/>
              </a:endParaRPr>
            </a:p>
          </xdr:txBody>
        </xdr:sp>
        <xdr:clientData/>
      </xdr:twoCellAnchor>
    </mc:Fallback>
  </mc:AlternateContent>
  <mc:AlternateContent xmlns:mc="http://schemas.openxmlformats.org/markup-compatibility/2006">
    <mc:Choice xmlns:v="urn:schemas-microsoft-com:vml" Requires="v"/>
    <mc:Fallback>
      <xdr:twoCellAnchor editAs="absolute">
        <xdr:from>
          <xdr:col>2</xdr:col>
          <xdr:colOff>152400</xdr:colOff>
          <xdr:row>88</xdr:row>
          <xdr:rowOff>101600</xdr:rowOff>
        </xdr:from>
        <xdr:to>
          <xdr:col>4</xdr:col>
          <xdr:colOff>254000</xdr:colOff>
          <xdr:row>89</xdr:row>
          <xdr:rowOff>203200</xdr:rowOff>
        </xdr:to>
        <xdr:sp macro="" textlink="">
          <xdr:nvSpPr>
            <xdr:cNvPr id="22549" name="Comment 21" hidden="1">
              <a:extLst>
                <a:ext uri="{FF2B5EF4-FFF2-40B4-BE49-F238E27FC236}">
                  <a16:creationId xmlns:a16="http://schemas.microsoft.com/office/drawing/2014/main" id="{7816C6BC-B921-7540-85A3-DDED2DF6BBD3}"/>
                </a:ext>
              </a:extLst>
            </xdr:cNvPr>
            <xdr:cNvSpPr txBox="1">
              <a:spLocks noChangeArrowheads="1"/>
            </xdr:cNvSpPr>
          </xdr:nvSpPr>
          <xdr:spPr bwMode="auto">
            <a:xfrm>
              <a:off x="4762500" y="16789400"/>
              <a:ext cx="2184400" cy="292100"/>
            </a:xfrm>
            <a:prstGeom prst="rect">
              <a:avLst/>
            </a:prstGeom>
            <a:solidFill>
              <a:srgbClr val="FFFFE1"/>
            </a:solidFill>
            <a:ln w="9525">
              <a:solidFill>
                <a:srgbClr val="000000"/>
              </a:solidFill>
              <a:miter lim="8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18288" tIns="18288" rIns="0" bIns="0" anchor="t" upright="1"/>
            <a:lstStyle/>
            <a:p>
              <a:pPr algn="l" rtl="0">
                <a:defRPr sz="1000"/>
              </a:pPr>
              <a:r>
                <a:rPr lang="en-US" sz="800" b="0" i="0" u="none" strike="noStrike" baseline="0%">
                  <a:solidFill>
                    <a:srgbClr val="000000"/>
                  </a:solidFill>
                  <a:latin typeface="Tahoma" pitchFamily="2" charset="0"/>
                  <a:ea typeface="Tahoma" pitchFamily="2" charset="0"/>
                  <a:cs typeface="Tahoma" pitchFamily="2" charset="0"/>
                </a:rPr>
                <a:t>Equals Line 8 minus Line 17</a:t>
              </a:r>
            </a:p>
            <a:p>
              <a:pPr algn="l" rtl="0">
                <a:defRPr sz="1000"/>
              </a:pPr>
              <a:endParaRPr lang="en-US" sz="800" b="0" i="0" u="none" strike="noStrike" baseline="0%">
                <a:solidFill>
                  <a:srgbClr val="000000"/>
                </a:solidFill>
                <a:latin typeface="Tahoma" pitchFamily="2" charset="0"/>
                <a:ea typeface="Tahoma" pitchFamily="2" charset="0"/>
                <a:cs typeface="Tahoma" pitchFamily="2" charset="0"/>
              </a:endParaRPr>
            </a:p>
          </xdr:txBody>
        </xdr:sp>
        <xdr:clientData/>
      </xdr:twoCellAnchor>
    </mc:Fallback>
  </mc:AlternateContent>
  <mc:AlternateContent xmlns:mc="http://schemas.openxmlformats.org/markup-compatibility/2006">
    <mc:Choice xmlns:v="urn:schemas-microsoft-com:vml" Requires="v"/>
    <mc:Fallback>
      <xdr:twoCellAnchor editAs="absolute">
        <xdr:from>
          <xdr:col>1</xdr:col>
          <xdr:colOff>152400</xdr:colOff>
          <xdr:row>97</xdr:row>
          <xdr:rowOff>101600</xdr:rowOff>
        </xdr:from>
        <xdr:to>
          <xdr:col>5</xdr:col>
          <xdr:colOff>711200</xdr:colOff>
          <xdr:row>100</xdr:row>
          <xdr:rowOff>0</xdr:rowOff>
        </xdr:to>
        <xdr:sp macro="" textlink="">
          <xdr:nvSpPr>
            <xdr:cNvPr id="22550" name="Comment 22" hidden="1">
              <a:extLst>
                <a:ext uri="{FF2B5EF4-FFF2-40B4-BE49-F238E27FC236}">
                  <a16:creationId xmlns:a16="http://schemas.microsoft.com/office/drawing/2014/main" id="{13F031D7-1529-B74E-A0CC-58166CB195FF}"/>
                </a:ext>
              </a:extLst>
            </xdr:cNvPr>
            <xdr:cNvSpPr txBox="1">
              <a:spLocks noChangeArrowheads="1"/>
            </xdr:cNvSpPr>
          </xdr:nvSpPr>
          <xdr:spPr bwMode="auto">
            <a:xfrm>
              <a:off x="4406900" y="18389600"/>
              <a:ext cx="4038600" cy="520700"/>
            </a:xfrm>
            <a:prstGeom prst="rect">
              <a:avLst/>
            </a:prstGeom>
            <a:solidFill>
              <a:srgbClr val="FFFFE1"/>
            </a:solidFill>
            <a:ln w="9525">
              <a:solidFill>
                <a:srgbClr val="000000"/>
              </a:solidFill>
              <a:miter lim="8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18288" tIns="18288" rIns="0" bIns="0" anchor="t" upright="1"/>
            <a:lstStyle/>
            <a:p>
              <a:pPr algn="l" rtl="0">
                <a:defRPr sz="1000"/>
              </a:pPr>
              <a:r>
                <a:rPr lang="en-US" sz="800" b="0" i="0" u="none" strike="noStrike" baseline="0%">
                  <a:solidFill>
                    <a:srgbClr val="000000"/>
                  </a:solidFill>
                  <a:latin typeface="Tahoma" pitchFamily="2" charset="0"/>
                  <a:ea typeface="Tahoma" pitchFamily="2" charset="0"/>
                  <a:cs typeface="Tahoma" pitchFamily="2" charset="0"/>
                </a:rPr>
                <a:t>GASB Statement No. 24; Accounting and Financial Reporting for Certain Grants and Other Financial Assistance.  The "On Behalf of" Payments should only be reflected on this page.</a:t>
              </a:r>
            </a:p>
          </xdr:txBody>
        </xdr:sp>
        <xdr:clientData/>
      </xdr:twoCellAnchor>
    </mc:Fallback>
  </mc:AlternateContent>
  <mc:AlternateContent xmlns:mc="http://schemas.openxmlformats.org/markup-compatibility/2006">
    <mc:Choice xmlns:v="urn:schemas-microsoft-com:vml" Requires="v"/>
    <mc:Fallback>
      <xdr:twoCellAnchor editAs="absolute">
        <xdr:from>
          <xdr:col>1</xdr:col>
          <xdr:colOff>152400</xdr:colOff>
          <xdr:row>106</xdr:row>
          <xdr:rowOff>50800</xdr:rowOff>
        </xdr:from>
        <xdr:to>
          <xdr:col>5</xdr:col>
          <xdr:colOff>609600</xdr:colOff>
          <xdr:row>108</xdr:row>
          <xdr:rowOff>101600</xdr:rowOff>
        </xdr:to>
        <xdr:sp macro="" textlink="">
          <xdr:nvSpPr>
            <xdr:cNvPr id="22551" name="Comment 23" hidden="1">
              <a:extLst>
                <a:ext uri="{FF2B5EF4-FFF2-40B4-BE49-F238E27FC236}">
                  <a16:creationId xmlns:a16="http://schemas.microsoft.com/office/drawing/2014/main" id="{6FF79A57-5E65-B545-8600-A04D2F075C53}"/>
                </a:ext>
              </a:extLst>
            </xdr:cNvPr>
            <xdr:cNvSpPr txBox="1">
              <a:spLocks noChangeArrowheads="1"/>
            </xdr:cNvSpPr>
          </xdr:nvSpPr>
          <xdr:spPr bwMode="auto">
            <a:xfrm>
              <a:off x="4406900" y="20040600"/>
              <a:ext cx="3937000" cy="457200"/>
            </a:xfrm>
            <a:prstGeom prst="rect">
              <a:avLst/>
            </a:prstGeom>
            <a:solidFill>
              <a:srgbClr val="FFFFE1"/>
            </a:solidFill>
            <a:ln w="9525">
              <a:solidFill>
                <a:srgbClr val="000000"/>
              </a:solidFill>
              <a:miter lim="8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18288" tIns="18288" rIns="0" bIns="0" anchor="t" upright="1"/>
            <a:lstStyle/>
            <a:p>
              <a:pPr algn="l" rtl="0">
                <a:defRPr sz="1000"/>
              </a:pPr>
              <a:r>
                <a:rPr lang="en-US" sz="800" b="0" i="0" u="none" strike="noStrike" baseline="0%">
                  <a:solidFill>
                    <a:srgbClr val="000000"/>
                  </a:solidFill>
                  <a:latin typeface="Tahoma" pitchFamily="2" charset="0"/>
                  <a:ea typeface="Tahoma" pitchFamily="2" charset="0"/>
                  <a:cs typeface="Tahoma" pitchFamily="2" charset="0"/>
                </a:rPr>
                <a:t>GASB Statement No. 24; Accounting and Financial Reporting for Certain Grants and Other Financial Assistance.  The "On Behalf of" Payments should only be reflected on this page.</a:t>
              </a:r>
            </a:p>
          </xdr:txBody>
        </xdr:sp>
        <xdr:clientData/>
      </xdr:twoCellAnchor>
    </mc:Fallback>
  </mc:AlternateContent>
  <mc:AlternateContent xmlns:mc="http://schemas.openxmlformats.org/markup-compatibility/2006">
    <mc:Choice xmlns:v="urn:schemas-microsoft-com:vml" Requires="v"/>
    <mc:Fallback>
      <xdr:twoCellAnchor editAs="absolute">
        <xdr:from>
          <xdr:col>2</xdr:col>
          <xdr:colOff>152400</xdr:colOff>
          <xdr:row>108</xdr:row>
          <xdr:rowOff>50800</xdr:rowOff>
        </xdr:from>
        <xdr:to>
          <xdr:col>4</xdr:col>
          <xdr:colOff>254000</xdr:colOff>
          <xdr:row>110</xdr:row>
          <xdr:rowOff>0</xdr:rowOff>
        </xdr:to>
        <xdr:sp macro="" textlink="">
          <xdr:nvSpPr>
            <xdr:cNvPr id="22552" name="Comment 24" hidden="1">
              <a:extLst>
                <a:ext uri="{FF2B5EF4-FFF2-40B4-BE49-F238E27FC236}">
                  <a16:creationId xmlns:a16="http://schemas.microsoft.com/office/drawing/2014/main" id="{D0F73184-1F03-DF47-AEE2-999AE7615B6E}"/>
                </a:ext>
              </a:extLst>
            </xdr:cNvPr>
            <xdr:cNvSpPr txBox="1">
              <a:spLocks noChangeArrowheads="1"/>
            </xdr:cNvSpPr>
          </xdr:nvSpPr>
          <xdr:spPr bwMode="auto">
            <a:xfrm>
              <a:off x="4762500" y="20447000"/>
              <a:ext cx="2184400" cy="368300"/>
            </a:xfrm>
            <a:prstGeom prst="rect">
              <a:avLst/>
            </a:prstGeom>
            <a:solidFill>
              <a:srgbClr val="FFFFE1"/>
            </a:solidFill>
            <a:ln w="9525">
              <a:solidFill>
                <a:srgbClr val="000000"/>
              </a:solidFill>
              <a:miter lim="8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18288" tIns="18288" rIns="0" bIns="0" anchor="t" upright="1"/>
            <a:lstStyle/>
            <a:p>
              <a:pPr algn="l" rtl="0">
                <a:defRPr sz="1000"/>
              </a:pPr>
              <a:r>
                <a:rPr lang="en-US" sz="800" b="0" i="0" u="none" strike="noStrike" baseline="0%">
                  <a:solidFill>
                    <a:srgbClr val="000000"/>
                  </a:solidFill>
                  <a:latin typeface="Tahoma" pitchFamily="2" charset="0"/>
                  <a:ea typeface="Tahoma" pitchFamily="2" charset="0"/>
                  <a:cs typeface="Tahoma" pitchFamily="2" charset="0"/>
                </a:rPr>
                <a:t>Equals Line 8 minus Line 17</a:t>
              </a:r>
            </a:p>
            <a:p>
              <a:pPr algn="l" rtl="0">
                <a:defRPr sz="1000"/>
              </a:pPr>
              <a:endParaRPr lang="en-US" sz="800" b="0" i="0" u="none" strike="noStrike" baseline="0%">
                <a:solidFill>
                  <a:srgbClr val="000000"/>
                </a:solidFill>
                <a:latin typeface="Tahoma" pitchFamily="2" charset="0"/>
                <a:ea typeface="Tahoma" pitchFamily="2" charset="0"/>
                <a:cs typeface="Tahoma" pitchFamily="2" charset="0"/>
              </a:endParaRPr>
            </a:p>
          </xdr:txBody>
        </xdr:sp>
        <xdr:clientData/>
      </xdr:twoCellAnchor>
    </mc:Fallback>
  </mc:AlternateContent>
</xdr:wsDr>
</file>

<file path=xl/drawings/drawing3.xml><?xml version="1.0" encoding="utf-8"?>
<xdr:wsDr xmlns:xdr="http://purl.oclc.org/ooxml/drawingml/spreadsheetDrawing" xmlns:a="http://purl.oclc.org/ooxml/drawingml/main">
  <mc:AlternateContent xmlns:mc="http://schemas.openxmlformats.org/markup-compatibility/2006">
    <mc:Choice xmlns:v="urn:schemas-microsoft-com:vml" Requires="v"/>
    <mc:Fallback>
      <xdr:twoCellAnchor editAs="absolute">
        <xdr:from>
          <xdr:col>0</xdr:col>
          <xdr:colOff>203200</xdr:colOff>
          <xdr:row>4</xdr:row>
          <xdr:rowOff>101600</xdr:rowOff>
        </xdr:from>
        <xdr:to>
          <xdr:col>0</xdr:col>
          <xdr:colOff>4521200</xdr:colOff>
          <xdr:row>5</xdr:row>
          <xdr:rowOff>50800</xdr:rowOff>
        </xdr:to>
        <xdr:sp macro="" textlink="">
          <xdr:nvSpPr>
            <xdr:cNvPr id="4101" name="Comment 5" hidden="1">
              <a:extLst>
                <a:ext uri="{FF2B5EF4-FFF2-40B4-BE49-F238E27FC236}">
                  <a16:creationId xmlns:a16="http://schemas.microsoft.com/office/drawing/2014/main" id="{6120FD4E-28BA-D745-B2CB-D1B30F95A156}"/>
                </a:ext>
              </a:extLst>
            </xdr:cNvPr>
            <xdr:cNvSpPr txBox="1">
              <a:spLocks noChangeArrowheads="1"/>
            </xdr:cNvSpPr>
          </xdr:nvSpPr>
          <xdr:spPr bwMode="auto">
            <a:xfrm>
              <a:off x="203200" y="1168400"/>
              <a:ext cx="3924300" cy="152400"/>
            </a:xfrm>
            <a:prstGeom prst="rect">
              <a:avLst/>
            </a:prstGeom>
            <a:solidFill>
              <a:srgbClr val="FFFFE1"/>
            </a:solidFill>
            <a:ln w="9525">
              <a:solidFill>
                <a:srgbClr val="000000"/>
              </a:solidFill>
              <a:miter lim="8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18288" tIns="18288" rIns="0" bIns="0" anchor="t" upright="1"/>
            <a:lstStyle/>
            <a:p>
              <a:pPr algn="l" rtl="0">
                <a:defRPr sz="1000"/>
              </a:pPr>
              <a:r>
                <a:rPr lang="en-US" sz="800" b="0" i="0" u="none" strike="noStrike" baseline="0%">
                  <a:solidFill>
                    <a:srgbClr val="000000"/>
                  </a:solidFill>
                  <a:latin typeface="Arial" pitchFamily="2" charset="0"/>
                  <a:cs typeface="Arial" pitchFamily="2" charset="0"/>
                </a:rPr>
                <a:t> Include revenue accounts 1110 through 1115, 1117, 1118 &amp; 1120</a:t>
              </a:r>
            </a:p>
          </xdr:txBody>
        </xdr:sp>
        <xdr:clientData/>
      </xdr:twoCellAnchor>
    </mc:Fallback>
  </mc:AlternateContent>
  <mc:AlternateContent xmlns:mc="http://schemas.openxmlformats.org/markup-compatibility/2006">
    <mc:Choice xmlns:v="urn:schemas-microsoft-com:vml" Requires="v"/>
    <mc:Fallback>
      <xdr:twoCellAnchor editAs="absolute">
        <xdr:from>
          <xdr:col>0</xdr:col>
          <xdr:colOff>203200</xdr:colOff>
          <xdr:row>14</xdr:row>
          <xdr:rowOff>50800</xdr:rowOff>
        </xdr:from>
        <xdr:to>
          <xdr:col>3</xdr:col>
          <xdr:colOff>1016000</xdr:colOff>
          <xdr:row>17</xdr:row>
          <xdr:rowOff>50800</xdr:rowOff>
        </xdr:to>
        <xdr:sp macro="" textlink="">
          <xdr:nvSpPr>
            <xdr:cNvPr id="4104" name="Comment 8" hidden="1">
              <a:extLst>
                <a:ext uri="{FF2B5EF4-FFF2-40B4-BE49-F238E27FC236}">
                  <a16:creationId xmlns:a16="http://schemas.microsoft.com/office/drawing/2014/main" id="{5E407923-70D4-B144-A678-93A1DFE5F6BF}"/>
                </a:ext>
              </a:extLst>
            </xdr:cNvPr>
            <xdr:cNvSpPr txBox="1">
              <a:spLocks noChangeArrowheads="1"/>
            </xdr:cNvSpPr>
          </xdr:nvSpPr>
          <xdr:spPr bwMode="auto">
            <a:xfrm>
              <a:off x="203200" y="2933700"/>
              <a:ext cx="6337300" cy="495300"/>
            </a:xfrm>
            <a:prstGeom prst="rect">
              <a:avLst/>
            </a:prstGeom>
            <a:solidFill>
              <a:srgbClr val="FFFFE1"/>
            </a:solidFill>
            <a:ln w="9525">
              <a:solidFill>
                <a:srgbClr val="000000"/>
              </a:solidFill>
              <a:miter lim="8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18288" tIns="18288" rIns="0" bIns="0" anchor="t" upright="1"/>
            <a:lstStyle/>
            <a:p>
              <a:pPr algn="l" rtl="0">
                <a:defRPr sz="1000"/>
              </a:pPr>
              <a:r>
                <a:rPr lang="en-US" sz="800" b="0" i="0" u="none" strike="noStrike" baseline="0%">
                  <a:solidFill>
                    <a:srgbClr val="000000"/>
                  </a:solidFill>
                  <a:latin typeface="Arial" pitchFamily="2" charset="0"/>
                  <a:cs typeface="Arial" pitchFamily="2" charset="0"/>
                </a:rPr>
                <a:t>   Corporate personal property replacement tax revenue must be first applied to the Municipal Retirement/Social Security Fund to replace tax revenue lost due to the abolition of the corporate personal property tax (30 ILCS 115/12).  This provision does  not apply to taxes levied for Medicare-Only purposes.</a:t>
              </a:r>
            </a:p>
          </xdr:txBody>
        </xdr:sp>
        <xdr:clientData/>
      </xdr:twoCellAnchor>
    </mc:Fallback>
  </mc:AlternateContent>
  <mc:AlternateContent xmlns:mc="http://schemas.openxmlformats.org/markup-compatibility/2006">
    <mc:Choice xmlns:v="urn:schemas-microsoft-com:vml" Requires="v"/>
    <mc:Fallback>
      <xdr:twoCellAnchor editAs="absolute">
        <xdr:from>
          <xdr:col>0</xdr:col>
          <xdr:colOff>4673600</xdr:colOff>
          <xdr:row>5</xdr:row>
          <xdr:rowOff>0</xdr:rowOff>
        </xdr:from>
        <xdr:to>
          <xdr:col>4</xdr:col>
          <xdr:colOff>609600</xdr:colOff>
          <xdr:row>6</xdr:row>
          <xdr:rowOff>0</xdr:rowOff>
        </xdr:to>
        <xdr:sp macro="" textlink="">
          <xdr:nvSpPr>
            <xdr:cNvPr id="4105" name="Comment 9" hidden="1">
              <a:extLst>
                <a:ext uri="{FF2B5EF4-FFF2-40B4-BE49-F238E27FC236}">
                  <a16:creationId xmlns:a16="http://schemas.microsoft.com/office/drawing/2014/main" id="{6E8877B6-2B71-104F-AED0-0409E44056C5}"/>
                </a:ext>
              </a:extLst>
            </xdr:cNvPr>
            <xdr:cNvSpPr txBox="1">
              <a:spLocks noChangeArrowheads="1"/>
            </xdr:cNvSpPr>
          </xdr:nvSpPr>
          <xdr:spPr bwMode="auto">
            <a:xfrm>
              <a:off x="4127500" y="1270000"/>
              <a:ext cx="3048000" cy="203200"/>
            </a:xfrm>
            <a:prstGeom prst="rect">
              <a:avLst/>
            </a:prstGeom>
            <a:solidFill>
              <a:srgbClr val="FFFFE1"/>
            </a:solidFill>
            <a:ln w="9525">
              <a:solidFill>
                <a:srgbClr val="000000"/>
              </a:solidFill>
              <a:miter lim="8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18288" tIns="18288" rIns="0" bIns="0" anchor="t" upright="1"/>
            <a:lstStyle/>
            <a:p>
              <a:pPr algn="l" rtl="0">
                <a:defRPr sz="1000"/>
              </a:pPr>
              <a:r>
                <a:rPr lang="en-US" sz="800" b="0" i="0" u="none" strike="noStrike" baseline="0%">
                  <a:solidFill>
                    <a:srgbClr val="000000"/>
                  </a:solidFill>
                  <a:latin typeface="Tahoma" pitchFamily="2" charset="0"/>
                  <a:ea typeface="Tahoma" pitchFamily="2" charset="0"/>
                  <a:cs typeface="Tahoma" pitchFamily="2" charset="0"/>
                </a:rPr>
                <a:t>Educational Fund (10) - Computer Technology only.</a:t>
              </a:r>
            </a:p>
          </xdr:txBody>
        </xdr:sp>
        <xdr:clientData/>
      </xdr:twoCellAnchor>
    </mc:Fallback>
  </mc:AlternateContent>
</xdr:wsDr>
</file>

<file path=xl/drawings/drawing4.xml><?xml version="1.0" encoding="utf-8"?>
<xdr:wsDr xmlns:xdr="http://purl.oclc.org/ooxml/drawingml/spreadsheetDrawing" xmlns:a="http://purl.oclc.org/ooxml/drawingml/main">
  <mc:AlternateContent xmlns:mc="http://schemas.openxmlformats.org/markup-compatibility/2006">
    <mc:Choice xmlns:v="urn:schemas-microsoft-com:vml" Requires="v"/>
    <mc:Fallback>
      <xdr:twoCellAnchor editAs="absolute">
        <xdr:from>
          <xdr:col>0</xdr:col>
          <xdr:colOff>3759200</xdr:colOff>
          <xdr:row>34</xdr:row>
          <xdr:rowOff>152400</xdr:rowOff>
        </xdr:from>
        <xdr:to>
          <xdr:col>5</xdr:col>
          <xdr:colOff>914400</xdr:colOff>
          <xdr:row>36</xdr:row>
          <xdr:rowOff>0</xdr:rowOff>
        </xdr:to>
        <xdr:sp macro="" textlink="">
          <xdr:nvSpPr>
            <xdr:cNvPr id="10247" name="Comment 7" hidden="1">
              <a:extLst>
                <a:ext uri="{FF2B5EF4-FFF2-40B4-BE49-F238E27FC236}">
                  <a16:creationId xmlns:a16="http://schemas.microsoft.com/office/drawing/2014/main" id="{95A62569-AD2F-0E49-A715-C252C7BC994E}"/>
                </a:ext>
              </a:extLst>
            </xdr:cNvPr>
            <xdr:cNvSpPr txBox="1">
              <a:spLocks noChangeArrowheads="1"/>
            </xdr:cNvSpPr>
          </xdr:nvSpPr>
          <xdr:spPr bwMode="auto">
            <a:xfrm>
              <a:off x="3695700" y="6337300"/>
              <a:ext cx="4343400" cy="190500"/>
            </a:xfrm>
            <a:prstGeom prst="rect">
              <a:avLst/>
            </a:prstGeom>
            <a:solidFill>
              <a:srgbClr val="FFFFE1"/>
            </a:solidFill>
            <a:ln w="9525">
              <a:solidFill>
                <a:srgbClr val="000000"/>
              </a:solidFill>
              <a:miter lim="8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18288" tIns="18288" rIns="0" bIns="0" anchor="t" upright="1"/>
            <a:lstStyle/>
            <a:p>
              <a:pPr algn="l" rtl="0">
                <a:defRPr sz="1000"/>
              </a:pPr>
              <a:r>
                <a:rPr lang="en-US" sz="800" b="0" i="0" u="none" strike="noStrike" baseline="0%">
                  <a:solidFill>
                    <a:srgbClr val="000000"/>
                  </a:solidFill>
                  <a:latin typeface="Arial" pitchFamily="2" charset="0"/>
                  <a:cs typeface="Arial" pitchFamily="2" charset="0"/>
                </a:rPr>
                <a:t>Include only tuition payments made to private facilities.  See Function 4100 for public facility disbursements/expenditures.</a:t>
              </a:r>
            </a:p>
          </xdr:txBody>
        </xdr:sp>
        <xdr:clientData/>
      </xdr:twoCellAnchor>
    </mc:Fallback>
  </mc:AlternateContent>
  <mc:AlternateContent xmlns:mc="http://schemas.openxmlformats.org/markup-compatibility/2006">
    <mc:Choice xmlns:v="urn:schemas-microsoft-com:vml" Requires="v"/>
    <mc:Fallback>
      <xdr:twoCellAnchor editAs="absolute">
        <xdr:from>
          <xdr:col>0</xdr:col>
          <xdr:colOff>3911600</xdr:colOff>
          <xdr:row>209</xdr:row>
          <xdr:rowOff>457200</xdr:rowOff>
        </xdr:from>
        <xdr:to>
          <xdr:col>5</xdr:col>
          <xdr:colOff>1016000</xdr:colOff>
          <xdr:row>211</xdr:row>
          <xdr:rowOff>101600</xdr:rowOff>
        </xdr:to>
        <xdr:sp macro="" textlink="">
          <xdr:nvSpPr>
            <xdr:cNvPr id="10257" name="Comment 17" hidden="1">
              <a:extLst>
                <a:ext uri="{FF2B5EF4-FFF2-40B4-BE49-F238E27FC236}">
                  <a16:creationId xmlns:a16="http://schemas.microsoft.com/office/drawing/2014/main" id="{49668C76-5597-7E49-81F2-5DDEDCF98CB5}"/>
                </a:ext>
              </a:extLst>
            </xdr:cNvPr>
            <xdr:cNvSpPr txBox="1">
              <a:spLocks noChangeArrowheads="1"/>
            </xdr:cNvSpPr>
          </xdr:nvSpPr>
          <xdr:spPr bwMode="auto">
            <a:xfrm>
              <a:off x="3695700" y="38036500"/>
              <a:ext cx="4445000" cy="292100"/>
            </a:xfrm>
            <a:prstGeom prst="rect">
              <a:avLst/>
            </a:prstGeom>
            <a:solidFill>
              <a:srgbClr val="FFFFE1"/>
            </a:solidFill>
            <a:ln w="9525">
              <a:solidFill>
                <a:srgbClr val="000000"/>
              </a:solidFill>
              <a:miter lim="8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18288" tIns="18288" rIns="0" bIns="0" anchor="t" upright="1"/>
            <a:lstStyle/>
            <a:p>
              <a:pPr algn="l" rtl="0">
                <a:defRPr sz="1000"/>
              </a:pPr>
              <a:r>
                <a:rPr lang="en-US" sz="800" b="0" i="0" u="none" strike="noStrike" baseline="0%">
                  <a:solidFill>
                    <a:srgbClr val="000000"/>
                  </a:solidFill>
                  <a:latin typeface="Tahoma" pitchFamily="2" charset="0"/>
                  <a:ea typeface="Tahoma" pitchFamily="2" charset="0"/>
                  <a:cs typeface="Tahoma" pitchFamily="2" charset="0"/>
                </a:rPr>
                <a:t>Payment towards the retirement of lease/purchase agreements or bonded/other indebtedness (principal only) otherwise reported within the fund―e.g. alternate revenue bonds( Describe &amp; Itemize).</a:t>
              </a:r>
            </a:p>
            <a:p>
              <a:pPr algn="l" rtl="0">
                <a:defRPr sz="1000"/>
              </a:pPr>
              <a:endParaRPr lang="en-US" sz="800" b="0" i="0" u="none" strike="noStrike" baseline="0%">
                <a:solidFill>
                  <a:srgbClr val="000000"/>
                </a:solidFill>
                <a:latin typeface="Tahoma" pitchFamily="2" charset="0"/>
                <a:ea typeface="Tahoma" pitchFamily="2" charset="0"/>
                <a:cs typeface="Tahoma" pitchFamily="2" charset="0"/>
              </a:endParaRPr>
            </a:p>
          </xdr:txBody>
        </xdr:sp>
        <xdr:clientData/>
      </xdr:twoCellAnchor>
    </mc:Fallback>
  </mc:AlternateContent>
  <mc:AlternateContent xmlns:mc="http://schemas.openxmlformats.org/markup-compatibility/2006">
    <mc:Choice xmlns:v="urn:schemas-microsoft-com:vml" Requires="v"/>
    <mc:Fallback>
      <xdr:twoCellAnchor editAs="absolute">
        <xdr:from>
          <xdr:col>0</xdr:col>
          <xdr:colOff>3911600</xdr:colOff>
          <xdr:row>173</xdr:row>
          <xdr:rowOff>304800</xdr:rowOff>
        </xdr:from>
        <xdr:to>
          <xdr:col>5</xdr:col>
          <xdr:colOff>101600</xdr:colOff>
          <xdr:row>173</xdr:row>
          <xdr:rowOff>508000</xdr:rowOff>
        </xdr:to>
        <xdr:sp macro="" textlink="">
          <xdr:nvSpPr>
            <xdr:cNvPr id="10258" name="Comment 18" hidden="1">
              <a:extLst>
                <a:ext uri="{FF2B5EF4-FFF2-40B4-BE49-F238E27FC236}">
                  <a16:creationId xmlns:a16="http://schemas.microsoft.com/office/drawing/2014/main" id="{B02CB876-951F-B349-92D6-F71F3F63C66B}"/>
                </a:ext>
              </a:extLst>
            </xdr:cNvPr>
            <xdr:cNvSpPr txBox="1">
              <a:spLocks noChangeArrowheads="1"/>
            </xdr:cNvSpPr>
          </xdr:nvSpPr>
          <xdr:spPr bwMode="auto">
            <a:xfrm>
              <a:off x="3695700" y="31407100"/>
              <a:ext cx="3530600" cy="114300"/>
            </a:xfrm>
            <a:prstGeom prst="rect">
              <a:avLst/>
            </a:prstGeom>
            <a:solidFill>
              <a:srgbClr val="FFFFE1"/>
            </a:solidFill>
            <a:ln w="9525">
              <a:solidFill>
                <a:srgbClr val="000000"/>
              </a:solidFill>
              <a:miter lim="8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18288" tIns="18288" rIns="0" bIns="0" anchor="t" upright="1"/>
            <a:lstStyle/>
            <a:p>
              <a:pPr algn="l" rtl="0">
                <a:defRPr sz="1000"/>
              </a:pPr>
              <a:r>
                <a:rPr lang="en-US" sz="800" b="0" i="0" u="none" strike="noStrike" baseline="0%">
                  <a:solidFill>
                    <a:srgbClr val="000000"/>
                  </a:solidFill>
                  <a:latin typeface="Tahoma" pitchFamily="2" charset="0"/>
                  <a:ea typeface="Tahoma" pitchFamily="2" charset="0"/>
                  <a:cs typeface="Tahoma" pitchFamily="2" charset="0"/>
                </a:rPr>
                <a:t>Payment towards the retirement of lease/purchase agreements or bonded/other indebtedness (principal only) otherwise reported within the fund―e.g. alternate revenue bonds( Describe &amp; Itemize).</a:t>
              </a:r>
            </a:p>
            <a:p>
              <a:pPr algn="l" rtl="0">
                <a:defRPr sz="1000"/>
              </a:pPr>
              <a:endParaRPr lang="en-US" sz="800" b="0" i="0" u="none" strike="noStrike" baseline="0%">
                <a:solidFill>
                  <a:srgbClr val="000000"/>
                </a:solidFill>
                <a:latin typeface="Tahoma" pitchFamily="2" charset="0"/>
                <a:ea typeface="Tahoma" pitchFamily="2" charset="0"/>
                <a:cs typeface="Tahoma" pitchFamily="2" charset="0"/>
              </a:endParaRPr>
            </a:p>
          </xdr:txBody>
        </xdr:sp>
        <xdr:clientData/>
      </xdr:twoCellAnchor>
    </mc:Fallback>
  </mc:AlternateContent>
  <mc:AlternateContent xmlns:mc="http://schemas.openxmlformats.org/markup-compatibility/2006">
    <mc:Choice xmlns:v="urn:schemas-microsoft-com:vml" Requires="v"/>
    <mc:Fallback>
      <xdr:twoCellAnchor editAs="absolute">
        <xdr:from>
          <xdr:col>1</xdr:col>
          <xdr:colOff>152400</xdr:colOff>
          <xdr:row>452</xdr:row>
          <xdr:rowOff>0</xdr:rowOff>
        </xdr:from>
        <xdr:to>
          <xdr:col>4</xdr:col>
          <xdr:colOff>203200</xdr:colOff>
          <xdr:row>453</xdr:row>
          <xdr:rowOff>152400</xdr:rowOff>
        </xdr:to>
        <xdr:sp macro="" textlink="">
          <xdr:nvSpPr>
            <xdr:cNvPr id="10259" name="Comment 19" hidden="1">
              <a:extLst>
                <a:ext uri="{FF2B5EF4-FFF2-40B4-BE49-F238E27FC236}">
                  <a16:creationId xmlns:a16="http://schemas.microsoft.com/office/drawing/2014/main" id="{843B0345-24BA-F947-A2C6-F2BA4DFDA23E}"/>
                </a:ext>
              </a:extLst>
            </xdr:cNvPr>
            <xdr:cNvSpPr txBox="1">
              <a:spLocks noChangeArrowheads="1"/>
            </xdr:cNvSpPr>
          </xdr:nvSpPr>
          <xdr:spPr bwMode="auto">
            <a:xfrm>
              <a:off x="3848100" y="79489300"/>
              <a:ext cx="2463800" cy="330200"/>
            </a:xfrm>
            <a:prstGeom prst="rect">
              <a:avLst/>
            </a:prstGeom>
            <a:solidFill>
              <a:srgbClr val="FFFFE1"/>
            </a:solidFill>
            <a:ln w="9525">
              <a:solidFill>
                <a:srgbClr val="000000"/>
              </a:solidFill>
              <a:miter lim="8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18288" tIns="18288" rIns="0" bIns="0" anchor="t" upright="1"/>
            <a:lstStyle/>
            <a:p>
              <a:pPr algn="l" rtl="0">
                <a:defRPr sz="1000"/>
              </a:pPr>
              <a:r>
                <a:rPr lang="en-US" sz="1000" b="0" i="0" u="none" strike="noStrike" baseline="30%">
                  <a:solidFill>
                    <a:srgbClr val="000000"/>
                  </a:solidFill>
                  <a:latin typeface="Tahoma" pitchFamily="2" charset="0"/>
                  <a:ea typeface="Tahoma" pitchFamily="2" charset="0"/>
                  <a:cs typeface="Tahoma" pitchFamily="2" charset="0"/>
                </a:rPr>
                <a:t>15</a:t>
              </a:r>
              <a:r>
                <a:rPr lang="en-US" sz="800" b="0" i="0" u="none" strike="noStrike" baseline="0%">
                  <a:solidFill>
                    <a:srgbClr val="000000"/>
                  </a:solidFill>
                  <a:latin typeface="Tahoma" pitchFamily="2" charset="0"/>
                  <a:ea typeface="Tahoma" pitchFamily="2" charset="0"/>
                  <a:cs typeface="Tahoma" pitchFamily="2" charset="0"/>
                </a:rPr>
                <a:t>  Payment towards the retirement of lease/purchase agreements or bonded/other indebtedness (principal only) otherwise reported within the fund - e.g.: alternate revenue bonds.  (Describe &amp; Itemize)</a:t>
              </a:r>
            </a:p>
          </xdr:txBody>
        </xdr:sp>
        <xdr:clientData/>
      </xdr:twoCellAnchor>
    </mc:Fallback>
  </mc:AlternateContent>
  <mc:AlternateContent xmlns:mc="http://schemas.openxmlformats.org/markup-compatibility/2006">
    <mc:Choice xmlns:v="urn:schemas-microsoft-com:vml" Requires="v"/>
    <mc:Fallback>
      <xdr:twoCellAnchor editAs="absolute">
        <xdr:from>
          <xdr:col>1</xdr:col>
          <xdr:colOff>152400</xdr:colOff>
          <xdr:row>33</xdr:row>
          <xdr:rowOff>50800</xdr:rowOff>
        </xdr:from>
        <xdr:to>
          <xdr:col>6</xdr:col>
          <xdr:colOff>508000</xdr:colOff>
          <xdr:row>35</xdr:row>
          <xdr:rowOff>0</xdr:rowOff>
        </xdr:to>
        <xdr:sp macro="" textlink="">
          <xdr:nvSpPr>
            <xdr:cNvPr id="10260" name="Comment 20" hidden="1">
              <a:extLst>
                <a:ext uri="{FF2B5EF4-FFF2-40B4-BE49-F238E27FC236}">
                  <a16:creationId xmlns:a16="http://schemas.microsoft.com/office/drawing/2014/main" id="{7429D178-8647-8143-B44C-EE59E3E1E532}"/>
                </a:ext>
              </a:extLst>
            </xdr:cNvPr>
            <xdr:cNvSpPr txBox="1">
              <a:spLocks noChangeArrowheads="1"/>
            </xdr:cNvSpPr>
          </xdr:nvSpPr>
          <xdr:spPr bwMode="auto">
            <a:xfrm>
              <a:off x="3848100" y="6083300"/>
              <a:ext cx="4800600" cy="254000"/>
            </a:xfrm>
            <a:prstGeom prst="rect">
              <a:avLst/>
            </a:prstGeom>
            <a:solidFill>
              <a:srgbClr val="FFFFE1"/>
            </a:solidFill>
            <a:ln w="9525">
              <a:solidFill>
                <a:srgbClr val="000000"/>
              </a:solidFill>
              <a:miter lim="8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18288" tIns="18288" rIns="0" bIns="0" anchor="t" upright="1"/>
            <a:lstStyle/>
            <a:p>
              <a:pPr algn="l" rtl="0">
                <a:defRPr sz="1000"/>
              </a:pPr>
              <a:r>
                <a:rPr lang="en-US" sz="800" b="0" i="0" u="none" strike="noStrike" baseline="0%">
                  <a:solidFill>
                    <a:srgbClr val="000000"/>
                  </a:solidFill>
                  <a:latin typeface="Arial" pitchFamily="2" charset="0"/>
                  <a:cs typeface="Arial" pitchFamily="2" charset="0"/>
                </a:rPr>
                <a:t>Include only tuition payments made to private facilities.  See Function 4100 for public facility disbursements/expenditures.</a:t>
              </a:r>
            </a:p>
          </xdr:txBody>
        </xdr:sp>
        <xdr:clientData/>
      </xdr:twoCellAnchor>
    </mc:Fallback>
  </mc:AlternateContent>
  <mc:AlternateContent xmlns:mc="http://schemas.openxmlformats.org/markup-compatibility/2006">
    <mc:Choice xmlns:v="urn:schemas-microsoft-com:vml" Requires="v"/>
    <mc:Fallback>
      <xdr:twoCellAnchor editAs="absolute">
        <xdr:from>
          <xdr:col>1</xdr:col>
          <xdr:colOff>152400</xdr:colOff>
          <xdr:row>351</xdr:row>
          <xdr:rowOff>50800</xdr:rowOff>
        </xdr:from>
        <xdr:to>
          <xdr:col>6</xdr:col>
          <xdr:colOff>762000</xdr:colOff>
          <xdr:row>352</xdr:row>
          <xdr:rowOff>152400</xdr:rowOff>
        </xdr:to>
        <xdr:sp macro="" textlink="">
          <xdr:nvSpPr>
            <xdr:cNvPr id="10262" name="Comment 22" hidden="1">
              <a:extLst>
                <a:ext uri="{FF2B5EF4-FFF2-40B4-BE49-F238E27FC236}">
                  <a16:creationId xmlns:a16="http://schemas.microsoft.com/office/drawing/2014/main" id="{FB449BD5-328D-4F4C-9845-F0C2BBD2F853}"/>
                </a:ext>
              </a:extLst>
            </xdr:cNvPr>
            <xdr:cNvSpPr txBox="1">
              <a:spLocks noChangeArrowheads="1"/>
            </xdr:cNvSpPr>
          </xdr:nvSpPr>
          <xdr:spPr bwMode="auto">
            <a:xfrm>
              <a:off x="3848100" y="62865000"/>
              <a:ext cx="5054600" cy="279400"/>
            </a:xfrm>
            <a:prstGeom prst="rect">
              <a:avLst/>
            </a:prstGeom>
            <a:solidFill>
              <a:srgbClr val="FFFFE1"/>
            </a:solidFill>
            <a:ln w="9525">
              <a:solidFill>
                <a:srgbClr val="000000"/>
              </a:solidFill>
              <a:miter lim="8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18288" tIns="18288" rIns="0" bIns="0" anchor="t" upright="1"/>
            <a:lstStyle/>
            <a:p>
              <a:pPr algn="l" rtl="0">
                <a:defRPr sz="1000"/>
              </a:pPr>
              <a:r>
                <a:rPr lang="en-US" sz="1000" b="0" i="0" u="none" strike="noStrike" baseline="30%">
                  <a:solidFill>
                    <a:srgbClr val="000000"/>
                  </a:solidFill>
                  <a:latin typeface="Arial" pitchFamily="2" charset="0"/>
                  <a:cs typeface="Arial" pitchFamily="2" charset="0"/>
                </a:rPr>
                <a:t>14</a:t>
              </a:r>
              <a:r>
                <a:rPr lang="en-US" sz="800" b="0" i="0" u="none" strike="noStrike" baseline="0%">
                  <a:solidFill>
                    <a:srgbClr val="000000"/>
                  </a:solidFill>
                  <a:latin typeface="Tahoma" pitchFamily="2" charset="0"/>
                  <a:ea typeface="Tahoma" pitchFamily="2" charset="0"/>
                  <a:cs typeface="Tahoma" pitchFamily="2" charset="0"/>
                </a:rPr>
                <a:t> Include only tuition payments made to private facilities.  See Function 4100 for estimated public facility disbursements/expenditures.</a:t>
              </a:r>
            </a:p>
          </xdr:txBody>
        </xdr:sp>
        <xdr:clientData/>
      </xdr:twoCellAnchor>
    </mc:Fallback>
  </mc:AlternateContent>
</xdr:wsDr>
</file>

<file path=xl/drawings/drawing5.xml><?xml version="1.0" encoding="utf-8"?>
<xdr:wsDr xmlns:xdr="http://purl.oclc.org/ooxml/drawingml/spreadsheetDrawing" xmlns:a="http://purl.oclc.org/ooxml/drawingml/main">
  <xdr:twoCellAnchor>
    <xdr:from>
      <xdr:col>8</xdr:col>
      <xdr:colOff>190500</xdr:colOff>
      <xdr:row>0</xdr:row>
      <xdr:rowOff>95251</xdr:rowOff>
    </xdr:from>
    <xdr:to>
      <xdr:col>11</xdr:col>
      <xdr:colOff>781050</xdr:colOff>
      <xdr:row>1</xdr:row>
      <xdr:rowOff>257176</xdr:rowOff>
    </xdr:to>
    <xdr:sp macro="" textlink="">
      <xdr:nvSpPr>
        <xdr:cNvPr id="3" name="Rectangle 2">
          <a:extLst>
            <a:ext uri="{FF2B5EF4-FFF2-40B4-BE49-F238E27FC236}">
              <a16:creationId xmlns:a16="http://schemas.microsoft.com/office/drawing/2014/main" id="{00000000-0008-0000-0C00-000003000000}"/>
            </a:ext>
          </a:extLst>
        </xdr:cNvPr>
        <xdr:cNvSpPr/>
      </xdr:nvSpPr>
      <xdr:spPr>
        <a:xfrm>
          <a:off x="9020175" y="95251"/>
          <a:ext cx="3057525" cy="323850"/>
        </a:xfrm>
        <a:prstGeom prst="rect">
          <a:avLst/>
        </a:prstGeom>
      </xdr:spPr>
      <xdr:style>
        <a:lnRef idx="2">
          <a:schemeClr val="accent1">
            <a:shade val="5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a:t>SCHEDULE INSTRUCTIONS</a:t>
          </a:r>
          <a:r>
            <a:rPr lang="en-US" sz="1100" b="1" baseline="0%"/>
            <a:t> -FOLLOW LINK BELOW:</a:t>
          </a:r>
        </a:p>
        <a:p>
          <a:pPr algn="l"/>
          <a:endParaRPr lang="en-US" sz="1100" b="1"/>
        </a:p>
      </xdr:txBody>
    </xdr:sp>
    <xdr:clientData/>
  </xdr:twoCellAnchor>
  <xdr:twoCellAnchor>
    <xdr:from>
      <xdr:col>6</xdr:col>
      <xdr:colOff>828675</xdr:colOff>
      <xdr:row>1</xdr:row>
      <xdr:rowOff>314325</xdr:rowOff>
    </xdr:from>
    <xdr:to>
      <xdr:col>8</xdr:col>
      <xdr:colOff>28575</xdr:colOff>
      <xdr:row>2</xdr:row>
      <xdr:rowOff>295275</xdr:rowOff>
    </xdr:to>
    <xdr:sp macro="" textlink="">
      <xdr:nvSpPr>
        <xdr:cNvPr id="4" name="Arrow: Right 3">
          <a:extLst>
            <a:ext uri="{FF2B5EF4-FFF2-40B4-BE49-F238E27FC236}">
              <a16:creationId xmlns:a16="http://schemas.microsoft.com/office/drawing/2014/main" id="{00000000-0008-0000-0C00-000004000000}"/>
            </a:ext>
          </a:extLst>
        </xdr:cNvPr>
        <xdr:cNvSpPr/>
      </xdr:nvSpPr>
      <xdr:spPr>
        <a:xfrm>
          <a:off x="7962900" y="476250"/>
          <a:ext cx="895350" cy="333375"/>
        </a:xfrm>
        <a:prstGeom prst="rightArrow">
          <a:avLst/>
        </a:prstGeom>
      </xdr:spPr>
      <xdr:style>
        <a:lnRef idx="2">
          <a:schemeClr val="accent1">
            <a:shade val="5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190499</xdr:colOff>
      <xdr:row>1</xdr:row>
      <xdr:rowOff>266699</xdr:rowOff>
    </xdr:from>
    <xdr:to>
      <xdr:col>11</xdr:col>
      <xdr:colOff>781049</xdr:colOff>
      <xdr:row>3</xdr:row>
      <xdr:rowOff>57150</xdr:rowOff>
    </xdr:to>
    <xdr:sp macro="" textlink="">
      <xdr:nvSpPr>
        <xdr:cNvPr id="5" name="Rectangle 4">
          <a:hlinkClick xmlns:r="http://purl.oclc.org/ooxml/officeDocument/relationships" r:id="rId1"/>
          <a:extLst>
            <a:ext uri="{FF2B5EF4-FFF2-40B4-BE49-F238E27FC236}">
              <a16:creationId xmlns:a16="http://schemas.microsoft.com/office/drawing/2014/main" id="{00000000-0008-0000-0C00-000005000000}"/>
            </a:ext>
          </a:extLst>
        </xdr:cNvPr>
        <xdr:cNvSpPr/>
      </xdr:nvSpPr>
      <xdr:spPr>
        <a:xfrm>
          <a:off x="9086849" y="428624"/>
          <a:ext cx="3057525" cy="495301"/>
        </a:xfrm>
        <a:prstGeom prst="rect">
          <a:avLst/>
        </a:prstGeom>
      </xdr:spPr>
      <xdr:style>
        <a:lnRef idx="2">
          <a:schemeClr val="accent1">
            <a:shade val="5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a:t>https://www.isbe.net/Documents/CARES-CRRSA-ARP-Schedule-Instructions.pdf </a:t>
          </a:r>
        </a:p>
      </xdr:txBody>
    </xdr:sp>
    <xdr:clientData/>
  </xdr:twoCellAnchor>
</xdr:wsDr>
</file>

<file path=xl/drawings/drawing6.xml><?xml version="1.0" encoding="utf-8"?>
<xdr:wsDr xmlns:xdr="http://purl.oclc.org/ooxml/drawingml/spreadsheetDrawing" xmlns:a="http://purl.oclc.org/ooxml/drawingml/main">
  <xdr:twoCellAnchor editAs="oneCell">
    <xdr:from>
      <xdr:col>2</xdr:col>
      <xdr:colOff>863600</xdr:colOff>
      <xdr:row>11</xdr:row>
      <xdr:rowOff>139700</xdr:rowOff>
    </xdr:from>
    <xdr:to>
      <xdr:col>2</xdr:col>
      <xdr:colOff>1778000</xdr:colOff>
      <xdr:row>12</xdr:row>
      <xdr:rowOff>406400</xdr:rowOff>
    </xdr:to>
    <xdr:sp macro="" textlink="">
      <xdr:nvSpPr>
        <xdr:cNvPr id="35843" name="Object 3">
          <a:extLst>
            <a:ext uri="{63B3BB69-23CF-44E3-9099-C40C66FF867C}">
              <a14:compatExt xmlns:a14="http://schemas.microsoft.com/office/drawing/2010/main" spid="_x0000_s35843"/>
            </a:ext>
            <a:ext uri="{FF2B5EF4-FFF2-40B4-BE49-F238E27FC236}">
              <a16:creationId xmlns:a16="http://schemas.microsoft.com/office/drawing/2014/main" id="{00000000-0008-0000-0F00-0000038C0000}"/>
            </a:ext>
          </a:extLst>
        </xdr:cNvPr>
        <xdr:cNvSpPr/>
      </xdr:nvSpPr>
      <xdr:spPr bwMode="auto">
        <a:xfrm>
          <a:off x="0" y="0"/>
          <a:ext cx="0" cy="0"/>
        </a:xfrm>
        <a:prstGeom prst="rect">
          <a:avLst/>
        </a:prstGeom>
        <a:solidFill>
          <a:srgbClr xmlns:mc="http://schemas.openxmlformats.org/markup-compatibility/2006" xmlns:a14="http://schemas.microsoft.com/office/drawing/2010/main" val="C0C0C0" mc:Ignorable="a14" a14:legacySpreadsheetColorIndex="22"/>
        </a:solidFill>
        <a:ln w="9525">
          <a:solidFill>
            <a:srgbClr val="000000"/>
          </a:solidFill>
          <a:prstDash val="dash"/>
          <a:miter lim="800%"/>
          <a:headEnd/>
          <a:tailEnd/>
        </a:ln>
      </xdr:spPr>
    </xdr:sp>
    <xdr:clientData/>
  </xdr:twoCellAnchor>
  <xdr:twoCellAnchor>
    <xdr:from>
      <xdr:col>3</xdr:col>
      <xdr:colOff>828675</xdr:colOff>
      <xdr:row>10</xdr:row>
      <xdr:rowOff>171450</xdr:rowOff>
    </xdr:from>
    <xdr:to>
      <xdr:col>5</xdr:col>
      <xdr:colOff>1323975</xdr:colOff>
      <xdr:row>13</xdr:row>
      <xdr:rowOff>171451</xdr:rowOff>
    </xdr:to>
    <xdr:sp macro="" textlink="">
      <xdr:nvSpPr>
        <xdr:cNvPr id="2" name="Arrow: Left 1">
          <a:extLst>
            <a:ext uri="{FF2B5EF4-FFF2-40B4-BE49-F238E27FC236}">
              <a16:creationId xmlns:a16="http://schemas.microsoft.com/office/drawing/2014/main" id="{00000000-0008-0000-0F00-000002000000}"/>
            </a:ext>
          </a:extLst>
        </xdr:cNvPr>
        <xdr:cNvSpPr/>
      </xdr:nvSpPr>
      <xdr:spPr>
        <a:xfrm>
          <a:off x="7639050" y="2647950"/>
          <a:ext cx="3248025" cy="1038226"/>
        </a:xfrm>
        <a:prstGeom prst="leftArrow">
          <a:avLst/>
        </a:prstGeom>
      </xdr:spPr>
      <xdr:style>
        <a:lnRef idx="2">
          <a:schemeClr val="accent1">
            <a:shade val="5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2.</a:t>
          </a:r>
          <a:r>
            <a:rPr lang="en-US" sz="1100" baseline="0%"/>
            <a:t>  </a:t>
          </a:r>
          <a:r>
            <a:rPr lang="en-US" sz="1100"/>
            <a:t>Double</a:t>
          </a:r>
          <a:r>
            <a:rPr lang="en-US" sz="1100" baseline="0%"/>
            <a:t> click icons to the left for the qualifications of Sub-agreement for Services.</a:t>
          </a:r>
        </a:p>
        <a:p>
          <a:pPr algn="l"/>
          <a:endParaRPr lang="en-US" sz="1100"/>
        </a:p>
      </xdr:txBody>
    </xdr:sp>
    <xdr:clientData/>
  </xdr:twoCellAnchor>
  <xdr:twoCellAnchor>
    <xdr:from>
      <xdr:col>0</xdr:col>
      <xdr:colOff>190501</xdr:colOff>
      <xdr:row>11</xdr:row>
      <xdr:rowOff>47625</xdr:rowOff>
    </xdr:from>
    <xdr:to>
      <xdr:col>0</xdr:col>
      <xdr:colOff>3390901</xdr:colOff>
      <xdr:row>13</xdr:row>
      <xdr:rowOff>180975</xdr:rowOff>
    </xdr:to>
    <xdr:sp macro="" textlink="">
      <xdr:nvSpPr>
        <xdr:cNvPr id="3" name="Arrow: Right 2">
          <a:extLst>
            <a:ext uri="{FF2B5EF4-FFF2-40B4-BE49-F238E27FC236}">
              <a16:creationId xmlns:a16="http://schemas.microsoft.com/office/drawing/2014/main" id="{00000000-0008-0000-0F00-000003000000}"/>
            </a:ext>
          </a:extLst>
        </xdr:cNvPr>
        <xdr:cNvSpPr/>
      </xdr:nvSpPr>
      <xdr:spPr>
        <a:xfrm>
          <a:off x="190501" y="2667000"/>
          <a:ext cx="3200400" cy="971550"/>
        </a:xfrm>
        <a:prstGeom prst="rightArrow">
          <a:avLst/>
        </a:prstGeom>
      </xdr:spPr>
      <xdr:style>
        <a:lnRef idx="2">
          <a:schemeClr val="accent1">
            <a:shade val="5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1.  Double click icon to the right for</a:t>
          </a:r>
          <a:r>
            <a:rPr lang="en-US" sz="1100" baseline="0%"/>
            <a:t> a list of Fund-Function-Objects to use below.</a:t>
          </a:r>
        </a:p>
        <a:p>
          <a:pPr algn="l"/>
          <a:endParaRPr lang="en-US" sz="1100"/>
        </a:p>
      </xdr:txBody>
    </xdr:sp>
    <xdr:clientData/>
  </xdr:twoCellAnchor>
  <xdr:twoCellAnchor editAs="oneCell">
    <xdr:from>
      <xdr:col>2</xdr:col>
      <xdr:colOff>1968500</xdr:colOff>
      <xdr:row>11</xdr:row>
      <xdr:rowOff>152400</xdr:rowOff>
    </xdr:from>
    <xdr:to>
      <xdr:col>3</xdr:col>
      <xdr:colOff>635000</xdr:colOff>
      <xdr:row>13</xdr:row>
      <xdr:rowOff>0</xdr:rowOff>
    </xdr:to>
    <xdr:sp macro="" textlink="">
      <xdr:nvSpPr>
        <xdr:cNvPr id="35847" name="Object 7">
          <a:extLst>
            <a:ext uri="{63B3BB69-23CF-44E3-9099-C40C66FF867C}">
              <a14:compatExt xmlns:a14="http://schemas.microsoft.com/office/drawing/2010/main" spid="_x0000_s35847"/>
            </a:ext>
            <a:ext uri="{FF2B5EF4-FFF2-40B4-BE49-F238E27FC236}">
              <a16:creationId xmlns:a16="http://schemas.microsoft.com/office/drawing/2014/main" id="{00000000-0008-0000-0F00-0000078C0000}"/>
            </a:ext>
          </a:extLst>
        </xdr:cNvPr>
        <xdr:cNvSpPr/>
      </xdr:nvSpPr>
      <xdr:spPr bwMode="auto">
        <a:xfrm>
          <a:off x="0" y="0"/>
          <a:ext cx="0" cy="0"/>
        </a:xfrm>
        <a:prstGeom prst="rect">
          <a:avLst/>
        </a:prstGeom>
        <a:solidFill>
          <a:srgbClr xmlns:mc="http://schemas.openxmlformats.org/markup-compatibility/2006" xmlns:a14="http://schemas.microsoft.com/office/drawing/2010/main" val="C0C0C0" mc:Ignorable="a14" a14:legacySpreadsheetColorIndex="22"/>
        </a:solidFill>
        <a:ln w="9525">
          <a:solidFill>
            <a:srgbClr val="000000"/>
          </a:solidFill>
          <a:prstDash val="dash"/>
          <a:miter lim="800%"/>
          <a:headEnd/>
          <a:tailEnd/>
        </a:ln>
      </xdr:spPr>
    </xdr:sp>
    <xdr:clientData/>
  </xdr:twoCellAnchor>
  <xdr:twoCellAnchor editAs="oneCell">
    <xdr:from>
      <xdr:col>1</xdr:col>
      <xdr:colOff>215900</xdr:colOff>
      <xdr:row>11</xdr:row>
      <xdr:rowOff>203200</xdr:rowOff>
    </xdr:from>
    <xdr:to>
      <xdr:col>1</xdr:col>
      <xdr:colOff>1130300</xdr:colOff>
      <xdr:row>13</xdr:row>
      <xdr:rowOff>50800</xdr:rowOff>
    </xdr:to>
    <xdr:sp macro="" textlink="">
      <xdr:nvSpPr>
        <xdr:cNvPr id="35848" name="Object 8">
          <a:extLst>
            <a:ext uri="{63B3BB69-23CF-44E3-9099-C40C66FF867C}">
              <a14:compatExt xmlns:a14="http://schemas.microsoft.com/office/drawing/2010/main" spid="_x0000_s35848"/>
            </a:ext>
            <a:ext uri="{FF2B5EF4-FFF2-40B4-BE49-F238E27FC236}">
              <a16:creationId xmlns:a16="http://schemas.microsoft.com/office/drawing/2014/main" id="{00000000-0008-0000-0F00-0000088C0000}"/>
            </a:ext>
          </a:extLst>
        </xdr:cNvPr>
        <xdr:cNvSpPr/>
      </xdr:nvSpPr>
      <xdr:spPr bwMode="auto">
        <a:xfrm>
          <a:off x="0" y="0"/>
          <a:ext cx="0" cy="0"/>
        </a:xfrm>
        <a:prstGeom prst="rect">
          <a:avLst/>
        </a:prstGeom>
        <a:solidFill>
          <a:srgbClr xmlns:mc="http://schemas.openxmlformats.org/markup-compatibility/2006" xmlns:a14="http://schemas.microsoft.com/office/drawing/2010/main" val="C0C0C0" mc:Ignorable="a14" a14:legacySpreadsheetColorIndex="22"/>
        </a:solidFill>
        <a:ln w="9525">
          <a:solidFill>
            <a:srgbClr val="000000"/>
          </a:solidFill>
          <a:prstDash val="dash"/>
          <a:miter lim="800%"/>
          <a:headEnd/>
          <a:tailEnd/>
        </a:ln>
      </xdr:spPr>
    </xdr:sp>
    <xdr:clientData/>
  </xdr:twoCellAnchor>
</xdr:wsDr>
</file>

<file path=xl/drawings/drawing7.xml><?xml version="1.0" encoding="utf-8"?>
<xdr:wsDr xmlns:xdr="http://purl.oclc.org/ooxml/drawingml/spreadsheetDrawing" xmlns:a="http://purl.oclc.org/ooxml/drawingml/main">
  <xdr:twoCellAnchor>
    <xdr:from>
      <xdr:col>1</xdr:col>
      <xdr:colOff>9525</xdr:colOff>
      <xdr:row>4</xdr:row>
      <xdr:rowOff>0</xdr:rowOff>
    </xdr:from>
    <xdr:to>
      <xdr:col>1</xdr:col>
      <xdr:colOff>495300</xdr:colOff>
      <xdr:row>4</xdr:row>
      <xdr:rowOff>0</xdr:rowOff>
    </xdr:to>
    <xdr:sp macro="" textlink="">
      <xdr:nvSpPr>
        <xdr:cNvPr id="26625" name="Text 17">
          <a:extLst>
            <a:ext uri="{FF2B5EF4-FFF2-40B4-BE49-F238E27FC236}">
              <a16:creationId xmlns:a16="http://schemas.microsoft.com/office/drawing/2014/main" id="{00000000-0008-0000-1000-000001680000}"/>
            </a:ext>
          </a:extLst>
        </xdr:cNvPr>
        <xdr:cNvSpPr txBox="1">
          <a:spLocks noChangeArrowheads="1"/>
        </xdr:cNvSpPr>
      </xdr:nvSpPr>
      <xdr:spPr bwMode="auto">
        <a:xfrm>
          <a:off x="552450" y="790575"/>
          <a:ext cx="485775" cy="0"/>
        </a:xfrm>
        <a:prstGeom prst="rect">
          <a:avLst/>
        </a:prstGeom>
        <a:solidFill>
          <a:srgbClr val="FFFFFF"/>
        </a:solidFill>
        <a:ln w="1">
          <a:noFill/>
          <a:miter lim="800%"/>
          <a:headEnd/>
          <a:tailEnd/>
        </a:ln>
      </xdr:spPr>
      <xdr:txBody>
        <a:bodyPr vertOverflow="clip" wrap="square" lIns="27432" tIns="0" rIns="0" bIns="18288" anchor="b" upright="1"/>
        <a:lstStyle/>
        <a:p>
          <a:pPr algn="l" rtl="0">
            <a:defRPr sz="1000"/>
          </a:pPr>
          <a:r>
            <a:rPr lang="en-US" sz="900" b="0" i="0" u="none" strike="noStrike" baseline="0%">
              <a:solidFill>
                <a:srgbClr val="000000"/>
              </a:solidFill>
              <a:latin typeface="Tms Rmn"/>
            </a:rPr>
            <a:t>COUNTY</a:t>
          </a:r>
        </a:p>
      </xdr:txBody>
    </xdr:sp>
    <xdr:clientData/>
  </xdr:twoCellAnchor>
  <xdr:twoCellAnchor>
    <xdr:from>
      <xdr:col>1</xdr:col>
      <xdr:colOff>19050</xdr:colOff>
      <xdr:row>4</xdr:row>
      <xdr:rowOff>0</xdr:rowOff>
    </xdr:from>
    <xdr:to>
      <xdr:col>2</xdr:col>
      <xdr:colOff>0</xdr:colOff>
      <xdr:row>4</xdr:row>
      <xdr:rowOff>0</xdr:rowOff>
    </xdr:to>
    <xdr:sp macro="" textlink="">
      <xdr:nvSpPr>
        <xdr:cNvPr id="26626" name="Text 18">
          <a:extLst>
            <a:ext uri="{FF2B5EF4-FFF2-40B4-BE49-F238E27FC236}">
              <a16:creationId xmlns:a16="http://schemas.microsoft.com/office/drawing/2014/main" id="{00000000-0008-0000-1000-000002680000}"/>
            </a:ext>
          </a:extLst>
        </xdr:cNvPr>
        <xdr:cNvSpPr txBox="1">
          <a:spLocks noChangeArrowheads="1"/>
        </xdr:cNvSpPr>
      </xdr:nvSpPr>
      <xdr:spPr bwMode="auto">
        <a:xfrm>
          <a:off x="561975" y="790575"/>
          <a:ext cx="3105150" cy="0"/>
        </a:xfrm>
        <a:prstGeom prst="rect">
          <a:avLst/>
        </a:prstGeom>
        <a:solidFill>
          <a:srgbClr val="FFFFFF"/>
        </a:solidFill>
        <a:ln w="1">
          <a:noFill/>
          <a:miter lim="800%"/>
          <a:headEnd/>
          <a:tailEnd/>
        </a:ln>
      </xdr:spPr>
      <xdr:txBody>
        <a:bodyPr vertOverflow="clip" wrap="square" lIns="27432" tIns="0" rIns="0" bIns="18288" anchor="b" upright="1"/>
        <a:lstStyle/>
        <a:p>
          <a:pPr algn="l" rtl="0">
            <a:defRPr sz="1000"/>
          </a:pPr>
          <a:r>
            <a:rPr lang="en-US" sz="900" b="0" i="0" u="none" strike="noStrike" baseline="0%">
              <a:solidFill>
                <a:srgbClr val="000000"/>
              </a:solidFill>
              <a:latin typeface="Tms Rmn"/>
            </a:rPr>
            <a:t>DISTRICT NAME</a:t>
          </a:r>
        </a:p>
      </xdr:txBody>
    </xdr:sp>
    <xdr:clientData/>
  </xdr:twoCellAnchor>
  <xdr:twoCellAnchor>
    <xdr:from>
      <xdr:col>1</xdr:col>
      <xdr:colOff>0</xdr:colOff>
      <xdr:row>4</xdr:row>
      <xdr:rowOff>0</xdr:rowOff>
    </xdr:from>
    <xdr:to>
      <xdr:col>1</xdr:col>
      <xdr:colOff>342900</xdr:colOff>
      <xdr:row>4</xdr:row>
      <xdr:rowOff>0</xdr:rowOff>
    </xdr:to>
    <xdr:sp macro="" textlink="">
      <xdr:nvSpPr>
        <xdr:cNvPr id="26627" name="Text 19">
          <a:extLst>
            <a:ext uri="{FF2B5EF4-FFF2-40B4-BE49-F238E27FC236}">
              <a16:creationId xmlns:a16="http://schemas.microsoft.com/office/drawing/2014/main" id="{00000000-0008-0000-1000-000003680000}"/>
            </a:ext>
          </a:extLst>
        </xdr:cNvPr>
        <xdr:cNvSpPr txBox="1">
          <a:spLocks noChangeArrowheads="1"/>
        </xdr:cNvSpPr>
      </xdr:nvSpPr>
      <xdr:spPr bwMode="auto">
        <a:xfrm>
          <a:off x="542925" y="790575"/>
          <a:ext cx="342900" cy="0"/>
        </a:xfrm>
        <a:prstGeom prst="rect">
          <a:avLst/>
        </a:prstGeom>
        <a:solidFill>
          <a:srgbClr val="FFFFFF"/>
        </a:solidFill>
        <a:ln w="1">
          <a:noFill/>
          <a:miter lim="800%"/>
          <a:headEnd/>
          <a:tailEnd/>
        </a:ln>
      </xdr:spPr>
      <xdr:txBody>
        <a:bodyPr vertOverflow="clip" wrap="square" lIns="27432" tIns="18288" rIns="0" bIns="18288" anchor="ctr" upright="1"/>
        <a:lstStyle/>
        <a:p>
          <a:pPr algn="l" rtl="0">
            <a:defRPr sz="1000"/>
          </a:pPr>
          <a:r>
            <a:rPr lang="en-US" sz="900" b="0" i="0" u="none" strike="noStrike" baseline="0%">
              <a:solidFill>
                <a:srgbClr val="000000"/>
              </a:solidFill>
              <a:latin typeface="Tms Rmn"/>
            </a:rPr>
            <a:t>CODE</a:t>
          </a:r>
        </a:p>
      </xdr:txBody>
    </xdr:sp>
    <xdr:clientData/>
  </xdr:twoCellAnchor>
  <xdr:twoCellAnchor>
    <xdr:from>
      <xdr:col>1</xdr:col>
      <xdr:colOff>19050</xdr:colOff>
      <xdr:row>4</xdr:row>
      <xdr:rowOff>0</xdr:rowOff>
    </xdr:from>
    <xdr:to>
      <xdr:col>2</xdr:col>
      <xdr:colOff>0</xdr:colOff>
      <xdr:row>4</xdr:row>
      <xdr:rowOff>0</xdr:rowOff>
    </xdr:to>
    <xdr:sp macro="" textlink="">
      <xdr:nvSpPr>
        <xdr:cNvPr id="26628" name="Text 20">
          <a:extLst>
            <a:ext uri="{FF2B5EF4-FFF2-40B4-BE49-F238E27FC236}">
              <a16:creationId xmlns:a16="http://schemas.microsoft.com/office/drawing/2014/main" id="{00000000-0008-0000-1000-000004680000}"/>
            </a:ext>
          </a:extLst>
        </xdr:cNvPr>
        <xdr:cNvSpPr txBox="1">
          <a:spLocks noChangeArrowheads="1"/>
        </xdr:cNvSpPr>
      </xdr:nvSpPr>
      <xdr:spPr bwMode="auto">
        <a:xfrm>
          <a:off x="561975" y="790575"/>
          <a:ext cx="3105150" cy="0"/>
        </a:xfrm>
        <a:prstGeom prst="rect">
          <a:avLst/>
        </a:prstGeom>
        <a:solidFill>
          <a:srgbClr val="FFFFFF"/>
        </a:solidFill>
        <a:ln w="1">
          <a:noFill/>
          <a:miter lim="800%"/>
          <a:headEnd/>
          <a:tailEnd/>
        </a:ln>
      </xdr:spPr>
      <xdr:txBody>
        <a:bodyPr vertOverflow="clip" wrap="square" lIns="27432" tIns="0" rIns="0" bIns="18288" anchor="b" upright="1"/>
        <a:lstStyle/>
        <a:p>
          <a:pPr algn="l" rtl="0">
            <a:defRPr sz="1000"/>
          </a:pPr>
          <a:r>
            <a:rPr lang="en-US" sz="900" b="0" i="0" u="none" strike="noStrike" baseline="0%">
              <a:solidFill>
                <a:srgbClr val="000000"/>
              </a:solidFill>
              <a:latin typeface="Tms Rmn"/>
            </a:rPr>
            <a:t>DISTRICT NUMBER</a:t>
          </a:r>
        </a:p>
      </xdr:txBody>
    </xdr:sp>
    <xdr:clientData/>
  </xdr:twoCellAnchor>
  <xdr:twoCellAnchor>
    <xdr:from>
      <xdr:col>1</xdr:col>
      <xdr:colOff>0</xdr:colOff>
      <xdr:row>4</xdr:row>
      <xdr:rowOff>0</xdr:rowOff>
    </xdr:from>
    <xdr:to>
      <xdr:col>1</xdr:col>
      <xdr:colOff>514350</xdr:colOff>
      <xdr:row>4</xdr:row>
      <xdr:rowOff>0</xdr:rowOff>
    </xdr:to>
    <xdr:sp macro="" textlink="">
      <xdr:nvSpPr>
        <xdr:cNvPr id="26629" name="Text 21">
          <a:extLst>
            <a:ext uri="{FF2B5EF4-FFF2-40B4-BE49-F238E27FC236}">
              <a16:creationId xmlns:a16="http://schemas.microsoft.com/office/drawing/2014/main" id="{00000000-0008-0000-1000-000005680000}"/>
            </a:ext>
          </a:extLst>
        </xdr:cNvPr>
        <xdr:cNvSpPr txBox="1">
          <a:spLocks noChangeArrowheads="1"/>
        </xdr:cNvSpPr>
      </xdr:nvSpPr>
      <xdr:spPr bwMode="auto">
        <a:xfrm>
          <a:off x="542925" y="790575"/>
          <a:ext cx="514350" cy="0"/>
        </a:xfrm>
        <a:prstGeom prst="rect">
          <a:avLst/>
        </a:prstGeom>
        <a:solidFill>
          <a:srgbClr val="FFFFFF"/>
        </a:solidFill>
        <a:ln w="1">
          <a:noFill/>
          <a:miter lim="800%"/>
          <a:headEnd/>
          <a:tailEnd/>
        </a:ln>
      </xdr:spPr>
      <xdr:txBody>
        <a:bodyPr vertOverflow="clip" wrap="square" lIns="27432" tIns="0" rIns="0" bIns="18288" anchor="b" upright="1"/>
        <a:lstStyle/>
        <a:p>
          <a:pPr algn="l" rtl="0">
            <a:defRPr sz="1000"/>
          </a:pPr>
          <a:r>
            <a:rPr lang="en-US" sz="900" b="0" i="0" u="none" strike="noStrike" baseline="0%">
              <a:solidFill>
                <a:srgbClr val="000000"/>
              </a:solidFill>
              <a:latin typeface="Tms Rmn"/>
            </a:rPr>
            <a:t>STREET</a:t>
          </a:r>
        </a:p>
      </xdr:txBody>
    </xdr:sp>
    <xdr:clientData/>
  </xdr:twoCellAnchor>
</xdr:wsDr>
</file>

<file path=xl/drawings/drawing8.xml><?xml version="1.0" encoding="utf-8"?>
<xdr:wsDr xmlns:xdr="http://purl.oclc.org/ooxml/drawingml/spreadsheetDrawing" xmlns:a="http://purl.oclc.org/ooxml/drawingml/main">
  <xdr:twoCellAnchor>
    <xdr:from>
      <xdr:col>0</xdr:col>
      <xdr:colOff>3447183</xdr:colOff>
      <xdr:row>8</xdr:row>
      <xdr:rowOff>76200</xdr:rowOff>
    </xdr:from>
    <xdr:to>
      <xdr:col>0</xdr:col>
      <xdr:colOff>3542433</xdr:colOff>
      <xdr:row>8</xdr:row>
      <xdr:rowOff>133350</xdr:rowOff>
    </xdr:to>
    <xdr:sp macro="" textlink="">
      <xdr:nvSpPr>
        <xdr:cNvPr id="2" name="Right Arrow 1">
          <a:extLst>
            <a:ext uri="{FF2B5EF4-FFF2-40B4-BE49-F238E27FC236}">
              <a16:creationId xmlns:a16="http://schemas.microsoft.com/office/drawing/2014/main" id="{00000000-0008-0000-1100-000002000000}"/>
            </a:ext>
          </a:extLst>
        </xdr:cNvPr>
        <xdr:cNvSpPr/>
      </xdr:nvSpPr>
      <xdr:spPr>
        <a:xfrm>
          <a:off x="3447183" y="1457325"/>
          <a:ext cx="95250" cy="57150"/>
        </a:xfrm>
        <a:prstGeom prst="rightArrow">
          <a:avLst/>
        </a:prstGeom>
      </xdr:spPr>
      <xdr:style>
        <a:lnRef idx="2">
          <a:schemeClr val="accent1">
            <a:shade val="5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wsDr>
</file>

<file path=xl/drawings/drawing9.xml><?xml version="1.0" encoding="utf-8"?>
<xdr:wsDr xmlns:xdr="http://purl.oclc.org/ooxml/drawingml/spreadsheetDrawing" xmlns:a="http://purl.oclc.org/ooxml/drawingml/main">
  <xdr:twoCellAnchor editAs="oneCell">
    <xdr:from>
      <xdr:col>0</xdr:col>
      <xdr:colOff>0</xdr:colOff>
      <xdr:row>0</xdr:row>
      <xdr:rowOff>0</xdr:rowOff>
    </xdr:from>
    <xdr:to>
      <xdr:col>1</xdr:col>
      <xdr:colOff>787400</xdr:colOff>
      <xdr:row>4</xdr:row>
      <xdr:rowOff>38100</xdr:rowOff>
    </xdr:to>
    <xdr:sp macro="" textlink="">
      <xdr:nvSpPr>
        <xdr:cNvPr id="44033" name="Object 1">
          <a:extLst>
            <a:ext uri="{63B3BB69-23CF-44E3-9099-C40C66FF867C}">
              <a14:compatExt xmlns:a14="http://schemas.microsoft.com/office/drawing/2010/main" spid="_x0000_s44033"/>
            </a:ext>
            <a:ext uri="{FF2B5EF4-FFF2-40B4-BE49-F238E27FC236}">
              <a16:creationId xmlns:a16="http://schemas.microsoft.com/office/drawing/2014/main" id="{00000000-0008-0000-1500-000001AC0000}"/>
            </a:ext>
          </a:extLst>
        </xdr:cNvPr>
        <xdr:cNvSpPr/>
      </xdr:nvSpPr>
      <xdr:spPr bwMode="auto">
        <a:xfrm>
          <a:off x="0" y="0"/>
          <a:ext cx="0" cy="0"/>
        </a:xfrm>
        <a:prstGeom prst="rect">
          <a:avLst/>
        </a:prstGeom>
        <a:solidFill>
          <a:srgbClr val="FFFFFF"/>
        </a:solidFill>
        <a:ln w="9525">
          <a:solidFill>
            <a:srgbClr val="000000"/>
          </a:solidFill>
          <a:miter lim="800%"/>
          <a:headEnd/>
          <a:tailEnd/>
        </a:ln>
      </xdr:spPr>
    </xdr:sp>
    <xdr:clientData/>
  </xdr:twoCellAnchor>
  <xdr:twoCellAnchor editAs="oneCell">
    <xdr:from>
      <xdr:col>1</xdr:col>
      <xdr:colOff>1016000</xdr:colOff>
      <xdr:row>0</xdr:row>
      <xdr:rowOff>0</xdr:rowOff>
    </xdr:from>
    <xdr:to>
      <xdr:col>1</xdr:col>
      <xdr:colOff>1930400</xdr:colOff>
      <xdr:row>4</xdr:row>
      <xdr:rowOff>38100</xdr:rowOff>
    </xdr:to>
    <xdr:sp macro="" textlink="">
      <xdr:nvSpPr>
        <xdr:cNvPr id="44034" name="Object 2">
          <a:extLst>
            <a:ext uri="{63B3BB69-23CF-44E3-9099-C40C66FF867C}">
              <a14:compatExt xmlns:a14="http://schemas.microsoft.com/office/drawing/2010/main" spid="_x0000_s44034"/>
            </a:ext>
            <a:ext uri="{FF2B5EF4-FFF2-40B4-BE49-F238E27FC236}">
              <a16:creationId xmlns:a16="http://schemas.microsoft.com/office/drawing/2014/main" id="{00000000-0008-0000-1500-000002AC0000}"/>
            </a:ext>
          </a:extLst>
        </xdr:cNvPr>
        <xdr:cNvSpPr/>
      </xdr:nvSpPr>
      <xdr:spPr bwMode="auto">
        <a:xfrm>
          <a:off x="0" y="0"/>
          <a:ext cx="0" cy="0"/>
        </a:xfrm>
        <a:prstGeom prst="rect">
          <a:avLst/>
        </a:prstGeom>
        <a:solidFill>
          <a:srgbClr val="FFFFFF"/>
        </a:solidFill>
        <a:ln w="9525">
          <a:solidFill>
            <a:srgbClr val="000000"/>
          </a:solidFill>
          <a:miter lim="800%"/>
          <a:headEnd/>
          <a:tailEnd/>
        </a:ln>
      </xdr:spPr>
    </xdr:sp>
    <xdr:clientData/>
  </xdr:twoCellAnchor>
  <xdr:twoCellAnchor editAs="oneCell">
    <xdr:from>
      <xdr:col>1</xdr:col>
      <xdr:colOff>2159000</xdr:colOff>
      <xdr:row>0</xdr:row>
      <xdr:rowOff>0</xdr:rowOff>
    </xdr:from>
    <xdr:to>
      <xdr:col>1</xdr:col>
      <xdr:colOff>3073400</xdr:colOff>
      <xdr:row>4</xdr:row>
      <xdr:rowOff>38100</xdr:rowOff>
    </xdr:to>
    <xdr:sp macro="" textlink="">
      <xdr:nvSpPr>
        <xdr:cNvPr id="44035" name="Object 3">
          <a:extLst>
            <a:ext uri="{63B3BB69-23CF-44E3-9099-C40C66FF867C}">
              <a14:compatExt xmlns:a14="http://schemas.microsoft.com/office/drawing/2010/main" spid="_x0000_s44035"/>
            </a:ext>
            <a:ext uri="{FF2B5EF4-FFF2-40B4-BE49-F238E27FC236}">
              <a16:creationId xmlns:a16="http://schemas.microsoft.com/office/drawing/2014/main" id="{00000000-0008-0000-1500-000003AC0000}"/>
            </a:ext>
          </a:extLst>
        </xdr:cNvPr>
        <xdr:cNvSpPr/>
      </xdr:nvSpPr>
      <xdr:spPr bwMode="auto">
        <a:xfrm>
          <a:off x="0" y="0"/>
          <a:ext cx="0" cy="0"/>
        </a:xfrm>
        <a:prstGeom prst="rect">
          <a:avLst/>
        </a:prstGeom>
        <a:solidFill>
          <a:srgbClr val="FFFFFF"/>
        </a:solidFill>
        <a:ln w="9525">
          <a:solidFill>
            <a:srgbClr val="000000"/>
          </a:solidFill>
          <a:miter lim="800%"/>
          <a:headEnd/>
          <a:tailEnd/>
        </a:ln>
      </xdr:spPr>
    </xdr:sp>
    <xdr:clientData/>
  </xdr:twoCellAnchor>
</xdr:wsDr>
</file>

<file path=xl/theme/theme1.xml><?xml version="1.0" encoding="utf-8"?>
<a:theme xmlns:a="http://purl.oclc.org/ooxml/drawingml/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
                <a:satMod val="300%"/>
              </a:schemeClr>
            </a:gs>
            <a:gs pos="35%">
              <a:schemeClr val="phClr">
                <a:tint val="37%"/>
                <a:satMod val="300%"/>
              </a:schemeClr>
            </a:gs>
            <a:gs pos="100%">
              <a:schemeClr val="phClr">
                <a:tint val="15%"/>
                <a:satMod val="350%"/>
              </a:schemeClr>
            </a:gs>
          </a:gsLst>
          <a:lin ang="16200000" scaled="1"/>
        </a:gradFill>
        <a:gradFill rotWithShape="1">
          <a:gsLst>
            <a:gs pos="0%">
              <a:schemeClr val="phClr">
                <a:shade val="51%"/>
                <a:satMod val="130%"/>
              </a:schemeClr>
            </a:gs>
            <a:gs pos="80%">
              <a:schemeClr val="phClr">
                <a:shade val="93%"/>
                <a:satMod val="130%"/>
              </a:schemeClr>
            </a:gs>
            <a:gs pos="100%">
              <a:schemeClr val="phClr">
                <a:shade val="94%"/>
                <a:satMod val="135%"/>
              </a:schemeClr>
            </a:gs>
          </a:gsLst>
          <a:lin ang="16200000" scaled="0"/>
        </a:gradFill>
      </a:fillStyleLst>
      <a:lnStyleLst>
        <a:ln w="9525" cap="flat" cmpd="sng" algn="ctr">
          <a:solidFill>
            <a:schemeClr val="phClr">
              <a:shade val="95%"/>
              <a:satMod val="105%"/>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
              </a:srgbClr>
            </a:outerShdw>
          </a:effectLst>
        </a:effectStyle>
        <a:effectStyle>
          <a:effectLst>
            <a:outerShdw blurRad="40000" dist="23000" dir="5400000" rotWithShape="0">
              <a:srgbClr val="000000">
                <a:alpha val="35%"/>
              </a:srgbClr>
            </a:outerShdw>
          </a:effectLst>
        </a:effectStyle>
        <a:effectStyle>
          <a:effectLst>
            <a:outerShdw blurRad="40000" dist="23000" dir="5400000" rotWithShape="0">
              <a:srgbClr val="000000">
                <a:alpha val="35%"/>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
                <a:satMod val="350%"/>
              </a:schemeClr>
            </a:gs>
            <a:gs pos="40%">
              <a:schemeClr val="phClr">
                <a:tint val="45%"/>
                <a:shade val="99%"/>
                <a:satMod val="350%"/>
              </a:schemeClr>
            </a:gs>
            <a:gs pos="100%">
              <a:schemeClr val="phClr">
                <a:shade val="20%"/>
                <a:satMod val="255%"/>
              </a:schemeClr>
            </a:gs>
          </a:gsLst>
          <a:path path="circle">
            <a:fillToRect l="50%" t="-80%" r="50%" b="180%"/>
          </a:path>
        </a:gradFill>
        <a:gradFill rotWithShape="1">
          <a:gsLst>
            <a:gs pos="0%">
              <a:schemeClr val="phClr">
                <a:tint val="80%"/>
                <a:satMod val="300%"/>
              </a:schemeClr>
            </a:gs>
            <a:gs pos="100%">
              <a:schemeClr val="phClr">
                <a:shade val="30%"/>
                <a:satMod val="200%"/>
              </a:schemeClr>
            </a:gs>
          </a:gsLst>
          <a:path path="circle">
            <a:fillToRect l="50%" t="50%" r="50%" b="5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purl.oclc.org/ooxml/officeDocument/relationships/hyperlink" Target="https://www.ilga.gov/legislation/ilcs/documents/010500050K3-7.htm" TargetMode="External"/><Relationship Id="rId2" Type="http://purl.oclc.org/ooxml/officeDocument/relationships/hyperlink" Target="https://sec1.isbe.net/attachmgr/default.aspx" TargetMode="External"/><Relationship Id="rId1" Type="http://purl.oclc.org/ooxml/officeDocument/relationships/hyperlink" Target="http://www.isbe.net/sfms/afr/afr.htm" TargetMode="External"/><Relationship Id="rId4" Type="http://purl.oclc.org/ooxml/officeDocument/relationships/printerSettings" Target="../printerSettings/printerSettings1.bin"/></Relationships>
</file>

<file path=xl/worksheets/_rels/sheet10.xml.rels><?xml version="1.0" encoding="UTF-8" standalone="yes"?>
<Relationships xmlns="http://schemas.openxmlformats.org/package/2006/relationships"><Relationship Id="rId1" Type="http://purl.oclc.org/ooxml/officeDocument/relationships/printerSettings" Target="../printerSettings/printerSettings10.bin"/></Relationships>
</file>

<file path=xl/worksheets/_rels/sheet11.xml.rels><?xml version="1.0" encoding="UTF-8" standalone="yes"?>
<Relationships xmlns="http://schemas.openxmlformats.org/package/2006/relationships"><Relationship Id="rId1" Type="http://purl.oclc.org/ooxml/officeDocument/relationships/printerSettings" Target="../printerSettings/printerSettings11.bin"/></Relationships>
</file>

<file path=xl/worksheets/_rels/sheet12.xml.rels><?xml version="1.0" encoding="UTF-8" standalone="yes"?>
<Relationships xmlns="http://schemas.openxmlformats.org/package/2006/relationships"><Relationship Id="rId1" Type="http://purl.oclc.org/ooxml/officeDocument/relationships/printerSettings" Target="../printerSettings/printerSettings12.bin"/></Relationships>
</file>

<file path=xl/worksheets/_rels/sheet13.xml.rels><?xml version="1.0" encoding="UTF-8" standalone="yes"?>
<Relationships xmlns="http://schemas.openxmlformats.org/package/2006/relationships"><Relationship Id="rId3" Type="http://purl.oclc.org/ooxml/officeDocument/relationships/drawing" Target="../drawings/drawing5.xml"/><Relationship Id="rId2" Type="http://purl.oclc.org/ooxml/officeDocument/relationships/printerSettings" Target="../printerSettings/printerSettings13.bin"/><Relationship Id="rId1" Type="http://purl.oclc.org/ooxml/officeDocument/relationships/hyperlink" Target="https://www.isbe.net/_layouts/Download.aspx?SourceUrl=/Documents/CARES-Disbursements-FY21.xlsx" TargetMode="External"/></Relationships>
</file>

<file path=xl/worksheets/_rels/sheet14.xml.rels><?xml version="1.0" encoding="UTF-8" standalone="yes"?>
<Relationships xmlns="http://schemas.openxmlformats.org/package/2006/relationships"><Relationship Id="rId1" Type="http://purl.oclc.org/ooxml/officeDocument/relationships/printerSettings" Target="../printerSettings/printerSettings14.bin"/></Relationships>
</file>

<file path=xl/worksheets/_rels/sheet15.xml.rels><?xml version="1.0" encoding="UTF-8" standalone="yes"?>
<Relationships xmlns="http://schemas.openxmlformats.org/package/2006/relationships"><Relationship Id="rId2" Type="http://purl.oclc.org/ooxml/officeDocument/relationships/printerSettings" Target="../printerSettings/printerSettings15.bin"/><Relationship Id="rId1" Type="http://purl.oclc.org/ooxml/officeDocument/relationships/hyperlink" Target="https://www.isbe.net/Pages/ebfdistribution.aspx" TargetMode="External"/></Relationships>
</file>

<file path=xl/worksheets/_rels/sheet16.xml.rels><?xml version="1.0" encoding="UTF-8" standalone="yes"?>
<Relationships xmlns="http://schemas.openxmlformats.org/package/2006/relationships"><Relationship Id="rId8" Type="http://purl.oclc.org/ooxml/officeDocument/relationships/oleObject" Target="../embeddings/oleObject3.bin"/><Relationship Id="rId3" Type="http://schemas.openxmlformats.org/officeDocument/2006/relationships/vmlDrawing" Target="../drawings/vmlDrawing5.vml"/><Relationship Id="rId7" Type="http://purl.oclc.org/ooxml/officeDocument/relationships/image" Target="../media/image2.emf"/><Relationship Id="rId2" Type="http://purl.oclc.org/ooxml/officeDocument/relationships/drawing" Target="../drawings/drawing6.xml"/><Relationship Id="rId1" Type="http://purl.oclc.org/ooxml/officeDocument/relationships/printerSettings" Target="../printerSettings/printerSettings16.bin"/><Relationship Id="rId6" Type="http://purl.oclc.org/ooxml/officeDocument/relationships/oleObject" Target="../embeddings/oleObject2.bin"/><Relationship Id="rId5" Type="http://purl.oclc.org/ooxml/officeDocument/relationships/image" Target="../media/image1.emf"/><Relationship Id="rId4" Type="http://purl.oclc.org/ooxml/officeDocument/relationships/oleObject" Target="../embeddings/oleObject1.bin"/><Relationship Id="rId9" Type="http://purl.oclc.org/ooxml/officeDocument/relationships/image" Target="../media/image3.emf"/></Relationships>
</file>

<file path=xl/worksheets/_rels/sheet17.xml.rels><?xml version="1.0" encoding="UTF-8" standalone="yes"?>
<Relationships xmlns="http://schemas.openxmlformats.org/package/2006/relationships"><Relationship Id="rId2" Type="http://purl.oclc.org/ooxml/officeDocument/relationships/drawing" Target="../drawings/drawing7.xml"/><Relationship Id="rId1" Type="http://purl.oclc.org/ooxml/officeDocument/relationships/printerSettings" Target="../printerSettings/printerSettings17.bin"/></Relationships>
</file>

<file path=xl/worksheets/_rels/sheet18.xml.rels><?xml version="1.0" encoding="UTF-8" standalone="yes"?>
<Relationships xmlns="http://schemas.openxmlformats.org/package/2006/relationships"><Relationship Id="rId2" Type="http://purl.oclc.org/ooxml/officeDocument/relationships/drawing" Target="../drawings/drawing8.xml"/><Relationship Id="rId1" Type="http://purl.oclc.org/ooxml/officeDocument/relationships/printerSettings" Target="../printerSettings/printerSettings18.bin"/></Relationships>
</file>

<file path=xl/worksheets/_rels/sheet19.xml.rels><?xml version="1.0" encoding="UTF-8" standalone="yes"?>
<Relationships xmlns="http://schemas.openxmlformats.org/package/2006/relationships"><Relationship Id="rId1" Type="http://purl.oclc.org/ooxml/officeDocument/relationships/printerSettings" Target="../printerSettings/printerSettings19.bin"/></Relationships>
</file>

<file path=xl/worksheets/_rels/sheet2.xml.rels><?xml version="1.0" encoding="UTF-8" standalone="yes"?>
<Relationships xmlns="http://schemas.openxmlformats.org/package/2006/relationships"><Relationship Id="rId3" Type="http://purl.oclc.org/ooxml/officeDocument/relationships/hyperlink" Target="https://sec1.isbe.net/attachmgr/default.aspx" TargetMode="External"/><Relationship Id="rId2" Type="http://purl.oclc.org/ooxml/officeDocument/relationships/hyperlink" Target="http://www.isbe.net/rules/archive/pdfs/100ARK.pdf" TargetMode="External"/><Relationship Id="rId1" Type="http://purl.oclc.org/ooxml/officeDocument/relationships/hyperlink" Target="https://www.isbe.net/Pages/Single-Audit.aspx" TargetMode="External"/><Relationship Id="rId5" Type="http://purl.oclc.org/ooxml/officeDocument/relationships/printerSettings" Target="../printerSettings/printerSettings2.bin"/><Relationship Id="rId4" Type="http://purl.oclc.org/ooxml/officeDocument/relationships/hyperlink" Target="https://www.isbe.net/Documents/100ARK.pdf" TargetMode="External"/></Relationships>
</file>

<file path=xl/worksheets/_rels/sheet20.xml.rels><?xml version="1.0" encoding="UTF-8" standalone="yes"?>
<Relationships xmlns="http://schemas.openxmlformats.org/package/2006/relationships"><Relationship Id="rId1" Type="http://purl.oclc.org/ooxml/officeDocument/relationships/printerSettings" Target="../printerSettings/printerSettings20.bin"/></Relationships>
</file>

<file path=xl/worksheets/_rels/sheet21.xml.rels><?xml version="1.0" encoding="UTF-8" standalone="yes"?>
<Relationships xmlns="http://schemas.openxmlformats.org/package/2006/relationships"><Relationship Id="rId1" Type="http://purl.oclc.org/ooxml/officeDocument/relationships/printerSettings" Target="../printerSettings/printerSettings21.bin"/></Relationships>
</file>

<file path=xl/worksheets/_rels/sheet22.xml.rels><?xml version="1.0" encoding="UTF-8" standalone="yes"?>
<Relationships xmlns="http://schemas.openxmlformats.org/package/2006/relationships"><Relationship Id="rId8" Type="http://purl.oclc.org/ooxml/officeDocument/relationships/oleObject" Target="../embeddings/oleObject6.bin"/><Relationship Id="rId3" Type="http://schemas.openxmlformats.org/officeDocument/2006/relationships/vmlDrawing" Target="../drawings/vmlDrawing6.vml"/><Relationship Id="rId7" Type="http://purl.oclc.org/ooxml/officeDocument/relationships/image" Target="../media/image5.emf"/><Relationship Id="rId2" Type="http://purl.oclc.org/ooxml/officeDocument/relationships/drawing" Target="../drawings/drawing9.xml"/><Relationship Id="rId1" Type="http://purl.oclc.org/ooxml/officeDocument/relationships/printerSettings" Target="../printerSettings/printerSettings22.bin"/><Relationship Id="rId6" Type="http://purl.oclc.org/ooxml/officeDocument/relationships/oleObject" Target="../embeddings/oleObject5.bin"/><Relationship Id="rId5" Type="http://purl.oclc.org/ooxml/officeDocument/relationships/image" Target="../media/image4.emf"/><Relationship Id="rId4" Type="http://purl.oclc.org/ooxml/officeDocument/relationships/oleObject" Target="../embeddings/oleObject4.bin"/><Relationship Id="rId9" Type="http://purl.oclc.org/ooxml/officeDocument/relationships/image" Target="../media/image6.emf"/></Relationships>
</file>

<file path=xl/worksheets/_rels/sheet23.xml.rels><?xml version="1.0" encoding="UTF-8" standalone="yes"?>
<Relationships xmlns="http://schemas.openxmlformats.org/package/2006/relationships"><Relationship Id="rId1" Type="http://purl.oclc.org/ooxml/officeDocument/relationships/printerSettings" Target="../printerSettings/printerSettings23.bin"/></Relationships>
</file>

<file path=xl/worksheets/_rels/sheet24.xml.rels><?xml version="1.0" encoding="UTF-8" standalone="yes"?>
<Relationships xmlns="http://schemas.openxmlformats.org/package/2006/relationships"><Relationship Id="rId1" Type="http://purl.oclc.org/ooxml/officeDocument/relationships/printerSettings" Target="../printerSettings/printerSettings24.bin"/></Relationships>
</file>

<file path=xl/worksheets/_rels/sheet25.xml.rels><?xml version="1.0" encoding="UTF-8" standalone="yes"?>
<Relationships xmlns="http://schemas.openxmlformats.org/package/2006/relationships"><Relationship Id="rId1" Type="http://purl.oclc.org/ooxml/officeDocument/relationships/printerSettings" Target="../printerSettings/printerSettings25.bin"/></Relationships>
</file>

<file path=xl/worksheets/_rels/sheet26.xml.rels><?xml version="1.0" encoding="UTF-8" standalone="yes"?>
<Relationships xmlns="http://schemas.openxmlformats.org/package/2006/relationships"><Relationship Id="rId3" Type="http://purl.oclc.org/ooxml/officeDocument/relationships/drawing" Target="../drawings/drawing10.xml"/><Relationship Id="rId2" Type="http://purl.oclc.org/ooxml/officeDocument/relationships/printerSettings" Target="../printerSettings/printerSettings26.bin"/><Relationship Id="rId1" Type="http://purl.oclc.org/ooxml/officeDocument/relationships/hyperlink" Target="https://www.isbe.net/_layouts/Download.aspx?SourceUrl=https://www.isbe.net/Documents/Single-Audit-Workpapers.xlsx" TargetMode="External"/><Relationship Id="rId6" Type="http://purl.oclc.org/ooxml/officeDocument/relationships/image" Target="../media/image7.emf"/><Relationship Id="rId5" Type="http://purl.oclc.org/ooxml/officeDocument/relationships/oleObject" Target="../embeddings/oleObject7.bin"/><Relationship Id="rId4" Type="http://schemas.openxmlformats.org/officeDocument/2006/relationships/vmlDrawing" Target="../drawings/vmlDrawing7.vml"/></Relationships>
</file>

<file path=xl/worksheets/_rels/sheet3.xml.rels><?xml version="1.0" encoding="UTF-8" standalone="yes"?>
<Relationships xmlns="http://schemas.openxmlformats.org/package/2006/relationships"><Relationship Id="rId1" Type="http://purl.oclc.org/ooxml/officeDocument/relationships/printerSettings" Target="../printerSettings/printerSettings3.bin"/></Relationships>
</file>

<file path=xl/worksheets/_rels/sheet4.xml.rels><?xml version="1.0" encoding="UTF-8" standalone="yes"?>
<Relationships xmlns="http://schemas.openxmlformats.org/package/2006/relationships"><Relationship Id="rId1" Type="http://purl.oclc.org/ooxml/officeDocument/relationships/printerSettings" Target="../printerSettings/printerSettings4.bin"/></Relationships>
</file>

<file path=xl/worksheets/_rels/sheet5.xml.rels><?xml version="1.0" encoding="UTF-8" standalone="yes"?>
<Relationships xmlns="http://schemas.openxmlformats.org/package/2006/relationships"><Relationship Id="rId3" Type="http://purl.oclc.org/ooxml/officeDocument/relationships/printerSettings" Target="../printerSettings/printerSettings5.bin"/><Relationship Id="rId2" Type="http://purl.oclc.org/ooxml/officeDocument/relationships/hyperlink" Target="https://www.isbe.net/Pages/School-District-Financial-Profile.aspx" TargetMode="External"/><Relationship Id="rId1" Type="http://purl.oclc.org/ooxml/officeDocument/relationships/hyperlink" Target="http://www.isbe.net/sfms/p/profile.htm"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purl.oclc.org/ooxml/officeDocument/relationships/drawing" Target="../drawings/drawing1.xml"/><Relationship Id="rId1" Type="http://purl.oclc.org/ooxml/officeDocument/relationships/printerSettings" Target="../printerSettings/printerSettings6.bin"/><Relationship Id="rId4" Type="http://purl.oclc.org/ooxml/officeDocument/relationships/comments" Target="../comments1.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purl.oclc.org/ooxml/officeDocument/relationships/drawing" Target="../drawings/drawing2.xml"/><Relationship Id="rId1" Type="http://purl.oclc.org/ooxml/officeDocument/relationships/printerSettings" Target="../printerSettings/printerSettings7.bin"/><Relationship Id="rId4" Type="http://purl.oclc.org/ooxml/officeDocument/relationships/comments" Target="../comments2.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purl.oclc.org/ooxml/officeDocument/relationships/drawing" Target="../drawings/drawing3.xml"/><Relationship Id="rId1" Type="http://purl.oclc.org/ooxml/officeDocument/relationships/printerSettings" Target="../printerSettings/printerSettings8.bin"/><Relationship Id="rId4" Type="http://purl.oclc.org/ooxml/officeDocument/relationships/comments" Target="../comments3.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purl.oclc.org/ooxml/officeDocument/relationships/drawing" Target="../drawings/drawing4.xml"/><Relationship Id="rId1" Type="http://purl.oclc.org/ooxml/officeDocument/relationships/printerSettings" Target="../printerSettings/printerSettings9.bin"/><Relationship Id="rId4" Type="http://purl.oclc.org/ooxml/officeDocument/relationships/comments" Target="../comments4.xml"/></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pageSetUpPr fitToPage="1"/>
  </sheetPr>
  <dimension ref="A1:AF48"/>
  <sheetViews>
    <sheetView showGridLines="0" tabSelected="1" zoomScale="85" zoomScaleNormal="85" workbookViewId="0">
      <selection activeCell="H18" sqref="H18"/>
    </sheetView>
  </sheetViews>
  <sheetFormatPr baseColWidth="10" defaultColWidth="8.6640625" defaultRowHeight="13"/>
  <cols>
    <col min="1" max="1" width="11.6640625" style="26" customWidth="1"/>
    <col min="2" max="2" width="3" style="26" customWidth="1"/>
    <col min="3" max="4" width="9.6640625" style="26" customWidth="1"/>
    <col min="5" max="5" width="3" style="26" customWidth="1"/>
    <col min="6" max="6" width="7.5" style="26" customWidth="1"/>
    <col min="7" max="7" width="8.33203125" style="26" customWidth="1"/>
    <col min="8" max="8" width="8.83203125" style="26" customWidth="1"/>
    <col min="9" max="9" width="1.5" style="26" customWidth="1"/>
    <col min="10" max="10" width="3.33203125" style="26" customWidth="1"/>
    <col min="11" max="11" width="5.83203125" style="26" customWidth="1"/>
    <col min="12" max="13" width="3.33203125" style="26" customWidth="1"/>
    <col min="14" max="14" width="6.5" style="26" customWidth="1"/>
    <col min="15" max="15" width="3.33203125" style="26" customWidth="1"/>
    <col min="16" max="16" width="12.6640625" style="26" customWidth="1"/>
    <col min="17" max="18" width="8.6640625" style="26" customWidth="1"/>
    <col min="19" max="19" width="7.33203125" style="26" customWidth="1"/>
    <col min="20" max="20" width="11" style="26" customWidth="1"/>
    <col min="21" max="21" width="3.1640625" style="26" customWidth="1"/>
    <col min="22" max="22" width="4.1640625" style="26" customWidth="1"/>
    <col min="23" max="23" width="5.83203125" style="26" customWidth="1"/>
    <col min="24" max="24" width="4.33203125" style="26" customWidth="1"/>
    <col min="25" max="25" width="8.83203125" style="26" customWidth="1"/>
    <col min="26" max="26" width="7.33203125" style="26" customWidth="1"/>
    <col min="27" max="27" width="9.6640625" style="26" customWidth="1"/>
    <col min="28" max="28" width="3.83203125" style="26" customWidth="1"/>
    <col min="29" max="31" width="8.6640625" style="26"/>
    <col min="32" max="32" width="25" style="26" bestFit="1" customWidth="1"/>
    <col min="33" max="16384" width="8.6640625" style="26"/>
  </cols>
  <sheetData>
    <row r="1" spans="1:32" ht="12" customHeight="1">
      <c r="A1" s="147" t="str">
        <f>"Due to ROE on "</f>
        <v xml:space="preserve">Due to ROE on </v>
      </c>
      <c r="B1" s="1963" t="d">
        <f>+'AFR21'!E4</f>
        <v>2021-10-15</v>
      </c>
      <c r="C1" s="1963"/>
      <c r="D1" s="1964"/>
      <c r="I1" s="1978" t="s">
        <v>351</v>
      </c>
      <c r="J1" s="1979"/>
      <c r="K1" s="1979"/>
      <c r="L1" s="1979"/>
      <c r="M1" s="1979"/>
      <c r="N1" s="1979"/>
      <c r="O1" s="1979"/>
      <c r="P1" s="1979"/>
      <c r="Q1" s="1979"/>
      <c r="R1" s="1979"/>
      <c r="S1" s="1979"/>
    </row>
    <row r="2" spans="1:32" ht="12" customHeight="1">
      <c r="A2" s="1143" t="str">
        <f>"Due to ISBE on "</f>
        <v xml:space="preserve">Due to ISBE on </v>
      </c>
      <c r="B2" s="1965" t="d">
        <f>+'AFR21'!F4</f>
        <v>2021-11-15</v>
      </c>
      <c r="C2" s="1965"/>
      <c r="D2" s="1966"/>
      <c r="I2" s="1980" t="s">
        <v>1475</v>
      </c>
      <c r="J2" s="1979"/>
      <c r="K2" s="1979"/>
      <c r="L2" s="1979"/>
      <c r="M2" s="1979"/>
      <c r="N2" s="1979"/>
      <c r="O2" s="1979"/>
      <c r="P2" s="1979"/>
      <c r="Q2" s="1979"/>
      <c r="R2" s="1979"/>
      <c r="S2" s="1979"/>
    </row>
    <row r="3" spans="1:32" ht="12" customHeight="1">
      <c r="A3" s="1146" t="str">
        <f>"SD/JA"&amp;MID('AFR21'!E2,3,2)</f>
        <v>SD/JA21</v>
      </c>
      <c r="B3" s="143"/>
      <c r="C3" s="143"/>
      <c r="D3" s="144"/>
      <c r="I3" s="1980" t="s">
        <v>51</v>
      </c>
      <c r="J3" s="1979"/>
      <c r="K3" s="1979"/>
      <c r="L3" s="1979"/>
      <c r="M3" s="1979"/>
      <c r="N3" s="1979"/>
      <c r="O3" s="1979"/>
      <c r="P3" s="1979"/>
      <c r="Q3" s="1979"/>
      <c r="R3" s="1979"/>
      <c r="S3" s="1979"/>
    </row>
    <row r="4" spans="1:32" ht="12" customHeight="1">
      <c r="A4" s="37"/>
      <c r="I4" s="1980" t="s">
        <v>468</v>
      </c>
      <c r="J4" s="1979"/>
      <c r="K4" s="1979"/>
      <c r="L4" s="1979"/>
      <c r="M4" s="1979"/>
      <c r="N4" s="1979"/>
      <c r="O4" s="1979"/>
      <c r="P4" s="1979"/>
      <c r="Q4" s="1979"/>
      <c r="R4" s="1979"/>
      <c r="S4" s="1979"/>
    </row>
    <row r="5" spans="1:32" ht="14" customHeight="1">
      <c r="B5" s="99" t="s">
        <v>1920</v>
      </c>
      <c r="C5" s="26" t="s">
        <v>830</v>
      </c>
      <c r="D5" s="81"/>
      <c r="E5" s="81"/>
      <c r="H5" s="38"/>
      <c r="I5" s="1988" t="s">
        <v>617</v>
      </c>
      <c r="J5" s="1987"/>
      <c r="K5" s="1987"/>
      <c r="L5" s="1987"/>
      <c r="M5" s="1987"/>
      <c r="N5" s="1987"/>
      <c r="O5" s="1987"/>
      <c r="P5" s="1987"/>
      <c r="Q5" s="1987"/>
      <c r="R5" s="1987"/>
      <c r="S5" s="1987"/>
      <c r="AF5" s="1139"/>
    </row>
    <row r="6" spans="1:32" ht="14" customHeight="1">
      <c r="B6" s="99"/>
      <c r="C6" s="26" t="s">
        <v>831</v>
      </c>
      <c r="D6" s="81"/>
      <c r="E6" s="81"/>
      <c r="I6" s="1986" t="s">
        <v>804</v>
      </c>
      <c r="J6" s="1987"/>
      <c r="K6" s="1987"/>
      <c r="L6" s="1987"/>
      <c r="M6" s="1987"/>
      <c r="N6" s="1987"/>
      <c r="O6" s="1987"/>
      <c r="P6" s="1987"/>
      <c r="Q6" s="1987"/>
      <c r="R6" s="1987"/>
      <c r="S6" s="1987"/>
    </row>
    <row r="7" spans="1:32" ht="12.25" customHeight="1">
      <c r="B7" s="1317" t="str">
        <f>IF(AND(B5="",B6=""),"Check School District or Joint Agreement","")</f>
        <v/>
      </c>
      <c r="I7" s="1981" t="str">
        <f>"June 30, "&amp;'AFR21'!E2</f>
        <v>June 30, 2021</v>
      </c>
      <c r="J7" s="1982"/>
      <c r="K7" s="1982"/>
      <c r="L7" s="1982"/>
      <c r="M7" s="1982"/>
      <c r="N7" s="1982"/>
      <c r="O7" s="1982"/>
      <c r="P7" s="1982"/>
      <c r="Q7" s="1982"/>
      <c r="R7" s="1982"/>
      <c r="S7" s="1982"/>
    </row>
    <row r="8" spans="1:32" ht="12" customHeight="1">
      <c r="A8" s="98"/>
      <c r="B8" s="36"/>
      <c r="C8" s="36"/>
      <c r="D8" s="39"/>
      <c r="E8" s="39"/>
      <c r="F8" s="39"/>
      <c r="G8" s="39"/>
      <c r="H8" s="36"/>
      <c r="I8" s="36"/>
      <c r="J8" s="36"/>
      <c r="K8" s="36"/>
      <c r="L8" s="36"/>
      <c r="M8" s="36"/>
      <c r="N8" s="36"/>
      <c r="O8" s="36"/>
      <c r="P8" s="36"/>
      <c r="Q8" s="36"/>
      <c r="R8" s="36"/>
      <c r="S8" s="36"/>
      <c r="T8" s="36"/>
      <c r="U8" s="36"/>
      <c r="V8" s="36"/>
      <c r="W8" s="36"/>
      <c r="X8" s="36"/>
      <c r="Y8" s="36"/>
      <c r="Z8" s="36"/>
      <c r="AA8" s="36"/>
      <c r="AB8" s="36"/>
    </row>
    <row r="9" spans="1:32" ht="14" customHeight="1">
      <c r="A9" s="65"/>
      <c r="B9" s="43"/>
      <c r="C9" s="43"/>
      <c r="D9" s="43"/>
      <c r="E9" s="43"/>
      <c r="F9" s="43"/>
      <c r="G9" s="43"/>
      <c r="H9" s="44"/>
      <c r="I9" s="1983" t="s">
        <v>611</v>
      </c>
      <c r="J9" s="1984"/>
      <c r="K9" s="1984"/>
      <c r="L9" s="1984"/>
      <c r="M9" s="1984"/>
      <c r="N9" s="1984"/>
      <c r="O9" s="1984"/>
      <c r="P9" s="1984"/>
      <c r="Q9" s="1984"/>
      <c r="R9" s="1984"/>
      <c r="S9" s="1985"/>
      <c r="T9" s="1996" t="s">
        <v>477</v>
      </c>
      <c r="U9" s="1997"/>
      <c r="V9" s="1997"/>
      <c r="W9" s="1997"/>
      <c r="X9" s="1997"/>
      <c r="Y9" s="1997"/>
      <c r="Z9" s="1997"/>
      <c r="AA9" s="1998"/>
    </row>
    <row r="10" spans="1:32" ht="13.5" customHeight="1">
      <c r="A10" s="2004" t="s">
        <v>612</v>
      </c>
      <c r="B10" s="2005"/>
      <c r="C10" s="2005"/>
      <c r="D10" s="2005"/>
      <c r="E10" s="2005"/>
      <c r="F10" s="2005"/>
      <c r="G10" s="2005"/>
      <c r="H10" s="2006"/>
      <c r="I10" s="29"/>
      <c r="J10" s="30"/>
      <c r="K10" s="28"/>
      <c r="R10" s="30"/>
      <c r="S10" s="30"/>
      <c r="T10" s="1999"/>
      <c r="U10" s="1987"/>
      <c r="V10" s="1987"/>
      <c r="W10" s="1987"/>
      <c r="X10" s="1987"/>
      <c r="Y10" s="1987"/>
      <c r="Z10" s="1987"/>
      <c r="AA10" s="2000"/>
    </row>
    <row r="11" spans="1:32" ht="14.25" customHeight="1">
      <c r="A11" s="2007" t="s">
        <v>874</v>
      </c>
      <c r="B11" s="2008"/>
      <c r="C11" s="2008"/>
      <c r="D11" s="2008"/>
      <c r="E11" s="2008"/>
      <c r="F11" s="2008"/>
      <c r="G11" s="2008"/>
      <c r="H11" s="2009"/>
      <c r="I11" s="27"/>
      <c r="J11" s="71"/>
      <c r="K11" s="27"/>
      <c r="O11" s="136"/>
      <c r="P11" s="97" t="s">
        <v>164</v>
      </c>
      <c r="Q11" s="30"/>
      <c r="R11" s="28"/>
      <c r="S11" s="27"/>
      <c r="T11" s="2001"/>
      <c r="U11" s="2002"/>
      <c r="V11" s="2002"/>
      <c r="W11" s="2002"/>
      <c r="X11" s="2002"/>
      <c r="Y11" s="2002"/>
      <c r="Z11" s="2002"/>
      <c r="AA11" s="2003"/>
    </row>
    <row r="12" spans="1:32" ht="13.5" customHeight="1">
      <c r="A12" s="82" t="s">
        <v>844</v>
      </c>
      <c r="B12" s="73"/>
      <c r="C12" s="73"/>
      <c r="D12" s="73"/>
      <c r="E12" s="73"/>
      <c r="F12" s="73"/>
      <c r="G12" s="73"/>
      <c r="H12" s="50"/>
      <c r="I12" s="29"/>
      <c r="J12" s="30"/>
      <c r="K12" s="28"/>
      <c r="O12" s="137" t="s">
        <v>1920</v>
      </c>
      <c r="P12" s="97" t="s">
        <v>165</v>
      </c>
      <c r="Q12" s="71"/>
      <c r="R12" s="30"/>
      <c r="S12" s="30"/>
      <c r="T12" s="82" t="s">
        <v>221</v>
      </c>
      <c r="U12" s="48"/>
      <c r="V12" s="48"/>
      <c r="W12" s="48"/>
      <c r="X12" s="48"/>
      <c r="Y12" s="43"/>
      <c r="Z12" s="43"/>
      <c r="AA12" s="44"/>
    </row>
    <row r="13" spans="1:32" ht="13.5" customHeight="1">
      <c r="A13" s="2011" t="s">
        <v>1930</v>
      </c>
      <c r="B13" s="2012"/>
      <c r="C13" s="2012"/>
      <c r="D13" s="2012"/>
      <c r="E13" s="2012"/>
      <c r="F13" s="2012"/>
      <c r="G13" s="2012"/>
      <c r="H13" s="2013"/>
      <c r="I13" s="31"/>
      <c r="J13" s="30"/>
      <c r="K13" s="28"/>
      <c r="L13" s="30"/>
      <c r="M13" s="30"/>
      <c r="N13" s="30"/>
      <c r="O13" s="30"/>
      <c r="P13" s="30"/>
      <c r="Q13" s="30"/>
      <c r="R13" s="30"/>
      <c r="S13" s="30"/>
      <c r="T13" s="2019" t="s">
        <v>1887</v>
      </c>
      <c r="U13" s="2020"/>
      <c r="V13" s="2020"/>
      <c r="W13" s="2020"/>
      <c r="X13" s="2020"/>
      <c r="Y13" s="2021"/>
      <c r="Z13" s="2021"/>
      <c r="AA13" s="2022"/>
    </row>
    <row r="14" spans="1:32" ht="14" customHeight="1">
      <c r="A14" s="82" t="s">
        <v>649</v>
      </c>
      <c r="B14" s="73"/>
      <c r="C14" s="73"/>
      <c r="D14" s="73"/>
      <c r="E14" s="73"/>
      <c r="F14" s="73"/>
      <c r="G14" s="73"/>
      <c r="H14" s="50"/>
      <c r="I14" s="110"/>
      <c r="S14" s="45"/>
      <c r="T14" s="82" t="s">
        <v>1084</v>
      </c>
      <c r="U14" s="48"/>
      <c r="V14" s="48"/>
      <c r="W14" s="48"/>
      <c r="X14" s="48"/>
      <c r="Y14" s="43"/>
      <c r="Z14" s="43"/>
      <c r="AA14" s="44"/>
    </row>
    <row r="15" spans="1:32" ht="13.5" customHeight="1">
      <c r="A15" s="2014" t="s">
        <v>1931</v>
      </c>
      <c r="B15" s="2015"/>
      <c r="C15" s="2015"/>
      <c r="D15" s="2015"/>
      <c r="E15" s="2015"/>
      <c r="F15" s="2015"/>
      <c r="G15" s="2015"/>
      <c r="H15" s="2016"/>
      <c r="T15" s="1955" t="s">
        <v>1894</v>
      </c>
      <c r="U15" s="1939"/>
      <c r="V15" s="1939"/>
      <c r="W15" s="1939"/>
      <c r="X15" s="1939"/>
      <c r="Y15" s="2017"/>
      <c r="Z15" s="2017"/>
      <c r="AA15" s="2018"/>
    </row>
    <row r="16" spans="1:32" ht="13.5" customHeight="1">
      <c r="A16" s="82" t="s">
        <v>648</v>
      </c>
      <c r="B16" s="73"/>
      <c r="C16" s="73"/>
      <c r="D16" s="69"/>
      <c r="E16" s="69"/>
      <c r="F16" s="69"/>
      <c r="G16" s="69"/>
      <c r="H16" s="53"/>
      <c r="I16" s="65"/>
      <c r="J16" s="43"/>
      <c r="K16" s="43"/>
      <c r="L16" s="43"/>
      <c r="M16" s="43"/>
      <c r="N16" s="43"/>
      <c r="O16" s="43"/>
      <c r="P16" s="43"/>
      <c r="Q16" s="43"/>
      <c r="R16" s="43"/>
      <c r="S16" s="44"/>
      <c r="T16" s="82" t="s">
        <v>474</v>
      </c>
      <c r="U16" s="48"/>
      <c r="V16" s="48"/>
      <c r="W16" s="48"/>
      <c r="X16" s="48"/>
      <c r="Y16" s="43"/>
      <c r="Z16" s="70"/>
      <c r="AA16" s="44"/>
    </row>
    <row r="17" spans="1:27" ht="13.5" customHeight="1">
      <c r="A17" s="2014" t="s">
        <v>1964</v>
      </c>
      <c r="B17" s="2015"/>
      <c r="C17" s="2015"/>
      <c r="D17" s="2015"/>
      <c r="E17" s="2015"/>
      <c r="F17" s="2015"/>
      <c r="G17" s="2015"/>
      <c r="H17" s="2016"/>
      <c r="T17" s="2023" t="s">
        <v>1888</v>
      </c>
      <c r="U17" s="2024"/>
      <c r="V17" s="2024"/>
      <c r="W17" s="2024"/>
      <c r="X17" s="2024"/>
      <c r="Y17" s="2024"/>
      <c r="Z17" s="2024"/>
      <c r="AA17" s="2025"/>
    </row>
    <row r="18" spans="1:27" ht="13.5" customHeight="1">
      <c r="A18" s="82" t="s">
        <v>474</v>
      </c>
      <c r="B18" s="73"/>
      <c r="C18" s="69"/>
      <c r="D18" s="73"/>
      <c r="E18" s="73"/>
      <c r="F18" s="73"/>
      <c r="G18" s="73"/>
      <c r="H18" s="53"/>
      <c r="I18" s="1967" t="s">
        <v>613</v>
      </c>
      <c r="J18" s="1968"/>
      <c r="K18" s="1968"/>
      <c r="L18" s="1968"/>
      <c r="M18" s="1968"/>
      <c r="N18" s="1968"/>
      <c r="O18" s="1968"/>
      <c r="P18" s="1968"/>
      <c r="Q18" s="1968"/>
      <c r="R18" s="1968"/>
      <c r="S18" s="1969"/>
      <c r="T18" s="82" t="s">
        <v>647</v>
      </c>
      <c r="U18" s="48"/>
      <c r="V18" s="69"/>
      <c r="W18" s="47"/>
      <c r="X18" s="82" t="s">
        <v>222</v>
      </c>
      <c r="Y18" s="78"/>
      <c r="Z18" s="146" t="s">
        <v>614</v>
      </c>
      <c r="AA18" s="44"/>
    </row>
    <row r="19" spans="1:27" ht="13.5" customHeight="1">
      <c r="A19" s="2010" t="s">
        <v>1965</v>
      </c>
      <c r="B19" s="1916"/>
      <c r="C19" s="1916"/>
      <c r="D19" s="1916"/>
      <c r="E19" s="1916"/>
      <c r="F19" s="1916"/>
      <c r="G19" s="1916"/>
      <c r="H19" s="1947"/>
      <c r="I19" s="30"/>
      <c r="J19" s="96"/>
      <c r="K19" s="40"/>
      <c r="L19" s="38"/>
      <c r="M19" s="107" t="s">
        <v>262</v>
      </c>
      <c r="P19" s="27"/>
      <c r="Q19" s="27"/>
      <c r="R19" s="27"/>
      <c r="S19" s="31"/>
      <c r="T19" s="2014" t="s">
        <v>1889</v>
      </c>
      <c r="U19" s="1990"/>
      <c r="V19" s="1990"/>
      <c r="W19" s="1935"/>
      <c r="X19" s="1989" t="s">
        <v>1890</v>
      </c>
      <c r="Y19" s="1990"/>
      <c r="Z19" s="1934">
        <v>60523</v>
      </c>
      <c r="AA19" s="1935"/>
    </row>
    <row r="20" spans="1:27" ht="13.5" customHeight="1">
      <c r="A20" s="83" t="s">
        <v>647</v>
      </c>
      <c r="B20" s="55"/>
      <c r="C20" s="55"/>
      <c r="D20" s="55"/>
      <c r="E20" s="55"/>
      <c r="F20" s="55"/>
      <c r="G20" s="55"/>
      <c r="H20" s="59"/>
      <c r="M20" s="106"/>
      <c r="N20" s="28"/>
      <c r="P20" s="28"/>
      <c r="Q20" s="28"/>
      <c r="R20" s="28"/>
      <c r="T20" s="82" t="s">
        <v>223</v>
      </c>
      <c r="U20" s="48"/>
      <c r="V20" s="69"/>
      <c r="W20" s="48"/>
      <c r="X20" s="147" t="s">
        <v>846</v>
      </c>
      <c r="Z20" s="43"/>
      <c r="AA20" s="44"/>
    </row>
    <row r="21" spans="1:27" ht="13.5" customHeight="1">
      <c r="A21" s="1957" t="s">
        <v>1966</v>
      </c>
      <c r="B21" s="1917"/>
      <c r="C21" s="1917"/>
      <c r="D21" s="1917"/>
      <c r="E21" s="1917"/>
      <c r="F21" s="1917"/>
      <c r="G21" s="1917"/>
      <c r="H21" s="1947"/>
      <c r="I21" s="2029" t="s">
        <v>615</v>
      </c>
      <c r="J21" s="1987"/>
      <c r="K21" s="1987"/>
      <c r="L21" s="1987"/>
      <c r="M21" s="1987"/>
      <c r="N21" s="1987"/>
      <c r="O21" s="1987"/>
      <c r="P21" s="1987"/>
      <c r="Q21" s="1987"/>
      <c r="R21" s="1987"/>
      <c r="S21" s="2000"/>
      <c r="T21" s="1973" t="s">
        <v>1891</v>
      </c>
      <c r="U21" s="1974"/>
      <c r="V21" s="1974"/>
      <c r="W21" s="1974"/>
      <c r="X21" s="1975" t="s">
        <v>1892</v>
      </c>
      <c r="Y21" s="1976"/>
      <c r="Z21" s="1976"/>
      <c r="AA21" s="1977"/>
    </row>
    <row r="22" spans="1:27" ht="13.5" customHeight="1">
      <c r="A22" s="84" t="s">
        <v>475</v>
      </c>
      <c r="B22" s="56"/>
      <c r="C22" s="56"/>
      <c r="D22" s="56"/>
      <c r="E22" s="56"/>
      <c r="F22" s="56"/>
      <c r="G22" s="56"/>
      <c r="H22" s="57"/>
      <c r="I22" s="1960" t="s">
        <v>1174</v>
      </c>
      <c r="J22" s="1961"/>
      <c r="K22" s="1961"/>
      <c r="L22" s="1961"/>
      <c r="M22" s="1961"/>
      <c r="N22" s="1961"/>
      <c r="O22" s="1961"/>
      <c r="P22" s="1961"/>
      <c r="Q22" s="1961"/>
      <c r="R22" s="1961"/>
      <c r="S22" s="1962"/>
      <c r="T22" s="1308" t="s">
        <v>1230</v>
      </c>
      <c r="U22" s="48"/>
      <c r="V22" s="69"/>
      <c r="W22" s="48"/>
      <c r="X22" s="147" t="s">
        <v>1073</v>
      </c>
      <c r="Z22" s="43"/>
      <c r="AA22" s="44"/>
    </row>
    <row r="23" spans="1:27" ht="13.5" customHeight="1">
      <c r="A23" s="2026" t="s">
        <v>1963</v>
      </c>
      <c r="B23" s="2027"/>
      <c r="C23" s="2027"/>
      <c r="D23" s="2027"/>
      <c r="E23" s="2027"/>
      <c r="F23" s="2027"/>
      <c r="G23" s="2027"/>
      <c r="H23" s="2028"/>
      <c r="T23" s="1994" t="s">
        <v>1893</v>
      </c>
      <c r="U23" s="1995"/>
      <c r="V23" s="1995"/>
      <c r="W23" s="1995"/>
      <c r="X23" s="1970" t="d">
        <v>2024-09-30</v>
      </c>
      <c r="Y23" s="1971"/>
      <c r="Z23" s="1971"/>
      <c r="AA23" s="1972"/>
    </row>
    <row r="24" spans="1:27" ht="14" customHeight="1">
      <c r="A24" s="85" t="s">
        <v>614</v>
      </c>
      <c r="B24" s="46"/>
      <c r="C24" s="46"/>
      <c r="D24" s="46"/>
      <c r="E24" s="46"/>
      <c r="F24" s="46"/>
      <c r="G24" s="46"/>
      <c r="H24" s="58"/>
      <c r="J24" s="1918">
        <f>IF(B5="x",IF(AUDITCHECK!D32="AFR form Incomplete.","",IF(AUDITCHECK!D32="Deficit reduction plan is required.","School District must complete a deficit reduction plan in the 2021-2022 Budget",)),"")</f>
        <v>0</v>
      </c>
      <c r="K24" s="1918"/>
      <c r="L24" s="1918"/>
      <c r="M24" s="1918"/>
      <c r="N24" s="1918"/>
      <c r="O24" s="1918"/>
      <c r="P24" s="1918"/>
      <c r="Q24" s="1918"/>
      <c r="R24" s="1918"/>
      <c r="S24" s="1919"/>
      <c r="T24" s="100" t="s">
        <v>475</v>
      </c>
      <c r="U24" s="101"/>
      <c r="V24" s="101"/>
      <c r="W24" s="101"/>
      <c r="X24" s="102"/>
      <c r="Y24" s="102"/>
      <c r="Z24" s="102"/>
      <c r="AA24" s="103"/>
    </row>
    <row r="25" spans="1:27" ht="14" customHeight="1">
      <c r="A25" s="1957">
        <v>60525</v>
      </c>
      <c r="B25" s="1917"/>
      <c r="C25" s="1917"/>
      <c r="D25" s="1917"/>
      <c r="E25" s="1917"/>
      <c r="F25" s="1917"/>
      <c r="G25" s="1917"/>
      <c r="H25" s="1947"/>
      <c r="I25" s="110"/>
      <c r="J25" s="1918"/>
      <c r="K25" s="1918"/>
      <c r="L25" s="1918"/>
      <c r="M25" s="1918"/>
      <c r="N25" s="1918"/>
      <c r="O25" s="1918"/>
      <c r="P25" s="1918"/>
      <c r="Q25" s="1918"/>
      <c r="R25" s="1918"/>
      <c r="S25" s="1919"/>
      <c r="T25" s="1991" t="s">
        <v>1895</v>
      </c>
      <c r="U25" s="1992"/>
      <c r="V25" s="1992"/>
      <c r="W25" s="1992"/>
      <c r="X25" s="1992"/>
      <c r="Y25" s="1992"/>
      <c r="Z25" s="1992"/>
      <c r="AA25" s="1993"/>
    </row>
    <row r="26" spans="1:27" ht="6" customHeight="1">
      <c r="A26" s="104"/>
      <c r="B26" s="105"/>
      <c r="C26" s="105"/>
      <c r="D26" s="105"/>
      <c r="E26" s="105"/>
      <c r="F26" s="105"/>
      <c r="G26" s="105"/>
      <c r="H26" s="105"/>
      <c r="I26" s="1920" t="s">
        <v>1568</v>
      </c>
      <c r="J26" s="1921"/>
      <c r="K26" s="1921"/>
      <c r="L26" s="1921"/>
      <c r="M26" s="1921"/>
      <c r="N26" s="1921"/>
      <c r="O26" s="1921"/>
      <c r="P26" s="1921"/>
      <c r="Q26" s="1921"/>
      <c r="R26" s="1921"/>
      <c r="S26" s="1922"/>
      <c r="T26" s="43"/>
      <c r="AA26" s="44"/>
    </row>
    <row r="27" spans="1:27" ht="14" customHeight="1">
      <c r="A27" s="139"/>
      <c r="B27" s="113"/>
      <c r="C27" s="115" t="s">
        <v>1053</v>
      </c>
      <c r="D27" s="113"/>
      <c r="E27" s="113"/>
      <c r="I27" s="1923"/>
      <c r="J27" s="1924"/>
      <c r="K27" s="1924"/>
      <c r="L27" s="1924"/>
      <c r="M27" s="1924"/>
      <c r="N27" s="1924"/>
      <c r="O27" s="1924"/>
      <c r="P27" s="1924"/>
      <c r="Q27" s="1924"/>
      <c r="R27" s="1924"/>
      <c r="S27" s="1925"/>
      <c r="T27" s="120"/>
      <c r="U27" s="121"/>
      <c r="V27" s="121"/>
      <c r="W27" s="121"/>
      <c r="X27" s="121"/>
      <c r="Y27" s="121"/>
      <c r="Z27" s="121"/>
      <c r="AA27" s="122"/>
    </row>
    <row r="28" spans="1:27" ht="14" customHeight="1">
      <c r="A28" s="140"/>
      <c r="B28" s="108"/>
      <c r="C28" s="112" t="s">
        <v>1054</v>
      </c>
      <c r="D28" s="108"/>
      <c r="E28" s="108"/>
      <c r="F28" s="108"/>
      <c r="G28" s="108"/>
      <c r="I28" s="1926"/>
      <c r="J28" s="1927"/>
      <c r="K28" s="1927"/>
      <c r="L28" s="1927"/>
      <c r="M28" s="1927"/>
      <c r="N28" s="1927"/>
      <c r="O28" s="1927"/>
      <c r="P28" s="1927"/>
      <c r="Q28" s="1927"/>
      <c r="R28" s="1927"/>
      <c r="S28" s="1928"/>
      <c r="T28" s="120"/>
      <c r="U28" s="121"/>
      <c r="V28" s="121"/>
      <c r="W28" s="123" t="s">
        <v>946</v>
      </c>
      <c r="X28" s="121"/>
      <c r="Y28" s="121"/>
      <c r="Z28" s="121"/>
      <c r="AA28" s="122"/>
    </row>
    <row r="29" spans="1:27" ht="14" customHeight="1">
      <c r="A29" s="140"/>
      <c r="B29" s="125"/>
      <c r="C29" s="114" t="s">
        <v>747</v>
      </c>
      <c r="D29" s="108"/>
      <c r="E29" s="125" t="s">
        <v>1920</v>
      </c>
      <c r="F29" s="129" t="s">
        <v>1071</v>
      </c>
      <c r="G29" s="108"/>
      <c r="I29" s="1929" t="s">
        <v>1567</v>
      </c>
      <c r="J29" s="1930"/>
      <c r="K29" s="1930"/>
      <c r="L29" s="1930"/>
      <c r="M29" s="1930"/>
      <c r="N29" s="1930"/>
      <c r="O29" s="1930"/>
      <c r="P29" s="1930"/>
      <c r="Q29" s="1930"/>
      <c r="R29" s="1930"/>
      <c r="S29" s="1931"/>
      <c r="T29" s="6"/>
      <c r="U29" s="6"/>
      <c r="V29" s="6"/>
      <c r="W29" s="6"/>
      <c r="X29" s="6"/>
      <c r="Y29" s="6"/>
      <c r="Z29" s="6"/>
      <c r="AA29" s="122"/>
    </row>
    <row r="30" spans="1:27" ht="13.5" customHeight="1">
      <c r="A30" s="141"/>
      <c r="B30" s="125"/>
      <c r="C30" s="114" t="s">
        <v>1055</v>
      </c>
      <c r="D30" s="28"/>
      <c r="E30" s="28"/>
      <c r="F30" s="128"/>
      <c r="G30" s="108"/>
      <c r="H30" s="108"/>
      <c r="I30" s="1340"/>
      <c r="J30" s="1932" t="s">
        <v>1582</v>
      </c>
      <c r="K30" s="1932"/>
      <c r="L30" s="1932"/>
      <c r="M30" s="1932"/>
      <c r="N30" s="1932"/>
      <c r="O30" s="1932"/>
      <c r="P30" s="1932"/>
      <c r="Q30" s="1932"/>
      <c r="R30" s="1932"/>
      <c r="S30" s="1933"/>
      <c r="T30" s="6"/>
      <c r="U30" s="6"/>
      <c r="V30" s="6"/>
      <c r="W30" s="6"/>
      <c r="X30" s="6"/>
      <c r="Y30" s="6"/>
      <c r="Z30" s="6"/>
      <c r="AA30" s="45"/>
    </row>
    <row r="31" spans="1:27" ht="13.5" customHeight="1">
      <c r="A31" s="141"/>
      <c r="B31" s="125"/>
      <c r="C31" s="114" t="s">
        <v>1056</v>
      </c>
      <c r="D31" s="28"/>
      <c r="E31" s="28"/>
      <c r="F31" s="28"/>
      <c r="G31" s="28"/>
      <c r="H31" s="28"/>
      <c r="I31" s="1340"/>
      <c r="J31" s="1341"/>
      <c r="K31" s="1341"/>
      <c r="L31" s="1341"/>
      <c r="M31" s="1341"/>
      <c r="N31" s="1341"/>
      <c r="O31" s="1341"/>
      <c r="P31" s="1341"/>
      <c r="Q31" s="1341"/>
      <c r="R31" s="1341"/>
      <c r="S31" s="1342"/>
      <c r="T31" s="6"/>
      <c r="U31" s="6"/>
      <c r="V31" s="6"/>
      <c r="W31" s="6"/>
      <c r="X31" s="6"/>
      <c r="Y31" s="6"/>
      <c r="Z31" s="6"/>
      <c r="AA31" s="45"/>
    </row>
    <row r="32" spans="1:27" ht="6" customHeight="1">
      <c r="A32" s="141"/>
      <c r="B32" s="28"/>
      <c r="C32" s="28"/>
      <c r="D32" s="28"/>
      <c r="E32" s="28"/>
      <c r="F32" s="28"/>
      <c r="G32" s="28"/>
      <c r="H32" s="111"/>
      <c r="I32" s="1343"/>
      <c r="J32" s="1344"/>
      <c r="K32" s="1344"/>
      <c r="L32" s="1344"/>
      <c r="M32" s="1344"/>
      <c r="N32" s="1344"/>
      <c r="O32" s="1344"/>
      <c r="P32" s="1344"/>
      <c r="Q32" s="1344"/>
      <c r="R32" s="1344"/>
      <c r="S32" s="1345"/>
      <c r="T32" s="1274"/>
      <c r="U32" s="124"/>
      <c r="V32" s="124"/>
      <c r="W32" s="124"/>
      <c r="X32" s="124"/>
      <c r="Y32" s="124"/>
      <c r="Z32" s="124"/>
      <c r="AA32" s="45"/>
    </row>
    <row r="33" spans="1:27" ht="6" customHeight="1">
      <c r="A33" s="60"/>
      <c r="B33" s="48"/>
      <c r="C33" s="48"/>
      <c r="D33" s="48"/>
      <c r="E33" s="48"/>
      <c r="F33" s="48"/>
      <c r="G33" s="48"/>
      <c r="H33" s="54"/>
      <c r="I33" s="1275"/>
      <c r="J33" s="30"/>
      <c r="K33" s="30"/>
      <c r="L33" s="30"/>
      <c r="M33" s="30"/>
      <c r="N33" s="30"/>
      <c r="O33" s="30"/>
      <c r="P33" s="30"/>
      <c r="Q33" s="30"/>
      <c r="R33" s="30"/>
      <c r="S33" s="1276"/>
      <c r="T33" s="48"/>
      <c r="U33" s="48"/>
      <c r="V33" s="48"/>
      <c r="W33" s="48"/>
      <c r="X33" s="48"/>
      <c r="Y33" s="43"/>
      <c r="Z33" s="43"/>
      <c r="AA33" s="44"/>
    </row>
    <row r="34" spans="1:27" ht="12" customHeight="1">
      <c r="A34" s="61"/>
      <c r="B34" s="136"/>
      <c r="C34" s="32" t="s">
        <v>486</v>
      </c>
      <c r="D34" s="31"/>
      <c r="E34" s="31"/>
      <c r="F34" s="31"/>
      <c r="G34" s="31"/>
      <c r="H34" s="31"/>
      <c r="I34" s="51"/>
      <c r="J34" s="80"/>
      <c r="L34" s="137"/>
      <c r="M34" s="90" t="s">
        <v>643</v>
      </c>
      <c r="N34" s="30"/>
      <c r="O34" s="30"/>
      <c r="P34" s="30"/>
      <c r="Q34" s="30"/>
      <c r="R34" s="30"/>
      <c r="S34" s="52"/>
      <c r="T34" s="30"/>
      <c r="U34" s="136"/>
      <c r="V34" s="32" t="s">
        <v>362</v>
      </c>
      <c r="W34" s="30"/>
      <c r="X34" s="30"/>
      <c r="AA34" s="45"/>
    </row>
    <row r="35" spans="1:27" ht="13.5" customHeight="1">
      <c r="A35" s="51"/>
      <c r="B35" s="30"/>
      <c r="C35" s="30"/>
      <c r="D35" s="34"/>
      <c r="E35" s="34"/>
      <c r="F35" s="34"/>
      <c r="G35" s="34"/>
      <c r="H35" s="34"/>
      <c r="I35" s="51"/>
      <c r="J35" s="33"/>
      <c r="L35" s="32" t="s">
        <v>644</v>
      </c>
      <c r="N35" s="33"/>
      <c r="O35" s="33"/>
      <c r="P35" s="1916"/>
      <c r="Q35" s="1917"/>
      <c r="R35" s="1917"/>
      <c r="S35" s="95"/>
      <c r="W35" s="31"/>
      <c r="X35" s="31"/>
      <c r="Y35" s="36"/>
      <c r="AA35" s="45"/>
    </row>
    <row r="36" spans="1:27" ht="6" customHeight="1">
      <c r="A36" s="142"/>
      <c r="B36" s="42"/>
      <c r="C36" s="33"/>
      <c r="D36" s="30"/>
      <c r="E36" s="30"/>
      <c r="F36" s="30"/>
      <c r="G36" s="30"/>
      <c r="H36" s="30"/>
      <c r="I36" s="91"/>
      <c r="J36" s="92"/>
      <c r="K36" s="93"/>
      <c r="L36" s="49"/>
      <c r="M36" s="49"/>
      <c r="N36" s="49"/>
      <c r="O36" s="49"/>
      <c r="P36" s="49"/>
      <c r="Q36" s="49"/>
      <c r="R36" s="49"/>
      <c r="S36" s="94"/>
      <c r="T36" s="30"/>
      <c r="U36" s="30"/>
      <c r="V36" s="30"/>
      <c r="W36" s="30"/>
      <c r="X36" s="30"/>
      <c r="AA36" s="45"/>
    </row>
    <row r="37" spans="1:27" ht="13.5" customHeight="1">
      <c r="A37" s="82" t="s">
        <v>639</v>
      </c>
      <c r="B37" s="73"/>
      <c r="C37" s="73"/>
      <c r="D37" s="73"/>
      <c r="E37" s="73"/>
      <c r="F37" s="75"/>
      <c r="G37" s="73"/>
      <c r="H37" s="53"/>
      <c r="I37" s="82" t="s">
        <v>422</v>
      </c>
      <c r="J37" s="116"/>
      <c r="K37" s="116"/>
      <c r="L37" s="116"/>
      <c r="M37" s="116"/>
      <c r="N37" s="116"/>
      <c r="O37" s="116"/>
      <c r="P37" s="72"/>
      <c r="Q37" s="76"/>
      <c r="R37" s="64"/>
      <c r="S37" s="53"/>
      <c r="T37" s="88" t="s">
        <v>361</v>
      </c>
      <c r="U37" s="89"/>
      <c r="V37" s="89"/>
      <c r="W37" s="89"/>
      <c r="X37" s="75"/>
      <c r="Y37" s="74"/>
      <c r="Z37" s="43"/>
      <c r="AA37" s="44"/>
    </row>
    <row r="38" spans="1:27" ht="13.5" customHeight="1">
      <c r="A38" s="1945" t="s">
        <v>1955</v>
      </c>
      <c r="B38" s="1946"/>
      <c r="C38" s="1946"/>
      <c r="D38" s="1946"/>
      <c r="E38" s="1946"/>
      <c r="F38" s="1917"/>
      <c r="G38" s="1917"/>
      <c r="H38" s="1947"/>
      <c r="I38" s="1938"/>
      <c r="J38" s="1939"/>
      <c r="K38" s="1939"/>
      <c r="L38" s="1939"/>
      <c r="M38" s="1939"/>
      <c r="N38" s="1939"/>
      <c r="O38" s="1939"/>
      <c r="P38" s="1940"/>
      <c r="Q38" s="1940"/>
      <c r="R38" s="1940"/>
      <c r="S38" s="1941"/>
      <c r="T38" s="1955"/>
      <c r="U38" s="1939"/>
      <c r="V38" s="1939"/>
      <c r="W38" s="1939"/>
      <c r="X38" s="1940"/>
      <c r="Y38" s="1940"/>
      <c r="Z38" s="1940"/>
      <c r="AA38" s="1941"/>
    </row>
    <row r="39" spans="1:27" ht="12" customHeight="1">
      <c r="A39" s="1958" t="s">
        <v>475</v>
      </c>
      <c r="B39" s="1959"/>
      <c r="C39" s="69"/>
      <c r="D39" s="66"/>
      <c r="E39" s="66"/>
      <c r="F39" s="76"/>
      <c r="G39" s="66"/>
      <c r="H39" s="53"/>
      <c r="I39" s="1958" t="s">
        <v>475</v>
      </c>
      <c r="J39" s="1959"/>
      <c r="K39" s="1959"/>
      <c r="L39" s="1959"/>
      <c r="M39" s="1959"/>
      <c r="N39" s="64"/>
      <c r="O39" s="69"/>
      <c r="P39" s="69"/>
      <c r="Q39" s="75"/>
      <c r="R39" s="69"/>
      <c r="S39" s="53"/>
      <c r="T39" s="69" t="s">
        <v>475</v>
      </c>
      <c r="U39" s="48"/>
      <c r="V39" s="69"/>
      <c r="W39" s="47"/>
      <c r="X39" s="75"/>
      <c r="Y39" s="43"/>
      <c r="Z39" s="43"/>
      <c r="AA39" s="44"/>
    </row>
    <row r="40" spans="1:27" ht="13.5" customHeight="1">
      <c r="A40" s="1908" t="s">
        <v>1956</v>
      </c>
      <c r="B40" s="1909"/>
      <c r="C40" s="1910"/>
      <c r="D40" s="1910"/>
      <c r="E40" s="1910"/>
      <c r="F40" s="1911"/>
      <c r="G40" s="1911"/>
      <c r="H40" s="1912"/>
      <c r="I40" s="1951"/>
      <c r="J40" s="1952"/>
      <c r="K40" s="1952"/>
      <c r="L40" s="1952"/>
      <c r="M40" s="1952"/>
      <c r="N40" s="1952"/>
      <c r="O40" s="1952"/>
      <c r="P40" s="1952"/>
      <c r="Q40" s="1952"/>
      <c r="R40" s="1952"/>
      <c r="S40" s="1953"/>
      <c r="T40" s="1951"/>
      <c r="U40" s="1956"/>
      <c r="V40" s="1952"/>
      <c r="W40" s="1952"/>
      <c r="X40" s="1952"/>
      <c r="Y40" s="1952"/>
      <c r="Z40" s="1952"/>
      <c r="AA40" s="1953"/>
    </row>
    <row r="41" spans="1:27" ht="11.5" customHeight="1">
      <c r="A41" s="86" t="s">
        <v>845</v>
      </c>
      <c r="B41" s="73"/>
      <c r="C41" s="73"/>
      <c r="D41" s="82" t="s">
        <v>846</v>
      </c>
      <c r="E41" s="69"/>
      <c r="F41" s="75"/>
      <c r="G41" s="73"/>
      <c r="H41" s="68"/>
      <c r="I41" s="87" t="s">
        <v>845</v>
      </c>
      <c r="J41" s="32"/>
      <c r="K41" s="31"/>
      <c r="L41" s="31"/>
      <c r="M41" s="31"/>
      <c r="N41" s="31"/>
      <c r="O41" s="31"/>
      <c r="P41" s="82" t="s">
        <v>846</v>
      </c>
      <c r="Q41" s="32"/>
      <c r="R41" s="31"/>
      <c r="S41" s="67"/>
      <c r="T41" s="69" t="s">
        <v>845</v>
      </c>
      <c r="U41" s="73"/>
      <c r="V41" s="73"/>
      <c r="W41" s="73"/>
      <c r="X41" s="82" t="s">
        <v>846</v>
      </c>
      <c r="Y41" s="77"/>
      <c r="Z41" s="78"/>
      <c r="AA41" s="79"/>
    </row>
    <row r="42" spans="1:27" ht="13.5" customHeight="1">
      <c r="A42" s="1937" t="s">
        <v>1932</v>
      </c>
      <c r="B42" s="1914"/>
      <c r="C42" s="1915"/>
      <c r="D42" s="1913" t="s">
        <v>1933</v>
      </c>
      <c r="E42" s="1914"/>
      <c r="F42" s="1914"/>
      <c r="G42" s="1914"/>
      <c r="H42" s="1915"/>
      <c r="I42" s="1954"/>
      <c r="J42" s="1949"/>
      <c r="K42" s="1949"/>
      <c r="L42" s="1949"/>
      <c r="M42" s="1949"/>
      <c r="N42" s="1949"/>
      <c r="O42" s="1950"/>
      <c r="P42" s="1948"/>
      <c r="Q42" s="1949"/>
      <c r="R42" s="1949"/>
      <c r="S42" s="1950"/>
      <c r="T42" s="1954"/>
      <c r="U42" s="1949"/>
      <c r="V42" s="1949"/>
      <c r="W42" s="1950"/>
      <c r="X42" s="1948"/>
      <c r="Y42" s="1949"/>
      <c r="Z42" s="1949"/>
      <c r="AA42" s="1950"/>
    </row>
    <row r="43" spans="1:27">
      <c r="A43" s="82" t="s">
        <v>847</v>
      </c>
      <c r="B43" s="73"/>
      <c r="C43" s="73"/>
      <c r="D43" s="73"/>
      <c r="E43" s="73"/>
      <c r="F43" s="73"/>
      <c r="G43" s="73"/>
      <c r="H43" s="50"/>
      <c r="I43" s="69" t="s">
        <v>847</v>
      </c>
      <c r="J43" s="73"/>
      <c r="K43" s="73"/>
      <c r="L43" s="73"/>
      <c r="M43" s="73"/>
      <c r="N43" s="73"/>
      <c r="O43" s="73"/>
      <c r="P43" s="73"/>
      <c r="Q43" s="73"/>
      <c r="R43" s="73"/>
      <c r="S43" s="50"/>
      <c r="T43" s="47" t="s">
        <v>847</v>
      </c>
      <c r="U43" s="48"/>
      <c r="V43" s="48"/>
      <c r="W43" s="48"/>
      <c r="X43" s="48"/>
      <c r="Y43" s="43"/>
      <c r="Z43" s="43"/>
      <c r="AA43" s="44"/>
    </row>
    <row r="44" spans="1:27" ht="13.5" customHeight="1">
      <c r="A44" s="1942"/>
      <c r="B44" s="1943"/>
      <c r="C44" s="1943"/>
      <c r="D44" s="1943"/>
      <c r="E44" s="1943"/>
      <c r="F44" s="1943"/>
      <c r="G44" s="1943"/>
      <c r="H44" s="1944"/>
      <c r="I44" s="1905"/>
      <c r="J44" s="1906"/>
      <c r="K44" s="1906"/>
      <c r="L44" s="1906"/>
      <c r="M44" s="1906"/>
      <c r="N44" s="1906"/>
      <c r="O44" s="1906"/>
      <c r="P44" s="1906"/>
      <c r="Q44" s="1906"/>
      <c r="R44" s="1906"/>
      <c r="S44" s="1907"/>
      <c r="T44" s="1905"/>
      <c r="U44" s="1936"/>
      <c r="V44" s="1936"/>
      <c r="W44" s="1936"/>
      <c r="X44" s="1936"/>
      <c r="Y44" s="1936"/>
      <c r="Z44" s="1906"/>
      <c r="AA44" s="1907"/>
    </row>
    <row r="45" spans="1:27" ht="13.5" customHeight="1">
      <c r="A45" s="41" t="s">
        <v>150</v>
      </c>
      <c r="Q45" s="41" t="s">
        <v>1166</v>
      </c>
      <c r="R45" s="41"/>
      <c r="S45" s="41"/>
      <c r="T45" s="135"/>
      <c r="U45" s="41"/>
      <c r="V45" s="41"/>
      <c r="W45" s="41"/>
      <c r="X45" s="41"/>
      <c r="Y45" s="41"/>
      <c r="Z45" s="41"/>
      <c r="AA45" s="41"/>
    </row>
    <row r="46" spans="1:27" ht="10.5" customHeight="1">
      <c r="A46" s="1147" t="str">
        <f>"ISBE Form SD50-35/JA50-60 (05/"&amp;MID('AFR21'!E2,3,2)&amp;"-version"&amp;'AFR21'!F2&amp;")"</f>
        <v>ISBE Form SD50-35/JA50-60 (05/21-version2)</v>
      </c>
      <c r="B46" s="109"/>
      <c r="C46" s="109"/>
      <c r="D46" s="1148"/>
      <c r="E46" s="41"/>
      <c r="F46" s="41"/>
      <c r="G46" s="41"/>
      <c r="Q46" s="29" t="s">
        <v>1167</v>
      </c>
      <c r="R46" s="41"/>
      <c r="S46" s="41"/>
      <c r="T46" s="41"/>
      <c r="U46" s="41"/>
      <c r="V46" s="41"/>
      <c r="W46" s="41"/>
      <c r="X46" s="41"/>
      <c r="Y46" s="41"/>
      <c r="Z46" s="41"/>
      <c r="AA46" s="41"/>
    </row>
    <row r="47" spans="1:27">
      <c r="A47" s="126"/>
      <c r="Q47" s="41" t="s">
        <v>1426</v>
      </c>
      <c r="R47" s="41"/>
      <c r="S47" s="41"/>
      <c r="T47" s="41"/>
      <c r="U47" s="41"/>
      <c r="V47" s="41"/>
      <c r="W47" s="41"/>
      <c r="X47" s="41"/>
      <c r="Y47" s="41"/>
      <c r="Z47" s="41"/>
      <c r="AA47" s="41"/>
    </row>
    <row r="48" spans="1:27">
      <c r="Q48" s="41" t="s">
        <v>1427</v>
      </c>
      <c r="R48" s="41"/>
      <c r="S48" s="41"/>
      <c r="T48" s="41"/>
      <c r="U48" s="41"/>
      <c r="V48" s="41"/>
      <c r="W48" s="41"/>
      <c r="X48" s="41"/>
      <c r="Y48" s="41"/>
      <c r="Z48" s="41"/>
      <c r="AA48" s="41"/>
    </row>
  </sheetData>
  <sheetProtection algorithmName="SHA-512" hashValue="YlUOaL19gjJg2nRRvjDyQeQznfTd77MT8dYXTe+ZqC32Dl7gsWPNu/ZwTF5Fif21KTKDhzLSdkXCcQZuHFj+FQ==" saltValue="C+26D4UPO9ju5nukYG1LKg==" spinCount="100000" sheet="1" objects="1" scenarios="1"/>
  <mergeCells count="56">
    <mergeCell ref="T25:AA25"/>
    <mergeCell ref="T23:W23"/>
    <mergeCell ref="T9:AA11"/>
    <mergeCell ref="A10:H10"/>
    <mergeCell ref="A11:H11"/>
    <mergeCell ref="A21:H21"/>
    <mergeCell ref="A19:H19"/>
    <mergeCell ref="A13:H13"/>
    <mergeCell ref="A15:H15"/>
    <mergeCell ref="T15:AA15"/>
    <mergeCell ref="A17:H17"/>
    <mergeCell ref="T13:AA13"/>
    <mergeCell ref="T17:AA17"/>
    <mergeCell ref="T19:W19"/>
    <mergeCell ref="A23:H23"/>
    <mergeCell ref="I21:S21"/>
    <mergeCell ref="I22:S22"/>
    <mergeCell ref="B1:D1"/>
    <mergeCell ref="B2:D2"/>
    <mergeCell ref="I18:S18"/>
    <mergeCell ref="X23:AA23"/>
    <mergeCell ref="T21:W21"/>
    <mergeCell ref="X21:AA21"/>
    <mergeCell ref="I1:S1"/>
    <mergeCell ref="I2:S2"/>
    <mergeCell ref="I7:S7"/>
    <mergeCell ref="I9:S9"/>
    <mergeCell ref="I6:S6"/>
    <mergeCell ref="I3:S3"/>
    <mergeCell ref="I4:S4"/>
    <mergeCell ref="I5:S5"/>
    <mergeCell ref="X19:Y19"/>
    <mergeCell ref="Z19:AA19"/>
    <mergeCell ref="T44:AA44"/>
    <mergeCell ref="A42:C42"/>
    <mergeCell ref="I38:S38"/>
    <mergeCell ref="A44:H44"/>
    <mergeCell ref="A38:H38"/>
    <mergeCell ref="P42:S42"/>
    <mergeCell ref="I40:S40"/>
    <mergeCell ref="X42:AA42"/>
    <mergeCell ref="T42:W42"/>
    <mergeCell ref="T38:AA38"/>
    <mergeCell ref="T40:AA40"/>
    <mergeCell ref="A25:H25"/>
    <mergeCell ref="I42:O42"/>
    <mergeCell ref="I39:M39"/>
    <mergeCell ref="A39:B39"/>
    <mergeCell ref="I44:S44"/>
    <mergeCell ref="A40:H40"/>
    <mergeCell ref="D42:H42"/>
    <mergeCell ref="P35:R35"/>
    <mergeCell ref="J24:S25"/>
    <mergeCell ref="I26:S28"/>
    <mergeCell ref="I29:S29"/>
    <mergeCell ref="J30:S30"/>
  </mergeCells>
  <phoneticPr fontId="18" type="noConversion"/>
  <hyperlinks>
    <hyperlink ref="I22" r:id="rId1" display="www.isbe.net/sfms/afr/afr.htm" xr:uid="{00000000-0004-0000-0000-000000000000}"/>
    <hyperlink ref="I22:S22" r:id="rId2" display="   Send ISBE a File" xr:uid="{00000000-0004-0000-0000-000001000000}"/>
    <hyperlink ref="T22" r:id="rId3" xr:uid="{00000000-0004-0000-0000-000002000000}"/>
    <hyperlink ref="J30" location="'Single Audit &amp; GATA Information'!A1" display="Single Audit and GATA Information" xr:uid="{00000000-0004-0000-0000-000003000000}"/>
  </hyperlinks>
  <pageMargins left="0.4" right="0.2" top="0.75" bottom="0.52" header="0.19" footer="0.17"/>
  <pageSetup scale="75" orientation="landscape" r:id="rId4"/>
  <headerFooter alignWithMargins="0"/>
</worksheet>
</file>

<file path=xl/worksheets/sheet1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H36"/>
  <sheetViews>
    <sheetView showGridLines="0" defaultGridColor="0" colorId="8" zoomScaleNormal="100" workbookViewId="0">
      <selection activeCell="B4" sqref="B4"/>
    </sheetView>
  </sheetViews>
  <sheetFormatPr baseColWidth="10" defaultColWidth="9.1640625" defaultRowHeight="14"/>
  <cols>
    <col min="1" max="1" width="41.5" style="235" customWidth="1"/>
    <col min="2" max="3" width="17.6640625" style="490" customWidth="1"/>
    <col min="4" max="5" width="17.6640625" style="491" customWidth="1"/>
    <col min="6" max="6" width="17.6640625" style="295" customWidth="1"/>
    <col min="7" max="7" width="4.33203125" style="295" customWidth="1"/>
    <col min="8" max="8" width="33.33203125" style="295" customWidth="1"/>
    <col min="9" max="16384" width="9.1640625" style="295"/>
  </cols>
  <sheetData>
    <row r="1" spans="1:8" ht="33.75" customHeight="1">
      <c r="A1" s="896" t="s">
        <v>102</v>
      </c>
      <c r="B1" s="295"/>
      <c r="C1" s="295"/>
      <c r="D1" s="295"/>
      <c r="E1" s="295"/>
    </row>
    <row r="2" spans="1:8" ht="39.75" customHeight="1">
      <c r="A2" s="2179" t="s">
        <v>1370</v>
      </c>
      <c r="B2" s="1057" t="str">
        <f>"Taxes Received 7-1-"&amp;MID('AFR21'!E2,3,2)-1&amp;" thru 6-30-"&amp;MID('AFR21'!E2,3,2)&amp;" (from "&amp;'AFR21'!E2-2&amp;" Levy &amp; Prior Levies)  *"</f>
        <v>Taxes Received 7-1-20 thru 6-30-21 (from 2019 Levy &amp; Prior Levies)  *</v>
      </c>
      <c r="C2" s="1058" t="str">
        <f>"Taxes Received (from the "&amp;'AFR21'!E2-1&amp;" Levy)"</f>
        <v>Taxes Received (from the 2020 Levy)</v>
      </c>
      <c r="D2" s="1058" t="str">
        <f>"Taxes Received (from "&amp;'AFR21'!E2-2&amp;" &amp; Prior Levies)"</f>
        <v>Taxes Received (from 2019 &amp; Prior Levies)</v>
      </c>
      <c r="E2" s="1058" t="str">
        <f>"Total Estimated Taxes (from the "&amp;'AFR21'!E2-1&amp;" Levy)   "</f>
        <v xml:space="preserve">Total Estimated Taxes (from the 2020 Levy)   </v>
      </c>
      <c r="F2" s="1058" t="str">
        <f>"Estimated Taxes Due (from the "&amp;'AFR21'!E2-1&amp;" Levy)"</f>
        <v>Estimated Taxes Due (from the 2020 Levy)</v>
      </c>
      <c r="H2" s="488"/>
    </row>
    <row r="3" spans="1:8" ht="12" customHeight="1">
      <c r="A3" s="2180"/>
      <c r="B3" s="768"/>
      <c r="C3" s="769"/>
      <c r="D3" s="770" t="s">
        <v>214</v>
      </c>
      <c r="E3" s="769"/>
      <c r="F3" s="770" t="s">
        <v>215</v>
      </c>
    </row>
    <row r="4" spans="1:8" ht="13.75" customHeight="1">
      <c r="A4" s="492" t="s">
        <v>1047</v>
      </c>
      <c r="B4" s="1048">
        <f>'Revenues 10-15'!C5</f>
        <v>9419101</v>
      </c>
      <c r="C4" s="1049">
        <v>5071339</v>
      </c>
      <c r="D4" s="1050">
        <f>B4-C4</f>
        <v>4347762</v>
      </c>
      <c r="E4" s="1049">
        <v>9916733</v>
      </c>
      <c r="F4" s="1050">
        <f>E4-C4</f>
        <v>4845394</v>
      </c>
    </row>
    <row r="5" spans="1:8" ht="13.75" customHeight="1">
      <c r="A5" s="492" t="s">
        <v>792</v>
      </c>
      <c r="B5" s="1051">
        <f>'Revenues 10-15'!D5</f>
        <v>2237707</v>
      </c>
      <c r="C5" s="1027">
        <v>1138227</v>
      </c>
      <c r="D5" s="1052">
        <f t="shared" ref="D5:D18" si="0">B5-C5</f>
        <v>1099480</v>
      </c>
      <c r="E5" s="1027">
        <v>2225742</v>
      </c>
      <c r="F5" s="1052">
        <f>E5-C5</f>
        <v>1087515</v>
      </c>
    </row>
    <row r="6" spans="1:8" ht="13.75" customHeight="1">
      <c r="A6" s="492" t="s">
        <v>357</v>
      </c>
      <c r="B6" s="1051">
        <f>'Revenues 10-15'!E5</f>
        <v>642367</v>
      </c>
      <c r="C6" s="1027">
        <v>338089</v>
      </c>
      <c r="D6" s="1052">
        <f t="shared" si="0"/>
        <v>304278</v>
      </c>
      <c r="E6" s="1027">
        <v>661115</v>
      </c>
      <c r="F6" s="1052">
        <f t="shared" ref="F6:F18" si="1">E6-C6</f>
        <v>323026</v>
      </c>
    </row>
    <row r="7" spans="1:8" ht="13.75" customHeight="1">
      <c r="A7" s="492" t="s">
        <v>137</v>
      </c>
      <c r="B7" s="1051">
        <f>'Revenues 10-15'!F5</f>
        <v>119729</v>
      </c>
      <c r="C7" s="1027">
        <v>45480</v>
      </c>
      <c r="D7" s="1052">
        <f t="shared" si="0"/>
        <v>74249</v>
      </c>
      <c r="E7" s="1027">
        <v>88933</v>
      </c>
      <c r="F7" s="1052">
        <f t="shared" si="1"/>
        <v>43453</v>
      </c>
    </row>
    <row r="8" spans="1:8" ht="13.75" customHeight="1">
      <c r="A8" s="492" t="s">
        <v>1070</v>
      </c>
      <c r="B8" s="1051">
        <f>'Revenues 10-15'!G5</f>
        <v>114570</v>
      </c>
      <c r="C8" s="1027">
        <v>57941</v>
      </c>
      <c r="D8" s="1052">
        <f t="shared" si="0"/>
        <v>56629</v>
      </c>
      <c r="E8" s="1027">
        <v>113300</v>
      </c>
      <c r="F8" s="1052">
        <f t="shared" si="1"/>
        <v>55359</v>
      </c>
    </row>
    <row r="9" spans="1:8" ht="13.75" customHeight="1">
      <c r="A9" s="492" t="s">
        <v>354</v>
      </c>
      <c r="B9" s="1051">
        <f>'Revenues 10-15'!H5</f>
        <v>0</v>
      </c>
      <c r="C9" s="1027">
        <v>0</v>
      </c>
      <c r="D9" s="1052">
        <f t="shared" si="0"/>
        <v>0</v>
      </c>
      <c r="E9" s="1027">
        <v>0</v>
      </c>
      <c r="F9" s="1052">
        <f t="shared" si="1"/>
        <v>0</v>
      </c>
    </row>
    <row r="10" spans="1:8" ht="13.75" customHeight="1">
      <c r="A10" s="492" t="s">
        <v>353</v>
      </c>
      <c r="B10" s="1051">
        <f>'Revenues 10-15'!I5</f>
        <v>0</v>
      </c>
      <c r="C10" s="1027">
        <v>0</v>
      </c>
      <c r="D10" s="1052">
        <f t="shared" si="0"/>
        <v>0</v>
      </c>
      <c r="E10" s="1027">
        <v>0</v>
      </c>
      <c r="F10" s="1052">
        <f t="shared" si="1"/>
        <v>0</v>
      </c>
    </row>
    <row r="11" spans="1:8">
      <c r="A11" s="492" t="s">
        <v>355</v>
      </c>
      <c r="B11" s="1051">
        <f>'Revenues 10-15'!J5</f>
        <v>293537</v>
      </c>
      <c r="C11" s="1027">
        <v>158020</v>
      </c>
      <c r="D11" s="1052">
        <f t="shared" si="0"/>
        <v>135517</v>
      </c>
      <c r="E11" s="1027">
        <v>309000</v>
      </c>
      <c r="F11" s="1052">
        <f t="shared" si="1"/>
        <v>150980</v>
      </c>
    </row>
    <row r="12" spans="1:8" ht="13.75" customHeight="1">
      <c r="A12" s="492" t="s">
        <v>139</v>
      </c>
      <c r="B12" s="1051">
        <f>'Revenues 10-15'!K5</f>
        <v>0</v>
      </c>
      <c r="C12" s="1027">
        <v>0</v>
      </c>
      <c r="D12" s="1052">
        <f t="shared" si="0"/>
        <v>0</v>
      </c>
      <c r="E12" s="1027">
        <v>0</v>
      </c>
      <c r="F12" s="1052">
        <f t="shared" si="1"/>
        <v>0</v>
      </c>
    </row>
    <row r="13" spans="1:8" ht="13.75" customHeight="1">
      <c r="A13" s="492" t="s">
        <v>855</v>
      </c>
      <c r="B13" s="1051">
        <f>SUM('Revenues 10-15'!C6:D6)</f>
        <v>0</v>
      </c>
      <c r="C13" s="1027">
        <v>0</v>
      </c>
      <c r="D13" s="1052">
        <f t="shared" si="0"/>
        <v>0</v>
      </c>
      <c r="E13" s="1027">
        <v>0</v>
      </c>
      <c r="F13" s="1052">
        <f t="shared" si="1"/>
        <v>0</v>
      </c>
    </row>
    <row r="14" spans="1:8" ht="13.75" customHeight="1">
      <c r="A14" s="492" t="s">
        <v>356</v>
      </c>
      <c r="B14" s="1051">
        <f>SUM('Revenues 10-15'!C7:D7,'Revenues 10-15'!F7:H7)</f>
        <v>588880</v>
      </c>
      <c r="C14" s="1027">
        <v>316040</v>
      </c>
      <c r="D14" s="1052">
        <f t="shared" si="0"/>
        <v>272840</v>
      </c>
      <c r="E14" s="1027">
        <v>618000</v>
      </c>
      <c r="F14" s="1052">
        <f t="shared" si="1"/>
        <v>301960</v>
      </c>
    </row>
    <row r="15" spans="1:8" ht="13.75" customHeight="1">
      <c r="A15" s="492" t="s">
        <v>1049</v>
      </c>
      <c r="B15" s="1051">
        <f>SUM('Revenues 10-15'!D9:E9,'Revenues 10-15'!H9)</f>
        <v>0</v>
      </c>
      <c r="C15" s="1027">
        <v>0</v>
      </c>
      <c r="D15" s="1052">
        <f t="shared" si="0"/>
        <v>0</v>
      </c>
      <c r="E15" s="1027">
        <v>0</v>
      </c>
      <c r="F15" s="1052">
        <f t="shared" si="1"/>
        <v>0</v>
      </c>
    </row>
    <row r="16" spans="1:8" ht="13.75" customHeight="1">
      <c r="A16" s="492" t="s">
        <v>1050</v>
      </c>
      <c r="B16" s="1051">
        <f>'Revenues 10-15'!G8</f>
        <v>274211</v>
      </c>
      <c r="C16" s="1027">
        <v>144852</v>
      </c>
      <c r="D16" s="1052">
        <f t="shared" si="0"/>
        <v>129359</v>
      </c>
      <c r="E16" s="1027">
        <v>283250</v>
      </c>
      <c r="F16" s="1052">
        <f t="shared" si="1"/>
        <v>138398</v>
      </c>
    </row>
    <row r="17" spans="1:6" ht="13.75" customHeight="1">
      <c r="A17" s="492" t="s">
        <v>1051</v>
      </c>
      <c r="B17" s="1051">
        <f>'Revenues 10-15'!C10</f>
        <v>0</v>
      </c>
      <c r="C17" s="1027">
        <v>0</v>
      </c>
      <c r="D17" s="1052">
        <f t="shared" si="0"/>
        <v>0</v>
      </c>
      <c r="E17" s="1027">
        <v>0</v>
      </c>
      <c r="F17" s="1052">
        <f t="shared" si="1"/>
        <v>0</v>
      </c>
    </row>
    <row r="18" spans="1:6" ht="13.75" customHeight="1">
      <c r="A18" s="492" t="s">
        <v>696</v>
      </c>
      <c r="B18" s="1051">
        <f>SUM('Revenues 10-15'!C11:K11)</f>
        <v>0</v>
      </c>
      <c r="C18" s="1027">
        <v>0</v>
      </c>
      <c r="D18" s="1052">
        <f t="shared" si="0"/>
        <v>0</v>
      </c>
      <c r="E18" s="1027">
        <v>0</v>
      </c>
      <c r="F18" s="1052">
        <f t="shared" si="1"/>
        <v>0</v>
      </c>
    </row>
    <row r="19" spans="1:6" ht="13.75" customHeight="1" thickBot="1">
      <c r="A19" s="846" t="s">
        <v>1052</v>
      </c>
      <c r="B19" s="1053">
        <f>SUM(B4:B18)</f>
        <v>13690102</v>
      </c>
      <c r="C19" s="1053">
        <f>SUM(C4:C18)</f>
        <v>7269988</v>
      </c>
      <c r="D19" s="1053">
        <f>SUM(D4:D18)</f>
        <v>6420114</v>
      </c>
      <c r="E19" s="1053">
        <f>SUM(E4:E18)</f>
        <v>14216073</v>
      </c>
      <c r="F19" s="1053">
        <f>SUM(F4:F18)</f>
        <v>6946085</v>
      </c>
    </row>
    <row r="20" spans="1:6" ht="15" thickTop="1">
      <c r="B20" s="491"/>
      <c r="F20" s="493"/>
    </row>
    <row r="21" spans="1:6">
      <c r="A21" s="494" t="s">
        <v>1697</v>
      </c>
      <c r="B21" s="495"/>
      <c r="F21" s="493"/>
    </row>
    <row r="22" spans="1:6">
      <c r="A22" s="496" t="s">
        <v>570</v>
      </c>
      <c r="B22" s="497"/>
    </row>
    <row r="23" spans="1:6" ht="9.5" customHeight="1">
      <c r="A23" s="295"/>
      <c r="B23" s="295"/>
      <c r="C23" s="295"/>
      <c r="D23" s="295"/>
      <c r="E23" s="295"/>
    </row>
    <row r="24" spans="1:6">
      <c r="A24" s="317"/>
      <c r="D24" s="295"/>
      <c r="E24" s="295"/>
    </row>
    <row r="25" spans="1:6">
      <c r="A25" s="317"/>
      <c r="D25" s="295"/>
      <c r="E25" s="295"/>
    </row>
    <row r="26" spans="1:6">
      <c r="A26" s="295"/>
      <c r="B26" s="295"/>
      <c r="C26" s="295"/>
      <c r="D26" s="295"/>
      <c r="E26" s="295"/>
    </row>
    <row r="27" spans="1:6">
      <c r="A27" s="295"/>
      <c r="B27" s="295"/>
      <c r="C27" s="295"/>
      <c r="D27" s="295"/>
      <c r="E27" s="295"/>
    </row>
    <row r="28" spans="1:6">
      <c r="A28" s="295"/>
      <c r="B28" s="295"/>
      <c r="C28" s="295"/>
      <c r="D28" s="295"/>
      <c r="E28" s="295"/>
    </row>
    <row r="29" spans="1:6">
      <c r="A29" s="295"/>
      <c r="B29" s="295"/>
      <c r="C29" s="295"/>
      <c r="D29" s="295"/>
      <c r="E29" s="295"/>
    </row>
    <row r="30" spans="1:6">
      <c r="A30" s="295"/>
      <c r="B30" s="295"/>
      <c r="C30" s="295"/>
      <c r="D30" s="295"/>
      <c r="E30" s="295"/>
    </row>
    <row r="31" spans="1:6">
      <c r="A31" s="295"/>
      <c r="B31" s="295"/>
      <c r="C31" s="295"/>
      <c r="D31" s="295"/>
      <c r="E31" s="295"/>
    </row>
    <row r="32" spans="1:6">
      <c r="A32" s="295"/>
      <c r="B32" s="295"/>
      <c r="C32" s="295"/>
      <c r="D32" s="295"/>
      <c r="E32" s="295"/>
    </row>
    <row r="33" s="295" customFormat="1" ht="9.5" customHeight="1"/>
    <row r="34" s="295" customFormat="1" ht="9.5" customHeight="1"/>
    <row r="35" s="295" customFormat="1" ht="9.5" customHeight="1"/>
    <row r="36" s="295" customFormat="1"/>
  </sheetData>
  <sheetProtection algorithmName="SHA-512" hashValue="XrEsFsPEMXt4aNvtgFeUIA49hyXN1FWgzZD6mIC5pZgoGAviGzCUmZw59Vu3UIFPAGYMSRcHAmfOVklfDtsM3Q==" saltValue="jqeSlZySM8tCN7browUGJQ==" spinCount="100000" sheet="1" objects="1" scenarios="1"/>
  <mergeCells count="1">
    <mergeCell ref="A2:A3"/>
  </mergeCells>
  <phoneticPr fontId="18" type="noConversion"/>
  <printOptions headings="1" gridLinesSet="0"/>
  <pageMargins left="0.25" right="0.15" top="1.65" bottom="0.52" header="0.44" footer="0.17"/>
  <pageSetup firstPageNumber="25" orientation="landscape" useFirstPageNumber="1" r:id="rId1"/>
  <headerFooter alignWithMargins="0">
    <oddHeader>&amp;L&amp;8Page &amp;P&amp;R&amp;8Page &amp;P</oddHeader>
  </headerFooter>
</worksheet>
</file>

<file path=xl/worksheets/sheet1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K59"/>
  <sheetViews>
    <sheetView showGridLines="0" defaultGridColor="0" colorId="8" zoomScaleNormal="100" workbookViewId="0">
      <selection activeCell="E41" sqref="E41"/>
    </sheetView>
  </sheetViews>
  <sheetFormatPr baseColWidth="10" defaultColWidth="9.1640625" defaultRowHeight="14"/>
  <cols>
    <col min="1" max="1" width="44" style="365" customWidth="1"/>
    <col min="2" max="2" width="12.1640625" style="499" customWidth="1"/>
    <col min="3" max="3" width="16.6640625" style="499" customWidth="1"/>
    <col min="4" max="5" width="15.6640625" style="499" customWidth="1"/>
    <col min="6" max="10" width="15.6640625" style="349" customWidth="1"/>
    <col min="11" max="16384" width="9.1640625" style="349"/>
  </cols>
  <sheetData>
    <row r="1" spans="1:7" ht="27" customHeight="1">
      <c r="A1" s="2201" t="s">
        <v>571</v>
      </c>
      <c r="B1" s="2199"/>
      <c r="C1" s="498"/>
    </row>
    <row r="2" spans="1:7" ht="36">
      <c r="A2" s="2206" t="s">
        <v>1370</v>
      </c>
      <c r="B2" s="2207"/>
      <c r="C2" s="1156" t="str">
        <f>"Outstanding        Beginning July 1, "&amp;'AFR21'!$E$2-1</f>
        <v>Outstanding        Beginning July 1, 2020</v>
      </c>
      <c r="D2" s="1156" t="str">
        <f>"Issued                                        July 1, "&amp;'AFR21'!$E$2-1&amp;" thru           June 30, "&amp;'AFR21'!$E$2</f>
        <v>Issued                                        July 1, 2020 thru           June 30, 2021</v>
      </c>
      <c r="E2" s="1156" t="str">
        <f>"Retired                                        July 1, "&amp;'AFR21'!$E$2-1&amp;" thru           June 30, "&amp;'AFR21'!$E$2</f>
        <v>Retired                                        July 1, 2020 thru           June 30, 2021</v>
      </c>
      <c r="F2" s="1156" t="str">
        <f>"Outstanding            Ending June 30, "&amp;'AFR21'!$E$2</f>
        <v>Outstanding            Ending June 30, 2021</v>
      </c>
    </row>
    <row r="3" spans="1:7" ht="15.75" customHeight="1">
      <c r="A3" s="2208" t="s">
        <v>1009</v>
      </c>
      <c r="B3" s="2209"/>
      <c r="C3" s="2202"/>
      <c r="D3" s="2203"/>
      <c r="E3" s="2203"/>
      <c r="F3" s="2204"/>
    </row>
    <row r="4" spans="1:7" ht="12.75" customHeight="1" thickBot="1">
      <c r="A4" s="2196" t="s">
        <v>572</v>
      </c>
      <c r="B4" s="2197"/>
      <c r="C4" s="1019"/>
      <c r="D4" s="1019"/>
      <c r="E4" s="1019"/>
      <c r="F4" s="1059">
        <f>SUM(C4+D4)-E4</f>
        <v>0</v>
      </c>
    </row>
    <row r="5" spans="1:7" ht="15.75" customHeight="1" thickTop="1">
      <c r="A5" s="2200" t="s">
        <v>1006</v>
      </c>
      <c r="B5" s="2195"/>
      <c r="C5" s="2189"/>
      <c r="D5" s="2190"/>
      <c r="E5" s="2190"/>
      <c r="F5" s="2191"/>
    </row>
    <row r="6" spans="1:7" ht="12.75" customHeight="1" thickBot="1">
      <c r="A6" s="500" t="s">
        <v>63</v>
      </c>
      <c r="B6" s="501"/>
      <c r="C6" s="1060"/>
      <c r="D6" s="1027"/>
      <c r="E6" s="1060"/>
      <c r="F6" s="1059">
        <f t="shared" ref="F6:F14" si="0">SUM(C6+D6)-E6</f>
        <v>0</v>
      </c>
    </row>
    <row r="7" spans="1:7" ht="12.75" customHeight="1" thickTop="1" thickBot="1">
      <c r="A7" s="500" t="s">
        <v>6</v>
      </c>
      <c r="B7" s="501"/>
      <c r="C7" s="1060"/>
      <c r="D7" s="1027"/>
      <c r="E7" s="1060"/>
      <c r="F7" s="1059">
        <f t="shared" si="0"/>
        <v>0</v>
      </c>
    </row>
    <row r="8" spans="1:7" ht="12.75" customHeight="1" thickTop="1" thickBot="1">
      <c r="A8" s="500" t="s">
        <v>452</v>
      </c>
      <c r="B8" s="501"/>
      <c r="C8" s="1060"/>
      <c r="D8" s="1027"/>
      <c r="E8" s="1060"/>
      <c r="F8" s="1059">
        <f t="shared" si="0"/>
        <v>0</v>
      </c>
    </row>
    <row r="9" spans="1:7" ht="12.75" customHeight="1" thickTop="1" thickBot="1">
      <c r="A9" s="500" t="s">
        <v>453</v>
      </c>
      <c r="B9" s="501"/>
      <c r="C9" s="1060"/>
      <c r="D9" s="1027"/>
      <c r="E9" s="1060"/>
      <c r="F9" s="1059">
        <f t="shared" si="0"/>
        <v>0</v>
      </c>
    </row>
    <row r="10" spans="1:7" ht="12.75" customHeight="1" thickTop="1" thickBot="1">
      <c r="A10" s="500" t="s">
        <v>454</v>
      </c>
      <c r="B10" s="501"/>
      <c r="C10" s="1060"/>
      <c r="D10" s="1027"/>
      <c r="E10" s="1060"/>
      <c r="F10" s="1059">
        <f t="shared" si="0"/>
        <v>0</v>
      </c>
    </row>
    <row r="11" spans="1:7" ht="12.75" customHeight="1" thickTop="1" thickBot="1">
      <c r="A11" s="500" t="s">
        <v>288</v>
      </c>
      <c r="B11" s="501"/>
      <c r="C11" s="1060"/>
      <c r="D11" s="1027"/>
      <c r="E11" s="1060"/>
      <c r="F11" s="1059">
        <f t="shared" si="0"/>
        <v>0</v>
      </c>
    </row>
    <row r="12" spans="1:7" ht="12.75" customHeight="1" thickTop="1" thickBot="1">
      <c r="A12" s="500" t="s">
        <v>1048</v>
      </c>
      <c r="B12" s="501"/>
      <c r="C12" s="1060"/>
      <c r="D12" s="1027"/>
      <c r="E12" s="1060"/>
      <c r="F12" s="1059">
        <f t="shared" si="0"/>
        <v>0</v>
      </c>
    </row>
    <row r="13" spans="1:7" ht="12.75" customHeight="1" thickTop="1" thickBot="1">
      <c r="A13" s="500" t="s">
        <v>334</v>
      </c>
      <c r="B13" s="501"/>
      <c r="C13" s="1060"/>
      <c r="D13" s="1027"/>
      <c r="E13" s="1060"/>
      <c r="F13" s="1059">
        <f t="shared" si="0"/>
        <v>0</v>
      </c>
    </row>
    <row r="14" spans="1:7" ht="12.75" customHeight="1" thickTop="1" thickBot="1">
      <c r="A14" s="500" t="s">
        <v>394</v>
      </c>
      <c r="B14" s="501"/>
      <c r="C14" s="1060"/>
      <c r="D14" s="1027"/>
      <c r="E14" s="1060"/>
      <c r="F14" s="1059">
        <f t="shared" si="0"/>
        <v>0</v>
      </c>
    </row>
    <row r="15" spans="1:7" ht="16" thickTop="1" thickBot="1">
      <c r="A15" s="2192" t="s">
        <v>573</v>
      </c>
      <c r="B15" s="2193"/>
      <c r="C15" s="1059">
        <f>SUM(C6:C14)</f>
        <v>0</v>
      </c>
      <c r="D15" s="1059">
        <f>SUM(D6:D14)</f>
        <v>0</v>
      </c>
      <c r="E15" s="1059">
        <f>SUM(E6:E14)</f>
        <v>0</v>
      </c>
      <c r="F15" s="1059">
        <f>SUM(F6:F14)</f>
        <v>0</v>
      </c>
      <c r="G15" s="461"/>
    </row>
    <row r="16" spans="1:7" s="188" customFormat="1" ht="15.75" customHeight="1" thickTop="1">
      <c r="A16" s="2205" t="s">
        <v>1007</v>
      </c>
      <c r="B16" s="2195"/>
      <c r="C16" s="2189"/>
      <c r="D16" s="2190"/>
      <c r="E16" s="2190"/>
      <c r="F16" s="2191"/>
    </row>
    <row r="17" spans="1:11" ht="12.75" customHeight="1" thickBot="1">
      <c r="A17" s="2187" t="s">
        <v>63</v>
      </c>
      <c r="B17" s="2188"/>
      <c r="C17" s="1060"/>
      <c r="D17" s="1027"/>
      <c r="E17" s="1060"/>
      <c r="F17" s="1059">
        <f>SUM(C17+D17)-E17</f>
        <v>0</v>
      </c>
    </row>
    <row r="18" spans="1:11" ht="12.75" customHeight="1" thickTop="1" thickBot="1">
      <c r="A18" s="2187" t="s">
        <v>6</v>
      </c>
      <c r="B18" s="2188"/>
      <c r="C18" s="1060"/>
      <c r="D18" s="1027"/>
      <c r="E18" s="1060"/>
      <c r="F18" s="1059">
        <f>SUM(C18+D18)-E18</f>
        <v>0</v>
      </c>
    </row>
    <row r="19" spans="1:11" ht="12.75" customHeight="1" thickTop="1" thickBot="1">
      <c r="A19" s="2187" t="s">
        <v>334</v>
      </c>
      <c r="B19" s="2188"/>
      <c r="C19" s="1060"/>
      <c r="D19" s="1027"/>
      <c r="E19" s="1060"/>
      <c r="F19" s="1059">
        <f>SUM(C19+D19)-E19</f>
        <v>0</v>
      </c>
    </row>
    <row r="20" spans="1:11" ht="12.75" customHeight="1" thickTop="1" thickBot="1">
      <c r="A20" s="2187" t="s">
        <v>394</v>
      </c>
      <c r="B20" s="2188"/>
      <c r="C20" s="1060"/>
      <c r="D20" s="1027"/>
      <c r="E20" s="1060"/>
      <c r="F20" s="1059">
        <f>SUM(C20+D20)-E20</f>
        <v>0</v>
      </c>
    </row>
    <row r="21" spans="1:11" ht="16" thickTop="1" thickBot="1">
      <c r="A21" s="2192" t="s">
        <v>574</v>
      </c>
      <c r="B21" s="2193"/>
      <c r="C21" s="1059">
        <f>SUM(C17:C20)</f>
        <v>0</v>
      </c>
      <c r="D21" s="1059">
        <f>SUM(D17:D20)</f>
        <v>0</v>
      </c>
      <c r="E21" s="1059">
        <f>SUM(E17:E20)</f>
        <v>0</v>
      </c>
      <c r="F21" s="1059">
        <f>SUM(F17:F20)</f>
        <v>0</v>
      </c>
      <c r="G21" s="461"/>
    </row>
    <row r="22" spans="1:11" ht="15.75" customHeight="1" thickTop="1">
      <c r="A22" s="2194" t="s">
        <v>1008</v>
      </c>
      <c r="B22" s="2195"/>
      <c r="C22" s="2189"/>
      <c r="D22" s="2190"/>
      <c r="E22" s="2190"/>
      <c r="F22" s="2191"/>
    </row>
    <row r="23" spans="1:11" ht="15" thickBot="1">
      <c r="A23" s="2196" t="s">
        <v>575</v>
      </c>
      <c r="B23" s="2197"/>
      <c r="C23" s="1019"/>
      <c r="D23" s="1019"/>
      <c r="E23" s="1019"/>
      <c r="F23" s="1059">
        <f>SUM(C23+D23)-E23</f>
        <v>0</v>
      </c>
      <c r="G23" s="461"/>
    </row>
    <row r="24" spans="1:11" ht="15.75" customHeight="1" thickTop="1">
      <c r="A24" s="2194" t="s">
        <v>1477</v>
      </c>
      <c r="B24" s="2195"/>
      <c r="C24" s="2189"/>
      <c r="D24" s="2190"/>
      <c r="E24" s="2190"/>
      <c r="F24" s="2191"/>
    </row>
    <row r="25" spans="1:11" ht="15" thickBot="1">
      <c r="A25" s="2196" t="s">
        <v>1478</v>
      </c>
      <c r="B25" s="2197"/>
      <c r="C25" s="1019"/>
      <c r="D25" s="1019"/>
      <c r="E25" s="1019"/>
      <c r="F25" s="1059">
        <f>SUM(C25+D25)-E25</f>
        <v>0</v>
      </c>
      <c r="G25" s="461"/>
    </row>
    <row r="26" spans="1:11" ht="15.75" customHeight="1" thickTop="1">
      <c r="A26" s="2200" t="s">
        <v>595</v>
      </c>
      <c r="B26" s="2195"/>
      <c r="C26" s="502"/>
      <c r="D26" s="502"/>
      <c r="E26" s="502"/>
      <c r="F26" s="503"/>
    </row>
    <row r="27" spans="1:11" ht="15" thickBot="1">
      <c r="A27" s="2192" t="s">
        <v>967</v>
      </c>
      <c r="B27" s="2193"/>
      <c r="C27" s="1027"/>
      <c r="D27" s="1027"/>
      <c r="E27" s="1027"/>
      <c r="F27" s="1059">
        <f>SUM(C27+D27)-E27</f>
        <v>0</v>
      </c>
      <c r="G27" s="461"/>
    </row>
    <row r="28" spans="1:11" ht="7.5" customHeight="1" thickTop="1">
      <c r="A28" s="477"/>
    </row>
    <row r="29" spans="1:11" ht="23.25" customHeight="1">
      <c r="A29" s="2198" t="s">
        <v>524</v>
      </c>
      <c r="B29" s="2199"/>
      <c r="C29" s="504"/>
      <c r="D29" s="504"/>
      <c r="E29" s="504"/>
      <c r="F29" s="504"/>
      <c r="G29" s="504"/>
      <c r="H29" s="504"/>
      <c r="I29" s="504"/>
      <c r="J29" s="504"/>
    </row>
    <row r="30" spans="1:11" ht="36">
      <c r="A30" s="771" t="s">
        <v>968</v>
      </c>
      <c r="B30" s="505" t="s">
        <v>1019</v>
      </c>
      <c r="C30" s="505" t="s">
        <v>525</v>
      </c>
      <c r="D30" s="505" t="s">
        <v>1325</v>
      </c>
      <c r="E30" s="1156" t="str">
        <f>"Outstanding        Beginning July 1, "&amp;'AFR21'!$E$2-1</f>
        <v>Outstanding        Beginning July 1, 2020</v>
      </c>
      <c r="F30" s="1156" t="str">
        <f>"Issued                                        July 1, "&amp;'AFR21'!$E$2-1&amp;" thru           June 30, "&amp;'AFR21'!$E$2</f>
        <v>Issued                                        July 1, 2020 thru           June 30, 2021</v>
      </c>
      <c r="G30" s="505" t="s">
        <v>1421</v>
      </c>
      <c r="H30" s="1156" t="str">
        <f>"Retired                                        July 1, "&amp;'AFR21'!$E$2-1&amp;" thru           June 30, "&amp;'AFR21'!$E$2</f>
        <v>Retired                                        July 1, 2020 thru           June 30, 2021</v>
      </c>
      <c r="I30" s="1156" t="str">
        <f>"Outstanding Ending                     June 30, "&amp;'AFR21'!$E$2</f>
        <v>Outstanding Ending                     June 30, 2021</v>
      </c>
      <c r="J30" s="1070" t="s">
        <v>2</v>
      </c>
      <c r="K30" s="506"/>
    </row>
    <row r="31" spans="1:11" ht="12" customHeight="1">
      <c r="A31" s="1887" t="s">
        <v>1921</v>
      </c>
      <c r="B31" s="508" t="d">
        <v>2011-04-01</v>
      </c>
      <c r="C31" s="1061">
        <v>4545000</v>
      </c>
      <c r="D31" s="1062">
        <v>3</v>
      </c>
      <c r="E31" s="1061">
        <v>45000</v>
      </c>
      <c r="F31" s="1061"/>
      <c r="G31" s="1061"/>
      <c r="H31" s="1061">
        <v>45000</v>
      </c>
      <c r="I31" s="1063">
        <f>((E31+F31)-H31)+G31</f>
        <v>0</v>
      </c>
      <c r="J31" s="1061" t="str">
        <f>IF(I31=0,"",(I31/$I$49)*($I$49-SUM('Assets-Liab 5-6'!$E$38:$E$39)))</f>
        <v/>
      </c>
      <c r="K31" s="509"/>
    </row>
    <row r="32" spans="1:11" ht="12" customHeight="1">
      <c r="A32" s="1887" t="s">
        <v>1922</v>
      </c>
      <c r="B32" s="508" t="d">
        <v>2020-03-18</v>
      </c>
      <c r="C32" s="1061">
        <v>575500</v>
      </c>
      <c r="D32" s="1062">
        <v>1</v>
      </c>
      <c r="E32" s="1061">
        <v>575500</v>
      </c>
      <c r="F32" s="1061"/>
      <c r="G32" s="1061"/>
      <c r="H32" s="1061">
        <v>575500</v>
      </c>
      <c r="I32" s="1063">
        <f>((E32+F32)-H32)+G32</f>
        <v>0</v>
      </c>
      <c r="J32" s="1061" t="str">
        <f>IF(I32=0,"",(I32/$I$49)*($I$49-SUM('Assets-Liab 5-6'!$E$38:$E$39)))</f>
        <v/>
      </c>
      <c r="K32" s="509"/>
    </row>
    <row r="33" spans="1:11" ht="12" customHeight="1">
      <c r="A33" s="507" t="s">
        <v>1957</v>
      </c>
      <c r="B33" s="508" t="d">
        <v>2021-02-16</v>
      </c>
      <c r="C33" s="1061">
        <v>3620000</v>
      </c>
      <c r="D33" s="1062">
        <v>1</v>
      </c>
      <c r="E33" s="1061"/>
      <c r="F33" s="1061">
        <v>3620000</v>
      </c>
      <c r="G33" s="1061"/>
      <c r="H33" s="1061"/>
      <c r="I33" s="1063">
        <f t="shared" ref="I33:I48" si="1">((E33+F33)-H33)+G33</f>
        <v>3620000</v>
      </c>
      <c r="J33" s="1061">
        <f>IF(I33=0,"",(I33/$I$49)*($I$49-SUM('Assets-Liab 5-6'!$E$38:$E$39)))</f>
        <v>3335011</v>
      </c>
      <c r="K33" s="509"/>
    </row>
    <row r="34" spans="1:11" ht="12" customHeight="1">
      <c r="A34" s="507"/>
      <c r="B34" s="508"/>
      <c r="C34" s="1061"/>
      <c r="D34" s="1062"/>
      <c r="E34" s="1061"/>
      <c r="F34" s="1061"/>
      <c r="G34" s="1061"/>
      <c r="H34" s="1061"/>
      <c r="I34" s="1063">
        <f t="shared" si="1"/>
        <v>0</v>
      </c>
      <c r="J34" s="1061" t="str">
        <f>IF(I34=0,"",(I34/$I$49)*($I$49-SUM('Assets-Liab 5-6'!$E$38:$E$39)))</f>
        <v/>
      </c>
      <c r="K34" s="510"/>
    </row>
    <row r="35" spans="1:11" ht="12" customHeight="1">
      <c r="A35" s="507"/>
      <c r="B35" s="508"/>
      <c r="C35" s="1064"/>
      <c r="D35" s="1062"/>
      <c r="E35" s="1064"/>
      <c r="F35" s="1064"/>
      <c r="G35" s="1064"/>
      <c r="H35" s="1064"/>
      <c r="I35" s="1063">
        <f t="shared" si="1"/>
        <v>0</v>
      </c>
      <c r="J35" s="1064" t="str">
        <f>IF(I35=0,"",(I35/$I$49)*($I$49-SUM('Assets-Liab 5-6'!$E$38:$E$39)))</f>
        <v/>
      </c>
      <c r="K35" s="510"/>
    </row>
    <row r="36" spans="1:11" ht="12" customHeight="1">
      <c r="A36" s="507"/>
      <c r="B36" s="508"/>
      <c r="C36" s="1061"/>
      <c r="D36" s="1062"/>
      <c r="E36" s="1061"/>
      <c r="F36" s="1061"/>
      <c r="G36" s="1061"/>
      <c r="H36" s="1061"/>
      <c r="I36" s="1063">
        <f t="shared" si="1"/>
        <v>0</v>
      </c>
      <c r="J36" s="1061" t="str">
        <f>IF(I36=0,"",(I36/$I$49)*($I$49-SUM('Assets-Liab 5-6'!$E$38:$E$39)))</f>
        <v/>
      </c>
      <c r="K36" s="511"/>
    </row>
    <row r="37" spans="1:11" ht="12" customHeight="1">
      <c r="A37" s="507"/>
      <c r="B37" s="508"/>
      <c r="C37" s="940"/>
      <c r="D37" s="1065"/>
      <c r="E37" s="940"/>
      <c r="F37" s="940"/>
      <c r="G37" s="940"/>
      <c r="H37" s="940"/>
      <c r="I37" s="1063">
        <f t="shared" si="1"/>
        <v>0</v>
      </c>
      <c r="J37" s="940" t="str">
        <f>IF(I37=0,"",(I37/$I$49)*($I$49-SUM('Assets-Liab 5-6'!$E$38:$E$39)))</f>
        <v/>
      </c>
      <c r="K37" s="510"/>
    </row>
    <row r="38" spans="1:11" ht="12" customHeight="1">
      <c r="A38" s="507"/>
      <c r="B38" s="508"/>
      <c r="C38" s="1061"/>
      <c r="D38" s="1066"/>
      <c r="E38" s="1067"/>
      <c r="F38" s="1067"/>
      <c r="G38" s="1067"/>
      <c r="H38" s="1067"/>
      <c r="I38" s="1063">
        <f t="shared" si="1"/>
        <v>0</v>
      </c>
      <c r="J38" s="1068" t="str">
        <f>IF(I38=0,"",(I38/$I$49)*($I$49-SUM('Assets-Liab 5-6'!$E$38:$E$39)))</f>
        <v/>
      </c>
      <c r="K38" s="512"/>
    </row>
    <row r="39" spans="1:11" ht="12" customHeight="1">
      <c r="A39" s="507"/>
      <c r="B39" s="508"/>
      <c r="C39" s="1061"/>
      <c r="D39" s="1066"/>
      <c r="E39" s="1067"/>
      <c r="F39" s="1067"/>
      <c r="G39" s="1067"/>
      <c r="H39" s="1067"/>
      <c r="I39" s="1063">
        <f t="shared" si="1"/>
        <v>0</v>
      </c>
      <c r="J39" s="1068" t="str">
        <f>IF(I39=0,"",(I39/$I$49)*($I$49-SUM('Assets-Liab 5-6'!$E$38:$E$39)))</f>
        <v/>
      </c>
      <c r="K39" s="512"/>
    </row>
    <row r="40" spans="1:11" ht="12" customHeight="1">
      <c r="A40" s="507"/>
      <c r="B40" s="508"/>
      <c r="C40" s="1061"/>
      <c r="D40" s="1066"/>
      <c r="E40" s="1067"/>
      <c r="F40" s="1067"/>
      <c r="G40" s="1067"/>
      <c r="H40" s="1067"/>
      <c r="I40" s="1063">
        <f t="shared" si="1"/>
        <v>0</v>
      </c>
      <c r="J40" s="1068" t="str">
        <f>IF(I40=0,"",(I40/$I$49)*($I$49-SUM('Assets-Liab 5-6'!$E$38:$E$39)))</f>
        <v/>
      </c>
      <c r="K40" s="512"/>
    </row>
    <row r="41" spans="1:11" ht="12" customHeight="1">
      <c r="A41" s="507"/>
      <c r="B41" s="508"/>
      <c r="C41" s="1061"/>
      <c r="D41" s="1066"/>
      <c r="E41" s="1067"/>
      <c r="F41" s="1067"/>
      <c r="G41" s="1067"/>
      <c r="H41" s="1067"/>
      <c r="I41" s="1063">
        <f t="shared" si="1"/>
        <v>0</v>
      </c>
      <c r="J41" s="1068" t="str">
        <f>IF(I41=0,"",(I41/$I$49)*($I$49-SUM('Assets-Liab 5-6'!$E$38:$E$39)))</f>
        <v/>
      </c>
      <c r="K41" s="512"/>
    </row>
    <row r="42" spans="1:11" ht="12" customHeight="1">
      <c r="A42" s="507"/>
      <c r="B42" s="508"/>
      <c r="C42" s="1061"/>
      <c r="D42" s="1066"/>
      <c r="E42" s="1067"/>
      <c r="F42" s="1067"/>
      <c r="G42" s="1067"/>
      <c r="H42" s="1067"/>
      <c r="I42" s="1063">
        <f t="shared" si="1"/>
        <v>0</v>
      </c>
      <c r="J42" s="1068" t="str">
        <f>IF(I42=0,"",(I42/$I$49)*($I$49-SUM('Assets-Liab 5-6'!$E$38:$E$39)))</f>
        <v/>
      </c>
      <c r="K42" s="512"/>
    </row>
    <row r="43" spans="1:11" ht="12" customHeight="1">
      <c r="A43" s="507"/>
      <c r="B43" s="508"/>
      <c r="C43" s="1061"/>
      <c r="D43" s="1066"/>
      <c r="E43" s="1067"/>
      <c r="F43" s="1067"/>
      <c r="G43" s="1067"/>
      <c r="H43" s="1067"/>
      <c r="I43" s="1063">
        <f t="shared" si="1"/>
        <v>0</v>
      </c>
      <c r="J43" s="1068" t="str">
        <f>IF(I43=0,"",(I43/$I$49)*($I$49-SUM('Assets-Liab 5-6'!$E$38:$E$39)))</f>
        <v/>
      </c>
      <c r="K43" s="512"/>
    </row>
    <row r="44" spans="1:11" ht="12" customHeight="1">
      <c r="A44" s="507"/>
      <c r="B44" s="508"/>
      <c r="C44" s="1061"/>
      <c r="D44" s="1062"/>
      <c r="E44" s="1061"/>
      <c r="F44" s="1061"/>
      <c r="G44" s="1061"/>
      <c r="H44" s="1061"/>
      <c r="I44" s="1063">
        <f t="shared" si="1"/>
        <v>0</v>
      </c>
      <c r="J44" s="1061" t="str">
        <f>IF(I44=0,"",(I44/$I$49)*($I$49-SUM('Assets-Liab 5-6'!$E$38:$E$39)))</f>
        <v/>
      </c>
      <c r="K44" s="510"/>
    </row>
    <row r="45" spans="1:11" ht="12" customHeight="1">
      <c r="A45" s="507"/>
      <c r="B45" s="508"/>
      <c r="C45" s="1061"/>
      <c r="D45" s="1062"/>
      <c r="E45" s="1061"/>
      <c r="F45" s="1061"/>
      <c r="G45" s="1061"/>
      <c r="H45" s="1061"/>
      <c r="I45" s="1063">
        <f t="shared" si="1"/>
        <v>0</v>
      </c>
      <c r="J45" s="1061" t="str">
        <f>IF(I45=0,"",(I45/$I$49)*($I$49-SUM('Assets-Liab 5-6'!$E$38:$E$39)))</f>
        <v/>
      </c>
      <c r="K45" s="510"/>
    </row>
    <row r="46" spans="1:11" ht="12" customHeight="1">
      <c r="A46" s="507"/>
      <c r="B46" s="508"/>
      <c r="C46" s="1061"/>
      <c r="D46" s="1062"/>
      <c r="E46" s="1061"/>
      <c r="F46" s="1061"/>
      <c r="G46" s="1061"/>
      <c r="H46" s="1061"/>
      <c r="I46" s="1063">
        <f t="shared" si="1"/>
        <v>0</v>
      </c>
      <c r="J46" s="1061" t="str">
        <f>IF(I46=0,"",(I46/$I$49)*($I$49-SUM('Assets-Liab 5-6'!$E$38:$E$39)))</f>
        <v/>
      </c>
      <c r="K46" s="510"/>
    </row>
    <row r="47" spans="1:11" ht="12" customHeight="1">
      <c r="A47" s="507"/>
      <c r="B47" s="508"/>
      <c r="C47" s="1064"/>
      <c r="D47" s="1062"/>
      <c r="E47" s="1064"/>
      <c r="F47" s="1064"/>
      <c r="G47" s="1064"/>
      <c r="H47" s="1064"/>
      <c r="I47" s="1063">
        <f t="shared" si="1"/>
        <v>0</v>
      </c>
      <c r="J47" s="1064" t="str">
        <f>IF(I47=0,"",(I47/$I$49)*($I$49-SUM('Assets-Liab 5-6'!$E$38:$E$39)))</f>
        <v/>
      </c>
      <c r="K47" s="510"/>
    </row>
    <row r="48" spans="1:11" ht="12" customHeight="1">
      <c r="A48" s="507"/>
      <c r="B48" s="508"/>
      <c r="C48" s="1061"/>
      <c r="D48" s="1062"/>
      <c r="E48" s="1061"/>
      <c r="F48" s="1061"/>
      <c r="G48" s="1061"/>
      <c r="H48" s="1061"/>
      <c r="I48" s="1063">
        <f t="shared" si="1"/>
        <v>0</v>
      </c>
      <c r="J48" s="1061" t="str">
        <f>IF(I48=0,"",(I48/$I$49)*($I$49-SUM('Assets-Liab 5-6'!$E$38:$E$39)))</f>
        <v/>
      </c>
      <c r="K48" s="510"/>
    </row>
    <row r="49" spans="1:11" ht="12" customHeight="1">
      <c r="A49" s="507"/>
      <c r="B49" s="508"/>
      <c r="C49" s="1063">
        <f>SUM(C31:C48)</f>
        <v>8740500</v>
      </c>
      <c r="D49" s="1069"/>
      <c r="E49" s="1063">
        <f t="shared" ref="E49:J49" si="2">SUM(E31:E48)</f>
        <v>620500</v>
      </c>
      <c r="F49" s="1063">
        <f t="shared" si="2"/>
        <v>3620000</v>
      </c>
      <c r="G49" s="1063">
        <f t="shared" si="2"/>
        <v>0</v>
      </c>
      <c r="H49" s="1063">
        <f t="shared" si="2"/>
        <v>620500</v>
      </c>
      <c r="I49" s="1063">
        <f t="shared" si="2"/>
        <v>3620000</v>
      </c>
      <c r="J49" s="1063">
        <f t="shared" si="2"/>
        <v>3335011</v>
      </c>
      <c r="K49" s="510"/>
    </row>
    <row r="50" spans="1:11" ht="6" customHeight="1">
      <c r="A50" s="513"/>
      <c r="B50" s="509"/>
      <c r="C50" s="509"/>
      <c r="D50" s="509"/>
      <c r="E50" s="509"/>
      <c r="F50" s="509"/>
      <c r="G50" s="509"/>
      <c r="H50" s="509"/>
      <c r="I50" s="509"/>
      <c r="J50" s="513"/>
    </row>
    <row r="51" spans="1:11">
      <c r="A51" s="514" t="s">
        <v>1373</v>
      </c>
      <c r="B51" s="513"/>
      <c r="C51" s="510"/>
      <c r="D51" s="510"/>
      <c r="E51" s="510"/>
      <c r="F51" s="510"/>
      <c r="G51" s="510"/>
      <c r="H51" s="509"/>
      <c r="I51" s="509"/>
      <c r="J51" s="513"/>
    </row>
    <row r="52" spans="1:11" ht="11.25" customHeight="1">
      <c r="A52" s="515" t="s">
        <v>832</v>
      </c>
      <c r="B52" s="2181" t="s">
        <v>526</v>
      </c>
      <c r="C52" s="2182"/>
      <c r="D52" s="2182"/>
      <c r="E52" s="516" t="s">
        <v>771</v>
      </c>
      <c r="F52" s="2183"/>
      <c r="G52" s="2184"/>
      <c r="H52" s="509"/>
      <c r="I52" s="509"/>
      <c r="J52" s="513"/>
    </row>
    <row r="53" spans="1:11" ht="11.25" customHeight="1">
      <c r="A53" s="517" t="s">
        <v>833</v>
      </c>
      <c r="B53" s="518" t="s">
        <v>870</v>
      </c>
      <c r="C53" s="513"/>
      <c r="D53" s="510"/>
      <c r="E53" s="516" t="s">
        <v>441</v>
      </c>
      <c r="F53" s="2185"/>
      <c r="G53" s="2186"/>
      <c r="H53" s="509"/>
      <c r="I53" s="509"/>
      <c r="J53" s="513"/>
    </row>
    <row r="54" spans="1:11" ht="11.25" customHeight="1">
      <c r="A54" s="519" t="s">
        <v>834</v>
      </c>
      <c r="B54" s="514" t="s">
        <v>871</v>
      </c>
      <c r="C54" s="513"/>
      <c r="D54" s="510"/>
      <c r="E54" s="516" t="s">
        <v>442</v>
      </c>
      <c r="F54" s="2185"/>
      <c r="G54" s="2186"/>
      <c r="H54" s="509"/>
      <c r="I54" s="509"/>
      <c r="J54" s="513"/>
    </row>
    <row r="55" spans="1:11" ht="6" customHeight="1">
      <c r="A55" s="510"/>
      <c r="B55" s="520"/>
      <c r="C55" s="521"/>
      <c r="D55" s="522"/>
      <c r="E55" s="523"/>
      <c r="F55" s="524"/>
      <c r="G55" s="513"/>
      <c r="H55" s="509"/>
      <c r="I55" s="509"/>
      <c r="J55" s="513"/>
    </row>
    <row r="56" spans="1:11" ht="11.25" customHeight="1">
      <c r="A56" s="520"/>
      <c r="B56" s="525"/>
      <c r="C56" s="510"/>
      <c r="D56" s="510"/>
      <c r="E56" s="510"/>
      <c r="F56" s="510"/>
      <c r="G56" s="509"/>
      <c r="H56" s="509"/>
      <c r="I56" s="509"/>
      <c r="J56" s="513"/>
    </row>
    <row r="57" spans="1:11" ht="11.25" customHeight="1">
      <c r="A57" s="510"/>
      <c r="B57" s="526"/>
      <c r="C57" s="510"/>
      <c r="D57" s="510"/>
      <c r="E57" s="510"/>
      <c r="F57" s="510"/>
      <c r="G57" s="509"/>
      <c r="H57" s="509"/>
      <c r="I57" s="509"/>
      <c r="J57" s="513"/>
    </row>
    <row r="58" spans="1:11" ht="11.25" customHeight="1">
      <c r="A58" s="520"/>
      <c r="B58" s="525"/>
      <c r="C58" s="510"/>
      <c r="D58" s="510"/>
      <c r="E58" s="510"/>
      <c r="F58" s="510"/>
      <c r="G58" s="509"/>
      <c r="H58" s="509"/>
      <c r="I58" s="509"/>
      <c r="J58" s="513"/>
    </row>
    <row r="59" spans="1:11" ht="11.25" customHeight="1"/>
  </sheetData>
  <sheetProtection algorithmName="SHA-512" hashValue="2V3UCX/9GKXWv1q+nCf6mfEGXgRzb49K59ySKvHCaHqKjB4Zl27ipAuta/QFLDMRiZrZRpEXDcLWTbqgYansdQ==" saltValue="XwXr/HVZ60n+ltE1Ri/cSw==" spinCount="100000" sheet="1" objects="1" scenarios="1"/>
  <mergeCells count="28">
    <mergeCell ref="A26:B26"/>
    <mergeCell ref="A27:B27"/>
    <mergeCell ref="A1:B1"/>
    <mergeCell ref="C3:F3"/>
    <mergeCell ref="C5:F5"/>
    <mergeCell ref="C16:F16"/>
    <mergeCell ref="A16:B16"/>
    <mergeCell ref="A2:B2"/>
    <mergeCell ref="A4:B4"/>
    <mergeCell ref="A5:B5"/>
    <mergeCell ref="A15:B15"/>
    <mergeCell ref="A3:B3"/>
    <mergeCell ref="B52:D52"/>
    <mergeCell ref="F52:G52"/>
    <mergeCell ref="F53:G53"/>
    <mergeCell ref="F54:G54"/>
    <mergeCell ref="A17:B17"/>
    <mergeCell ref="A18:B18"/>
    <mergeCell ref="A19:B19"/>
    <mergeCell ref="C22:F22"/>
    <mergeCell ref="C24:F24"/>
    <mergeCell ref="A20:B20"/>
    <mergeCell ref="A21:B21"/>
    <mergeCell ref="A22:B22"/>
    <mergeCell ref="A23:B23"/>
    <mergeCell ref="A29:B29"/>
    <mergeCell ref="A24:B24"/>
    <mergeCell ref="A25:B25"/>
  </mergeCells>
  <phoneticPr fontId="18" type="noConversion"/>
  <dataValidations count="2">
    <dataValidation type="whole" operator="greaterThan" allowBlank="1" showInputMessage="1" showErrorMessage="1" sqref="C31:C48 E31:E48 H31:H48" xr:uid="{00000000-0002-0000-0A00-000000000000}">
      <formula1>0</formula1>
    </dataValidation>
    <dataValidation operator="greaterThan" allowBlank="1" showInputMessage="1" showErrorMessage="1" sqref="A1" xr:uid="{00000000-0002-0000-0A00-000001000000}"/>
  </dataValidations>
  <printOptions headings="1" gridLinesSet="0"/>
  <pageMargins left="0.25" right="0.15" top="0.4" bottom="0.25" header="0.17" footer="0.1"/>
  <pageSetup scale="73" firstPageNumber="26" fitToHeight="0" orientation="landscape" useFirstPageNumber="1" r:id="rId1"/>
  <headerFooter alignWithMargins="0">
    <oddHeader>&amp;L&amp;8Page &amp;P&amp;R&amp;8Page &amp;P</oddHeader>
  </headerFooter>
</worksheet>
</file>

<file path=xl/worksheets/sheet1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pageSetUpPr fitToPage="1"/>
  </sheetPr>
  <dimension ref="A1:O51"/>
  <sheetViews>
    <sheetView showGridLines="0" defaultGridColor="0" colorId="8" zoomScaleNormal="100" workbookViewId="0">
      <selection activeCell="J52" sqref="J52"/>
    </sheetView>
  </sheetViews>
  <sheetFormatPr baseColWidth="10" defaultColWidth="9.1640625" defaultRowHeight="14"/>
  <cols>
    <col min="1" max="1" width="4.6640625" style="349" customWidth="1"/>
    <col min="2" max="2" width="3.33203125" style="349" customWidth="1"/>
    <col min="3" max="3" width="4.6640625" style="349" customWidth="1"/>
    <col min="4" max="4" width="3.33203125" style="349" customWidth="1"/>
    <col min="5" max="5" width="44.5" style="370" customWidth="1"/>
    <col min="6" max="6" width="18.83203125" style="349" customWidth="1"/>
    <col min="7" max="9" width="15.6640625" style="349" customWidth="1"/>
    <col min="10" max="10" width="16.6640625" style="349" customWidth="1"/>
    <col min="11" max="11" width="15.6640625" style="188" customWidth="1"/>
    <col min="12" max="12" width="4.6640625" style="349" customWidth="1"/>
    <col min="13" max="13" width="7.6640625" style="349" customWidth="1"/>
    <col min="14" max="16384" width="9.1640625" style="349"/>
  </cols>
  <sheetData>
    <row r="1" spans="1:11" ht="28.5" customHeight="1">
      <c r="A1" s="2210" t="s">
        <v>779</v>
      </c>
      <c r="B1" s="2211"/>
      <c r="C1" s="2211"/>
      <c r="D1" s="2211"/>
      <c r="E1" s="2211"/>
      <c r="F1" s="2211"/>
      <c r="G1" s="2212"/>
      <c r="H1" s="1389"/>
      <c r="I1" s="527"/>
      <c r="J1" s="388"/>
    </row>
    <row r="2" spans="1:11" ht="29">
      <c r="A2" s="2229" t="s">
        <v>1327</v>
      </c>
      <c r="B2" s="2230"/>
      <c r="C2" s="2230"/>
      <c r="D2" s="2230"/>
      <c r="E2" s="2231"/>
      <c r="F2" s="528" t="s">
        <v>824</v>
      </c>
      <c r="G2" s="529" t="s">
        <v>1326</v>
      </c>
      <c r="H2" s="529" t="s">
        <v>356</v>
      </c>
      <c r="I2" s="529" t="s">
        <v>1049</v>
      </c>
      <c r="J2" s="529" t="s">
        <v>1375</v>
      </c>
      <c r="K2" s="529" t="s">
        <v>121</v>
      </c>
    </row>
    <row r="3" spans="1:11">
      <c r="A3" s="2232" t="str">
        <f>"Cash Basis Fund Balance as of July 1, "&amp;'AFR21'!E2-1</f>
        <v>Cash Basis Fund Balance as of July 1, 2020</v>
      </c>
      <c r="B3" s="2233"/>
      <c r="C3" s="2233"/>
      <c r="D3" s="2233"/>
      <c r="E3" s="2234"/>
      <c r="F3" s="530"/>
      <c r="G3" s="1071">
        <v>286952</v>
      </c>
      <c r="H3" s="1071"/>
      <c r="I3" s="1071"/>
      <c r="J3" s="1072"/>
      <c r="K3" s="1072"/>
    </row>
    <row r="4" spans="1:11">
      <c r="A4" s="2235" t="s">
        <v>315</v>
      </c>
      <c r="B4" s="2236"/>
      <c r="C4" s="2236"/>
      <c r="D4" s="2236"/>
      <c r="E4" s="2237"/>
      <c r="F4" s="532"/>
      <c r="G4" s="1073"/>
      <c r="H4" s="1074"/>
      <c r="I4" s="1073"/>
      <c r="J4" s="1075"/>
      <c r="K4" s="1075"/>
    </row>
    <row r="5" spans="1:11" ht="15" thickBot="1">
      <c r="A5" s="2213" t="s">
        <v>966</v>
      </c>
      <c r="B5" s="2214"/>
      <c r="C5" s="2214"/>
      <c r="D5" s="2214"/>
      <c r="E5" s="2215"/>
      <c r="F5" s="534" t="s">
        <v>1870</v>
      </c>
      <c r="G5" s="1082">
        <f>'Revenues 10-15'!J12+'Revenues 10-15'!J18</f>
        <v>293537</v>
      </c>
      <c r="H5" s="1071">
        <f>'Revenues 10-15'!C7</f>
        <v>588880</v>
      </c>
      <c r="I5" s="1077"/>
      <c r="J5" s="1078"/>
      <c r="K5" s="1078"/>
    </row>
    <row r="6" spans="1:11" ht="16" thickTop="1" thickBot="1">
      <c r="A6" s="537" t="s">
        <v>656</v>
      </c>
      <c r="B6" s="538"/>
      <c r="C6" s="538"/>
      <c r="D6" s="538"/>
      <c r="E6" s="1390"/>
      <c r="F6" s="539" t="s">
        <v>1871</v>
      </c>
      <c r="G6" s="1082">
        <f>'Revenues 10-15'!J67</f>
        <v>3937</v>
      </c>
      <c r="H6" s="1071"/>
      <c r="I6" s="1071"/>
      <c r="J6" s="1072"/>
      <c r="K6" s="1072"/>
    </row>
    <row r="7" spans="1:11" ht="15" thickTop="1">
      <c r="A7" s="540" t="s">
        <v>206</v>
      </c>
      <c r="B7" s="1384"/>
      <c r="C7" s="1384"/>
      <c r="D7" s="1384"/>
      <c r="E7" s="1391"/>
      <c r="F7" s="534" t="s">
        <v>773</v>
      </c>
      <c r="G7" s="1073"/>
      <c r="H7" s="1073"/>
      <c r="I7" s="1073"/>
      <c r="J7" s="1079"/>
      <c r="K7" s="1072">
        <f>'Revenues 10-15'!C103</f>
        <v>0</v>
      </c>
    </row>
    <row r="8" spans="1:11">
      <c r="A8" s="540" t="s">
        <v>292</v>
      </c>
      <c r="B8" s="1384"/>
      <c r="C8" s="1384"/>
      <c r="D8" s="1384"/>
      <c r="E8" s="1391"/>
      <c r="F8" s="534" t="s">
        <v>774</v>
      </c>
      <c r="G8" s="1080"/>
      <c r="H8" s="1080"/>
      <c r="I8" s="1080"/>
      <c r="J8" s="1072"/>
      <c r="K8" s="1075"/>
    </row>
    <row r="9" spans="1:11">
      <c r="A9" s="540" t="s">
        <v>121</v>
      </c>
      <c r="B9" s="1384"/>
      <c r="C9" s="1384"/>
      <c r="D9" s="1384"/>
      <c r="E9" s="1391"/>
      <c r="F9" s="539" t="s">
        <v>776</v>
      </c>
      <c r="G9" s="1080"/>
      <c r="H9" s="1076"/>
      <c r="I9" s="1076"/>
      <c r="J9" s="1079"/>
      <c r="K9" s="1072"/>
    </row>
    <row r="10" spans="1:11" ht="15" thickBot="1">
      <c r="A10" s="2213" t="s">
        <v>1376</v>
      </c>
      <c r="B10" s="2214"/>
      <c r="C10" s="2214"/>
      <c r="D10" s="2214"/>
      <c r="E10" s="2216"/>
      <c r="F10" s="542" t="s">
        <v>785</v>
      </c>
      <c r="G10" s="1082">
        <f>'Revenues 10-15'!J110+'Revenues 10-15'!J172+'Revenues 10-15'!J269</f>
        <v>0</v>
      </c>
      <c r="H10" s="1081"/>
      <c r="I10" s="1071"/>
      <c r="J10" s="1072"/>
      <c r="K10" s="1072"/>
    </row>
    <row r="11" spans="1:11" ht="15" thickTop="1">
      <c r="A11" s="2213" t="s">
        <v>142</v>
      </c>
      <c r="B11" s="2214"/>
      <c r="C11" s="2214"/>
      <c r="D11" s="2214"/>
      <c r="E11" s="2215"/>
      <c r="F11" s="534" t="s">
        <v>775</v>
      </c>
      <c r="G11" s="1076"/>
      <c r="H11" s="1071"/>
      <c r="I11" s="1071"/>
      <c r="J11" s="1072"/>
      <c r="K11" s="1078"/>
    </row>
    <row r="12" spans="1:11" ht="15" thickBot="1">
      <c r="A12" s="2241" t="s">
        <v>825</v>
      </c>
      <c r="B12" s="2242"/>
      <c r="C12" s="2242"/>
      <c r="D12" s="2242"/>
      <c r="E12" s="2243"/>
      <c r="F12" s="847"/>
      <c r="G12" s="1082">
        <f>SUM(G5:G11)</f>
        <v>297474</v>
      </c>
      <c r="H12" s="1082">
        <f>SUM(H5:H11)</f>
        <v>588880</v>
      </c>
      <c r="I12" s="1082">
        <f>SUM(I5:I11)</f>
        <v>0</v>
      </c>
      <c r="J12" s="1082">
        <f>SUM(J5:J11)</f>
        <v>0</v>
      </c>
      <c r="K12" s="1082">
        <f>SUM(K5:K11)</f>
        <v>0</v>
      </c>
    </row>
    <row r="13" spans="1:11" ht="15" thickTop="1">
      <c r="A13" s="2238" t="s">
        <v>316</v>
      </c>
      <c r="B13" s="2239"/>
      <c r="C13" s="2239"/>
      <c r="D13" s="2239"/>
      <c r="E13" s="2240"/>
      <c r="F13" s="543"/>
      <c r="G13" s="1083"/>
      <c r="H13" s="1084"/>
      <c r="I13" s="1085"/>
      <c r="J13" s="1085"/>
      <c r="K13" s="1085"/>
    </row>
    <row r="14" spans="1:11">
      <c r="A14" s="2220" t="s">
        <v>402</v>
      </c>
      <c r="B14" s="2220"/>
      <c r="C14" s="2220"/>
      <c r="D14" s="2220"/>
      <c r="E14" s="2221"/>
      <c r="F14" s="544" t="s">
        <v>777</v>
      </c>
      <c r="G14" s="1080"/>
      <c r="H14" s="1071">
        <f>H5</f>
        <v>588880</v>
      </c>
      <c r="I14" s="1076"/>
      <c r="J14" s="1078"/>
      <c r="K14" s="1072">
        <f>K7</f>
        <v>0</v>
      </c>
    </row>
    <row r="15" spans="1:11">
      <c r="A15" s="2214" t="s">
        <v>4</v>
      </c>
      <c r="B15" s="2214"/>
      <c r="C15" s="2214"/>
      <c r="D15" s="2214"/>
      <c r="E15" s="2215"/>
      <c r="F15" s="544" t="s">
        <v>778</v>
      </c>
      <c r="G15" s="1076"/>
      <c r="H15" s="1071"/>
      <c r="I15" s="1071"/>
      <c r="J15" s="1072"/>
      <c r="K15" s="1072"/>
    </row>
    <row r="16" spans="1:11" ht="15" thickBot="1">
      <c r="A16" s="2214" t="s">
        <v>246</v>
      </c>
      <c r="B16" s="2214"/>
      <c r="C16" s="2214"/>
      <c r="D16" s="2214"/>
      <c r="E16" s="2215"/>
      <c r="F16" s="544" t="s">
        <v>1869</v>
      </c>
      <c r="G16" s="1082">
        <f>'Expenditures 16-24'!K422</f>
        <v>279379</v>
      </c>
      <c r="H16" s="1073"/>
      <c r="I16" s="1073"/>
      <c r="J16" s="1075"/>
      <c r="K16" s="1075"/>
    </row>
    <row r="17" spans="1:15" ht="15" thickTop="1">
      <c r="A17" s="2248" t="s">
        <v>854</v>
      </c>
      <c r="B17" s="2248"/>
      <c r="C17" s="2248"/>
      <c r="D17" s="2248"/>
      <c r="E17" s="2249"/>
      <c r="F17" s="545"/>
      <c r="G17" s="1086"/>
      <c r="H17" s="1087"/>
      <c r="I17" s="1087"/>
      <c r="J17" s="1088"/>
      <c r="K17" s="1089"/>
    </row>
    <row r="18" spans="1:15">
      <c r="A18" s="2224" t="s">
        <v>314</v>
      </c>
      <c r="B18" s="2225"/>
      <c r="C18" s="2225"/>
      <c r="D18" s="2225"/>
      <c r="E18" s="2226"/>
      <c r="F18" s="544" t="s">
        <v>851</v>
      </c>
      <c r="G18" s="1080"/>
      <c r="H18" s="1080"/>
      <c r="I18" s="1080"/>
      <c r="J18" s="1072"/>
      <c r="K18" s="1090"/>
    </row>
    <row r="19" spans="1:15" ht="21.75" customHeight="1">
      <c r="A19" s="2222" t="s">
        <v>1374</v>
      </c>
      <c r="B19" s="2222"/>
      <c r="C19" s="2222"/>
      <c r="D19" s="2222"/>
      <c r="E19" s="2223"/>
      <c r="F19" s="544" t="s">
        <v>852</v>
      </c>
      <c r="G19" s="1080"/>
      <c r="H19" s="1080"/>
      <c r="I19" s="1080"/>
      <c r="J19" s="1072"/>
      <c r="K19" s="1090"/>
    </row>
    <row r="20" spans="1:15">
      <c r="A20" s="2224" t="s">
        <v>1377</v>
      </c>
      <c r="B20" s="2225"/>
      <c r="C20" s="2225"/>
      <c r="D20" s="2225"/>
      <c r="E20" s="2226"/>
      <c r="F20" s="544" t="s">
        <v>853</v>
      </c>
      <c r="G20" s="1080"/>
      <c r="H20" s="1080"/>
      <c r="I20" s="1080"/>
      <c r="J20" s="1072"/>
      <c r="K20" s="1090"/>
    </row>
    <row r="21" spans="1:15" ht="15" thickBot="1">
      <c r="A21" s="2244" t="s">
        <v>577</v>
      </c>
      <c r="B21" s="2244"/>
      <c r="C21" s="2244"/>
      <c r="D21" s="2244"/>
      <c r="E21" s="2244"/>
      <c r="F21" s="848"/>
      <c r="G21" s="1087"/>
      <c r="H21" s="1091"/>
      <c r="I21" s="1091"/>
      <c r="J21" s="1092">
        <f>SUM(J18:J20)</f>
        <v>0</v>
      </c>
      <c r="K21" s="1088"/>
    </row>
    <row r="22" spans="1:15" ht="15" thickTop="1">
      <c r="A22" s="2214" t="s">
        <v>1378</v>
      </c>
      <c r="B22" s="2214"/>
      <c r="C22" s="2214"/>
      <c r="D22" s="2214"/>
      <c r="E22" s="2215"/>
      <c r="F22" s="544" t="s">
        <v>785</v>
      </c>
      <c r="G22" s="1080"/>
      <c r="H22" s="1071"/>
      <c r="I22" s="1071"/>
      <c r="J22" s="1093"/>
      <c r="K22" s="1072"/>
    </row>
    <row r="23" spans="1:15" ht="15" thickBot="1">
      <c r="A23" s="2245" t="s">
        <v>826</v>
      </c>
      <c r="B23" s="2244"/>
      <c r="C23" s="2244"/>
      <c r="D23" s="2244"/>
      <c r="E23" s="2244"/>
      <c r="F23" s="850"/>
      <c r="G23" s="1082">
        <f>SUM(G14:G16,G21,G22)</f>
        <v>279379</v>
      </c>
      <c r="H23" s="1082">
        <f>SUM(H14:H16,H21,H22)</f>
        <v>588880</v>
      </c>
      <c r="I23" s="1082">
        <f>SUM(I14:I16,I21,I22)</f>
        <v>0</v>
      </c>
      <c r="J23" s="1082">
        <f>SUM(J14:J16,J21,J22)</f>
        <v>0</v>
      </c>
      <c r="K23" s="1082">
        <f>SUM(K14:K16,K21,K22)</f>
        <v>0</v>
      </c>
      <c r="M23" s="1157"/>
      <c r="N23" s="1157"/>
      <c r="O23" s="1157"/>
    </row>
    <row r="24" spans="1:15" ht="16" thickTop="1" thickBot="1">
      <c r="A24" s="2246" t="str">
        <f>"Ending Cash Basis Fund Balance as of June 30, "&amp;'AFR21'!E2</f>
        <v>Ending Cash Basis Fund Balance as of June 30, 2021</v>
      </c>
      <c r="B24" s="2247"/>
      <c r="C24" s="2247"/>
      <c r="D24" s="2247"/>
      <c r="E24" s="2247"/>
      <c r="F24" s="1392"/>
      <c r="G24" s="1094">
        <f>SUM(G3,G12)-G23</f>
        <v>305047</v>
      </c>
      <c r="H24" s="1094">
        <f>SUM(H3,H12)-H23</f>
        <v>0</v>
      </c>
      <c r="I24" s="1094">
        <f>SUM(I3,I12)-I23</f>
        <v>0</v>
      </c>
      <c r="J24" s="1094">
        <f>SUM(J3,J12)-J23</f>
        <v>0</v>
      </c>
      <c r="K24" s="1094">
        <f>SUM(K3,K12)-K23</f>
        <v>0</v>
      </c>
      <c r="L24" s="1157"/>
      <c r="M24" s="1157"/>
      <c r="N24" s="1157"/>
      <c r="O24" s="1157"/>
    </row>
    <row r="25" spans="1:15" ht="15" thickTop="1">
      <c r="A25" s="1393" t="s">
        <v>1874</v>
      </c>
      <c r="B25" s="548"/>
      <c r="C25" s="548"/>
      <c r="D25" s="548"/>
      <c r="E25" s="549"/>
      <c r="F25" s="1394">
        <v>714</v>
      </c>
      <c r="G25" s="1095"/>
      <c r="H25" s="1095"/>
      <c r="I25" s="1095"/>
      <c r="J25" s="1093"/>
      <c r="K25" s="1093"/>
    </row>
    <row r="26" spans="1:15" ht="15" thickBot="1">
      <c r="A26" s="1393" t="s">
        <v>1875</v>
      </c>
      <c r="B26" s="548"/>
      <c r="C26" s="548"/>
      <c r="D26" s="548"/>
      <c r="E26" s="549"/>
      <c r="F26" s="1394">
        <v>730</v>
      </c>
      <c r="G26" s="1082">
        <f>G24-G25</f>
        <v>305047</v>
      </c>
      <c r="H26" s="1082">
        <f>H24-H25</f>
        <v>0</v>
      </c>
      <c r="I26" s="1082">
        <f>I24-I25</f>
        <v>0</v>
      </c>
      <c r="J26" s="1082">
        <f>J24-J25</f>
        <v>0</v>
      </c>
      <c r="K26" s="1082">
        <f>K24-K25</f>
        <v>0</v>
      </c>
    </row>
    <row r="27" spans="1:15" ht="5.25" customHeight="1" thickTop="1">
      <c r="I27" s="188"/>
      <c r="J27" s="188"/>
    </row>
    <row r="28" spans="1:15" ht="29.25" customHeight="1">
      <c r="A28" s="893" t="s">
        <v>1420</v>
      </c>
      <c r="B28" s="894"/>
      <c r="C28" s="894"/>
      <c r="D28" s="894"/>
      <c r="E28" s="895"/>
      <c r="F28" s="550"/>
      <c r="G28" s="551"/>
    </row>
    <row r="29" spans="1:15">
      <c r="B29" s="429"/>
      <c r="C29" s="429"/>
      <c r="D29" s="429"/>
      <c r="F29" s="188"/>
      <c r="G29" s="552"/>
    </row>
    <row r="30" spans="1:15">
      <c r="A30" s="553" t="s">
        <v>515</v>
      </c>
      <c r="B30" s="554"/>
      <c r="C30" s="553" t="s">
        <v>329</v>
      </c>
      <c r="D30" s="554" t="s">
        <v>1920</v>
      </c>
      <c r="E30" s="555" t="s">
        <v>702</v>
      </c>
      <c r="F30" s="188"/>
      <c r="G30" s="552"/>
    </row>
    <row r="31" spans="1:15" ht="15" thickBot="1">
      <c r="A31" s="556"/>
      <c r="D31" s="223"/>
      <c r="E31" s="557" t="s">
        <v>703</v>
      </c>
      <c r="F31" s="558" t="s">
        <v>483</v>
      </c>
      <c r="G31" s="1082">
        <f>'Expenditures 16-24'!K422</f>
        <v>279379</v>
      </c>
      <c r="H31" s="2217"/>
      <c r="I31" s="2218"/>
      <c r="J31" s="2218"/>
      <c r="K31" s="2218"/>
    </row>
    <row r="32" spans="1:15" ht="16" thickTop="1" thickBot="1">
      <c r="A32" s="556"/>
      <c r="B32" s="223"/>
      <c r="C32" s="223"/>
      <c r="D32" s="223"/>
      <c r="E32" s="552"/>
      <c r="F32" s="558" t="s">
        <v>484</v>
      </c>
      <c r="G32" s="1082">
        <f>G26</f>
        <v>305047</v>
      </c>
      <c r="H32" s="2219"/>
      <c r="I32" s="2218"/>
      <c r="J32" s="2218"/>
      <c r="K32" s="2218"/>
    </row>
    <row r="33" spans="1:11" ht="1.5" customHeight="1" thickTop="1">
      <c r="A33" s="559" t="s">
        <v>1060</v>
      </c>
      <c r="B33" s="329"/>
      <c r="C33" s="329"/>
      <c r="D33" s="329"/>
      <c r="E33" s="329"/>
      <c r="F33" s="329"/>
      <c r="G33" s="560"/>
      <c r="H33" s="2219"/>
      <c r="I33" s="2218"/>
      <c r="J33" s="2218"/>
      <c r="K33" s="2218"/>
    </row>
    <row r="34" spans="1:11">
      <c r="A34" s="561" t="s">
        <v>1876</v>
      </c>
      <c r="B34" s="329"/>
      <c r="C34" s="329"/>
      <c r="D34" s="329"/>
      <c r="E34" s="329"/>
      <c r="F34" s="329"/>
      <c r="G34" s="560"/>
    </row>
    <row r="35" spans="1:11" ht="16">
      <c r="A35" s="571" t="s">
        <v>827</v>
      </c>
      <c r="B35" s="562"/>
      <c r="C35" s="562"/>
      <c r="D35" s="562"/>
      <c r="E35" s="562"/>
      <c r="F35" s="562"/>
      <c r="G35" s="563"/>
      <c r="H35" s="564"/>
    </row>
    <row r="36" spans="1:11">
      <c r="A36" s="540" t="s">
        <v>1005</v>
      </c>
      <c r="B36" s="565"/>
      <c r="C36" s="565"/>
      <c r="D36" s="565"/>
      <c r="E36" s="565"/>
      <c r="F36" s="566"/>
      <c r="G36" s="531">
        <v>38591</v>
      </c>
    </row>
    <row r="37" spans="1:11">
      <c r="A37" s="1385" t="s">
        <v>816</v>
      </c>
      <c r="B37" s="565"/>
      <c r="C37" s="565"/>
      <c r="D37" s="565"/>
      <c r="E37" s="565"/>
      <c r="F37" s="566"/>
      <c r="G37" s="531">
        <v>0</v>
      </c>
    </row>
    <row r="38" spans="1:11">
      <c r="A38" s="1385" t="s">
        <v>909</v>
      </c>
      <c r="B38" s="565"/>
      <c r="C38" s="565"/>
      <c r="D38" s="565"/>
      <c r="E38" s="565"/>
      <c r="F38" s="566"/>
      <c r="G38" s="531">
        <v>76014</v>
      </c>
    </row>
    <row r="39" spans="1:11">
      <c r="A39" s="1385" t="s">
        <v>910</v>
      </c>
      <c r="B39" s="565"/>
      <c r="C39" s="565"/>
      <c r="D39" s="565"/>
      <c r="E39" s="565"/>
      <c r="F39" s="566"/>
      <c r="G39" s="531">
        <v>0</v>
      </c>
    </row>
    <row r="40" spans="1:11">
      <c r="A40" s="1385" t="s">
        <v>911</v>
      </c>
      <c r="B40" s="565"/>
      <c r="C40" s="565"/>
      <c r="D40" s="565"/>
      <c r="E40" s="565"/>
      <c r="F40" s="566"/>
      <c r="G40" s="531">
        <v>0</v>
      </c>
    </row>
    <row r="41" spans="1:11">
      <c r="A41" s="2214" t="s">
        <v>485</v>
      </c>
      <c r="B41" s="2227"/>
      <c r="C41" s="2227"/>
      <c r="D41" s="2227"/>
      <c r="E41" s="2227"/>
      <c r="F41" s="2228"/>
      <c r="G41" s="531">
        <v>105092</v>
      </c>
    </row>
    <row r="42" spans="1:11">
      <c r="A42" s="1385" t="s">
        <v>887</v>
      </c>
      <c r="B42" s="565"/>
      <c r="C42" s="565"/>
      <c r="D42" s="565"/>
      <c r="E42" s="565"/>
      <c r="F42" s="566"/>
      <c r="G42" s="531">
        <v>0</v>
      </c>
    </row>
    <row r="43" spans="1:11">
      <c r="A43" s="1385" t="s">
        <v>888</v>
      </c>
      <c r="B43" s="565"/>
      <c r="C43" s="565"/>
      <c r="D43" s="565"/>
      <c r="E43" s="565"/>
      <c r="F43" s="566"/>
      <c r="G43" s="531">
        <v>58271</v>
      </c>
    </row>
    <row r="44" spans="1:11">
      <c r="A44" s="1385" t="s">
        <v>889</v>
      </c>
      <c r="B44" s="565"/>
      <c r="C44" s="565"/>
      <c r="D44" s="565"/>
      <c r="E44" s="565"/>
      <c r="F44" s="566"/>
      <c r="G44" s="531">
        <v>0</v>
      </c>
    </row>
    <row r="45" spans="1:11">
      <c r="A45" s="1318" t="s">
        <v>1659</v>
      </c>
      <c r="B45" s="1319"/>
      <c r="C45" s="1319"/>
      <c r="D45" s="1319"/>
      <c r="E45" s="1319"/>
      <c r="F45" s="1320"/>
      <c r="G45" s="531">
        <v>1411</v>
      </c>
    </row>
    <row r="46" spans="1:11">
      <c r="A46" s="1864" t="s">
        <v>1485</v>
      </c>
      <c r="B46" s="1314"/>
      <c r="C46" s="1314"/>
      <c r="D46" s="1314"/>
      <c r="E46" s="1314"/>
      <c r="F46" s="1315"/>
      <c r="G46" s="1395">
        <f>G31-SUM(G36:G45)</f>
        <v>0</v>
      </c>
    </row>
    <row r="47" spans="1:11">
      <c r="A47" s="1316"/>
      <c r="B47" s="1863" t="s">
        <v>1872</v>
      </c>
      <c r="C47" s="1314"/>
      <c r="D47" s="1314"/>
      <c r="E47" s="1314"/>
      <c r="F47" s="1315"/>
      <c r="G47" s="1388" t="str">
        <f>IF(OR((G46&gt;5),(G46&lt;-5),(G36=""),(G37=""),(G38=""),(G39=""),(G40=""),(G41=""),(G42=""),(G43=""),(G44=""),(G45="")),"ERROR.  If N/A, enter 0 in G36-G45","OK")</f>
        <v>OK</v>
      </c>
    </row>
    <row r="48" spans="1:11" ht="6.75" customHeight="1"/>
    <row r="49" spans="1:11" ht="16">
      <c r="A49" s="772"/>
      <c r="B49" s="370" t="s">
        <v>1877</v>
      </c>
    </row>
    <row r="50" spans="1:11" s="569" customFormat="1" ht="12.75" customHeight="1">
      <c r="A50" s="567"/>
      <c r="B50" s="370" t="s">
        <v>843</v>
      </c>
      <c r="E50" s="568"/>
      <c r="K50" s="570"/>
    </row>
    <row r="51" spans="1:11" ht="12.75" customHeight="1">
      <c r="A51" s="773"/>
      <c r="B51" s="370"/>
    </row>
  </sheetData>
  <sheetProtection algorithmName="SHA-512" hashValue="ptCBcM9iCTCyNT4uI8daZXQlu2Hb2yBIvOBcJ077a6Q8et7vGOsA8O9UJnygfpSEI/jo1BJtWOb+8E4QmLqJ/w==" saltValue="QXAUuLtrXVmY1R9QtpnCnw==" spinCount="100000" sheet="1" objects="1" scenarios="1"/>
  <mergeCells count="22">
    <mergeCell ref="A41:F41"/>
    <mergeCell ref="A2:E2"/>
    <mergeCell ref="A3:E3"/>
    <mergeCell ref="A4:E4"/>
    <mergeCell ref="A13:E13"/>
    <mergeCell ref="A18:E18"/>
    <mergeCell ref="A12:E12"/>
    <mergeCell ref="A21:E21"/>
    <mergeCell ref="A23:E23"/>
    <mergeCell ref="A24:E24"/>
    <mergeCell ref="A17:E17"/>
    <mergeCell ref="A1:G1"/>
    <mergeCell ref="A5:E5"/>
    <mergeCell ref="A11:E11"/>
    <mergeCell ref="A10:E10"/>
    <mergeCell ref="H31:K33"/>
    <mergeCell ref="A14:E14"/>
    <mergeCell ref="A15:E15"/>
    <mergeCell ref="A16:E16"/>
    <mergeCell ref="A22:E22"/>
    <mergeCell ref="A19:E19"/>
    <mergeCell ref="A20:E20"/>
  </mergeCells>
  <phoneticPr fontId="18" type="noConversion"/>
  <printOptions headings="1"/>
  <pageMargins left="0.35" right="0.17" top="0.57999999999999996" bottom="0.4" header="0.21" footer="0.2"/>
  <pageSetup scale="79" firstPageNumber="27" fitToWidth="0" orientation="landscape" useFirstPageNumber="1" r:id="rId1"/>
  <headerFooter>
    <oddHeader>&amp;L&amp;8Page &amp;P&amp;C&amp;"Arial,Bold"Schedule of Restricted Local Tax Levies and Selected Revenues Sources 
Schedule of Tort Immunity Expenditures &amp;R&amp;8Page &amp;P</oddHeader>
  </headerFooter>
</worksheet>
</file>

<file path=xl/worksheets/sheet1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Q149"/>
  <sheetViews>
    <sheetView topLeftCell="A19" zoomScaleNormal="100" workbookViewId="0">
      <selection activeCell="F88" sqref="F88"/>
    </sheetView>
  </sheetViews>
  <sheetFormatPr baseColWidth="10" defaultColWidth="8.83203125" defaultRowHeight="13"/>
  <cols>
    <col min="1" max="1" width="48" style="1753" customWidth="1"/>
    <col min="2" max="2" width="8.5" style="1822" customWidth="1"/>
    <col min="3" max="3" width="13.5" style="1753" customWidth="1"/>
    <col min="4" max="9" width="12.6640625" style="1860" customWidth="1"/>
    <col min="10" max="10" width="12.6640625" style="1753" customWidth="1"/>
    <col min="11" max="11" width="11.5" style="1753" customWidth="1"/>
    <col min="12" max="12" width="12.6640625" style="1753" customWidth="1"/>
    <col min="13" max="13" width="5.33203125" style="1753" customWidth="1"/>
    <col min="14" max="254" width="9.1640625" style="1753"/>
    <col min="255" max="255" width="44.6640625" style="1753" customWidth="1"/>
    <col min="256" max="256" width="4.6640625" style="1753" customWidth="1"/>
    <col min="257" max="257" width="13.5" style="1753" customWidth="1"/>
    <col min="258" max="264" width="12.6640625" style="1753" customWidth="1"/>
    <col min="265" max="265" width="11.5" style="1753" customWidth="1"/>
    <col min="266" max="266" width="12.6640625" style="1753" customWidth="1"/>
    <col min="267" max="268" width="0" style="1753" hidden="1" customWidth="1"/>
    <col min="269" max="269" width="5.33203125" style="1753" customWidth="1"/>
    <col min="270" max="510" width="9.1640625" style="1753"/>
    <col min="511" max="511" width="44.6640625" style="1753" customWidth="1"/>
    <col min="512" max="512" width="4.6640625" style="1753" customWidth="1"/>
    <col min="513" max="513" width="13.5" style="1753" customWidth="1"/>
    <col min="514" max="520" width="12.6640625" style="1753" customWidth="1"/>
    <col min="521" max="521" width="11.5" style="1753" customWidth="1"/>
    <col min="522" max="522" width="12.6640625" style="1753" customWidth="1"/>
    <col min="523" max="524" width="0" style="1753" hidden="1" customWidth="1"/>
    <col min="525" max="525" width="5.33203125" style="1753" customWidth="1"/>
    <col min="526" max="766" width="9.1640625" style="1753"/>
    <col min="767" max="767" width="44.6640625" style="1753" customWidth="1"/>
    <col min="768" max="768" width="4.6640625" style="1753" customWidth="1"/>
    <col min="769" max="769" width="13.5" style="1753" customWidth="1"/>
    <col min="770" max="776" width="12.6640625" style="1753" customWidth="1"/>
    <col min="777" max="777" width="11.5" style="1753" customWidth="1"/>
    <col min="778" max="778" width="12.6640625" style="1753" customWidth="1"/>
    <col min="779" max="780" width="0" style="1753" hidden="1" customWidth="1"/>
    <col min="781" max="781" width="5.33203125" style="1753" customWidth="1"/>
    <col min="782" max="1022" width="9.1640625" style="1753"/>
    <col min="1023" max="1023" width="44.6640625" style="1753" customWidth="1"/>
    <col min="1024" max="1024" width="4.6640625" style="1753" customWidth="1"/>
    <col min="1025" max="1025" width="13.5" style="1753" customWidth="1"/>
    <col min="1026" max="1032" width="12.6640625" style="1753" customWidth="1"/>
    <col min="1033" max="1033" width="11.5" style="1753" customWidth="1"/>
    <col min="1034" max="1034" width="12.6640625" style="1753" customWidth="1"/>
    <col min="1035" max="1036" width="0" style="1753" hidden="1" customWidth="1"/>
    <col min="1037" max="1037" width="5.33203125" style="1753" customWidth="1"/>
    <col min="1038" max="1278" width="9.1640625" style="1753"/>
    <col min="1279" max="1279" width="44.6640625" style="1753" customWidth="1"/>
    <col min="1280" max="1280" width="4.6640625" style="1753" customWidth="1"/>
    <col min="1281" max="1281" width="13.5" style="1753" customWidth="1"/>
    <col min="1282" max="1288" width="12.6640625" style="1753" customWidth="1"/>
    <col min="1289" max="1289" width="11.5" style="1753" customWidth="1"/>
    <col min="1290" max="1290" width="12.6640625" style="1753" customWidth="1"/>
    <col min="1291" max="1292" width="0" style="1753" hidden="1" customWidth="1"/>
    <col min="1293" max="1293" width="5.33203125" style="1753" customWidth="1"/>
    <col min="1294" max="1534" width="9.1640625" style="1753"/>
    <col min="1535" max="1535" width="44.6640625" style="1753" customWidth="1"/>
    <col min="1536" max="1536" width="4.6640625" style="1753" customWidth="1"/>
    <col min="1537" max="1537" width="13.5" style="1753" customWidth="1"/>
    <col min="1538" max="1544" width="12.6640625" style="1753" customWidth="1"/>
    <col min="1545" max="1545" width="11.5" style="1753" customWidth="1"/>
    <col min="1546" max="1546" width="12.6640625" style="1753" customWidth="1"/>
    <col min="1547" max="1548" width="0" style="1753" hidden="1" customWidth="1"/>
    <col min="1549" max="1549" width="5.33203125" style="1753" customWidth="1"/>
    <col min="1550" max="1790" width="9.1640625" style="1753"/>
    <col min="1791" max="1791" width="44.6640625" style="1753" customWidth="1"/>
    <col min="1792" max="1792" width="4.6640625" style="1753" customWidth="1"/>
    <col min="1793" max="1793" width="13.5" style="1753" customWidth="1"/>
    <col min="1794" max="1800" width="12.6640625" style="1753" customWidth="1"/>
    <col min="1801" max="1801" width="11.5" style="1753" customWidth="1"/>
    <col min="1802" max="1802" width="12.6640625" style="1753" customWidth="1"/>
    <col min="1803" max="1804" width="0" style="1753" hidden="1" customWidth="1"/>
    <col min="1805" max="1805" width="5.33203125" style="1753" customWidth="1"/>
    <col min="1806" max="2046" width="9.1640625" style="1753"/>
    <col min="2047" max="2047" width="44.6640625" style="1753" customWidth="1"/>
    <col min="2048" max="2048" width="4.6640625" style="1753" customWidth="1"/>
    <col min="2049" max="2049" width="13.5" style="1753" customWidth="1"/>
    <col min="2050" max="2056" width="12.6640625" style="1753" customWidth="1"/>
    <col min="2057" max="2057" width="11.5" style="1753" customWidth="1"/>
    <col min="2058" max="2058" width="12.6640625" style="1753" customWidth="1"/>
    <col min="2059" max="2060" width="0" style="1753" hidden="1" customWidth="1"/>
    <col min="2061" max="2061" width="5.33203125" style="1753" customWidth="1"/>
    <col min="2062" max="2302" width="9.1640625" style="1753"/>
    <col min="2303" max="2303" width="44.6640625" style="1753" customWidth="1"/>
    <col min="2304" max="2304" width="4.6640625" style="1753" customWidth="1"/>
    <col min="2305" max="2305" width="13.5" style="1753" customWidth="1"/>
    <col min="2306" max="2312" width="12.6640625" style="1753" customWidth="1"/>
    <col min="2313" max="2313" width="11.5" style="1753" customWidth="1"/>
    <col min="2314" max="2314" width="12.6640625" style="1753" customWidth="1"/>
    <col min="2315" max="2316" width="0" style="1753" hidden="1" customWidth="1"/>
    <col min="2317" max="2317" width="5.33203125" style="1753" customWidth="1"/>
    <col min="2318" max="2558" width="9.1640625" style="1753"/>
    <col min="2559" max="2559" width="44.6640625" style="1753" customWidth="1"/>
    <col min="2560" max="2560" width="4.6640625" style="1753" customWidth="1"/>
    <col min="2561" max="2561" width="13.5" style="1753" customWidth="1"/>
    <col min="2562" max="2568" width="12.6640625" style="1753" customWidth="1"/>
    <col min="2569" max="2569" width="11.5" style="1753" customWidth="1"/>
    <col min="2570" max="2570" width="12.6640625" style="1753" customWidth="1"/>
    <col min="2571" max="2572" width="0" style="1753" hidden="1" customWidth="1"/>
    <col min="2573" max="2573" width="5.33203125" style="1753" customWidth="1"/>
    <col min="2574" max="2814" width="9.1640625" style="1753"/>
    <col min="2815" max="2815" width="44.6640625" style="1753" customWidth="1"/>
    <col min="2816" max="2816" width="4.6640625" style="1753" customWidth="1"/>
    <col min="2817" max="2817" width="13.5" style="1753" customWidth="1"/>
    <col min="2818" max="2824" width="12.6640625" style="1753" customWidth="1"/>
    <col min="2825" max="2825" width="11.5" style="1753" customWidth="1"/>
    <col min="2826" max="2826" width="12.6640625" style="1753" customWidth="1"/>
    <col min="2827" max="2828" width="0" style="1753" hidden="1" customWidth="1"/>
    <col min="2829" max="2829" width="5.33203125" style="1753" customWidth="1"/>
    <col min="2830" max="3070" width="9.1640625" style="1753"/>
    <col min="3071" max="3071" width="44.6640625" style="1753" customWidth="1"/>
    <col min="3072" max="3072" width="4.6640625" style="1753" customWidth="1"/>
    <col min="3073" max="3073" width="13.5" style="1753" customWidth="1"/>
    <col min="3074" max="3080" width="12.6640625" style="1753" customWidth="1"/>
    <col min="3081" max="3081" width="11.5" style="1753" customWidth="1"/>
    <col min="3082" max="3082" width="12.6640625" style="1753" customWidth="1"/>
    <col min="3083" max="3084" width="0" style="1753" hidden="1" customWidth="1"/>
    <col min="3085" max="3085" width="5.33203125" style="1753" customWidth="1"/>
    <col min="3086" max="3326" width="9.1640625" style="1753"/>
    <col min="3327" max="3327" width="44.6640625" style="1753" customWidth="1"/>
    <col min="3328" max="3328" width="4.6640625" style="1753" customWidth="1"/>
    <col min="3329" max="3329" width="13.5" style="1753" customWidth="1"/>
    <col min="3330" max="3336" width="12.6640625" style="1753" customWidth="1"/>
    <col min="3337" max="3337" width="11.5" style="1753" customWidth="1"/>
    <col min="3338" max="3338" width="12.6640625" style="1753" customWidth="1"/>
    <col min="3339" max="3340" width="0" style="1753" hidden="1" customWidth="1"/>
    <col min="3341" max="3341" width="5.33203125" style="1753" customWidth="1"/>
    <col min="3342" max="3582" width="9.1640625" style="1753"/>
    <col min="3583" max="3583" width="44.6640625" style="1753" customWidth="1"/>
    <col min="3584" max="3584" width="4.6640625" style="1753" customWidth="1"/>
    <col min="3585" max="3585" width="13.5" style="1753" customWidth="1"/>
    <col min="3586" max="3592" width="12.6640625" style="1753" customWidth="1"/>
    <col min="3593" max="3593" width="11.5" style="1753" customWidth="1"/>
    <col min="3594" max="3594" width="12.6640625" style="1753" customWidth="1"/>
    <col min="3595" max="3596" width="0" style="1753" hidden="1" customWidth="1"/>
    <col min="3597" max="3597" width="5.33203125" style="1753" customWidth="1"/>
    <col min="3598" max="3838" width="9.1640625" style="1753"/>
    <col min="3839" max="3839" width="44.6640625" style="1753" customWidth="1"/>
    <col min="3840" max="3840" width="4.6640625" style="1753" customWidth="1"/>
    <col min="3841" max="3841" width="13.5" style="1753" customWidth="1"/>
    <col min="3842" max="3848" width="12.6640625" style="1753" customWidth="1"/>
    <col min="3849" max="3849" width="11.5" style="1753" customWidth="1"/>
    <col min="3850" max="3850" width="12.6640625" style="1753" customWidth="1"/>
    <col min="3851" max="3852" width="0" style="1753" hidden="1" customWidth="1"/>
    <col min="3853" max="3853" width="5.33203125" style="1753" customWidth="1"/>
    <col min="3854" max="4094" width="9.1640625" style="1753"/>
    <col min="4095" max="4095" width="44.6640625" style="1753" customWidth="1"/>
    <col min="4096" max="4096" width="4.6640625" style="1753" customWidth="1"/>
    <col min="4097" max="4097" width="13.5" style="1753" customWidth="1"/>
    <col min="4098" max="4104" width="12.6640625" style="1753" customWidth="1"/>
    <col min="4105" max="4105" width="11.5" style="1753" customWidth="1"/>
    <col min="4106" max="4106" width="12.6640625" style="1753" customWidth="1"/>
    <col min="4107" max="4108" width="0" style="1753" hidden="1" customWidth="1"/>
    <col min="4109" max="4109" width="5.33203125" style="1753" customWidth="1"/>
    <col min="4110" max="4350" width="9.1640625" style="1753"/>
    <col min="4351" max="4351" width="44.6640625" style="1753" customWidth="1"/>
    <col min="4352" max="4352" width="4.6640625" style="1753" customWidth="1"/>
    <col min="4353" max="4353" width="13.5" style="1753" customWidth="1"/>
    <col min="4354" max="4360" width="12.6640625" style="1753" customWidth="1"/>
    <col min="4361" max="4361" width="11.5" style="1753" customWidth="1"/>
    <col min="4362" max="4362" width="12.6640625" style="1753" customWidth="1"/>
    <col min="4363" max="4364" width="0" style="1753" hidden="1" customWidth="1"/>
    <col min="4365" max="4365" width="5.33203125" style="1753" customWidth="1"/>
    <col min="4366" max="4606" width="9.1640625" style="1753"/>
    <col min="4607" max="4607" width="44.6640625" style="1753" customWidth="1"/>
    <col min="4608" max="4608" width="4.6640625" style="1753" customWidth="1"/>
    <col min="4609" max="4609" width="13.5" style="1753" customWidth="1"/>
    <col min="4610" max="4616" width="12.6640625" style="1753" customWidth="1"/>
    <col min="4617" max="4617" width="11.5" style="1753" customWidth="1"/>
    <col min="4618" max="4618" width="12.6640625" style="1753" customWidth="1"/>
    <col min="4619" max="4620" width="0" style="1753" hidden="1" customWidth="1"/>
    <col min="4621" max="4621" width="5.33203125" style="1753" customWidth="1"/>
    <col min="4622" max="4862" width="9.1640625" style="1753"/>
    <col min="4863" max="4863" width="44.6640625" style="1753" customWidth="1"/>
    <col min="4864" max="4864" width="4.6640625" style="1753" customWidth="1"/>
    <col min="4865" max="4865" width="13.5" style="1753" customWidth="1"/>
    <col min="4866" max="4872" width="12.6640625" style="1753" customWidth="1"/>
    <col min="4873" max="4873" width="11.5" style="1753" customWidth="1"/>
    <col min="4874" max="4874" width="12.6640625" style="1753" customWidth="1"/>
    <col min="4875" max="4876" width="0" style="1753" hidden="1" customWidth="1"/>
    <col min="4877" max="4877" width="5.33203125" style="1753" customWidth="1"/>
    <col min="4878" max="5118" width="9.1640625" style="1753"/>
    <col min="5119" max="5119" width="44.6640625" style="1753" customWidth="1"/>
    <col min="5120" max="5120" width="4.6640625" style="1753" customWidth="1"/>
    <col min="5121" max="5121" width="13.5" style="1753" customWidth="1"/>
    <col min="5122" max="5128" width="12.6640625" style="1753" customWidth="1"/>
    <col min="5129" max="5129" width="11.5" style="1753" customWidth="1"/>
    <col min="5130" max="5130" width="12.6640625" style="1753" customWidth="1"/>
    <col min="5131" max="5132" width="0" style="1753" hidden="1" customWidth="1"/>
    <col min="5133" max="5133" width="5.33203125" style="1753" customWidth="1"/>
    <col min="5134" max="5374" width="9.1640625" style="1753"/>
    <col min="5375" max="5375" width="44.6640625" style="1753" customWidth="1"/>
    <col min="5376" max="5376" width="4.6640625" style="1753" customWidth="1"/>
    <col min="5377" max="5377" width="13.5" style="1753" customWidth="1"/>
    <col min="5378" max="5384" width="12.6640625" style="1753" customWidth="1"/>
    <col min="5385" max="5385" width="11.5" style="1753" customWidth="1"/>
    <col min="5386" max="5386" width="12.6640625" style="1753" customWidth="1"/>
    <col min="5387" max="5388" width="0" style="1753" hidden="1" customWidth="1"/>
    <col min="5389" max="5389" width="5.33203125" style="1753" customWidth="1"/>
    <col min="5390" max="5630" width="9.1640625" style="1753"/>
    <col min="5631" max="5631" width="44.6640625" style="1753" customWidth="1"/>
    <col min="5632" max="5632" width="4.6640625" style="1753" customWidth="1"/>
    <col min="5633" max="5633" width="13.5" style="1753" customWidth="1"/>
    <col min="5634" max="5640" width="12.6640625" style="1753" customWidth="1"/>
    <col min="5641" max="5641" width="11.5" style="1753" customWidth="1"/>
    <col min="5642" max="5642" width="12.6640625" style="1753" customWidth="1"/>
    <col min="5643" max="5644" width="0" style="1753" hidden="1" customWidth="1"/>
    <col min="5645" max="5645" width="5.33203125" style="1753" customWidth="1"/>
    <col min="5646" max="5886" width="9.1640625" style="1753"/>
    <col min="5887" max="5887" width="44.6640625" style="1753" customWidth="1"/>
    <col min="5888" max="5888" width="4.6640625" style="1753" customWidth="1"/>
    <col min="5889" max="5889" width="13.5" style="1753" customWidth="1"/>
    <col min="5890" max="5896" width="12.6640625" style="1753" customWidth="1"/>
    <col min="5897" max="5897" width="11.5" style="1753" customWidth="1"/>
    <col min="5898" max="5898" width="12.6640625" style="1753" customWidth="1"/>
    <col min="5899" max="5900" width="0" style="1753" hidden="1" customWidth="1"/>
    <col min="5901" max="5901" width="5.33203125" style="1753" customWidth="1"/>
    <col min="5902" max="6142" width="9.1640625" style="1753"/>
    <col min="6143" max="6143" width="44.6640625" style="1753" customWidth="1"/>
    <col min="6144" max="6144" width="4.6640625" style="1753" customWidth="1"/>
    <col min="6145" max="6145" width="13.5" style="1753" customWidth="1"/>
    <col min="6146" max="6152" width="12.6640625" style="1753" customWidth="1"/>
    <col min="6153" max="6153" width="11.5" style="1753" customWidth="1"/>
    <col min="6154" max="6154" width="12.6640625" style="1753" customWidth="1"/>
    <col min="6155" max="6156" width="0" style="1753" hidden="1" customWidth="1"/>
    <col min="6157" max="6157" width="5.33203125" style="1753" customWidth="1"/>
    <col min="6158" max="6398" width="9.1640625" style="1753"/>
    <col min="6399" max="6399" width="44.6640625" style="1753" customWidth="1"/>
    <col min="6400" max="6400" width="4.6640625" style="1753" customWidth="1"/>
    <col min="6401" max="6401" width="13.5" style="1753" customWidth="1"/>
    <col min="6402" max="6408" width="12.6640625" style="1753" customWidth="1"/>
    <col min="6409" max="6409" width="11.5" style="1753" customWidth="1"/>
    <col min="6410" max="6410" width="12.6640625" style="1753" customWidth="1"/>
    <col min="6411" max="6412" width="0" style="1753" hidden="1" customWidth="1"/>
    <col min="6413" max="6413" width="5.33203125" style="1753" customWidth="1"/>
    <col min="6414" max="6654" width="9.1640625" style="1753"/>
    <col min="6655" max="6655" width="44.6640625" style="1753" customWidth="1"/>
    <col min="6656" max="6656" width="4.6640625" style="1753" customWidth="1"/>
    <col min="6657" max="6657" width="13.5" style="1753" customWidth="1"/>
    <col min="6658" max="6664" width="12.6640625" style="1753" customWidth="1"/>
    <col min="6665" max="6665" width="11.5" style="1753" customWidth="1"/>
    <col min="6666" max="6666" width="12.6640625" style="1753" customWidth="1"/>
    <col min="6667" max="6668" width="0" style="1753" hidden="1" customWidth="1"/>
    <col min="6669" max="6669" width="5.33203125" style="1753" customWidth="1"/>
    <col min="6670" max="6910" width="9.1640625" style="1753"/>
    <col min="6911" max="6911" width="44.6640625" style="1753" customWidth="1"/>
    <col min="6912" max="6912" width="4.6640625" style="1753" customWidth="1"/>
    <col min="6913" max="6913" width="13.5" style="1753" customWidth="1"/>
    <col min="6914" max="6920" width="12.6640625" style="1753" customWidth="1"/>
    <col min="6921" max="6921" width="11.5" style="1753" customWidth="1"/>
    <col min="6922" max="6922" width="12.6640625" style="1753" customWidth="1"/>
    <col min="6923" max="6924" width="0" style="1753" hidden="1" customWidth="1"/>
    <col min="6925" max="6925" width="5.33203125" style="1753" customWidth="1"/>
    <col min="6926" max="7166" width="9.1640625" style="1753"/>
    <col min="7167" max="7167" width="44.6640625" style="1753" customWidth="1"/>
    <col min="7168" max="7168" width="4.6640625" style="1753" customWidth="1"/>
    <col min="7169" max="7169" width="13.5" style="1753" customWidth="1"/>
    <col min="7170" max="7176" width="12.6640625" style="1753" customWidth="1"/>
    <col min="7177" max="7177" width="11.5" style="1753" customWidth="1"/>
    <col min="7178" max="7178" width="12.6640625" style="1753" customWidth="1"/>
    <col min="7179" max="7180" width="0" style="1753" hidden="1" customWidth="1"/>
    <col min="7181" max="7181" width="5.33203125" style="1753" customWidth="1"/>
    <col min="7182" max="7422" width="9.1640625" style="1753"/>
    <col min="7423" max="7423" width="44.6640625" style="1753" customWidth="1"/>
    <col min="7424" max="7424" width="4.6640625" style="1753" customWidth="1"/>
    <col min="7425" max="7425" width="13.5" style="1753" customWidth="1"/>
    <col min="7426" max="7432" width="12.6640625" style="1753" customWidth="1"/>
    <col min="7433" max="7433" width="11.5" style="1753" customWidth="1"/>
    <col min="7434" max="7434" width="12.6640625" style="1753" customWidth="1"/>
    <col min="7435" max="7436" width="0" style="1753" hidden="1" customWidth="1"/>
    <col min="7437" max="7437" width="5.33203125" style="1753" customWidth="1"/>
    <col min="7438" max="7678" width="9.1640625" style="1753"/>
    <col min="7679" max="7679" width="44.6640625" style="1753" customWidth="1"/>
    <col min="7680" max="7680" width="4.6640625" style="1753" customWidth="1"/>
    <col min="7681" max="7681" width="13.5" style="1753" customWidth="1"/>
    <col min="7682" max="7688" width="12.6640625" style="1753" customWidth="1"/>
    <col min="7689" max="7689" width="11.5" style="1753" customWidth="1"/>
    <col min="7690" max="7690" width="12.6640625" style="1753" customWidth="1"/>
    <col min="7691" max="7692" width="0" style="1753" hidden="1" customWidth="1"/>
    <col min="7693" max="7693" width="5.33203125" style="1753" customWidth="1"/>
    <col min="7694" max="7934" width="9.1640625" style="1753"/>
    <col min="7935" max="7935" width="44.6640625" style="1753" customWidth="1"/>
    <col min="7936" max="7936" width="4.6640625" style="1753" customWidth="1"/>
    <col min="7937" max="7937" width="13.5" style="1753" customWidth="1"/>
    <col min="7938" max="7944" width="12.6640625" style="1753" customWidth="1"/>
    <col min="7945" max="7945" width="11.5" style="1753" customWidth="1"/>
    <col min="7946" max="7946" width="12.6640625" style="1753" customWidth="1"/>
    <col min="7947" max="7948" width="0" style="1753" hidden="1" customWidth="1"/>
    <col min="7949" max="7949" width="5.33203125" style="1753" customWidth="1"/>
    <col min="7950" max="8190" width="9.1640625" style="1753"/>
    <col min="8191" max="8191" width="44.6640625" style="1753" customWidth="1"/>
    <col min="8192" max="8192" width="4.6640625" style="1753" customWidth="1"/>
    <col min="8193" max="8193" width="13.5" style="1753" customWidth="1"/>
    <col min="8194" max="8200" width="12.6640625" style="1753" customWidth="1"/>
    <col min="8201" max="8201" width="11.5" style="1753" customWidth="1"/>
    <col min="8202" max="8202" width="12.6640625" style="1753" customWidth="1"/>
    <col min="8203" max="8204" width="0" style="1753" hidden="1" customWidth="1"/>
    <col min="8205" max="8205" width="5.33203125" style="1753" customWidth="1"/>
    <col min="8206" max="8446" width="9.1640625" style="1753"/>
    <col min="8447" max="8447" width="44.6640625" style="1753" customWidth="1"/>
    <col min="8448" max="8448" width="4.6640625" style="1753" customWidth="1"/>
    <col min="8449" max="8449" width="13.5" style="1753" customWidth="1"/>
    <col min="8450" max="8456" width="12.6640625" style="1753" customWidth="1"/>
    <col min="8457" max="8457" width="11.5" style="1753" customWidth="1"/>
    <col min="8458" max="8458" width="12.6640625" style="1753" customWidth="1"/>
    <col min="8459" max="8460" width="0" style="1753" hidden="1" customWidth="1"/>
    <col min="8461" max="8461" width="5.33203125" style="1753" customWidth="1"/>
    <col min="8462" max="8702" width="9.1640625" style="1753"/>
    <col min="8703" max="8703" width="44.6640625" style="1753" customWidth="1"/>
    <col min="8704" max="8704" width="4.6640625" style="1753" customWidth="1"/>
    <col min="8705" max="8705" width="13.5" style="1753" customWidth="1"/>
    <col min="8706" max="8712" width="12.6640625" style="1753" customWidth="1"/>
    <col min="8713" max="8713" width="11.5" style="1753" customWidth="1"/>
    <col min="8714" max="8714" width="12.6640625" style="1753" customWidth="1"/>
    <col min="8715" max="8716" width="0" style="1753" hidden="1" customWidth="1"/>
    <col min="8717" max="8717" width="5.33203125" style="1753" customWidth="1"/>
    <col min="8718" max="8958" width="9.1640625" style="1753"/>
    <col min="8959" max="8959" width="44.6640625" style="1753" customWidth="1"/>
    <col min="8960" max="8960" width="4.6640625" style="1753" customWidth="1"/>
    <col min="8961" max="8961" width="13.5" style="1753" customWidth="1"/>
    <col min="8962" max="8968" width="12.6640625" style="1753" customWidth="1"/>
    <col min="8969" max="8969" width="11.5" style="1753" customWidth="1"/>
    <col min="8970" max="8970" width="12.6640625" style="1753" customWidth="1"/>
    <col min="8971" max="8972" width="0" style="1753" hidden="1" customWidth="1"/>
    <col min="8973" max="8973" width="5.33203125" style="1753" customWidth="1"/>
    <col min="8974" max="9214" width="9.1640625" style="1753"/>
    <col min="9215" max="9215" width="44.6640625" style="1753" customWidth="1"/>
    <col min="9216" max="9216" width="4.6640625" style="1753" customWidth="1"/>
    <col min="9217" max="9217" width="13.5" style="1753" customWidth="1"/>
    <col min="9218" max="9224" width="12.6640625" style="1753" customWidth="1"/>
    <col min="9225" max="9225" width="11.5" style="1753" customWidth="1"/>
    <col min="9226" max="9226" width="12.6640625" style="1753" customWidth="1"/>
    <col min="9227" max="9228" width="0" style="1753" hidden="1" customWidth="1"/>
    <col min="9229" max="9229" width="5.33203125" style="1753" customWidth="1"/>
    <col min="9230" max="9470" width="9.1640625" style="1753"/>
    <col min="9471" max="9471" width="44.6640625" style="1753" customWidth="1"/>
    <col min="9472" max="9472" width="4.6640625" style="1753" customWidth="1"/>
    <col min="9473" max="9473" width="13.5" style="1753" customWidth="1"/>
    <col min="9474" max="9480" width="12.6640625" style="1753" customWidth="1"/>
    <col min="9481" max="9481" width="11.5" style="1753" customWidth="1"/>
    <col min="9482" max="9482" width="12.6640625" style="1753" customWidth="1"/>
    <col min="9483" max="9484" width="0" style="1753" hidden="1" customWidth="1"/>
    <col min="9485" max="9485" width="5.33203125" style="1753" customWidth="1"/>
    <col min="9486" max="9726" width="9.1640625" style="1753"/>
    <col min="9727" max="9727" width="44.6640625" style="1753" customWidth="1"/>
    <col min="9728" max="9728" width="4.6640625" style="1753" customWidth="1"/>
    <col min="9729" max="9729" width="13.5" style="1753" customWidth="1"/>
    <col min="9730" max="9736" width="12.6640625" style="1753" customWidth="1"/>
    <col min="9737" max="9737" width="11.5" style="1753" customWidth="1"/>
    <col min="9738" max="9738" width="12.6640625" style="1753" customWidth="1"/>
    <col min="9739" max="9740" width="0" style="1753" hidden="1" customWidth="1"/>
    <col min="9741" max="9741" width="5.33203125" style="1753" customWidth="1"/>
    <col min="9742" max="9982" width="9.1640625" style="1753"/>
    <col min="9983" max="9983" width="44.6640625" style="1753" customWidth="1"/>
    <col min="9984" max="9984" width="4.6640625" style="1753" customWidth="1"/>
    <col min="9985" max="9985" width="13.5" style="1753" customWidth="1"/>
    <col min="9986" max="9992" width="12.6640625" style="1753" customWidth="1"/>
    <col min="9993" max="9993" width="11.5" style="1753" customWidth="1"/>
    <col min="9994" max="9994" width="12.6640625" style="1753" customWidth="1"/>
    <col min="9995" max="9996" width="0" style="1753" hidden="1" customWidth="1"/>
    <col min="9997" max="9997" width="5.33203125" style="1753" customWidth="1"/>
    <col min="9998" max="10238" width="9.1640625" style="1753"/>
    <col min="10239" max="10239" width="44.6640625" style="1753" customWidth="1"/>
    <col min="10240" max="10240" width="4.6640625" style="1753" customWidth="1"/>
    <col min="10241" max="10241" width="13.5" style="1753" customWidth="1"/>
    <col min="10242" max="10248" width="12.6640625" style="1753" customWidth="1"/>
    <col min="10249" max="10249" width="11.5" style="1753" customWidth="1"/>
    <col min="10250" max="10250" width="12.6640625" style="1753" customWidth="1"/>
    <col min="10251" max="10252" width="0" style="1753" hidden="1" customWidth="1"/>
    <col min="10253" max="10253" width="5.33203125" style="1753" customWidth="1"/>
    <col min="10254" max="10494" width="9.1640625" style="1753"/>
    <col min="10495" max="10495" width="44.6640625" style="1753" customWidth="1"/>
    <col min="10496" max="10496" width="4.6640625" style="1753" customWidth="1"/>
    <col min="10497" max="10497" width="13.5" style="1753" customWidth="1"/>
    <col min="10498" max="10504" width="12.6640625" style="1753" customWidth="1"/>
    <col min="10505" max="10505" width="11.5" style="1753" customWidth="1"/>
    <col min="10506" max="10506" width="12.6640625" style="1753" customWidth="1"/>
    <col min="10507" max="10508" width="0" style="1753" hidden="1" customWidth="1"/>
    <col min="10509" max="10509" width="5.33203125" style="1753" customWidth="1"/>
    <col min="10510" max="10750" width="9.1640625" style="1753"/>
    <col min="10751" max="10751" width="44.6640625" style="1753" customWidth="1"/>
    <col min="10752" max="10752" width="4.6640625" style="1753" customWidth="1"/>
    <col min="10753" max="10753" width="13.5" style="1753" customWidth="1"/>
    <col min="10754" max="10760" width="12.6640625" style="1753" customWidth="1"/>
    <col min="10761" max="10761" width="11.5" style="1753" customWidth="1"/>
    <col min="10762" max="10762" width="12.6640625" style="1753" customWidth="1"/>
    <col min="10763" max="10764" width="0" style="1753" hidden="1" customWidth="1"/>
    <col min="10765" max="10765" width="5.33203125" style="1753" customWidth="1"/>
    <col min="10766" max="11006" width="9.1640625" style="1753"/>
    <col min="11007" max="11007" width="44.6640625" style="1753" customWidth="1"/>
    <col min="11008" max="11008" width="4.6640625" style="1753" customWidth="1"/>
    <col min="11009" max="11009" width="13.5" style="1753" customWidth="1"/>
    <col min="11010" max="11016" width="12.6640625" style="1753" customWidth="1"/>
    <col min="11017" max="11017" width="11.5" style="1753" customWidth="1"/>
    <col min="11018" max="11018" width="12.6640625" style="1753" customWidth="1"/>
    <col min="11019" max="11020" width="0" style="1753" hidden="1" customWidth="1"/>
    <col min="11021" max="11021" width="5.33203125" style="1753" customWidth="1"/>
    <col min="11022" max="11262" width="9.1640625" style="1753"/>
    <col min="11263" max="11263" width="44.6640625" style="1753" customWidth="1"/>
    <col min="11264" max="11264" width="4.6640625" style="1753" customWidth="1"/>
    <col min="11265" max="11265" width="13.5" style="1753" customWidth="1"/>
    <col min="11266" max="11272" width="12.6640625" style="1753" customWidth="1"/>
    <col min="11273" max="11273" width="11.5" style="1753" customWidth="1"/>
    <col min="11274" max="11274" width="12.6640625" style="1753" customWidth="1"/>
    <col min="11275" max="11276" width="0" style="1753" hidden="1" customWidth="1"/>
    <col min="11277" max="11277" width="5.33203125" style="1753" customWidth="1"/>
    <col min="11278" max="11518" width="9.1640625" style="1753"/>
    <col min="11519" max="11519" width="44.6640625" style="1753" customWidth="1"/>
    <col min="11520" max="11520" width="4.6640625" style="1753" customWidth="1"/>
    <col min="11521" max="11521" width="13.5" style="1753" customWidth="1"/>
    <col min="11522" max="11528" width="12.6640625" style="1753" customWidth="1"/>
    <col min="11529" max="11529" width="11.5" style="1753" customWidth="1"/>
    <col min="11530" max="11530" width="12.6640625" style="1753" customWidth="1"/>
    <col min="11531" max="11532" width="0" style="1753" hidden="1" customWidth="1"/>
    <col min="11533" max="11533" width="5.33203125" style="1753" customWidth="1"/>
    <col min="11534" max="11774" width="9.1640625" style="1753"/>
    <col min="11775" max="11775" width="44.6640625" style="1753" customWidth="1"/>
    <col min="11776" max="11776" width="4.6640625" style="1753" customWidth="1"/>
    <col min="11777" max="11777" width="13.5" style="1753" customWidth="1"/>
    <col min="11778" max="11784" width="12.6640625" style="1753" customWidth="1"/>
    <col min="11785" max="11785" width="11.5" style="1753" customWidth="1"/>
    <col min="11786" max="11786" width="12.6640625" style="1753" customWidth="1"/>
    <col min="11787" max="11788" width="0" style="1753" hidden="1" customWidth="1"/>
    <col min="11789" max="11789" width="5.33203125" style="1753" customWidth="1"/>
    <col min="11790" max="12030" width="9.1640625" style="1753"/>
    <col min="12031" max="12031" width="44.6640625" style="1753" customWidth="1"/>
    <col min="12032" max="12032" width="4.6640625" style="1753" customWidth="1"/>
    <col min="12033" max="12033" width="13.5" style="1753" customWidth="1"/>
    <col min="12034" max="12040" width="12.6640625" style="1753" customWidth="1"/>
    <col min="12041" max="12041" width="11.5" style="1753" customWidth="1"/>
    <col min="12042" max="12042" width="12.6640625" style="1753" customWidth="1"/>
    <col min="12043" max="12044" width="0" style="1753" hidden="1" customWidth="1"/>
    <col min="12045" max="12045" width="5.33203125" style="1753" customWidth="1"/>
    <col min="12046" max="12286" width="9.1640625" style="1753"/>
    <col min="12287" max="12287" width="44.6640625" style="1753" customWidth="1"/>
    <col min="12288" max="12288" width="4.6640625" style="1753" customWidth="1"/>
    <col min="12289" max="12289" width="13.5" style="1753" customWidth="1"/>
    <col min="12290" max="12296" width="12.6640625" style="1753" customWidth="1"/>
    <col min="12297" max="12297" width="11.5" style="1753" customWidth="1"/>
    <col min="12298" max="12298" width="12.6640625" style="1753" customWidth="1"/>
    <col min="12299" max="12300" width="0" style="1753" hidden="1" customWidth="1"/>
    <col min="12301" max="12301" width="5.33203125" style="1753" customWidth="1"/>
    <col min="12302" max="12542" width="9.1640625" style="1753"/>
    <col min="12543" max="12543" width="44.6640625" style="1753" customWidth="1"/>
    <col min="12544" max="12544" width="4.6640625" style="1753" customWidth="1"/>
    <col min="12545" max="12545" width="13.5" style="1753" customWidth="1"/>
    <col min="12546" max="12552" width="12.6640625" style="1753" customWidth="1"/>
    <col min="12553" max="12553" width="11.5" style="1753" customWidth="1"/>
    <col min="12554" max="12554" width="12.6640625" style="1753" customWidth="1"/>
    <col min="12555" max="12556" width="0" style="1753" hidden="1" customWidth="1"/>
    <col min="12557" max="12557" width="5.33203125" style="1753" customWidth="1"/>
    <col min="12558" max="12798" width="9.1640625" style="1753"/>
    <col min="12799" max="12799" width="44.6640625" style="1753" customWidth="1"/>
    <col min="12800" max="12800" width="4.6640625" style="1753" customWidth="1"/>
    <col min="12801" max="12801" width="13.5" style="1753" customWidth="1"/>
    <col min="12802" max="12808" width="12.6640625" style="1753" customWidth="1"/>
    <col min="12809" max="12809" width="11.5" style="1753" customWidth="1"/>
    <col min="12810" max="12810" width="12.6640625" style="1753" customWidth="1"/>
    <col min="12811" max="12812" width="0" style="1753" hidden="1" customWidth="1"/>
    <col min="12813" max="12813" width="5.33203125" style="1753" customWidth="1"/>
    <col min="12814" max="13054" width="9.1640625" style="1753"/>
    <col min="13055" max="13055" width="44.6640625" style="1753" customWidth="1"/>
    <col min="13056" max="13056" width="4.6640625" style="1753" customWidth="1"/>
    <col min="13057" max="13057" width="13.5" style="1753" customWidth="1"/>
    <col min="13058" max="13064" width="12.6640625" style="1753" customWidth="1"/>
    <col min="13065" max="13065" width="11.5" style="1753" customWidth="1"/>
    <col min="13066" max="13066" width="12.6640625" style="1753" customWidth="1"/>
    <col min="13067" max="13068" width="0" style="1753" hidden="1" customWidth="1"/>
    <col min="13069" max="13069" width="5.33203125" style="1753" customWidth="1"/>
    <col min="13070" max="13310" width="9.1640625" style="1753"/>
    <col min="13311" max="13311" width="44.6640625" style="1753" customWidth="1"/>
    <col min="13312" max="13312" width="4.6640625" style="1753" customWidth="1"/>
    <col min="13313" max="13313" width="13.5" style="1753" customWidth="1"/>
    <col min="13314" max="13320" width="12.6640625" style="1753" customWidth="1"/>
    <col min="13321" max="13321" width="11.5" style="1753" customWidth="1"/>
    <col min="13322" max="13322" width="12.6640625" style="1753" customWidth="1"/>
    <col min="13323" max="13324" width="0" style="1753" hidden="1" customWidth="1"/>
    <col min="13325" max="13325" width="5.33203125" style="1753" customWidth="1"/>
    <col min="13326" max="13566" width="9.1640625" style="1753"/>
    <col min="13567" max="13567" width="44.6640625" style="1753" customWidth="1"/>
    <col min="13568" max="13568" width="4.6640625" style="1753" customWidth="1"/>
    <col min="13569" max="13569" width="13.5" style="1753" customWidth="1"/>
    <col min="13570" max="13576" width="12.6640625" style="1753" customWidth="1"/>
    <col min="13577" max="13577" width="11.5" style="1753" customWidth="1"/>
    <col min="13578" max="13578" width="12.6640625" style="1753" customWidth="1"/>
    <col min="13579" max="13580" width="0" style="1753" hidden="1" customWidth="1"/>
    <col min="13581" max="13581" width="5.33203125" style="1753" customWidth="1"/>
    <col min="13582" max="13822" width="9.1640625" style="1753"/>
    <col min="13823" max="13823" width="44.6640625" style="1753" customWidth="1"/>
    <col min="13824" max="13824" width="4.6640625" style="1753" customWidth="1"/>
    <col min="13825" max="13825" width="13.5" style="1753" customWidth="1"/>
    <col min="13826" max="13832" width="12.6640625" style="1753" customWidth="1"/>
    <col min="13833" max="13833" width="11.5" style="1753" customWidth="1"/>
    <col min="13834" max="13834" width="12.6640625" style="1753" customWidth="1"/>
    <col min="13835" max="13836" width="0" style="1753" hidden="1" customWidth="1"/>
    <col min="13837" max="13837" width="5.33203125" style="1753" customWidth="1"/>
    <col min="13838" max="14078" width="9.1640625" style="1753"/>
    <col min="14079" max="14079" width="44.6640625" style="1753" customWidth="1"/>
    <col min="14080" max="14080" width="4.6640625" style="1753" customWidth="1"/>
    <col min="14081" max="14081" width="13.5" style="1753" customWidth="1"/>
    <col min="14082" max="14088" width="12.6640625" style="1753" customWidth="1"/>
    <col min="14089" max="14089" width="11.5" style="1753" customWidth="1"/>
    <col min="14090" max="14090" width="12.6640625" style="1753" customWidth="1"/>
    <col min="14091" max="14092" width="0" style="1753" hidden="1" customWidth="1"/>
    <col min="14093" max="14093" width="5.33203125" style="1753" customWidth="1"/>
    <col min="14094" max="14334" width="9.1640625" style="1753"/>
    <col min="14335" max="14335" width="44.6640625" style="1753" customWidth="1"/>
    <col min="14336" max="14336" width="4.6640625" style="1753" customWidth="1"/>
    <col min="14337" max="14337" width="13.5" style="1753" customWidth="1"/>
    <col min="14338" max="14344" width="12.6640625" style="1753" customWidth="1"/>
    <col min="14345" max="14345" width="11.5" style="1753" customWidth="1"/>
    <col min="14346" max="14346" width="12.6640625" style="1753" customWidth="1"/>
    <col min="14347" max="14348" width="0" style="1753" hidden="1" customWidth="1"/>
    <col min="14349" max="14349" width="5.33203125" style="1753" customWidth="1"/>
    <col min="14350" max="14590" width="9.1640625" style="1753"/>
    <col min="14591" max="14591" width="44.6640625" style="1753" customWidth="1"/>
    <col min="14592" max="14592" width="4.6640625" style="1753" customWidth="1"/>
    <col min="14593" max="14593" width="13.5" style="1753" customWidth="1"/>
    <col min="14594" max="14600" width="12.6640625" style="1753" customWidth="1"/>
    <col min="14601" max="14601" width="11.5" style="1753" customWidth="1"/>
    <col min="14602" max="14602" width="12.6640625" style="1753" customWidth="1"/>
    <col min="14603" max="14604" width="0" style="1753" hidden="1" customWidth="1"/>
    <col min="14605" max="14605" width="5.33203125" style="1753" customWidth="1"/>
    <col min="14606" max="14846" width="9.1640625" style="1753"/>
    <col min="14847" max="14847" width="44.6640625" style="1753" customWidth="1"/>
    <col min="14848" max="14848" width="4.6640625" style="1753" customWidth="1"/>
    <col min="14849" max="14849" width="13.5" style="1753" customWidth="1"/>
    <col min="14850" max="14856" width="12.6640625" style="1753" customWidth="1"/>
    <col min="14857" max="14857" width="11.5" style="1753" customWidth="1"/>
    <col min="14858" max="14858" width="12.6640625" style="1753" customWidth="1"/>
    <col min="14859" max="14860" width="0" style="1753" hidden="1" customWidth="1"/>
    <col min="14861" max="14861" width="5.33203125" style="1753" customWidth="1"/>
    <col min="14862" max="15102" width="9.1640625" style="1753"/>
    <col min="15103" max="15103" width="44.6640625" style="1753" customWidth="1"/>
    <col min="15104" max="15104" width="4.6640625" style="1753" customWidth="1"/>
    <col min="15105" max="15105" width="13.5" style="1753" customWidth="1"/>
    <col min="15106" max="15112" width="12.6640625" style="1753" customWidth="1"/>
    <col min="15113" max="15113" width="11.5" style="1753" customWidth="1"/>
    <col min="15114" max="15114" width="12.6640625" style="1753" customWidth="1"/>
    <col min="15115" max="15116" width="0" style="1753" hidden="1" customWidth="1"/>
    <col min="15117" max="15117" width="5.33203125" style="1753" customWidth="1"/>
    <col min="15118" max="15358" width="9.1640625" style="1753"/>
    <col min="15359" max="15359" width="44.6640625" style="1753" customWidth="1"/>
    <col min="15360" max="15360" width="4.6640625" style="1753" customWidth="1"/>
    <col min="15361" max="15361" width="13.5" style="1753" customWidth="1"/>
    <col min="15362" max="15368" width="12.6640625" style="1753" customWidth="1"/>
    <col min="15369" max="15369" width="11.5" style="1753" customWidth="1"/>
    <col min="15370" max="15370" width="12.6640625" style="1753" customWidth="1"/>
    <col min="15371" max="15372" width="0" style="1753" hidden="1" customWidth="1"/>
    <col min="15373" max="15373" width="5.33203125" style="1753" customWidth="1"/>
    <col min="15374" max="15614" width="9.1640625" style="1753"/>
    <col min="15615" max="15615" width="44.6640625" style="1753" customWidth="1"/>
    <col min="15616" max="15616" width="4.6640625" style="1753" customWidth="1"/>
    <col min="15617" max="15617" width="13.5" style="1753" customWidth="1"/>
    <col min="15618" max="15624" width="12.6640625" style="1753" customWidth="1"/>
    <col min="15625" max="15625" width="11.5" style="1753" customWidth="1"/>
    <col min="15626" max="15626" width="12.6640625" style="1753" customWidth="1"/>
    <col min="15627" max="15628" width="0" style="1753" hidden="1" customWidth="1"/>
    <col min="15629" max="15629" width="5.33203125" style="1753" customWidth="1"/>
    <col min="15630" max="15870" width="9.1640625" style="1753"/>
    <col min="15871" max="15871" width="44.6640625" style="1753" customWidth="1"/>
    <col min="15872" max="15872" width="4.6640625" style="1753" customWidth="1"/>
    <col min="15873" max="15873" width="13.5" style="1753" customWidth="1"/>
    <col min="15874" max="15880" width="12.6640625" style="1753" customWidth="1"/>
    <col min="15881" max="15881" width="11.5" style="1753" customWidth="1"/>
    <col min="15882" max="15882" width="12.6640625" style="1753" customWidth="1"/>
    <col min="15883" max="15884" width="0" style="1753" hidden="1" customWidth="1"/>
    <col min="15885" max="15885" width="5.33203125" style="1753" customWidth="1"/>
    <col min="15886" max="16126" width="9.1640625" style="1753"/>
    <col min="16127" max="16127" width="44.6640625" style="1753" customWidth="1"/>
    <col min="16128" max="16128" width="4.6640625" style="1753" customWidth="1"/>
    <col min="16129" max="16129" width="13.5" style="1753" customWidth="1"/>
    <col min="16130" max="16136" width="12.6640625" style="1753" customWidth="1"/>
    <col min="16137" max="16137" width="11.5" style="1753" customWidth="1"/>
    <col min="16138" max="16138" width="12.6640625" style="1753" customWidth="1"/>
    <col min="16139" max="16140" width="0" style="1753" hidden="1" customWidth="1"/>
    <col min="16141" max="16141" width="5.33203125" style="1753" customWidth="1"/>
    <col min="16142" max="16384" width="9.1640625" style="1753"/>
  </cols>
  <sheetData>
    <row r="1" spans="1:12" ht="12.75" customHeight="1">
      <c r="A1" s="2253" t="s">
        <v>1624</v>
      </c>
      <c r="B1" s="2253"/>
      <c r="C1" s="2253"/>
      <c r="D1" s="2253"/>
      <c r="E1" s="2253"/>
      <c r="F1" s="2253"/>
      <c r="G1" s="2253"/>
      <c r="H1" s="2253"/>
      <c r="I1" s="2253"/>
      <c r="J1" s="2253"/>
      <c r="K1" s="2253"/>
      <c r="L1" s="2253"/>
    </row>
    <row r="2" spans="1:12" ht="27.75" customHeight="1">
      <c r="A2" s="2253"/>
      <c r="B2" s="2253"/>
      <c r="C2" s="2253"/>
      <c r="D2" s="2253"/>
      <c r="E2" s="2253"/>
      <c r="F2" s="2253"/>
      <c r="G2" s="2253"/>
      <c r="H2" s="2253"/>
      <c r="I2" s="2253"/>
      <c r="J2" s="2253"/>
      <c r="K2" s="2253"/>
      <c r="L2" s="2253"/>
    </row>
    <row r="3" spans="1:12" ht="27.75" customHeight="1" thickBot="1">
      <c r="A3" s="2254" t="s">
        <v>1583</v>
      </c>
      <c r="B3" s="2255"/>
      <c r="C3" s="2255"/>
      <c r="D3" s="2256"/>
      <c r="E3" s="2255"/>
      <c r="F3" s="2255"/>
      <c r="G3" s="2256"/>
      <c r="H3" s="2255"/>
      <c r="I3" s="2255"/>
      <c r="J3" s="2255"/>
      <c r="K3" s="2255"/>
      <c r="L3" s="2257"/>
    </row>
    <row r="4" spans="1:12" ht="40.5" customHeight="1" thickBot="1">
      <c r="A4" s="2272" t="s">
        <v>1884</v>
      </c>
      <c r="B4" s="2273"/>
      <c r="C4" s="2274"/>
      <c r="D4" s="1882" t="s">
        <v>1920</v>
      </c>
      <c r="E4" s="1879" t="s">
        <v>515</v>
      </c>
      <c r="F4" s="1877"/>
      <c r="G4" s="1883"/>
      <c r="H4" s="1880" t="s">
        <v>1882</v>
      </c>
      <c r="I4" s="1877"/>
      <c r="J4" s="1877"/>
      <c r="K4" s="1877"/>
      <c r="L4" s="1878"/>
    </row>
    <row r="5" spans="1:12" ht="24.75" customHeight="1">
      <c r="A5" s="2258" t="s">
        <v>1883</v>
      </c>
      <c r="B5" s="2259"/>
      <c r="C5" s="2259"/>
      <c r="D5" s="2260"/>
      <c r="E5" s="2259"/>
      <c r="F5" s="2259"/>
      <c r="G5" s="2260"/>
      <c r="H5" s="2259"/>
      <c r="I5" s="2259"/>
      <c r="J5" s="2259"/>
      <c r="K5" s="2259"/>
      <c r="L5" s="2261"/>
    </row>
    <row r="6" spans="1:12" ht="27.75" customHeight="1">
      <c r="A6" s="1754" t="s">
        <v>1671</v>
      </c>
      <c r="B6" s="1755"/>
      <c r="C6" s="1755"/>
      <c r="D6" s="1755"/>
      <c r="E6" s="1755"/>
      <c r="F6" s="1755"/>
      <c r="G6" s="1755"/>
      <c r="H6" s="1755"/>
      <c r="I6" s="1755"/>
      <c r="J6" s="1755"/>
      <c r="K6" s="1755"/>
      <c r="L6" s="1756"/>
    </row>
    <row r="7" spans="1:12" ht="27" customHeight="1">
      <c r="A7" s="2289" t="s">
        <v>1584</v>
      </c>
      <c r="B7" s="2290"/>
      <c r="C7" s="2290"/>
      <c r="D7" s="2290"/>
      <c r="E7" s="2290"/>
      <c r="F7" s="2290"/>
      <c r="G7" s="2290"/>
      <c r="H7" s="2290"/>
      <c r="I7" s="2290"/>
      <c r="J7" s="2290"/>
      <c r="K7" s="2290"/>
      <c r="L7" s="2291"/>
    </row>
    <row r="8" spans="1:12" ht="57.75" customHeight="1" thickBot="1">
      <c r="A8" s="1757" t="s">
        <v>1585</v>
      </c>
      <c r="B8" s="2262" t="s">
        <v>1660</v>
      </c>
      <c r="C8" s="2263"/>
      <c r="D8" s="2263"/>
      <c r="E8" s="2263"/>
      <c r="F8" s="2263"/>
      <c r="G8" s="2263"/>
      <c r="H8" s="2263"/>
      <c r="I8" s="1758"/>
      <c r="J8" s="1758"/>
      <c r="K8" s="1758"/>
      <c r="L8" s="1759"/>
    </row>
    <row r="9" spans="1:12">
      <c r="A9" s="2264" t="s">
        <v>1586</v>
      </c>
      <c r="B9" s="1760"/>
      <c r="C9" s="1761" t="s">
        <v>371</v>
      </c>
      <c r="D9" s="1761" t="s">
        <v>372</v>
      </c>
      <c r="E9" s="1761" t="s">
        <v>373</v>
      </c>
      <c r="F9" s="1761" t="s">
        <v>374</v>
      </c>
      <c r="G9" s="1761" t="s">
        <v>375</v>
      </c>
      <c r="H9" s="1761" t="s">
        <v>376</v>
      </c>
      <c r="I9" s="1761" t="s">
        <v>377</v>
      </c>
      <c r="J9" s="1761" t="s">
        <v>378</v>
      </c>
      <c r="K9" s="1762" t="s">
        <v>691</v>
      </c>
      <c r="L9" s="1763" t="s">
        <v>1485</v>
      </c>
    </row>
    <row r="10" spans="1:12">
      <c r="A10" s="2265"/>
      <c r="B10" s="1764"/>
      <c r="C10" s="1765"/>
      <c r="D10" s="1765"/>
      <c r="E10" s="1765"/>
      <c r="F10" s="1765"/>
      <c r="G10" s="1765"/>
      <c r="H10" s="1765"/>
      <c r="I10" s="1765"/>
      <c r="J10" s="1765"/>
      <c r="K10" s="1766"/>
      <c r="L10" s="1767"/>
    </row>
    <row r="11" spans="1:12" ht="39">
      <c r="A11" s="2266"/>
      <c r="B11" s="1768" t="s">
        <v>324</v>
      </c>
      <c r="C11" s="1769" t="s">
        <v>1047</v>
      </c>
      <c r="D11" s="1769" t="s">
        <v>792</v>
      </c>
      <c r="E11" s="1769" t="s">
        <v>384</v>
      </c>
      <c r="F11" s="1769" t="s">
        <v>137</v>
      </c>
      <c r="G11" s="1769" t="s">
        <v>905</v>
      </c>
      <c r="H11" s="1769" t="s">
        <v>383</v>
      </c>
      <c r="I11" s="1769" t="s">
        <v>353</v>
      </c>
      <c r="J11" s="1769" t="s">
        <v>382</v>
      </c>
      <c r="K11" s="1770" t="s">
        <v>139</v>
      </c>
      <c r="L11" s="1771"/>
    </row>
    <row r="12" spans="1:12" ht="14" thickBot="1">
      <c r="A12" s="1772" t="s">
        <v>1587</v>
      </c>
      <c r="B12" s="1773">
        <v>4998</v>
      </c>
      <c r="C12" s="1346"/>
      <c r="D12" s="1346"/>
      <c r="E12" s="1774"/>
      <c r="F12" s="1346"/>
      <c r="G12" s="1346"/>
      <c r="H12" s="1346"/>
      <c r="I12" s="1774"/>
      <c r="J12" s="1774"/>
      <c r="K12" s="1346"/>
      <c r="L12" s="1775">
        <f>(C12+D12+F12+G12+H12+K12)</f>
        <v>0</v>
      </c>
    </row>
    <row r="13" spans="1:12" ht="15" thickTop="1" thickBot="1">
      <c r="A13" s="1772" t="s">
        <v>1588</v>
      </c>
      <c r="B13" s="1773">
        <v>4998</v>
      </c>
      <c r="C13" s="1346"/>
      <c r="D13" s="1346"/>
      <c r="E13" s="1774"/>
      <c r="F13" s="1346"/>
      <c r="G13" s="1346"/>
      <c r="H13" s="1346"/>
      <c r="I13" s="1774"/>
      <c r="J13" s="1774"/>
      <c r="K13" s="1346"/>
      <c r="L13" s="1775">
        <f>(C13+D13+F13+G13+H13+K13)</f>
        <v>0</v>
      </c>
    </row>
    <row r="14" spans="1:12" ht="15" thickTop="1" thickBot="1">
      <c r="A14" s="1772" t="s">
        <v>1589</v>
      </c>
      <c r="B14" s="1773">
        <v>4998</v>
      </c>
      <c r="C14" s="1346"/>
      <c r="D14" s="1346"/>
      <c r="E14" s="1774"/>
      <c r="F14" s="1346"/>
      <c r="G14" s="1346"/>
      <c r="H14" s="1346"/>
      <c r="I14" s="1774"/>
      <c r="J14" s="1774"/>
      <c r="K14" s="1346"/>
      <c r="L14" s="1775">
        <f>(C14+D14+F14+G14+H14+K14)</f>
        <v>0</v>
      </c>
    </row>
    <row r="15" spans="1:12" ht="26" thickTop="1" thickBot="1">
      <c r="A15" s="1772" t="s">
        <v>1623</v>
      </c>
      <c r="B15" s="1773">
        <v>4998</v>
      </c>
      <c r="C15" s="1346"/>
      <c r="D15" s="1346"/>
      <c r="E15" s="1774"/>
      <c r="F15" s="1346"/>
      <c r="G15" s="1346"/>
      <c r="H15" s="1346"/>
      <c r="I15" s="1774"/>
      <c r="J15" s="1774"/>
      <c r="K15" s="1346"/>
      <c r="L15" s="1775">
        <f>(C15+D15+F15+G15+H15+K15)</f>
        <v>0</v>
      </c>
    </row>
    <row r="16" spans="1:12" ht="14" thickTop="1">
      <c r="A16" s="1776" t="s">
        <v>1590</v>
      </c>
      <c r="B16" s="1776"/>
      <c r="C16" s="1777">
        <f>SUM(C12:C15)</f>
        <v>0</v>
      </c>
      <c r="D16" s="1777">
        <f>SUM(D12:D15)</f>
        <v>0</v>
      </c>
      <c r="E16" s="1774"/>
      <c r="F16" s="1777">
        <f>SUM(F12:F15)</f>
        <v>0</v>
      </c>
      <c r="G16" s="1777">
        <f>SUM(G12:G15)</f>
        <v>0</v>
      </c>
      <c r="H16" s="1777">
        <f>SUM(H12:H15)</f>
        <v>0</v>
      </c>
      <c r="I16" s="1774"/>
      <c r="J16" s="1774"/>
      <c r="K16" s="1778">
        <f>SUM(K12:K15)</f>
        <v>0</v>
      </c>
      <c r="L16" s="1779">
        <f>SUM(L12:L15)</f>
        <v>0</v>
      </c>
    </row>
    <row r="17" spans="1:12" ht="56.25" customHeight="1" thickBot="1">
      <c r="A17" s="1780" t="s">
        <v>1591</v>
      </c>
      <c r="B17" s="2267" t="s">
        <v>1698</v>
      </c>
      <c r="C17" s="2267"/>
      <c r="D17" s="2267"/>
      <c r="E17" s="2267"/>
      <c r="F17" s="2267"/>
      <c r="G17" s="2267"/>
      <c r="H17" s="2267"/>
      <c r="I17" s="1774"/>
      <c r="J17" s="1774"/>
      <c r="K17" s="1774"/>
      <c r="L17" s="1781"/>
    </row>
    <row r="18" spans="1:12">
      <c r="A18" s="2264" t="s">
        <v>1586</v>
      </c>
      <c r="B18" s="1764"/>
      <c r="C18" s="1765" t="s">
        <v>371</v>
      </c>
      <c r="D18" s="1765" t="s">
        <v>372</v>
      </c>
      <c r="E18" s="1765" t="s">
        <v>373</v>
      </c>
      <c r="F18" s="1765" t="s">
        <v>374</v>
      </c>
      <c r="G18" s="1765" t="s">
        <v>375</v>
      </c>
      <c r="H18" s="1765" t="s">
        <v>376</v>
      </c>
      <c r="I18" s="1761" t="s">
        <v>377</v>
      </c>
      <c r="J18" s="1761" t="s">
        <v>378</v>
      </c>
      <c r="K18" s="1762" t="s">
        <v>691</v>
      </c>
      <c r="L18" s="1763" t="s">
        <v>1485</v>
      </c>
    </row>
    <row r="19" spans="1:12">
      <c r="A19" s="2265"/>
      <c r="B19" s="1764"/>
      <c r="C19" s="1765"/>
      <c r="D19" s="1765"/>
      <c r="E19" s="1765"/>
      <c r="F19" s="1765"/>
      <c r="G19" s="1765"/>
      <c r="H19" s="1765"/>
      <c r="I19" s="1765"/>
      <c r="J19" s="1765"/>
      <c r="K19" s="1766"/>
      <c r="L19" s="1767"/>
    </row>
    <row r="20" spans="1:12" ht="39">
      <c r="A20" s="2266"/>
      <c r="B20" s="1768" t="s">
        <v>324</v>
      </c>
      <c r="C20" s="1769" t="s">
        <v>1047</v>
      </c>
      <c r="D20" s="1769" t="s">
        <v>792</v>
      </c>
      <c r="E20" s="1769" t="s">
        <v>384</v>
      </c>
      <c r="F20" s="1769" t="s">
        <v>137</v>
      </c>
      <c r="G20" s="1769" t="s">
        <v>905</v>
      </c>
      <c r="H20" s="1769" t="s">
        <v>383</v>
      </c>
      <c r="I20" s="1769" t="s">
        <v>353</v>
      </c>
      <c r="J20" s="1769" t="s">
        <v>382</v>
      </c>
      <c r="K20" s="1770" t="s">
        <v>139</v>
      </c>
      <c r="L20" s="1771"/>
    </row>
    <row r="21" spans="1:12" ht="14" thickBot="1">
      <c r="A21" s="1772" t="s">
        <v>1587</v>
      </c>
      <c r="B21" s="1773">
        <v>4998</v>
      </c>
      <c r="C21" s="1346"/>
      <c r="D21" s="1346"/>
      <c r="E21" s="1774"/>
      <c r="F21" s="1346"/>
      <c r="G21" s="1346"/>
      <c r="H21" s="1346"/>
      <c r="I21" s="1774"/>
      <c r="J21" s="1774"/>
      <c r="K21" s="1346"/>
      <c r="L21" s="1775">
        <f>(C21+D21+F21+G21+H21+K21)</f>
        <v>0</v>
      </c>
    </row>
    <row r="22" spans="1:12" ht="26" thickTop="1" thickBot="1">
      <c r="A22" s="1782" t="s">
        <v>1673</v>
      </c>
      <c r="B22" s="1783" t="s">
        <v>1674</v>
      </c>
      <c r="C22" s="1346"/>
      <c r="D22" s="1346"/>
      <c r="E22" s="1774"/>
      <c r="F22" s="1346"/>
      <c r="G22" s="1346"/>
      <c r="H22" s="1346"/>
      <c r="I22" s="1774"/>
      <c r="J22" s="1774"/>
      <c r="K22" s="1346"/>
      <c r="L22" s="1775">
        <f>(C22+D22+F22+G22+H22+K22)</f>
        <v>0</v>
      </c>
    </row>
    <row r="23" spans="1:12" ht="25" thickTop="1">
      <c r="A23" s="1386" t="s">
        <v>1672</v>
      </c>
      <c r="B23" s="1774"/>
      <c r="C23" s="1774"/>
      <c r="D23" s="1774"/>
      <c r="E23" s="1774"/>
      <c r="F23" s="1774"/>
      <c r="G23" s="1774"/>
      <c r="H23" s="1774"/>
      <c r="I23" s="1774"/>
      <c r="J23" s="1774"/>
      <c r="K23" s="1774"/>
      <c r="L23" s="1774"/>
    </row>
    <row r="24" spans="1:12" ht="14" thickBot="1">
      <c r="A24" s="1772" t="s">
        <v>1588</v>
      </c>
      <c r="B24" s="1773">
        <v>4998</v>
      </c>
      <c r="C24" s="1346">
        <v>35912</v>
      </c>
      <c r="D24" s="1346"/>
      <c r="E24" s="1774"/>
      <c r="F24" s="1346"/>
      <c r="G24" s="1346"/>
      <c r="H24" s="1346"/>
      <c r="I24" s="1774"/>
      <c r="J24" s="1774"/>
      <c r="K24" s="1346"/>
      <c r="L24" s="1775">
        <f>(C24+D24+F24+G24+H24+K24)</f>
        <v>35912</v>
      </c>
    </row>
    <row r="25" spans="1:12" ht="15" thickTop="1" thickBot="1">
      <c r="A25" s="1772" t="s">
        <v>1589</v>
      </c>
      <c r="B25" s="1773">
        <v>4998</v>
      </c>
      <c r="C25" s="1346"/>
      <c r="D25" s="1346"/>
      <c r="E25" s="1774"/>
      <c r="F25" s="1346"/>
      <c r="G25" s="1346"/>
      <c r="H25" s="1346"/>
      <c r="I25" s="1774"/>
      <c r="J25" s="1774"/>
      <c r="K25" s="1346"/>
      <c r="L25" s="1775">
        <f t="shared" ref="L25:L27" si="0">(C25+D25+F25+G25+H25+K25)</f>
        <v>0</v>
      </c>
    </row>
    <row r="26" spans="1:12" ht="26" thickTop="1" thickBot="1">
      <c r="A26" s="1772" t="s">
        <v>1662</v>
      </c>
      <c r="B26" s="1773">
        <v>4998</v>
      </c>
      <c r="C26" s="1346"/>
      <c r="D26" s="1346"/>
      <c r="E26" s="1774"/>
      <c r="F26" s="1346"/>
      <c r="G26" s="1346"/>
      <c r="H26" s="1346"/>
      <c r="I26" s="1774"/>
      <c r="J26" s="1774"/>
      <c r="K26" s="1346"/>
      <c r="L26" s="1775">
        <f>(C26+D26+F26+G26+H26+K26)</f>
        <v>0</v>
      </c>
    </row>
    <row r="27" spans="1:12" ht="26" thickTop="1" thickBot="1">
      <c r="A27" s="1772" t="s">
        <v>1675</v>
      </c>
      <c r="B27" s="1773">
        <v>4998</v>
      </c>
      <c r="C27" s="1346"/>
      <c r="D27" s="1346"/>
      <c r="E27" s="1774"/>
      <c r="F27" s="1346"/>
      <c r="G27" s="1346"/>
      <c r="H27" s="1346"/>
      <c r="I27" s="1774"/>
      <c r="J27" s="1774"/>
      <c r="K27" s="1346"/>
      <c r="L27" s="1775">
        <f t="shared" si="0"/>
        <v>0</v>
      </c>
    </row>
    <row r="28" spans="1:12" ht="14" thickTop="1">
      <c r="A28" s="1776" t="s">
        <v>1592</v>
      </c>
      <c r="B28" s="1776"/>
      <c r="C28" s="1784">
        <f>SUM(C21:C27)</f>
        <v>35912</v>
      </c>
      <c r="D28" s="1784">
        <f>SUM(D21:D27)</f>
        <v>0</v>
      </c>
      <c r="E28" s="1774"/>
      <c r="F28" s="1784">
        <f>SUM(F21:F27)</f>
        <v>0</v>
      </c>
      <c r="G28" s="1784">
        <f>SUM(G21:G27)</f>
        <v>0</v>
      </c>
      <c r="H28" s="1784">
        <f>SUM(H21:H27)</f>
        <v>0</v>
      </c>
      <c r="I28" s="1774"/>
      <c r="J28" s="1774"/>
      <c r="K28" s="1785">
        <f>SUM(K21:K27)</f>
        <v>0</v>
      </c>
      <c r="L28" s="1779">
        <f>SUM(L21:L27)</f>
        <v>35912</v>
      </c>
    </row>
    <row r="29" spans="1:12" ht="39.75" customHeight="1">
      <c r="A29" s="2268" t="s">
        <v>1593</v>
      </c>
      <c r="B29" s="2269"/>
      <c r="C29" s="2269"/>
      <c r="D29" s="2269"/>
      <c r="E29" s="2269"/>
      <c r="F29" s="2269"/>
      <c r="G29" s="2269"/>
      <c r="H29" s="2269"/>
      <c r="I29" s="2269"/>
      <c r="J29" s="2269"/>
      <c r="K29" s="2269"/>
      <c r="L29" s="2270"/>
    </row>
    <row r="30" spans="1:12" ht="14" thickBot="1">
      <c r="A30" s="1786" t="s">
        <v>1594</v>
      </c>
      <c r="B30" s="1787">
        <v>4998</v>
      </c>
      <c r="C30" s="1788">
        <f>C16+C28-C22</f>
        <v>35912</v>
      </c>
      <c r="D30" s="1788">
        <f>D16+D28-D22</f>
        <v>0</v>
      </c>
      <c r="E30" s="1774"/>
      <c r="F30" s="1788">
        <f>F16+F28-F22</f>
        <v>0</v>
      </c>
      <c r="G30" s="1788">
        <f>G16+G28-G22</f>
        <v>0</v>
      </c>
      <c r="H30" s="1788">
        <f>H16+H28-H22</f>
        <v>0</v>
      </c>
      <c r="I30" s="1774"/>
      <c r="J30" s="1774"/>
      <c r="K30" s="1788">
        <f>K16+K28-K22</f>
        <v>0</v>
      </c>
      <c r="L30" s="1788">
        <f>L16+L28-L22</f>
        <v>35912</v>
      </c>
    </row>
    <row r="31" spans="1:12" ht="15" thickTop="1" thickBot="1">
      <c r="A31" s="1772" t="s">
        <v>1595</v>
      </c>
      <c r="B31" s="1789">
        <v>4998</v>
      </c>
      <c r="C31" s="1790">
        <f>'Revenues 10-15'!C267</f>
        <v>35912</v>
      </c>
      <c r="D31" s="1790">
        <f>'Revenues 10-15'!D267</f>
        <v>0</v>
      </c>
      <c r="E31" s="1774"/>
      <c r="F31" s="1790">
        <f>'Revenues 10-15'!F267</f>
        <v>0</v>
      </c>
      <c r="G31" s="1790">
        <f>'Revenues 10-15'!G267</f>
        <v>0</v>
      </c>
      <c r="H31" s="1790">
        <f>'Revenues 10-15'!H267</f>
        <v>0</v>
      </c>
      <c r="I31" s="1774"/>
      <c r="J31" s="1774"/>
      <c r="K31" s="1790">
        <f>'Revenues 10-15'!K267</f>
        <v>0</v>
      </c>
      <c r="L31" s="1790">
        <f>C31+D31+F31+G31+H31+K31</f>
        <v>35912</v>
      </c>
    </row>
    <row r="32" spans="1:12" ht="15" thickTop="1" thickBot="1">
      <c r="A32" s="1772" t="s">
        <v>1676</v>
      </c>
      <c r="B32" s="1791"/>
      <c r="C32" s="1792">
        <f>C30-C31</f>
        <v>0</v>
      </c>
      <c r="D32" s="1790">
        <f>D30-D31</f>
        <v>0</v>
      </c>
      <c r="E32" s="1774"/>
      <c r="F32" s="1790">
        <f>F30-F31</f>
        <v>0</v>
      </c>
      <c r="G32" s="1790">
        <f t="shared" ref="G32:H32" si="1">G30-G31</f>
        <v>0</v>
      </c>
      <c r="H32" s="1790">
        <f t="shared" si="1"/>
        <v>0</v>
      </c>
      <c r="I32" s="1774"/>
      <c r="J32" s="1774"/>
      <c r="K32" s="1790">
        <f>K30-K31</f>
        <v>0</v>
      </c>
      <c r="L32" s="1790">
        <f>L30-L31</f>
        <v>0</v>
      </c>
    </row>
    <row r="33" spans="1:17" ht="15" thickTop="1" thickBot="1">
      <c r="A33" s="1772" t="s">
        <v>1596</v>
      </c>
      <c r="B33" s="1791"/>
      <c r="C33" s="1793" t="str">
        <f>IF(OR((C32&gt;1),(C32&lt;-1)),"ERROR","OK")</f>
        <v>OK</v>
      </c>
      <c r="D33" s="1793" t="str">
        <f>IF(OR((D32&gt;1),(D32&lt;-1)),"ERROR","OK")</f>
        <v>OK</v>
      </c>
      <c r="E33" s="1774"/>
      <c r="F33" s="1793" t="str">
        <f>IF(OR((F32&gt;1),(F32&lt;-1)),"ERROR","OK")</f>
        <v>OK</v>
      </c>
      <c r="G33" s="1793" t="str">
        <f>IF(OR((G32&gt;1),(G32&lt;-1)),"ERROR","OK")</f>
        <v>OK</v>
      </c>
      <c r="H33" s="1793" t="str">
        <f>IF(OR((H32&gt;1),(H32&lt;-1)),"ERROR","OK")</f>
        <v>OK</v>
      </c>
      <c r="I33" s="1774"/>
      <c r="J33" s="1774"/>
      <c r="K33" s="1793" t="str">
        <f>IF(OR((K32&gt;1),(K32&lt;-1)),"ERROR","OK")</f>
        <v>OK</v>
      </c>
      <c r="L33" s="1793" t="str">
        <f>IF(OR((L32&gt;10),(L32&lt;-10)),"ERROR","OK")</f>
        <v>OK</v>
      </c>
    </row>
    <row r="34" spans="1:17">
      <c r="A34" s="1794"/>
      <c r="B34" s="1795"/>
      <c r="C34" s="1796"/>
      <c r="D34" s="1797"/>
      <c r="E34" s="1797"/>
      <c r="F34" s="1797"/>
      <c r="G34" s="1797"/>
      <c r="H34" s="1797"/>
      <c r="I34" s="1797"/>
      <c r="J34" s="1796"/>
      <c r="K34" s="1796"/>
      <c r="L34" s="1798"/>
    </row>
    <row r="35" spans="1:17" ht="28.5" customHeight="1">
      <c r="A35" s="2271" t="s">
        <v>1597</v>
      </c>
      <c r="B35" s="2271"/>
      <c r="C35" s="2271"/>
      <c r="D35" s="2271"/>
      <c r="E35" s="2271"/>
      <c r="F35" s="2271"/>
      <c r="G35" s="2271"/>
      <c r="H35" s="2271"/>
      <c r="I35" s="2271"/>
      <c r="J35" s="2271"/>
      <c r="K35" s="2271"/>
      <c r="L35" s="2271"/>
    </row>
    <row r="36" spans="1:17" ht="28.5" customHeight="1" thickBot="1">
      <c r="A36" s="2250" t="s">
        <v>1598</v>
      </c>
      <c r="B36" s="2251"/>
      <c r="C36" s="2251"/>
      <c r="D36" s="2251"/>
      <c r="E36" s="2251"/>
      <c r="F36" s="2251"/>
      <c r="G36" s="2251"/>
      <c r="H36" s="2251"/>
      <c r="I36" s="2251"/>
      <c r="J36" s="2251"/>
      <c r="K36" s="2251"/>
      <c r="L36" s="2252"/>
    </row>
    <row r="37" spans="1:17" ht="18.75" customHeight="1" thickBot="1">
      <c r="A37" s="1799" t="s">
        <v>1599</v>
      </c>
      <c r="B37" s="1800"/>
      <c r="C37" s="1800"/>
      <c r="D37" s="1800"/>
      <c r="E37" s="1800"/>
      <c r="F37" s="1800"/>
      <c r="G37" s="1800"/>
      <c r="H37" s="1800"/>
      <c r="I37" s="1800"/>
      <c r="J37" s="1800"/>
      <c r="K37" s="1800"/>
      <c r="L37" s="1800"/>
    </row>
    <row r="38" spans="1:17" ht="15" customHeight="1">
      <c r="A38" s="2278" t="s">
        <v>1661</v>
      </c>
      <c r="B38" s="1801"/>
      <c r="C38" s="1800"/>
      <c r="D38" s="2280" t="s">
        <v>1600</v>
      </c>
      <c r="E38" s="2281"/>
      <c r="F38" s="2281"/>
      <c r="G38" s="2281"/>
      <c r="H38" s="2281"/>
      <c r="I38" s="2281"/>
      <c r="J38" s="2281"/>
      <c r="K38" s="2281"/>
      <c r="L38" s="2282"/>
    </row>
    <row r="39" spans="1:17" ht="13.5" customHeight="1">
      <c r="A39" s="2279"/>
      <c r="B39" s="1802"/>
      <c r="C39" s="1803"/>
      <c r="D39" s="1804" t="s">
        <v>709</v>
      </c>
      <c r="E39" s="1804" t="s">
        <v>975</v>
      </c>
      <c r="F39" s="1804" t="s">
        <v>976</v>
      </c>
      <c r="G39" s="1804" t="s">
        <v>977</v>
      </c>
      <c r="H39" s="1804" t="s">
        <v>978</v>
      </c>
      <c r="I39" s="1804" t="s">
        <v>979</v>
      </c>
      <c r="J39" s="1804" t="s">
        <v>980</v>
      </c>
      <c r="K39" s="1804" t="s">
        <v>981</v>
      </c>
      <c r="L39" s="1805" t="s">
        <v>210</v>
      </c>
    </row>
    <row r="40" spans="1:17" s="1812" customFormat="1" ht="26">
      <c r="A40" s="2279"/>
      <c r="B40" s="1806"/>
      <c r="C40" s="1807"/>
      <c r="D40" s="1808" t="s">
        <v>157</v>
      </c>
      <c r="E40" s="1808" t="s">
        <v>49</v>
      </c>
      <c r="F40" s="1808" t="s">
        <v>997</v>
      </c>
      <c r="G40" s="1808" t="s">
        <v>991</v>
      </c>
      <c r="H40" s="1808" t="s">
        <v>992</v>
      </c>
      <c r="I40" s="1808" t="s">
        <v>960</v>
      </c>
      <c r="J40" s="1809" t="s">
        <v>239</v>
      </c>
      <c r="K40" s="1809" t="s">
        <v>240</v>
      </c>
      <c r="L40" s="1810" t="s">
        <v>445</v>
      </c>
      <c r="M40" s="1811"/>
      <c r="N40" s="1811"/>
      <c r="Q40" s="1813"/>
    </row>
    <row r="41" spans="1:17" ht="15" thickBot="1">
      <c r="A41" s="2283" t="s">
        <v>1601</v>
      </c>
      <c r="B41" s="2284"/>
      <c r="C41" s="1814"/>
      <c r="D41" s="1815"/>
      <c r="E41" s="1815"/>
      <c r="F41" s="1815"/>
      <c r="G41" s="1815"/>
      <c r="H41" s="1815"/>
      <c r="I41" s="1815"/>
      <c r="J41" s="1815"/>
      <c r="K41" s="1816"/>
      <c r="L41" s="1817"/>
      <c r="M41" s="1818"/>
      <c r="N41" s="1818"/>
    </row>
    <row r="42" spans="1:17" ht="15" thickTop="1" thickBot="1">
      <c r="A42" s="2285" t="s">
        <v>1602</v>
      </c>
      <c r="B42" s="2286"/>
      <c r="C42" s="1814"/>
      <c r="D42" s="1815"/>
      <c r="E42" s="1815"/>
      <c r="F42" s="1815"/>
      <c r="G42" s="1815"/>
      <c r="H42" s="1815"/>
      <c r="I42" s="1815"/>
      <c r="J42" s="1815"/>
      <c r="K42" s="1816"/>
      <c r="L42" s="1817"/>
      <c r="M42" s="1818"/>
      <c r="N42" s="1818"/>
    </row>
    <row r="43" spans="1:17" ht="15" thickTop="1" thickBot="1">
      <c r="A43" s="1819" t="s">
        <v>1603</v>
      </c>
      <c r="B43" s="1820" t="s">
        <v>513</v>
      </c>
      <c r="C43" s="1815"/>
      <c r="D43" s="1346"/>
      <c r="E43" s="1346"/>
      <c r="F43" s="1346">
        <v>10200</v>
      </c>
      <c r="G43" s="1346">
        <v>185</v>
      </c>
      <c r="H43" s="1346">
        <v>6859</v>
      </c>
      <c r="I43" s="1346"/>
      <c r="J43" s="1346"/>
      <c r="K43" s="1816"/>
      <c r="L43" s="1821">
        <f>SUM(D43:J43)</f>
        <v>17244</v>
      </c>
      <c r="M43" s="1822"/>
      <c r="N43" s="1822"/>
    </row>
    <row r="44" spans="1:17" ht="15" thickTop="1" thickBot="1">
      <c r="A44" s="1823" t="s">
        <v>1604</v>
      </c>
      <c r="B44" s="1824">
        <v>2000</v>
      </c>
      <c r="C44" s="1815"/>
      <c r="D44" s="1346"/>
      <c r="E44" s="1346"/>
      <c r="F44" s="1346">
        <f>25295+134</f>
        <v>25429</v>
      </c>
      <c r="G44" s="1346"/>
      <c r="H44" s="1346"/>
      <c r="I44" s="1346"/>
      <c r="J44" s="1346"/>
      <c r="K44" s="1816"/>
      <c r="L44" s="1821">
        <f t="shared" ref="L44" si="2">SUM(D44:J44)</f>
        <v>25429</v>
      </c>
      <c r="M44" s="1822"/>
      <c r="N44" s="1822"/>
    </row>
    <row r="45" spans="1:17" ht="8.25" customHeight="1" thickTop="1" thickBot="1">
      <c r="A45" s="1825"/>
      <c r="B45" s="1826"/>
      <c r="C45" s="1827"/>
      <c r="D45" s="1827"/>
      <c r="E45" s="1827"/>
      <c r="F45" s="1827"/>
      <c r="G45" s="1827"/>
      <c r="H45" s="1827"/>
      <c r="I45" s="1827"/>
      <c r="J45" s="1827"/>
      <c r="K45" s="1828"/>
      <c r="L45" s="1829"/>
      <c r="M45" s="1822"/>
      <c r="N45" s="1822"/>
    </row>
    <row r="46" spans="1:17" ht="27" customHeight="1" thickTop="1" thickBot="1">
      <c r="A46" s="2287" t="s">
        <v>1605</v>
      </c>
      <c r="B46" s="2288"/>
      <c r="C46" s="1814"/>
      <c r="D46" s="1815"/>
      <c r="E46" s="1815"/>
      <c r="F46" s="1815"/>
      <c r="G46" s="1815"/>
      <c r="H46" s="1815"/>
      <c r="I46" s="1815"/>
      <c r="J46" s="1815"/>
      <c r="K46" s="1816"/>
      <c r="L46" s="1817"/>
      <c r="M46" s="1818"/>
      <c r="N46" s="1818"/>
    </row>
    <row r="47" spans="1:17" ht="15" thickTop="1" thickBot="1">
      <c r="A47" s="1830" t="s">
        <v>1606</v>
      </c>
      <c r="B47" s="1820" t="s">
        <v>1607</v>
      </c>
      <c r="C47" s="1815"/>
      <c r="D47" s="1346"/>
      <c r="E47" s="1346"/>
      <c r="F47" s="1346"/>
      <c r="G47" s="1346"/>
      <c r="H47" s="1346"/>
      <c r="I47" s="1346"/>
      <c r="J47" s="1346"/>
      <c r="K47" s="1816"/>
      <c r="L47" s="1821">
        <f>D47+E47+F47+G47+H47+I47+J47</f>
        <v>0</v>
      </c>
      <c r="M47" s="1822"/>
      <c r="N47" s="1822"/>
    </row>
    <row r="48" spans="1:17" ht="15" thickTop="1" thickBot="1">
      <c r="A48" s="1830" t="s">
        <v>1608</v>
      </c>
      <c r="B48" s="1820" t="s">
        <v>1609</v>
      </c>
      <c r="C48" s="1815"/>
      <c r="D48" s="1346"/>
      <c r="E48" s="1346"/>
      <c r="F48" s="1346">
        <v>134</v>
      </c>
      <c r="G48" s="1346"/>
      <c r="H48" s="1346"/>
      <c r="I48" s="1346"/>
      <c r="J48" s="1346"/>
      <c r="K48" s="1816"/>
      <c r="L48" s="1821">
        <f>SUM(D48:J48)</f>
        <v>134</v>
      </c>
      <c r="M48" s="1822"/>
      <c r="N48" s="1822"/>
    </row>
    <row r="49" spans="1:14" ht="15" thickTop="1" thickBot="1">
      <c r="A49" s="1830" t="s">
        <v>1610</v>
      </c>
      <c r="B49" s="1820" t="s">
        <v>1611</v>
      </c>
      <c r="C49" s="1815"/>
      <c r="D49" s="1346"/>
      <c r="E49" s="1346"/>
      <c r="F49" s="1346"/>
      <c r="G49" s="1346"/>
      <c r="H49" s="1346"/>
      <c r="I49" s="1346"/>
      <c r="J49" s="1346"/>
      <c r="K49" s="1816"/>
      <c r="L49" s="1821">
        <f>SUM(D49:J49)</f>
        <v>0</v>
      </c>
      <c r="M49" s="1822"/>
      <c r="N49" s="1822"/>
    </row>
    <row r="50" spans="1:14" ht="6.75" customHeight="1" thickTop="1" thickBot="1">
      <c r="A50" s="1831"/>
      <c r="B50" s="1832"/>
      <c r="C50" s="1827"/>
      <c r="D50" s="1827"/>
      <c r="E50" s="1827"/>
      <c r="F50" s="1827"/>
      <c r="G50" s="1827"/>
      <c r="H50" s="1827"/>
      <c r="I50" s="1827"/>
      <c r="J50" s="1827"/>
      <c r="K50" s="1828"/>
      <c r="L50" s="1829"/>
      <c r="M50" s="1822"/>
      <c r="N50" s="1822"/>
    </row>
    <row r="51" spans="1:14" ht="27" customHeight="1" thickTop="1" thickBot="1">
      <c r="A51" s="2287" t="s">
        <v>1612</v>
      </c>
      <c r="B51" s="2288"/>
      <c r="C51" s="1814"/>
      <c r="D51" s="1815"/>
      <c r="E51" s="1815"/>
      <c r="F51" s="1815"/>
      <c r="G51" s="1815"/>
      <c r="H51" s="1815"/>
      <c r="I51" s="1815"/>
      <c r="J51" s="1815"/>
      <c r="K51" s="1816"/>
      <c r="L51" s="1817"/>
      <c r="M51" s="1818"/>
      <c r="N51" s="1818"/>
    </row>
    <row r="52" spans="1:14" ht="26" thickTop="1" thickBot="1">
      <c r="A52" s="1830" t="s">
        <v>1613</v>
      </c>
      <c r="B52" s="1820" t="s">
        <v>513</v>
      </c>
      <c r="C52" s="1815"/>
      <c r="D52" s="1815"/>
      <c r="E52" s="1815"/>
      <c r="F52" s="1346"/>
      <c r="G52" s="1346"/>
      <c r="H52" s="1346"/>
      <c r="I52" s="1815"/>
      <c r="J52" s="1346"/>
      <c r="K52" s="1816"/>
      <c r="L52" s="1821">
        <f>F52+G52+H52+J52</f>
        <v>0</v>
      </c>
      <c r="M52" s="1822"/>
      <c r="N52" s="1822"/>
    </row>
    <row r="53" spans="1:14" ht="26" thickTop="1" thickBot="1">
      <c r="A53" s="1830" t="s">
        <v>1614</v>
      </c>
      <c r="B53" s="1833">
        <v>2000</v>
      </c>
      <c r="C53" s="1815"/>
      <c r="D53" s="1815"/>
      <c r="E53" s="1815"/>
      <c r="F53" s="1346"/>
      <c r="G53" s="1346"/>
      <c r="H53" s="1346"/>
      <c r="I53" s="1815"/>
      <c r="J53" s="1346"/>
      <c r="K53" s="1816"/>
      <c r="L53" s="1821">
        <f>F53+G53+H53+J53</f>
        <v>0</v>
      </c>
      <c r="M53" s="1822"/>
      <c r="N53" s="1822"/>
    </row>
    <row r="54" spans="1:14" ht="28" thickTop="1" thickBot="1">
      <c r="A54" s="1777" t="s">
        <v>1615</v>
      </c>
      <c r="B54" s="1834" t="s">
        <v>1616</v>
      </c>
      <c r="C54" s="1814"/>
      <c r="D54" s="1815"/>
      <c r="E54" s="1815"/>
      <c r="F54" s="1821">
        <f>SUM(F52:F53)</f>
        <v>0</v>
      </c>
      <c r="G54" s="1821">
        <f t="shared" ref="G54:H54" si="3">SUM(G52:G53)</f>
        <v>0</v>
      </c>
      <c r="H54" s="1821">
        <f t="shared" si="3"/>
        <v>0</v>
      </c>
      <c r="I54" s="1815"/>
      <c r="J54" s="1821">
        <f>SUM(J52:J53)</f>
        <v>0</v>
      </c>
      <c r="K54" s="1816"/>
      <c r="L54" s="1821">
        <f>F54+G54+H54+J54</f>
        <v>0</v>
      </c>
      <c r="M54" s="1822"/>
      <c r="N54" s="1822"/>
    </row>
    <row r="55" spans="1:14" ht="23" thickTop="1" thickBot="1">
      <c r="A55" s="1799" t="s">
        <v>1627</v>
      </c>
      <c r="B55" s="1800"/>
      <c r="C55" s="1800"/>
      <c r="D55" s="1800"/>
      <c r="E55" s="1800"/>
      <c r="F55" s="1800"/>
      <c r="G55" s="1800"/>
      <c r="H55" s="1800"/>
      <c r="I55" s="1800"/>
      <c r="J55" s="1800"/>
      <c r="K55" s="1800"/>
      <c r="L55" s="1800"/>
      <c r="M55" s="1822"/>
      <c r="N55" s="1822"/>
    </row>
    <row r="56" spans="1:14" ht="12.75" customHeight="1">
      <c r="A56" s="2278" t="s">
        <v>1677</v>
      </c>
      <c r="B56" s="1801"/>
      <c r="C56" s="1800"/>
      <c r="D56" s="2280" t="s">
        <v>1600</v>
      </c>
      <c r="E56" s="2281"/>
      <c r="F56" s="2281"/>
      <c r="G56" s="2281"/>
      <c r="H56" s="2281"/>
      <c r="I56" s="2281"/>
      <c r="J56" s="2281"/>
      <c r="K56" s="2281"/>
      <c r="L56" s="2282"/>
      <c r="M56" s="1822"/>
      <c r="N56" s="1822"/>
    </row>
    <row r="57" spans="1:14" ht="12.75" customHeight="1">
      <c r="A57" s="2279"/>
      <c r="B57" s="1802"/>
      <c r="C57" s="1803"/>
      <c r="D57" s="1804" t="s">
        <v>709</v>
      </c>
      <c r="E57" s="1804" t="s">
        <v>975</v>
      </c>
      <c r="F57" s="1804" t="s">
        <v>976</v>
      </c>
      <c r="G57" s="1804" t="s">
        <v>977</v>
      </c>
      <c r="H57" s="1804" t="s">
        <v>978</v>
      </c>
      <c r="I57" s="1804" t="s">
        <v>979</v>
      </c>
      <c r="J57" s="1804" t="s">
        <v>980</v>
      </c>
      <c r="K57" s="1804" t="s">
        <v>981</v>
      </c>
      <c r="L57" s="1805" t="s">
        <v>210</v>
      </c>
      <c r="M57" s="1822"/>
      <c r="N57" s="1822"/>
    </row>
    <row r="58" spans="1:14" ht="26">
      <c r="A58" s="2279"/>
      <c r="B58" s="1806"/>
      <c r="C58" s="1807"/>
      <c r="D58" s="1808" t="s">
        <v>157</v>
      </c>
      <c r="E58" s="1808" t="s">
        <v>49</v>
      </c>
      <c r="F58" s="1808" t="s">
        <v>997</v>
      </c>
      <c r="G58" s="1808" t="s">
        <v>991</v>
      </c>
      <c r="H58" s="1808" t="s">
        <v>992</v>
      </c>
      <c r="I58" s="1808" t="s">
        <v>960</v>
      </c>
      <c r="J58" s="1809" t="s">
        <v>239</v>
      </c>
      <c r="K58" s="1809" t="s">
        <v>240</v>
      </c>
      <c r="L58" s="1810" t="s">
        <v>445</v>
      </c>
      <c r="M58" s="1822"/>
      <c r="N58" s="1822"/>
    </row>
    <row r="59" spans="1:14" ht="15" thickBot="1">
      <c r="A59" s="2283" t="s">
        <v>1601</v>
      </c>
      <c r="B59" s="2284"/>
      <c r="C59" s="1814"/>
      <c r="D59" s="1815"/>
      <c r="E59" s="1815"/>
      <c r="F59" s="1815"/>
      <c r="G59" s="1815"/>
      <c r="H59" s="1815"/>
      <c r="I59" s="1815"/>
      <c r="J59" s="1815"/>
      <c r="K59" s="1816"/>
      <c r="L59" s="1817"/>
      <c r="M59" s="1822"/>
      <c r="N59" s="1822"/>
    </row>
    <row r="60" spans="1:14" ht="15" thickTop="1" thickBot="1">
      <c r="A60" s="2285" t="s">
        <v>1602</v>
      </c>
      <c r="B60" s="2286"/>
      <c r="C60" s="1814"/>
      <c r="D60" s="1815"/>
      <c r="E60" s="1815"/>
      <c r="F60" s="1815"/>
      <c r="G60" s="1815"/>
      <c r="H60" s="1815"/>
      <c r="I60" s="1815"/>
      <c r="J60" s="1815"/>
      <c r="K60" s="1816"/>
      <c r="L60" s="1817"/>
      <c r="M60" s="1822"/>
      <c r="N60" s="1822"/>
    </row>
    <row r="61" spans="1:14" ht="15" thickTop="1" thickBot="1">
      <c r="A61" s="1819" t="s">
        <v>1603</v>
      </c>
      <c r="B61" s="1820" t="s">
        <v>513</v>
      </c>
      <c r="C61" s="1815"/>
      <c r="D61" s="1346"/>
      <c r="E61" s="1346"/>
      <c r="F61" s="1346"/>
      <c r="G61" s="1346"/>
      <c r="H61" s="1346"/>
      <c r="I61" s="1346"/>
      <c r="J61" s="1346"/>
      <c r="K61" s="1816"/>
      <c r="L61" s="1821">
        <f>SUM(D61:J61)</f>
        <v>0</v>
      </c>
      <c r="M61" s="1822"/>
      <c r="N61" s="1822"/>
    </row>
    <row r="62" spans="1:14" ht="15" thickTop="1" thickBot="1">
      <c r="A62" s="1823" t="s">
        <v>1604</v>
      </c>
      <c r="B62" s="1824">
        <v>2000</v>
      </c>
      <c r="C62" s="1815"/>
      <c r="D62" s="1346"/>
      <c r="E62" s="1346"/>
      <c r="F62" s="1346"/>
      <c r="G62" s="1346"/>
      <c r="H62" s="1346"/>
      <c r="I62" s="1346"/>
      <c r="J62" s="1346"/>
      <c r="K62" s="1816"/>
      <c r="L62" s="1821">
        <f t="shared" ref="L62" si="4">SUM(D62:J62)</f>
        <v>0</v>
      </c>
      <c r="M62" s="1822"/>
      <c r="N62" s="1822"/>
    </row>
    <row r="63" spans="1:14" ht="15" thickTop="1" thickBot="1">
      <c r="A63" s="1825"/>
      <c r="B63" s="1826"/>
      <c r="C63" s="1827"/>
      <c r="D63" s="1827"/>
      <c r="E63" s="1827"/>
      <c r="F63" s="1827"/>
      <c r="G63" s="1827"/>
      <c r="H63" s="1827"/>
      <c r="I63" s="1827"/>
      <c r="J63" s="1827"/>
      <c r="K63" s="1828"/>
      <c r="L63" s="1829"/>
      <c r="M63" s="1822"/>
      <c r="N63" s="1822"/>
    </row>
    <row r="64" spans="1:14" ht="25.5" customHeight="1" thickTop="1" thickBot="1">
      <c r="A64" s="2287" t="s">
        <v>1605</v>
      </c>
      <c r="B64" s="2288"/>
      <c r="C64" s="1814"/>
      <c r="D64" s="1815"/>
      <c r="E64" s="1815"/>
      <c r="F64" s="1815"/>
      <c r="G64" s="1815"/>
      <c r="H64" s="1815"/>
      <c r="I64" s="1815"/>
      <c r="J64" s="1815"/>
      <c r="K64" s="1816"/>
      <c r="L64" s="1817"/>
      <c r="M64" s="1822"/>
      <c r="N64" s="1822"/>
    </row>
    <row r="65" spans="1:14" ht="15" thickTop="1" thickBot="1">
      <c r="A65" s="1830" t="s">
        <v>1606</v>
      </c>
      <c r="B65" s="1820" t="s">
        <v>1607</v>
      </c>
      <c r="C65" s="1815"/>
      <c r="D65" s="1346"/>
      <c r="E65" s="1346"/>
      <c r="F65" s="1346"/>
      <c r="G65" s="1346"/>
      <c r="H65" s="1346"/>
      <c r="I65" s="1346"/>
      <c r="J65" s="1346"/>
      <c r="K65" s="1816"/>
      <c r="L65" s="1821">
        <f>D65+E65+F65+G65+H65+I65+J65</f>
        <v>0</v>
      </c>
      <c r="M65" s="1822"/>
      <c r="N65" s="1822"/>
    </row>
    <row r="66" spans="1:14" ht="15" thickTop="1" thickBot="1">
      <c r="A66" s="1830" t="s">
        <v>1608</v>
      </c>
      <c r="B66" s="1820" t="s">
        <v>1609</v>
      </c>
      <c r="C66" s="1815"/>
      <c r="D66" s="1346"/>
      <c r="E66" s="1346"/>
      <c r="F66" s="1346"/>
      <c r="G66" s="1346"/>
      <c r="H66" s="1346"/>
      <c r="I66" s="1346"/>
      <c r="J66" s="1346"/>
      <c r="K66" s="1816"/>
      <c r="L66" s="1821">
        <f>SUM(D66:J66)</f>
        <v>0</v>
      </c>
      <c r="M66" s="1822"/>
      <c r="N66" s="1822"/>
    </row>
    <row r="67" spans="1:14" ht="15" thickTop="1" thickBot="1">
      <c r="A67" s="1830" t="s">
        <v>1610</v>
      </c>
      <c r="B67" s="1820" t="s">
        <v>1611</v>
      </c>
      <c r="C67" s="1815"/>
      <c r="D67" s="1346"/>
      <c r="E67" s="1346"/>
      <c r="F67" s="1346"/>
      <c r="G67" s="1346"/>
      <c r="H67" s="1346"/>
      <c r="I67" s="1346"/>
      <c r="J67" s="1346"/>
      <c r="K67" s="1816"/>
      <c r="L67" s="1821">
        <f>SUM(D67:J67)</f>
        <v>0</v>
      </c>
      <c r="M67" s="1822"/>
      <c r="N67" s="1822"/>
    </row>
    <row r="68" spans="1:14" ht="15" thickTop="1" thickBot="1">
      <c r="A68" s="1831"/>
      <c r="B68" s="1832"/>
      <c r="C68" s="1827"/>
      <c r="D68" s="1827"/>
      <c r="E68" s="1827"/>
      <c r="F68" s="1827"/>
      <c r="G68" s="1827"/>
      <c r="H68" s="1827"/>
      <c r="I68" s="1827"/>
      <c r="J68" s="1827"/>
      <c r="K68" s="1828"/>
      <c r="L68" s="1829"/>
      <c r="M68" s="1822"/>
      <c r="N68" s="1822"/>
    </row>
    <row r="69" spans="1:14" ht="32.25" customHeight="1" thickTop="1" thickBot="1">
      <c r="A69" s="2287" t="s">
        <v>1612</v>
      </c>
      <c r="B69" s="2288"/>
      <c r="C69" s="1814"/>
      <c r="D69" s="1815"/>
      <c r="E69" s="1815"/>
      <c r="F69" s="1815"/>
      <c r="G69" s="1815"/>
      <c r="H69" s="1815"/>
      <c r="I69" s="1815"/>
      <c r="J69" s="1815"/>
      <c r="K69" s="1816"/>
      <c r="L69" s="1817"/>
      <c r="M69" s="1822"/>
      <c r="N69" s="1822"/>
    </row>
    <row r="70" spans="1:14" ht="26" thickTop="1" thickBot="1">
      <c r="A70" s="1830" t="s">
        <v>1613</v>
      </c>
      <c r="B70" s="1820" t="s">
        <v>513</v>
      </c>
      <c r="C70" s="1815"/>
      <c r="D70" s="1815"/>
      <c r="E70" s="1815"/>
      <c r="F70" s="1346"/>
      <c r="G70" s="1346"/>
      <c r="H70" s="1346"/>
      <c r="I70" s="1815"/>
      <c r="J70" s="1346"/>
      <c r="K70" s="1816"/>
      <c r="L70" s="1821">
        <f>F70+G70+H70+J70</f>
        <v>0</v>
      </c>
      <c r="M70" s="1822"/>
      <c r="N70" s="1822"/>
    </row>
    <row r="71" spans="1:14" ht="26" thickTop="1" thickBot="1">
      <c r="A71" s="1830" t="s">
        <v>1614</v>
      </c>
      <c r="B71" s="1833">
        <v>2000</v>
      </c>
      <c r="C71" s="1815"/>
      <c r="D71" s="1815"/>
      <c r="E71" s="1815"/>
      <c r="F71" s="1346"/>
      <c r="G71" s="1346"/>
      <c r="H71" s="1346"/>
      <c r="I71" s="1815"/>
      <c r="J71" s="1346"/>
      <c r="K71" s="1816"/>
      <c r="L71" s="1821">
        <f>F71+G71+H71+J71</f>
        <v>0</v>
      </c>
      <c r="M71" s="1822"/>
      <c r="N71" s="1822"/>
    </row>
    <row r="72" spans="1:14" ht="28" thickTop="1" thickBot="1">
      <c r="A72" s="1777" t="s">
        <v>1615</v>
      </c>
      <c r="B72" s="1834" t="s">
        <v>1616</v>
      </c>
      <c r="C72" s="1814"/>
      <c r="D72" s="1815"/>
      <c r="E72" s="1815"/>
      <c r="F72" s="1821">
        <f>SUM(F70:F71)</f>
        <v>0</v>
      </c>
      <c r="G72" s="1821">
        <f t="shared" ref="G72:H72" si="5">SUM(G70:G71)</f>
        <v>0</v>
      </c>
      <c r="H72" s="1821">
        <f t="shared" si="5"/>
        <v>0</v>
      </c>
      <c r="I72" s="1815"/>
      <c r="J72" s="1821">
        <f>SUM(J70:J71)</f>
        <v>0</v>
      </c>
      <c r="K72" s="1816"/>
      <c r="L72" s="1821">
        <f>F72+G72+H72+J72</f>
        <v>0</v>
      </c>
      <c r="M72" s="1822"/>
      <c r="N72" s="1822"/>
    </row>
    <row r="73" spans="1:14" ht="23" thickTop="1" thickBot="1">
      <c r="A73" s="1799" t="s">
        <v>1628</v>
      </c>
      <c r="B73" s="1800"/>
      <c r="C73" s="1800"/>
      <c r="D73" s="1800"/>
      <c r="E73" s="1800"/>
      <c r="F73" s="1800"/>
      <c r="G73" s="1800"/>
      <c r="H73" s="1800"/>
      <c r="I73" s="1800"/>
      <c r="J73" s="1800"/>
      <c r="K73" s="1800"/>
      <c r="L73" s="1800"/>
      <c r="M73" s="1822"/>
      <c r="N73" s="1822"/>
    </row>
    <row r="74" spans="1:14">
      <c r="A74" s="2278" t="s">
        <v>1630</v>
      </c>
      <c r="B74" s="1801"/>
      <c r="C74" s="1800"/>
      <c r="D74" s="2280" t="s">
        <v>1600</v>
      </c>
      <c r="E74" s="2281"/>
      <c r="F74" s="2281"/>
      <c r="G74" s="2281"/>
      <c r="H74" s="2281"/>
      <c r="I74" s="2281"/>
      <c r="J74" s="2281"/>
      <c r="K74" s="2281"/>
      <c r="L74" s="2282"/>
      <c r="M74" s="1822"/>
      <c r="N74" s="1822"/>
    </row>
    <row r="75" spans="1:14">
      <c r="A75" s="2279"/>
      <c r="B75" s="1802"/>
      <c r="C75" s="1803"/>
      <c r="D75" s="1804" t="s">
        <v>709</v>
      </c>
      <c r="E75" s="1804" t="s">
        <v>975</v>
      </c>
      <c r="F75" s="1804" t="s">
        <v>976</v>
      </c>
      <c r="G75" s="1804" t="s">
        <v>977</v>
      </c>
      <c r="H75" s="1804" t="s">
        <v>978</v>
      </c>
      <c r="I75" s="1804" t="s">
        <v>979</v>
      </c>
      <c r="J75" s="1804" t="s">
        <v>980</v>
      </c>
      <c r="K75" s="1804" t="s">
        <v>981</v>
      </c>
      <c r="L75" s="1805" t="s">
        <v>210</v>
      </c>
      <c r="M75" s="1822"/>
      <c r="N75" s="1822"/>
    </row>
    <row r="76" spans="1:14" ht="26">
      <c r="A76" s="2279"/>
      <c r="B76" s="1806"/>
      <c r="C76" s="1807"/>
      <c r="D76" s="1808" t="s">
        <v>157</v>
      </c>
      <c r="E76" s="1808" t="s">
        <v>49</v>
      </c>
      <c r="F76" s="1808" t="s">
        <v>997</v>
      </c>
      <c r="G76" s="1808" t="s">
        <v>991</v>
      </c>
      <c r="H76" s="1808" t="s">
        <v>992</v>
      </c>
      <c r="I76" s="1808" t="s">
        <v>960</v>
      </c>
      <c r="J76" s="1809" t="s">
        <v>239</v>
      </c>
      <c r="K76" s="1809" t="s">
        <v>240</v>
      </c>
      <c r="L76" s="1810" t="s">
        <v>445</v>
      </c>
      <c r="M76" s="1822"/>
      <c r="N76" s="1822"/>
    </row>
    <row r="77" spans="1:14" ht="15" thickBot="1">
      <c r="A77" s="2283" t="s">
        <v>1601</v>
      </c>
      <c r="B77" s="2284"/>
      <c r="C77" s="1814"/>
      <c r="D77" s="1815"/>
      <c r="E77" s="1815"/>
      <c r="F77" s="1815"/>
      <c r="G77" s="1815"/>
      <c r="H77" s="1815"/>
      <c r="I77" s="1815"/>
      <c r="J77" s="1815"/>
      <c r="K77" s="1816"/>
      <c r="L77" s="1817"/>
      <c r="M77" s="1822"/>
      <c r="N77" s="1822"/>
    </row>
    <row r="78" spans="1:14" ht="15" thickTop="1" thickBot="1">
      <c r="A78" s="2285" t="s">
        <v>1602</v>
      </c>
      <c r="B78" s="2286"/>
      <c r="C78" s="1814"/>
      <c r="D78" s="1815"/>
      <c r="E78" s="1815"/>
      <c r="F78" s="1815"/>
      <c r="G78" s="1815"/>
      <c r="H78" s="1815"/>
      <c r="I78" s="1815"/>
      <c r="J78" s="1815"/>
      <c r="K78" s="1816"/>
      <c r="L78" s="1817"/>
      <c r="M78" s="1822"/>
      <c r="N78" s="1822"/>
    </row>
    <row r="79" spans="1:14" ht="15" thickTop="1" thickBot="1">
      <c r="A79" s="1819" t="s">
        <v>1603</v>
      </c>
      <c r="B79" s="1820" t="s">
        <v>513</v>
      </c>
      <c r="C79" s="1815"/>
      <c r="D79" s="1346"/>
      <c r="E79" s="1346"/>
      <c r="F79" s="1346"/>
      <c r="G79" s="1346">
        <v>32712</v>
      </c>
      <c r="H79" s="1346"/>
      <c r="I79" s="1346"/>
      <c r="J79" s="1346"/>
      <c r="K79" s="1816"/>
      <c r="L79" s="1821">
        <f>SUM(D79:J79)</f>
        <v>32712</v>
      </c>
      <c r="M79" s="1822"/>
      <c r="N79" s="1822"/>
    </row>
    <row r="80" spans="1:14" ht="15" thickTop="1" thickBot="1">
      <c r="A80" s="1823" t="s">
        <v>1604</v>
      </c>
      <c r="B80" s="1824">
        <v>2000</v>
      </c>
      <c r="C80" s="1815"/>
      <c r="D80" s="1346"/>
      <c r="E80" s="1346"/>
      <c r="F80" s="1346">
        <v>111143</v>
      </c>
      <c r="G80" s="1346"/>
      <c r="H80" s="1346"/>
      <c r="I80" s="1346"/>
      <c r="J80" s="1346"/>
      <c r="K80" s="1816"/>
      <c r="L80" s="1821">
        <f t="shared" ref="L80" si="6">SUM(D80:J80)</f>
        <v>111143</v>
      </c>
      <c r="M80" s="1822"/>
      <c r="N80" s="1822"/>
    </row>
    <row r="81" spans="1:14" ht="6" customHeight="1" thickTop="1" thickBot="1">
      <c r="A81" s="1825"/>
      <c r="B81" s="1826"/>
      <c r="C81" s="1827"/>
      <c r="D81" s="1827"/>
      <c r="E81" s="1827"/>
      <c r="F81" s="1827"/>
      <c r="G81" s="1827"/>
      <c r="H81" s="1827"/>
      <c r="I81" s="1827"/>
      <c r="J81" s="1827"/>
      <c r="K81" s="1828"/>
      <c r="L81" s="1829"/>
      <c r="M81" s="1822"/>
      <c r="N81" s="1822"/>
    </row>
    <row r="82" spans="1:14" ht="28.5" customHeight="1" thickTop="1" thickBot="1">
      <c r="A82" s="2287" t="s">
        <v>1605</v>
      </c>
      <c r="B82" s="2288"/>
      <c r="C82" s="1814"/>
      <c r="D82" s="1815"/>
      <c r="E82" s="1815"/>
      <c r="F82" s="1815"/>
      <c r="G82" s="1815"/>
      <c r="H82" s="1815"/>
      <c r="I82" s="1815"/>
      <c r="J82" s="1815"/>
      <c r="K82" s="1816"/>
      <c r="L82" s="1817"/>
      <c r="M82" s="1822"/>
      <c r="N82" s="1822"/>
    </row>
    <row r="83" spans="1:14" ht="15" thickTop="1" thickBot="1">
      <c r="A83" s="1830" t="s">
        <v>1606</v>
      </c>
      <c r="B83" s="1820" t="s">
        <v>1607</v>
      </c>
      <c r="C83" s="1815"/>
      <c r="D83" s="1346"/>
      <c r="E83" s="1346"/>
      <c r="F83" s="1346"/>
      <c r="G83" s="1346"/>
      <c r="H83" s="1346"/>
      <c r="I83" s="1346"/>
      <c r="J83" s="1346"/>
      <c r="K83" s="1816"/>
      <c r="L83" s="1821">
        <f>D83+E83+F83+G83+H83+I83+J83</f>
        <v>0</v>
      </c>
      <c r="M83" s="1822"/>
      <c r="N83" s="1822"/>
    </row>
    <row r="84" spans="1:14" ht="15" thickTop="1" thickBot="1">
      <c r="A84" s="1830" t="s">
        <v>1608</v>
      </c>
      <c r="B84" s="1820" t="s">
        <v>1609</v>
      </c>
      <c r="C84" s="1815"/>
      <c r="D84" s="1346"/>
      <c r="E84" s="1346"/>
      <c r="F84" s="1346">
        <v>3200</v>
      </c>
      <c r="G84" s="1346"/>
      <c r="H84" s="1346"/>
      <c r="I84" s="1346"/>
      <c r="J84" s="1346"/>
      <c r="K84" s="1816"/>
      <c r="L84" s="1821">
        <f>SUM(D84:J84)</f>
        <v>3200</v>
      </c>
      <c r="M84" s="1822"/>
      <c r="N84" s="1822"/>
    </row>
    <row r="85" spans="1:14" ht="15" thickTop="1" thickBot="1">
      <c r="A85" s="1830" t="s">
        <v>1610</v>
      </c>
      <c r="B85" s="1820" t="s">
        <v>1611</v>
      </c>
      <c r="C85" s="1815"/>
      <c r="D85" s="1346"/>
      <c r="E85" s="1346"/>
      <c r="F85" s="1346"/>
      <c r="G85" s="1346"/>
      <c r="H85" s="1346"/>
      <c r="I85" s="1346"/>
      <c r="J85" s="1346"/>
      <c r="K85" s="1816"/>
      <c r="L85" s="1821">
        <f>SUM(D85:J85)</f>
        <v>0</v>
      </c>
      <c r="M85" s="1822"/>
      <c r="N85" s="1822"/>
    </row>
    <row r="86" spans="1:14" ht="8.25" customHeight="1" thickTop="1" thickBot="1">
      <c r="A86" s="1831"/>
      <c r="B86" s="1832"/>
      <c r="C86" s="1827"/>
      <c r="D86" s="1827"/>
      <c r="E86" s="1827"/>
      <c r="F86" s="1827"/>
      <c r="G86" s="1827"/>
      <c r="H86" s="1827"/>
      <c r="I86" s="1827"/>
      <c r="J86" s="1827"/>
      <c r="K86" s="1828"/>
      <c r="L86" s="1829"/>
      <c r="M86" s="1822"/>
      <c r="N86" s="1822"/>
    </row>
    <row r="87" spans="1:14" ht="29.25" customHeight="1" thickTop="1" thickBot="1">
      <c r="A87" s="2287" t="s">
        <v>1612</v>
      </c>
      <c r="B87" s="2288"/>
      <c r="C87" s="1814"/>
      <c r="D87" s="1815"/>
      <c r="E87" s="1815"/>
      <c r="F87" s="1815"/>
      <c r="G87" s="1815"/>
      <c r="H87" s="1815"/>
      <c r="I87" s="1815"/>
      <c r="J87" s="1815"/>
      <c r="K87" s="1816"/>
      <c r="L87" s="1817"/>
      <c r="M87" s="1822"/>
      <c r="N87" s="1822"/>
    </row>
    <row r="88" spans="1:14" ht="26" thickTop="1" thickBot="1">
      <c r="A88" s="1830" t="s">
        <v>1613</v>
      </c>
      <c r="B88" s="1820" t="s">
        <v>513</v>
      </c>
      <c r="C88" s="1815"/>
      <c r="D88" s="1815"/>
      <c r="E88" s="1815"/>
      <c r="F88" s="1346"/>
      <c r="G88" s="1346"/>
      <c r="H88" s="1346"/>
      <c r="I88" s="1815"/>
      <c r="J88" s="1346"/>
      <c r="K88" s="1816"/>
      <c r="L88" s="1821">
        <f>F88+G88+H88+J88</f>
        <v>0</v>
      </c>
      <c r="M88" s="1822"/>
      <c r="N88" s="1822"/>
    </row>
    <row r="89" spans="1:14" ht="26" thickTop="1" thickBot="1">
      <c r="A89" s="1830" t="s">
        <v>1614</v>
      </c>
      <c r="B89" s="1833">
        <v>2000</v>
      </c>
      <c r="C89" s="1815"/>
      <c r="D89" s="1815"/>
      <c r="E89" s="1815"/>
      <c r="F89" s="1346"/>
      <c r="G89" s="1346"/>
      <c r="H89" s="1346"/>
      <c r="I89" s="1815"/>
      <c r="J89" s="1346"/>
      <c r="K89" s="1816"/>
      <c r="L89" s="1821">
        <f>F89+G89+H89+J89</f>
        <v>0</v>
      </c>
      <c r="M89" s="1822"/>
      <c r="N89" s="1822"/>
    </row>
    <row r="90" spans="1:14" ht="28" thickTop="1" thickBot="1">
      <c r="A90" s="1777" t="s">
        <v>1615</v>
      </c>
      <c r="B90" s="1834" t="s">
        <v>1616</v>
      </c>
      <c r="C90" s="1814"/>
      <c r="D90" s="1815"/>
      <c r="E90" s="1815"/>
      <c r="F90" s="1821">
        <f>SUM(F88:F89)</f>
        <v>0</v>
      </c>
      <c r="G90" s="1821">
        <f t="shared" ref="G90:H90" si="7">SUM(G88:G89)</f>
        <v>0</v>
      </c>
      <c r="H90" s="1821">
        <f t="shared" si="7"/>
        <v>0</v>
      </c>
      <c r="I90" s="1815"/>
      <c r="J90" s="1821">
        <f>SUM(J88:J89)</f>
        <v>0</v>
      </c>
      <c r="K90" s="1816"/>
      <c r="L90" s="1821">
        <f>F90+G90+H90+J90</f>
        <v>0</v>
      </c>
      <c r="M90" s="1822"/>
      <c r="N90" s="1822"/>
    </row>
    <row r="91" spans="1:14" ht="23" thickTop="1" thickBot="1">
      <c r="A91" s="1799" t="s">
        <v>1629</v>
      </c>
      <c r="B91" s="1800"/>
      <c r="C91" s="1800"/>
      <c r="D91" s="1800"/>
      <c r="E91" s="1800"/>
      <c r="F91" s="1800"/>
      <c r="G91" s="1800"/>
      <c r="H91" s="1800"/>
      <c r="I91" s="1800"/>
      <c r="J91" s="1800"/>
      <c r="K91" s="1800"/>
      <c r="L91" s="1800"/>
      <c r="M91" s="1822"/>
      <c r="N91" s="1822"/>
    </row>
    <row r="92" spans="1:14">
      <c r="A92" s="2278" t="s">
        <v>1631</v>
      </c>
      <c r="B92" s="1801"/>
      <c r="C92" s="1800"/>
      <c r="D92" s="2280" t="s">
        <v>1600</v>
      </c>
      <c r="E92" s="2281"/>
      <c r="F92" s="2281"/>
      <c r="G92" s="2281"/>
      <c r="H92" s="2281"/>
      <c r="I92" s="2281"/>
      <c r="J92" s="2281"/>
      <c r="K92" s="2281"/>
      <c r="L92" s="2282"/>
      <c r="M92" s="1822"/>
      <c r="N92" s="1822"/>
    </row>
    <row r="93" spans="1:14">
      <c r="A93" s="2279"/>
      <c r="B93" s="1802"/>
      <c r="C93" s="1803"/>
      <c r="D93" s="1804" t="s">
        <v>709</v>
      </c>
      <c r="E93" s="1804" t="s">
        <v>975</v>
      </c>
      <c r="F93" s="1804" t="s">
        <v>976</v>
      </c>
      <c r="G93" s="1804" t="s">
        <v>977</v>
      </c>
      <c r="H93" s="1804" t="s">
        <v>978</v>
      </c>
      <c r="I93" s="1804" t="s">
        <v>979</v>
      </c>
      <c r="J93" s="1804" t="s">
        <v>980</v>
      </c>
      <c r="K93" s="1804" t="s">
        <v>981</v>
      </c>
      <c r="L93" s="1805" t="s">
        <v>210</v>
      </c>
      <c r="M93" s="1822"/>
      <c r="N93" s="1822"/>
    </row>
    <row r="94" spans="1:14" ht="26">
      <c r="A94" s="2279"/>
      <c r="B94" s="1806"/>
      <c r="C94" s="1807"/>
      <c r="D94" s="1808" t="s">
        <v>157</v>
      </c>
      <c r="E94" s="1808" t="s">
        <v>49</v>
      </c>
      <c r="F94" s="1808" t="s">
        <v>997</v>
      </c>
      <c r="G94" s="1808" t="s">
        <v>991</v>
      </c>
      <c r="H94" s="1808" t="s">
        <v>992</v>
      </c>
      <c r="I94" s="1808" t="s">
        <v>960</v>
      </c>
      <c r="J94" s="1809" t="s">
        <v>239</v>
      </c>
      <c r="K94" s="1809" t="s">
        <v>240</v>
      </c>
      <c r="L94" s="1810" t="s">
        <v>445</v>
      </c>
      <c r="M94" s="1822"/>
      <c r="N94" s="1822"/>
    </row>
    <row r="95" spans="1:14" ht="15" thickBot="1">
      <c r="A95" s="2283" t="s">
        <v>1601</v>
      </c>
      <c r="B95" s="2284"/>
      <c r="C95" s="1814"/>
      <c r="D95" s="1815"/>
      <c r="E95" s="1815"/>
      <c r="F95" s="1815"/>
      <c r="G95" s="1815"/>
      <c r="H95" s="1815"/>
      <c r="I95" s="1815"/>
      <c r="J95" s="1815"/>
      <c r="K95" s="1816"/>
      <c r="L95" s="1817"/>
      <c r="M95" s="1822"/>
      <c r="N95" s="1822"/>
    </row>
    <row r="96" spans="1:14" ht="15" thickTop="1" thickBot="1">
      <c r="A96" s="2285" t="s">
        <v>1602</v>
      </c>
      <c r="B96" s="2286"/>
      <c r="C96" s="1814"/>
      <c r="D96" s="1815"/>
      <c r="E96" s="1815"/>
      <c r="F96" s="1815"/>
      <c r="G96" s="1815"/>
      <c r="H96" s="1815"/>
      <c r="I96" s="1815"/>
      <c r="J96" s="1815"/>
      <c r="K96" s="1816"/>
      <c r="L96" s="1817"/>
      <c r="M96" s="1822"/>
      <c r="N96" s="1822"/>
    </row>
    <row r="97" spans="1:14" ht="15" thickTop="1" thickBot="1">
      <c r="A97" s="1819" t="s">
        <v>1603</v>
      </c>
      <c r="B97" s="1820" t="s">
        <v>513</v>
      </c>
      <c r="C97" s="1815"/>
      <c r="D97" s="1346"/>
      <c r="E97" s="1346"/>
      <c r="F97" s="1346"/>
      <c r="G97" s="1346"/>
      <c r="H97" s="1346"/>
      <c r="I97" s="1346"/>
      <c r="J97" s="1346"/>
      <c r="K97" s="1816"/>
      <c r="L97" s="1821">
        <f>SUM(D97:J97)</f>
        <v>0</v>
      </c>
      <c r="M97" s="1822"/>
      <c r="N97" s="1822"/>
    </row>
    <row r="98" spans="1:14" ht="15" thickTop="1" thickBot="1">
      <c r="A98" s="1823" t="s">
        <v>1604</v>
      </c>
      <c r="B98" s="1824">
        <v>2000</v>
      </c>
      <c r="C98" s="1815"/>
      <c r="D98" s="1346"/>
      <c r="E98" s="1346"/>
      <c r="F98" s="1346"/>
      <c r="G98" s="1346"/>
      <c r="H98" s="1346"/>
      <c r="I98" s="1346"/>
      <c r="J98" s="1346"/>
      <c r="K98" s="1816"/>
      <c r="L98" s="1821">
        <f t="shared" ref="L98" si="8">SUM(D98:J98)</f>
        <v>0</v>
      </c>
      <c r="M98" s="1822"/>
      <c r="N98" s="1822"/>
    </row>
    <row r="99" spans="1:14" ht="6.75" customHeight="1" thickTop="1" thickBot="1">
      <c r="A99" s="1825"/>
      <c r="B99" s="1826"/>
      <c r="C99" s="1827"/>
      <c r="D99" s="1827"/>
      <c r="E99" s="1827"/>
      <c r="F99" s="1827"/>
      <c r="G99" s="1827"/>
      <c r="H99" s="1827"/>
      <c r="I99" s="1827"/>
      <c r="J99" s="1827"/>
      <c r="K99" s="1828"/>
      <c r="L99" s="1829"/>
      <c r="M99" s="1822"/>
      <c r="N99" s="1822"/>
    </row>
    <row r="100" spans="1:14" ht="29.25" customHeight="1" thickTop="1" thickBot="1">
      <c r="A100" s="2287" t="s">
        <v>1605</v>
      </c>
      <c r="B100" s="2288"/>
      <c r="C100" s="1814"/>
      <c r="D100" s="1815"/>
      <c r="E100" s="1815"/>
      <c r="F100" s="1815"/>
      <c r="G100" s="1815"/>
      <c r="H100" s="1815"/>
      <c r="I100" s="1815"/>
      <c r="J100" s="1815"/>
      <c r="K100" s="1816"/>
      <c r="L100" s="1817"/>
      <c r="M100" s="1822"/>
      <c r="N100" s="1822"/>
    </row>
    <row r="101" spans="1:14" ht="15" thickTop="1" thickBot="1">
      <c r="A101" s="1830" t="s">
        <v>1606</v>
      </c>
      <c r="B101" s="1820" t="s">
        <v>1607</v>
      </c>
      <c r="C101" s="1815"/>
      <c r="D101" s="1346"/>
      <c r="E101" s="1346"/>
      <c r="F101" s="1346"/>
      <c r="G101" s="1346"/>
      <c r="H101" s="1346"/>
      <c r="I101" s="1346"/>
      <c r="J101" s="1346"/>
      <c r="K101" s="1816"/>
      <c r="L101" s="1821">
        <f>D101+E101+F101+G101+H101+I101+J101</f>
        <v>0</v>
      </c>
      <c r="M101" s="1822"/>
      <c r="N101" s="1822"/>
    </row>
    <row r="102" spans="1:14" ht="15" thickTop="1" thickBot="1">
      <c r="A102" s="1830" t="s">
        <v>1608</v>
      </c>
      <c r="B102" s="1820" t="s">
        <v>1609</v>
      </c>
      <c r="C102" s="1815"/>
      <c r="D102" s="1346"/>
      <c r="E102" s="1346"/>
      <c r="F102" s="1346"/>
      <c r="G102" s="1346"/>
      <c r="H102" s="1346"/>
      <c r="I102" s="1346"/>
      <c r="J102" s="1346"/>
      <c r="K102" s="1816"/>
      <c r="L102" s="1821">
        <f>SUM(D102:J102)</f>
        <v>0</v>
      </c>
      <c r="M102" s="1822"/>
      <c r="N102" s="1822"/>
    </row>
    <row r="103" spans="1:14" ht="15" thickTop="1" thickBot="1">
      <c r="A103" s="1830" t="s">
        <v>1610</v>
      </c>
      <c r="B103" s="1820" t="s">
        <v>1611</v>
      </c>
      <c r="C103" s="1815"/>
      <c r="D103" s="1346"/>
      <c r="E103" s="1346"/>
      <c r="F103" s="1346"/>
      <c r="G103" s="1346"/>
      <c r="H103" s="1346"/>
      <c r="I103" s="1346"/>
      <c r="J103" s="1346"/>
      <c r="K103" s="1816"/>
      <c r="L103" s="1821">
        <f>SUM(D103:J103)</f>
        <v>0</v>
      </c>
      <c r="M103" s="1822"/>
      <c r="N103" s="1822"/>
    </row>
    <row r="104" spans="1:14" ht="4.5" customHeight="1" thickTop="1" thickBot="1">
      <c r="A104" s="1831"/>
      <c r="B104" s="1832"/>
      <c r="C104" s="1827"/>
      <c r="D104" s="1347"/>
      <c r="E104" s="1347"/>
      <c r="F104" s="1347"/>
      <c r="G104" s="1347"/>
      <c r="H104" s="1347"/>
      <c r="I104" s="1347"/>
      <c r="J104" s="1347"/>
      <c r="K104" s="1828"/>
      <c r="L104" s="1829"/>
      <c r="M104" s="1822"/>
      <c r="N104" s="1822"/>
    </row>
    <row r="105" spans="1:14" ht="30.75" customHeight="1" thickTop="1" thickBot="1">
      <c r="A105" s="2287" t="s">
        <v>1612</v>
      </c>
      <c r="B105" s="2288"/>
      <c r="C105" s="1814"/>
      <c r="D105" s="1815"/>
      <c r="E105" s="1815"/>
      <c r="F105" s="1815"/>
      <c r="G105" s="1815"/>
      <c r="H105" s="1815"/>
      <c r="I105" s="1815"/>
      <c r="J105" s="1815"/>
      <c r="K105" s="1816"/>
      <c r="L105" s="1817"/>
      <c r="M105" s="1822"/>
      <c r="N105" s="1822"/>
    </row>
    <row r="106" spans="1:14" ht="26" thickTop="1" thickBot="1">
      <c r="A106" s="1830" t="s">
        <v>1613</v>
      </c>
      <c r="B106" s="1820" t="s">
        <v>513</v>
      </c>
      <c r="C106" s="1815"/>
      <c r="D106" s="1815"/>
      <c r="E106" s="1815"/>
      <c r="F106" s="1346"/>
      <c r="G106" s="1346"/>
      <c r="H106" s="1346"/>
      <c r="I106" s="1815"/>
      <c r="J106" s="1346"/>
      <c r="K106" s="1816"/>
      <c r="L106" s="1821">
        <f>F106+G106+H106+J106</f>
        <v>0</v>
      </c>
      <c r="M106" s="1822"/>
      <c r="N106" s="1822"/>
    </row>
    <row r="107" spans="1:14" ht="26" thickTop="1" thickBot="1">
      <c r="A107" s="1830" t="s">
        <v>1614</v>
      </c>
      <c r="B107" s="1833">
        <v>2000</v>
      </c>
      <c r="C107" s="1815"/>
      <c r="D107" s="1815"/>
      <c r="E107" s="1815"/>
      <c r="F107" s="1346"/>
      <c r="G107" s="1346"/>
      <c r="H107" s="1346"/>
      <c r="I107" s="1815"/>
      <c r="J107" s="1346"/>
      <c r="K107" s="1816"/>
      <c r="L107" s="1821">
        <f>F107+G107+H107+J107</f>
        <v>0</v>
      </c>
      <c r="M107" s="1822"/>
      <c r="N107" s="1822"/>
    </row>
    <row r="108" spans="1:14" ht="28" thickTop="1" thickBot="1">
      <c r="A108" s="1777" t="s">
        <v>1615</v>
      </c>
      <c r="B108" s="1834" t="s">
        <v>1616</v>
      </c>
      <c r="C108" s="1814"/>
      <c r="D108" s="1815"/>
      <c r="E108" s="1815"/>
      <c r="F108" s="1821">
        <f>SUM(F106:F107)</f>
        <v>0</v>
      </c>
      <c r="G108" s="1821">
        <f t="shared" ref="G108:H108" si="9">SUM(G106:G107)</f>
        <v>0</v>
      </c>
      <c r="H108" s="1821">
        <f t="shared" si="9"/>
        <v>0</v>
      </c>
      <c r="I108" s="1815"/>
      <c r="J108" s="1821">
        <f>SUM(J106:J107)</f>
        <v>0</v>
      </c>
      <c r="K108" s="1816"/>
      <c r="L108" s="1821">
        <f>F108+G108+H108+J108</f>
        <v>0</v>
      </c>
      <c r="M108" s="1822"/>
      <c r="N108" s="1822"/>
    </row>
    <row r="109" spans="1:14" ht="23" thickTop="1" thickBot="1">
      <c r="A109" s="1799" t="s">
        <v>1625</v>
      </c>
      <c r="B109" s="1800"/>
      <c r="C109" s="1800"/>
      <c r="D109" s="1800"/>
      <c r="E109" s="1800"/>
      <c r="F109" s="1800"/>
      <c r="G109" s="1800"/>
      <c r="H109" s="1800"/>
      <c r="I109" s="1800"/>
      <c r="J109" s="1800"/>
      <c r="K109" s="1800"/>
      <c r="L109" s="1800"/>
      <c r="M109" s="1822"/>
      <c r="N109" s="1822"/>
    </row>
    <row r="110" spans="1:14">
      <c r="A110" s="2278" t="s">
        <v>1641</v>
      </c>
      <c r="B110" s="1801"/>
      <c r="C110" s="1800"/>
      <c r="D110" s="2280" t="s">
        <v>1600</v>
      </c>
      <c r="E110" s="2281"/>
      <c r="F110" s="2281"/>
      <c r="G110" s="2281"/>
      <c r="H110" s="2281"/>
      <c r="I110" s="2281"/>
      <c r="J110" s="2281"/>
      <c r="K110" s="2281"/>
      <c r="L110" s="2282"/>
      <c r="M110" s="1822"/>
      <c r="N110" s="1822"/>
    </row>
    <row r="111" spans="1:14">
      <c r="A111" s="2279"/>
      <c r="B111" s="1802"/>
      <c r="C111" s="1803"/>
      <c r="D111" s="1804" t="s">
        <v>709</v>
      </c>
      <c r="E111" s="1804" t="s">
        <v>975</v>
      </c>
      <c r="F111" s="1804" t="s">
        <v>976</v>
      </c>
      <c r="G111" s="1804" t="s">
        <v>977</v>
      </c>
      <c r="H111" s="1804" t="s">
        <v>978</v>
      </c>
      <c r="I111" s="1804" t="s">
        <v>979</v>
      </c>
      <c r="J111" s="1804" t="s">
        <v>980</v>
      </c>
      <c r="K111" s="1804" t="s">
        <v>981</v>
      </c>
      <c r="L111" s="1805" t="s">
        <v>210</v>
      </c>
      <c r="M111" s="1822"/>
      <c r="N111" s="1822"/>
    </row>
    <row r="112" spans="1:14" ht="26">
      <c r="A112" s="2279"/>
      <c r="B112" s="1806"/>
      <c r="C112" s="1807"/>
      <c r="D112" s="1808" t="s">
        <v>157</v>
      </c>
      <c r="E112" s="1808" t="s">
        <v>49</v>
      </c>
      <c r="F112" s="1808" t="s">
        <v>997</v>
      </c>
      <c r="G112" s="1808" t="s">
        <v>991</v>
      </c>
      <c r="H112" s="1808" t="s">
        <v>992</v>
      </c>
      <c r="I112" s="1808" t="s">
        <v>960</v>
      </c>
      <c r="J112" s="1809" t="s">
        <v>239</v>
      </c>
      <c r="K112" s="1809" t="s">
        <v>240</v>
      </c>
      <c r="L112" s="1810" t="s">
        <v>445</v>
      </c>
      <c r="M112" s="1822"/>
      <c r="N112" s="1822"/>
    </row>
    <row r="113" spans="1:14" ht="15" thickBot="1">
      <c r="A113" s="2283" t="s">
        <v>1601</v>
      </c>
      <c r="B113" s="2284"/>
      <c r="C113" s="1814"/>
      <c r="D113" s="1815"/>
      <c r="E113" s="1815"/>
      <c r="F113" s="1815"/>
      <c r="G113" s="1815"/>
      <c r="H113" s="1815"/>
      <c r="I113" s="1815"/>
      <c r="J113" s="1815"/>
      <c r="K113" s="1816"/>
      <c r="L113" s="1817"/>
      <c r="M113" s="1822"/>
      <c r="N113" s="1822"/>
    </row>
    <row r="114" spans="1:14" ht="15" thickTop="1" thickBot="1">
      <c r="A114" s="2285" t="s">
        <v>1602</v>
      </c>
      <c r="B114" s="2286"/>
      <c r="C114" s="1814"/>
      <c r="D114" s="1815"/>
      <c r="E114" s="1815"/>
      <c r="F114" s="1815"/>
      <c r="G114" s="1815"/>
      <c r="H114" s="1815"/>
      <c r="I114" s="1815"/>
      <c r="J114" s="1815"/>
      <c r="K114" s="1816"/>
      <c r="L114" s="1817"/>
      <c r="M114" s="1822"/>
      <c r="N114" s="1822"/>
    </row>
    <row r="115" spans="1:14" ht="15" thickTop="1" thickBot="1">
      <c r="A115" s="1819" t="s">
        <v>1603</v>
      </c>
      <c r="B115" s="1820" t="s">
        <v>513</v>
      </c>
      <c r="C115" s="1815"/>
      <c r="D115" s="1346"/>
      <c r="E115" s="1346"/>
      <c r="F115" s="1346"/>
      <c r="G115" s="1346"/>
      <c r="H115" s="1346"/>
      <c r="I115" s="1346"/>
      <c r="J115" s="1346"/>
      <c r="K115" s="1816"/>
      <c r="L115" s="1821">
        <f>SUM(D115:J115)</f>
        <v>0</v>
      </c>
      <c r="M115" s="1822"/>
      <c r="N115" s="1822"/>
    </row>
    <row r="116" spans="1:14" ht="15" thickTop="1" thickBot="1">
      <c r="A116" s="1823" t="s">
        <v>1604</v>
      </c>
      <c r="B116" s="1824">
        <v>2000</v>
      </c>
      <c r="C116" s="1815"/>
      <c r="D116" s="1346"/>
      <c r="E116" s="1346"/>
      <c r="F116" s="1346"/>
      <c r="G116" s="1346"/>
      <c r="H116" s="1346"/>
      <c r="I116" s="1346"/>
      <c r="J116" s="1346"/>
      <c r="K116" s="1816"/>
      <c r="L116" s="1821">
        <f t="shared" ref="L116" si="10">SUM(D116:J116)</f>
        <v>0</v>
      </c>
      <c r="M116" s="1822"/>
      <c r="N116" s="1822"/>
    </row>
    <row r="117" spans="1:14" ht="6.75" customHeight="1" thickTop="1" thickBot="1">
      <c r="A117" s="1825"/>
      <c r="B117" s="1826"/>
      <c r="C117" s="1827"/>
      <c r="D117" s="1827"/>
      <c r="E117" s="1827"/>
      <c r="F117" s="1827"/>
      <c r="G117" s="1827"/>
      <c r="H117" s="1827"/>
      <c r="I117" s="1827"/>
      <c r="J117" s="1827"/>
      <c r="K117" s="1828"/>
      <c r="L117" s="1829"/>
      <c r="M117" s="1822"/>
      <c r="N117" s="1822"/>
    </row>
    <row r="118" spans="1:14" ht="24.75" customHeight="1" thickTop="1" thickBot="1">
      <c r="A118" s="2287" t="s">
        <v>1605</v>
      </c>
      <c r="B118" s="2288"/>
      <c r="C118" s="1814"/>
      <c r="D118" s="1815"/>
      <c r="E118" s="1815"/>
      <c r="F118" s="1815"/>
      <c r="G118" s="1815"/>
      <c r="H118" s="1815"/>
      <c r="I118" s="1815"/>
      <c r="J118" s="1815"/>
      <c r="K118" s="1816"/>
      <c r="L118" s="1817"/>
      <c r="M118" s="1822"/>
      <c r="N118" s="1822"/>
    </row>
    <row r="119" spans="1:14" ht="15" thickTop="1" thickBot="1">
      <c r="A119" s="1830" t="s">
        <v>1606</v>
      </c>
      <c r="B119" s="1820" t="s">
        <v>1607</v>
      </c>
      <c r="C119" s="1815"/>
      <c r="D119" s="1346"/>
      <c r="E119" s="1346"/>
      <c r="F119" s="1346"/>
      <c r="G119" s="1346"/>
      <c r="H119" s="1346"/>
      <c r="I119" s="1346"/>
      <c r="J119" s="1346"/>
      <c r="K119" s="1816"/>
      <c r="L119" s="1821">
        <f>D119+E119+F119+G119+H119+I119+J119</f>
        <v>0</v>
      </c>
      <c r="M119" s="1822"/>
      <c r="N119" s="1822"/>
    </row>
    <row r="120" spans="1:14" ht="15" thickTop="1" thickBot="1">
      <c r="A120" s="1830" t="s">
        <v>1608</v>
      </c>
      <c r="B120" s="1820" t="s">
        <v>1609</v>
      </c>
      <c r="C120" s="1815"/>
      <c r="D120" s="1346"/>
      <c r="E120" s="1346"/>
      <c r="F120" s="1346"/>
      <c r="G120" s="1346"/>
      <c r="H120" s="1346"/>
      <c r="I120" s="1346"/>
      <c r="J120" s="1346"/>
      <c r="K120" s="1816"/>
      <c r="L120" s="1821">
        <f>SUM(D120:J120)</f>
        <v>0</v>
      </c>
      <c r="M120" s="1822"/>
      <c r="N120" s="1822"/>
    </row>
    <row r="121" spans="1:14" ht="15" thickTop="1" thickBot="1">
      <c r="A121" s="1830" t="s">
        <v>1610</v>
      </c>
      <c r="B121" s="1820" t="s">
        <v>1611</v>
      </c>
      <c r="C121" s="1815"/>
      <c r="D121" s="1346"/>
      <c r="E121" s="1346"/>
      <c r="F121" s="1346"/>
      <c r="G121" s="1346"/>
      <c r="H121" s="1346"/>
      <c r="I121" s="1346"/>
      <c r="J121" s="1346"/>
      <c r="K121" s="1816"/>
      <c r="L121" s="1821">
        <f>SUM(D121:J121)</f>
        <v>0</v>
      </c>
      <c r="M121" s="1822"/>
      <c r="N121" s="1822"/>
    </row>
    <row r="122" spans="1:14" ht="5.25" customHeight="1" thickTop="1" thickBot="1">
      <c r="A122" s="1831"/>
      <c r="B122" s="1832"/>
      <c r="C122" s="1827"/>
      <c r="D122" s="1827"/>
      <c r="E122" s="1827"/>
      <c r="F122" s="1827"/>
      <c r="G122" s="1827"/>
      <c r="H122" s="1827"/>
      <c r="I122" s="1827"/>
      <c r="J122" s="1827"/>
      <c r="K122" s="1828"/>
      <c r="L122" s="1829"/>
      <c r="M122" s="1822"/>
      <c r="N122" s="1822"/>
    </row>
    <row r="123" spans="1:14" ht="24" customHeight="1" thickTop="1" thickBot="1">
      <c r="A123" s="2287" t="s">
        <v>1612</v>
      </c>
      <c r="B123" s="2288"/>
      <c r="C123" s="1814"/>
      <c r="D123" s="1815"/>
      <c r="E123" s="1815"/>
      <c r="F123" s="1815"/>
      <c r="G123" s="1815"/>
      <c r="H123" s="1815"/>
      <c r="I123" s="1815"/>
      <c r="J123" s="1815"/>
      <c r="K123" s="1816"/>
      <c r="L123" s="1817"/>
      <c r="M123" s="1822"/>
      <c r="N123" s="1822"/>
    </row>
    <row r="124" spans="1:14" ht="26" thickTop="1" thickBot="1">
      <c r="A124" s="1830" t="s">
        <v>1613</v>
      </c>
      <c r="B124" s="1820" t="s">
        <v>513</v>
      </c>
      <c r="C124" s="1815"/>
      <c r="D124" s="1815"/>
      <c r="E124" s="1815"/>
      <c r="F124" s="1346"/>
      <c r="G124" s="1346"/>
      <c r="H124" s="1346"/>
      <c r="I124" s="1815"/>
      <c r="J124" s="1346"/>
      <c r="K124" s="1816"/>
      <c r="L124" s="1821">
        <f>F124+G124+H124+J124</f>
        <v>0</v>
      </c>
      <c r="M124" s="1822"/>
      <c r="N124" s="1822"/>
    </row>
    <row r="125" spans="1:14" ht="26" thickTop="1" thickBot="1">
      <c r="A125" s="1830" t="s">
        <v>1614</v>
      </c>
      <c r="B125" s="1833">
        <v>2000</v>
      </c>
      <c r="C125" s="1815"/>
      <c r="D125" s="1815"/>
      <c r="E125" s="1815"/>
      <c r="F125" s="1346"/>
      <c r="G125" s="1346"/>
      <c r="H125" s="1346"/>
      <c r="I125" s="1815"/>
      <c r="J125" s="1346"/>
      <c r="K125" s="1816"/>
      <c r="L125" s="1821">
        <f>F125+G125+H125+J125</f>
        <v>0</v>
      </c>
      <c r="M125" s="1822"/>
      <c r="N125" s="1822"/>
    </row>
    <row r="126" spans="1:14" ht="28" thickTop="1" thickBot="1">
      <c r="A126" s="1777" t="s">
        <v>1615</v>
      </c>
      <c r="B126" s="1834" t="s">
        <v>1616</v>
      </c>
      <c r="C126" s="1814"/>
      <c r="D126" s="1815"/>
      <c r="E126" s="1815"/>
      <c r="F126" s="1821">
        <f>SUM(F124:F125)</f>
        <v>0</v>
      </c>
      <c r="G126" s="1821">
        <f t="shared" ref="G126:H126" si="11">SUM(G124:G125)</f>
        <v>0</v>
      </c>
      <c r="H126" s="1821">
        <f t="shared" si="11"/>
        <v>0</v>
      </c>
      <c r="I126" s="1815"/>
      <c r="J126" s="1821">
        <f>SUM(J124:J125)</f>
        <v>0</v>
      </c>
      <c r="K126" s="1816"/>
      <c r="L126" s="1821">
        <f>F126+G126+H126+J126</f>
        <v>0</v>
      </c>
      <c r="M126" s="1822"/>
      <c r="N126" s="1822"/>
    </row>
    <row r="127" spans="1:14" ht="17.25" customHeight="1" thickTop="1" thickBot="1">
      <c r="A127" s="1835"/>
      <c r="B127" s="1836"/>
      <c r="C127" s="1837"/>
      <c r="D127" s="1838"/>
      <c r="E127" s="1839"/>
      <c r="F127" s="1839"/>
      <c r="G127" s="1839"/>
      <c r="H127" s="1839"/>
      <c r="I127" s="1839"/>
      <c r="J127" s="1839"/>
      <c r="K127" s="1840"/>
      <c r="L127" s="1841"/>
      <c r="M127" s="1822"/>
      <c r="N127" s="1822"/>
    </row>
    <row r="128" spans="1:14" ht="18.75" customHeight="1" thickBot="1">
      <c r="A128" s="1799" t="s">
        <v>1626</v>
      </c>
      <c r="B128" s="1800"/>
      <c r="C128" s="1800"/>
      <c r="D128" s="1800"/>
      <c r="E128" s="1800"/>
      <c r="F128" s="1800"/>
      <c r="G128" s="1800"/>
      <c r="H128" s="1800"/>
      <c r="I128" s="1800"/>
      <c r="J128" s="1800"/>
      <c r="K128" s="1800"/>
      <c r="L128" s="1800"/>
    </row>
    <row r="129" spans="1:12">
      <c r="A129" s="2292" t="s">
        <v>1617</v>
      </c>
      <c r="B129" s="1842"/>
      <c r="C129" s="1843"/>
      <c r="D129" s="2294" t="s">
        <v>1600</v>
      </c>
      <c r="E129" s="2295"/>
      <c r="F129" s="2295"/>
      <c r="G129" s="2295"/>
      <c r="H129" s="2295"/>
      <c r="I129" s="2295"/>
      <c r="J129" s="2295"/>
      <c r="K129" s="2295"/>
      <c r="L129" s="2296"/>
    </row>
    <row r="130" spans="1:12">
      <c r="A130" s="2293"/>
      <c r="B130" s="1842"/>
      <c r="C130" s="1803"/>
      <c r="D130" s="1804" t="s">
        <v>709</v>
      </c>
      <c r="E130" s="1804" t="s">
        <v>975</v>
      </c>
      <c r="F130" s="1804" t="s">
        <v>976</v>
      </c>
      <c r="G130" s="1804" t="s">
        <v>977</v>
      </c>
      <c r="H130" s="1804" t="s">
        <v>978</v>
      </c>
      <c r="I130" s="1804" t="s">
        <v>979</v>
      </c>
      <c r="J130" s="1804" t="s">
        <v>980</v>
      </c>
      <c r="K130" s="1804" t="s">
        <v>981</v>
      </c>
      <c r="L130" s="1805" t="s">
        <v>210</v>
      </c>
    </row>
    <row r="131" spans="1:12" ht="26">
      <c r="A131" s="2293"/>
      <c r="B131" s="1844"/>
      <c r="C131" s="1807"/>
      <c r="D131" s="1808" t="s">
        <v>157</v>
      </c>
      <c r="E131" s="1808" t="s">
        <v>49</v>
      </c>
      <c r="F131" s="1808" t="s">
        <v>997</v>
      </c>
      <c r="G131" s="1808" t="s">
        <v>991</v>
      </c>
      <c r="H131" s="1808" t="s">
        <v>992</v>
      </c>
      <c r="I131" s="1808" t="s">
        <v>960</v>
      </c>
      <c r="J131" s="1809" t="s">
        <v>239</v>
      </c>
      <c r="K131" s="1809" t="s">
        <v>240</v>
      </c>
      <c r="L131" s="1810" t="s">
        <v>445</v>
      </c>
    </row>
    <row r="132" spans="1:12" ht="15" thickBot="1">
      <c r="A132" s="2283" t="s">
        <v>1601</v>
      </c>
      <c r="B132" s="2284"/>
      <c r="C132" s="1814"/>
      <c r="D132" s="1815"/>
      <c r="E132" s="1815"/>
      <c r="F132" s="1815"/>
      <c r="G132" s="1815"/>
      <c r="H132" s="1815"/>
      <c r="I132" s="1815"/>
      <c r="J132" s="1815"/>
      <c r="K132" s="1816"/>
      <c r="L132" s="1817"/>
    </row>
    <row r="133" spans="1:12" ht="15" thickTop="1" thickBot="1">
      <c r="A133" s="1819" t="s">
        <v>1618</v>
      </c>
      <c r="B133" s="1845" t="s">
        <v>513</v>
      </c>
      <c r="C133" s="1815"/>
      <c r="D133" s="1821">
        <f>D43+D61+D79+D97+D115</f>
        <v>0</v>
      </c>
      <c r="E133" s="1821">
        <f t="shared" ref="E133:J133" si="12">E43+E61+E79+E97+E115</f>
        <v>0</v>
      </c>
      <c r="F133" s="1821">
        <f t="shared" si="12"/>
        <v>10200</v>
      </c>
      <c r="G133" s="1821">
        <f t="shared" si="12"/>
        <v>32897</v>
      </c>
      <c r="H133" s="1821">
        <f t="shared" si="12"/>
        <v>6859</v>
      </c>
      <c r="I133" s="1821">
        <f t="shared" si="12"/>
        <v>0</v>
      </c>
      <c r="J133" s="1821">
        <f t="shared" si="12"/>
        <v>0</v>
      </c>
      <c r="K133" s="1816"/>
      <c r="L133" s="1821">
        <f>SUM(D133:J133)</f>
        <v>49956</v>
      </c>
    </row>
    <row r="134" spans="1:12" ht="15" thickTop="1" thickBot="1">
      <c r="A134" s="1823" t="s">
        <v>1619</v>
      </c>
      <c r="B134" s="1846">
        <v>2000</v>
      </c>
      <c r="C134" s="1815"/>
      <c r="D134" s="1821">
        <f>D44+D62+D80+D98+D116</f>
        <v>0</v>
      </c>
      <c r="E134" s="1821">
        <f t="shared" ref="E134:J134" si="13">E44+E62+E80+E98+E116</f>
        <v>0</v>
      </c>
      <c r="F134" s="1821">
        <f t="shared" si="13"/>
        <v>136572</v>
      </c>
      <c r="G134" s="1821">
        <f t="shared" si="13"/>
        <v>0</v>
      </c>
      <c r="H134" s="1821">
        <f t="shared" si="13"/>
        <v>0</v>
      </c>
      <c r="I134" s="1821">
        <f t="shared" si="13"/>
        <v>0</v>
      </c>
      <c r="J134" s="1821">
        <f t="shared" si="13"/>
        <v>0</v>
      </c>
      <c r="K134" s="1816"/>
      <c r="L134" s="1821">
        <f>SUM(D134:J134)</f>
        <v>136572</v>
      </c>
    </row>
    <row r="135" spans="1:12" ht="16" thickTop="1" thickBot="1">
      <c r="A135" s="2297" t="s">
        <v>1620</v>
      </c>
      <c r="B135" s="2298"/>
      <c r="C135" s="1815"/>
      <c r="D135" s="1815"/>
      <c r="E135" s="1815"/>
      <c r="F135" s="1815"/>
      <c r="G135" s="1815"/>
      <c r="H135" s="1815"/>
      <c r="I135" s="1815"/>
      <c r="J135" s="1815"/>
      <c r="K135" s="1816"/>
      <c r="L135" s="1821">
        <f>SUM(L133:L134)</f>
        <v>186528</v>
      </c>
    </row>
    <row r="136" spans="1:12" ht="15" customHeight="1" thickTop="1" thickBot="1">
      <c r="A136" s="1847"/>
      <c r="B136" s="1848"/>
      <c r="C136" s="1849"/>
      <c r="D136" s="1850"/>
      <c r="E136" s="1850"/>
      <c r="F136" s="1850"/>
      <c r="G136" s="1850"/>
      <c r="H136" s="1850"/>
      <c r="I136" s="1850"/>
      <c r="J136" s="1849"/>
      <c r="K136" s="1849"/>
      <c r="L136" s="1851"/>
    </row>
    <row r="137" spans="1:12" ht="18.75" customHeight="1" thickBot="1">
      <c r="A137" s="1799" t="s">
        <v>1663</v>
      </c>
      <c r="B137" s="1800"/>
      <c r="C137" s="1800"/>
      <c r="D137" s="1800"/>
      <c r="E137" s="1800"/>
      <c r="F137" s="1800"/>
      <c r="G137" s="1800"/>
      <c r="H137" s="1800"/>
      <c r="I137" s="1800"/>
      <c r="J137" s="1800"/>
      <c r="K137" s="1800"/>
      <c r="L137" s="1800"/>
    </row>
    <row r="138" spans="1:12">
      <c r="A138" s="2292" t="s">
        <v>1621</v>
      </c>
      <c r="B138" s="1852"/>
      <c r="C138" s="1853"/>
      <c r="D138" s="2275" t="s">
        <v>1600</v>
      </c>
      <c r="E138" s="2276"/>
      <c r="F138" s="2276"/>
      <c r="G138" s="2276"/>
      <c r="H138" s="2276"/>
      <c r="I138" s="2276"/>
      <c r="J138" s="2276"/>
      <c r="K138" s="2276"/>
      <c r="L138" s="2277"/>
    </row>
    <row r="139" spans="1:12">
      <c r="A139" s="2293"/>
      <c r="B139" s="1842"/>
      <c r="C139" s="1803"/>
      <c r="D139" s="1804" t="s">
        <v>709</v>
      </c>
      <c r="E139" s="1804" t="s">
        <v>975</v>
      </c>
      <c r="F139" s="1804" t="s">
        <v>976</v>
      </c>
      <c r="G139" s="1804" t="s">
        <v>977</v>
      </c>
      <c r="H139" s="1804" t="s">
        <v>978</v>
      </c>
      <c r="I139" s="1804" t="s">
        <v>979</v>
      </c>
      <c r="J139" s="1804" t="s">
        <v>980</v>
      </c>
      <c r="K139" s="1804" t="s">
        <v>981</v>
      </c>
      <c r="L139" s="1805" t="s">
        <v>210</v>
      </c>
    </row>
    <row r="140" spans="1:12" ht="33" customHeight="1">
      <c r="A140" s="2293"/>
      <c r="B140" s="1844"/>
      <c r="C140" s="1807"/>
      <c r="D140" s="1808" t="s">
        <v>157</v>
      </c>
      <c r="E140" s="1808" t="s">
        <v>49</v>
      </c>
      <c r="F140" s="1808" t="s">
        <v>997</v>
      </c>
      <c r="G140" s="1808" t="s">
        <v>991</v>
      </c>
      <c r="H140" s="1808" t="s">
        <v>992</v>
      </c>
      <c r="I140" s="1808" t="s">
        <v>960</v>
      </c>
      <c r="J140" s="1809" t="s">
        <v>239</v>
      </c>
      <c r="K140" s="1809" t="s">
        <v>240</v>
      </c>
      <c r="L140" s="1810" t="s">
        <v>445</v>
      </c>
    </row>
    <row r="141" spans="1:12" ht="15" thickBot="1">
      <c r="A141" s="2283" t="s">
        <v>1601</v>
      </c>
      <c r="B141" s="2284"/>
      <c r="C141" s="1814"/>
      <c r="D141" s="1815"/>
      <c r="E141" s="1815"/>
      <c r="F141" s="1815"/>
      <c r="G141" s="1815"/>
      <c r="H141" s="1815"/>
      <c r="I141" s="1815"/>
      <c r="J141" s="1815"/>
      <c r="K141" s="1816"/>
      <c r="L141" s="1817"/>
    </row>
    <row r="142" spans="1:12" ht="27" thickTop="1">
      <c r="A142" s="1854" t="s">
        <v>1622</v>
      </c>
      <c r="B142" s="1855" t="s">
        <v>1616</v>
      </c>
      <c r="C142" s="1856"/>
      <c r="D142" s="1856"/>
      <c r="E142" s="1856"/>
      <c r="F142" s="1857">
        <f>F54+F72+F90+F108+F126</f>
        <v>0</v>
      </c>
      <c r="G142" s="1857">
        <f t="shared" ref="G142:H142" si="14">G54+G72+G90+G108+G126</f>
        <v>0</v>
      </c>
      <c r="H142" s="1857">
        <f t="shared" si="14"/>
        <v>0</v>
      </c>
      <c r="I142" s="1856"/>
      <c r="J142" s="1857">
        <f>J54+J72+J90+J108+J126</f>
        <v>0</v>
      </c>
      <c r="K142" s="1858"/>
      <c r="L142" s="1857">
        <f>F142+G142+H142+J142</f>
        <v>0</v>
      </c>
    </row>
    <row r="149" spans="1:1">
      <c r="A149" s="1859"/>
    </row>
  </sheetData>
  <sheetProtection algorithmName="SHA-512" hashValue="SQGvSXgG74YL8NKiMXbAwOUJ8nqOKEblBOqET4PztaQKSaH7CjAnNmK/CtLaPaM154PRpNE4SHSvBGSSNedRbA==" saltValue="6Mmm/8xA+NSekgd9Mzjk7g==" spinCount="100000" sheet="1" objects="1" scenarios="1"/>
  <mergeCells count="49">
    <mergeCell ref="A69:B69"/>
    <mergeCell ref="A56:A58"/>
    <mergeCell ref="D56:L56"/>
    <mergeCell ref="A59:B59"/>
    <mergeCell ref="A60:B60"/>
    <mergeCell ref="A64:B64"/>
    <mergeCell ref="A141:B141"/>
    <mergeCell ref="A7:L7"/>
    <mergeCell ref="A74:A76"/>
    <mergeCell ref="D74:L74"/>
    <mergeCell ref="A77:B77"/>
    <mergeCell ref="A78:B78"/>
    <mergeCell ref="A82:B82"/>
    <mergeCell ref="A87:B87"/>
    <mergeCell ref="A92:A94"/>
    <mergeCell ref="D92:L92"/>
    <mergeCell ref="A129:A131"/>
    <mergeCell ref="D129:L129"/>
    <mergeCell ref="A132:B132"/>
    <mergeCell ref="A135:B135"/>
    <mergeCell ref="A138:A140"/>
    <mergeCell ref="A113:B113"/>
    <mergeCell ref="D138:L138"/>
    <mergeCell ref="A38:A40"/>
    <mergeCell ref="D38:L38"/>
    <mergeCell ref="A41:B41"/>
    <mergeCell ref="A42:B42"/>
    <mergeCell ref="A46:B46"/>
    <mergeCell ref="A51:B51"/>
    <mergeCell ref="D110:L110"/>
    <mergeCell ref="A114:B114"/>
    <mergeCell ref="A118:B118"/>
    <mergeCell ref="A123:B123"/>
    <mergeCell ref="A95:B95"/>
    <mergeCell ref="A96:B96"/>
    <mergeCell ref="A100:B100"/>
    <mergeCell ref="A105:B105"/>
    <mergeCell ref="A110:A112"/>
    <mergeCell ref="A36:L36"/>
    <mergeCell ref="A1:L2"/>
    <mergeCell ref="A3:L3"/>
    <mergeCell ref="A5:L5"/>
    <mergeCell ref="B8:H8"/>
    <mergeCell ref="A9:A11"/>
    <mergeCell ref="B17:H17"/>
    <mergeCell ref="A18:A20"/>
    <mergeCell ref="A29:L29"/>
    <mergeCell ref="A35:L35"/>
    <mergeCell ref="A4:C4"/>
  </mergeCells>
  <hyperlinks>
    <hyperlink ref="A23" r:id="rId1" xr:uid="{00000000-0004-0000-0C00-000000000000}"/>
  </hyperlinks>
  <printOptions headings="1"/>
  <pageMargins left="0.17" right="0" top="0.78" bottom="0.5" header="0.22" footer="0.16"/>
  <pageSetup scale="70" firstPageNumber="28" orientation="landscape" useFirstPageNumber="1" horizontalDpi="1200" verticalDpi="1200" r:id="rId2"/>
  <headerFooter alignWithMargins="0">
    <oddHeader>&amp;L&amp;8Page &amp;P&amp;C
&amp;"Arial,Bold"CARES, CRRSA, ARP Schedule&amp;"Arial,Regular" 
(Detailed Schedule of Receipts and Disbursements)&amp;R&amp;8Page &amp;P</oddHeader>
  </headerFooter>
  <drawing r:id="rId3"/>
</worksheet>
</file>

<file path=xl/worksheets/sheet1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N27"/>
  <sheetViews>
    <sheetView showGridLines="0" defaultGridColor="0" colorId="8" zoomScaleNormal="100" workbookViewId="0">
      <selection activeCell="I8" sqref="I8"/>
    </sheetView>
  </sheetViews>
  <sheetFormatPr baseColWidth="10" defaultColWidth="9.1640625" defaultRowHeight="14"/>
  <cols>
    <col min="1" max="1" width="28.83203125" style="555" customWidth="1"/>
    <col min="2" max="2" width="5.6640625" style="409" customWidth="1"/>
    <col min="3" max="6" width="12.83203125" style="409" customWidth="1"/>
    <col min="7" max="7" width="6.5" style="409" customWidth="1"/>
    <col min="8" max="8" width="14.1640625" style="409" customWidth="1"/>
    <col min="9" max="9" width="12.83203125" style="409" customWidth="1"/>
    <col min="10" max="10" width="16.83203125" style="409" customWidth="1"/>
    <col min="11" max="11" width="15.5" style="409" customWidth="1"/>
    <col min="12" max="12" width="13.83203125" style="409" customWidth="1"/>
    <col min="13" max="16384" width="9.1640625" style="409"/>
  </cols>
  <sheetData>
    <row r="1" spans="1:14" ht="33" customHeight="1">
      <c r="A1" s="2301" t="s">
        <v>1419</v>
      </c>
      <c r="B1" s="2302"/>
      <c r="C1" s="2303"/>
      <c r="D1" s="572"/>
      <c r="E1" s="573"/>
      <c r="F1" s="573"/>
      <c r="G1" s="574"/>
      <c r="H1" s="575"/>
      <c r="I1" s="576"/>
      <c r="J1" s="2299"/>
      <c r="K1" s="2300"/>
      <c r="L1" s="2300"/>
    </row>
    <row r="2" spans="1:14" ht="69.75" customHeight="1">
      <c r="A2" s="577" t="s">
        <v>1328</v>
      </c>
      <c r="B2" s="578" t="s">
        <v>324</v>
      </c>
      <c r="C2" s="1158" t="str">
        <f>"Cost                     Beginning                July 1, "&amp;'AFR21'!$E$2-1</f>
        <v>Cost                     Beginning                July 1, 2020</v>
      </c>
      <c r="D2" s="1158" t="str">
        <f>"Add:                     Additions           July 1, "&amp;'AFR21'!E2-1&amp;" thru June 30, "&amp;'AFR21'!E2</f>
        <v>Add:                     Additions           July 1, 2020 thru June 30, 2021</v>
      </c>
      <c r="E2" s="1158" t="str">
        <f>"Less:  Deletions   July 1, "&amp;'AFR21'!E2-1&amp;" thru June 30, "&amp;'AFR21'!E2</f>
        <v>Less:  Deletions   July 1, 2020 thru June 30, 2021</v>
      </c>
      <c r="F2" s="1158" t="str">
        <f>"Cost Ending                      June 30, "&amp;'AFR21'!E2</f>
        <v>Cost Ending                      June 30, 2021</v>
      </c>
      <c r="G2" s="1158" t="s">
        <v>547</v>
      </c>
      <c r="H2" s="1158" t="str">
        <f>"Accumlated Depreciation Beginning                July 1, "&amp;'AFR21'!$E$2-1</f>
        <v>Accumlated Depreciation Beginning                July 1, 2020</v>
      </c>
      <c r="I2" s="1158" t="str">
        <f>"Add:  Depreciation Allowable                 July 1, "&amp;'AFR21'!E2-1&amp;" thru June 30, "&amp;'AFR21'!E2</f>
        <v>Add:  Depreciation Allowable                 July 1, 2020 thru June 30, 2021</v>
      </c>
      <c r="J2" s="1158" t="str">
        <f>"Less:  Depreciation Deletions                                   July 1, "&amp;'AFR21'!E2-1&amp;" thru               June 30, "&amp;'AFR21'!E2</f>
        <v>Less:  Depreciation Deletions                                   July 1, 2020 thru               June 30, 2021</v>
      </c>
      <c r="K2" s="1158" t="str">
        <f>"Accumulated Depreciation Ending              June 30, "&amp;'AFR21'!E2</f>
        <v>Accumulated Depreciation Ending              June 30, 2021</v>
      </c>
      <c r="L2" s="1158" t="str">
        <f>"Ending Balance Undepreciated           June 30, "&amp;'AFR21'!E2</f>
        <v>Ending Balance Undepreciated           June 30, 2021</v>
      </c>
      <c r="M2" s="579"/>
      <c r="N2" s="579"/>
    </row>
    <row r="3" spans="1:14" ht="15" thickBot="1">
      <c r="A3" s="806" t="s">
        <v>812</v>
      </c>
      <c r="B3" s="807">
        <v>210</v>
      </c>
      <c r="C3" s="1096"/>
      <c r="D3" s="1096"/>
      <c r="E3" s="1096"/>
      <c r="F3" s="1092">
        <f>(C3+D3)-E3</f>
        <v>0</v>
      </c>
      <c r="G3" s="581"/>
      <c r="H3" s="580"/>
      <c r="I3" s="580"/>
      <c r="J3" s="580"/>
      <c r="K3" s="855">
        <f>(H3+I3)-J3</f>
        <v>0</v>
      </c>
      <c r="L3" s="855">
        <f>F3-K3</f>
        <v>0</v>
      </c>
      <c r="M3" s="579"/>
      <c r="N3" s="579"/>
    </row>
    <row r="4" spans="1:14" ht="15" customHeight="1" thickTop="1">
      <c r="A4" s="808" t="s">
        <v>140</v>
      </c>
      <c r="B4" s="807">
        <v>220</v>
      </c>
      <c r="C4" s="1079"/>
      <c r="D4" s="1079"/>
      <c r="E4" s="1079"/>
      <c r="F4" s="1078"/>
      <c r="G4" s="582"/>
      <c r="H4" s="583"/>
      <c r="I4" s="583"/>
      <c r="J4" s="583"/>
      <c r="K4" s="584"/>
      <c r="L4" s="536"/>
    </row>
    <row r="5" spans="1:14" ht="15" thickBot="1">
      <c r="A5" s="540" t="s">
        <v>813</v>
      </c>
      <c r="B5" s="585">
        <v>221</v>
      </c>
      <c r="C5" s="1097">
        <v>929156</v>
      </c>
      <c r="D5" s="1097"/>
      <c r="E5" s="1097"/>
      <c r="F5" s="1092">
        <f>(C5+D5)-E5</f>
        <v>929156</v>
      </c>
      <c r="G5" s="582"/>
      <c r="H5" s="586"/>
      <c r="I5" s="586"/>
      <c r="J5" s="586"/>
      <c r="K5" s="546"/>
      <c r="L5" s="855">
        <f>F5-K5</f>
        <v>929156</v>
      </c>
    </row>
    <row r="6" spans="1:14" ht="16" thickTop="1" thickBot="1">
      <c r="A6" s="540" t="s">
        <v>1012</v>
      </c>
      <c r="B6" s="585">
        <v>222</v>
      </c>
      <c r="C6" s="1072"/>
      <c r="D6" s="1072"/>
      <c r="E6" s="1072"/>
      <c r="F6" s="1092">
        <f>(C6+D6)-E6</f>
        <v>0</v>
      </c>
      <c r="G6" s="582">
        <v>50</v>
      </c>
      <c r="H6" s="531"/>
      <c r="I6" s="531">
        <f>IF((C6+D6)-((ROUND(F6/G6,0))+H6)&lt;0,(C6+D6)-H6,ROUND(F6/G6,0))</f>
        <v>0</v>
      </c>
      <c r="J6" s="531"/>
      <c r="K6" s="855">
        <f>(H6+I6)-J6</f>
        <v>0</v>
      </c>
      <c r="L6" s="855">
        <f>F6-K6</f>
        <v>0</v>
      </c>
    </row>
    <row r="7" spans="1:14" ht="15" customHeight="1" thickTop="1">
      <c r="A7" s="808" t="s">
        <v>141</v>
      </c>
      <c r="B7" s="807">
        <v>230</v>
      </c>
      <c r="C7" s="1079"/>
      <c r="D7" s="1079"/>
      <c r="E7" s="1079"/>
      <c r="F7" s="1078"/>
      <c r="G7" s="587"/>
      <c r="H7" s="541"/>
      <c r="I7" s="541"/>
      <c r="J7" s="541"/>
      <c r="K7" s="536"/>
      <c r="L7" s="536"/>
    </row>
    <row r="8" spans="1:14" ht="15" thickBot="1">
      <c r="A8" s="540" t="s">
        <v>1013</v>
      </c>
      <c r="B8" s="585">
        <v>231</v>
      </c>
      <c r="C8" s="1098">
        <v>21868869</v>
      </c>
      <c r="D8" s="1098">
        <v>73611</v>
      </c>
      <c r="E8" s="1098"/>
      <c r="F8" s="1092">
        <f>(C8+D8)-E8</f>
        <v>21942480</v>
      </c>
      <c r="G8" s="587">
        <v>50</v>
      </c>
      <c r="H8" s="531">
        <v>11463002</v>
      </c>
      <c r="I8" s="531">
        <f>IF((C8+D8)-((ROUND(F8/G8,0))+H8)&lt;0,(C8+D8)-H8,ROUND(F8/G8,0))</f>
        <v>438850</v>
      </c>
      <c r="J8" s="531"/>
      <c r="K8" s="855">
        <f>(H8+I8)-J8</f>
        <v>11901852</v>
      </c>
      <c r="L8" s="855">
        <f>F8-K8</f>
        <v>10040628</v>
      </c>
    </row>
    <row r="9" spans="1:14" ht="16" thickTop="1" thickBot="1">
      <c r="A9" s="540" t="s">
        <v>1014</v>
      </c>
      <c r="B9" s="585">
        <v>232</v>
      </c>
      <c r="C9" s="1072">
        <v>1640826</v>
      </c>
      <c r="D9" s="1072">
        <v>62890</v>
      </c>
      <c r="E9" s="1072"/>
      <c r="F9" s="1092">
        <f>(C9+D9)-E9</f>
        <v>1703716</v>
      </c>
      <c r="G9" s="587">
        <v>20</v>
      </c>
      <c r="H9" s="531">
        <v>1236648</v>
      </c>
      <c r="I9" s="531">
        <f>IF((C9+D9)-((ROUND(F9/G9,0))+H9)&lt;0,(C9+D9)-H9,ROUND(F9/G9,0))</f>
        <v>85186</v>
      </c>
      <c r="J9" s="531"/>
      <c r="K9" s="855">
        <f>(H9+I9)-J9</f>
        <v>1321834</v>
      </c>
      <c r="L9" s="855">
        <f>F9-K9</f>
        <v>381882</v>
      </c>
    </row>
    <row r="10" spans="1:14" ht="26" thickTop="1" thickBot="1">
      <c r="A10" s="588" t="s">
        <v>1015</v>
      </c>
      <c r="B10" s="585">
        <v>240</v>
      </c>
      <c r="C10" s="1099"/>
      <c r="D10" s="1099"/>
      <c r="E10" s="1099"/>
      <c r="F10" s="1100">
        <f>(C10+D10)-E10</f>
        <v>0</v>
      </c>
      <c r="G10" s="587">
        <v>20</v>
      </c>
      <c r="H10" s="589"/>
      <c r="I10" s="589">
        <f>IF((C10+D10)-((ROUND(F10/G10,0))+H10)&lt;0,(C10+D10)-H10,ROUND(F10/G10,0))</f>
        <v>0</v>
      </c>
      <c r="J10" s="589"/>
      <c r="K10" s="855">
        <f>(H10+I10)-J10</f>
        <v>0</v>
      </c>
      <c r="L10" s="855">
        <f>F10-K10</f>
        <v>0</v>
      </c>
    </row>
    <row r="11" spans="1:14" ht="15" thickTop="1">
      <c r="A11" s="809" t="s">
        <v>1028</v>
      </c>
      <c r="B11" s="807">
        <v>250</v>
      </c>
      <c r="C11" s="1079"/>
      <c r="D11" s="1079"/>
      <c r="E11" s="1079"/>
      <c r="F11" s="1078"/>
      <c r="G11" s="587"/>
      <c r="H11" s="541"/>
      <c r="I11" s="541"/>
      <c r="J11" s="541"/>
      <c r="K11" s="536"/>
      <c r="L11" s="536"/>
    </row>
    <row r="12" spans="1:14" ht="15" thickBot="1">
      <c r="A12" s="590" t="s">
        <v>1016</v>
      </c>
      <c r="B12" s="585">
        <v>251</v>
      </c>
      <c r="C12" s="1098">
        <v>3860391</v>
      </c>
      <c r="D12" s="1098">
        <v>128554</v>
      </c>
      <c r="E12" s="1098">
        <v>416961</v>
      </c>
      <c r="F12" s="1092">
        <f>(C12+D12)-E12</f>
        <v>3571984</v>
      </c>
      <c r="G12" s="587">
        <v>10</v>
      </c>
      <c r="H12" s="531">
        <v>3860391</v>
      </c>
      <c r="I12" s="531">
        <f>IF((C12+D12)-((ROUND(F12/G12,0))+H12)&lt;0,(C12+D12)-H12,ROUND(F12/G12,0))</f>
        <v>128554</v>
      </c>
      <c r="J12" s="531">
        <v>416961</v>
      </c>
      <c r="K12" s="855">
        <f>(H12+I12)-J12</f>
        <v>3571984</v>
      </c>
      <c r="L12" s="855">
        <f>F12-K12</f>
        <v>0</v>
      </c>
    </row>
    <row r="13" spans="1:14" ht="16" thickTop="1" thickBot="1">
      <c r="A13" s="590" t="s">
        <v>1017</v>
      </c>
      <c r="B13" s="585">
        <v>252</v>
      </c>
      <c r="C13" s="1098"/>
      <c r="D13" s="1098"/>
      <c r="E13" s="1098"/>
      <c r="F13" s="1092">
        <f>(C13+D13)-E13</f>
        <v>0</v>
      </c>
      <c r="G13" s="587">
        <v>5</v>
      </c>
      <c r="H13" s="531"/>
      <c r="I13" s="531">
        <f>IF((C13+D13)-((ROUND(F13/G13,0))+H13)&lt;0,(C13+D13)-H13,ROUND(F13/G13,0))</f>
        <v>0</v>
      </c>
      <c r="J13" s="531"/>
      <c r="K13" s="855">
        <f>(H13+I13)-J13</f>
        <v>0</v>
      </c>
      <c r="L13" s="855">
        <f>F13-K13</f>
        <v>0</v>
      </c>
    </row>
    <row r="14" spans="1:14" ht="16" thickTop="1" thickBot="1">
      <c r="A14" s="590" t="s">
        <v>1018</v>
      </c>
      <c r="B14" s="585">
        <v>253</v>
      </c>
      <c r="C14" s="1072"/>
      <c r="D14" s="1072"/>
      <c r="E14" s="1072"/>
      <c r="F14" s="1092">
        <f>(C14+D14)-E14</f>
        <v>0</v>
      </c>
      <c r="G14" s="587">
        <v>3</v>
      </c>
      <c r="H14" s="531"/>
      <c r="I14" s="531">
        <f>IF((C14+D14)-((ROUND(F14/G14,0))+H14)&lt;0,(C14+D14)-H14,ROUND(F14/G14,0))</f>
        <v>0</v>
      </c>
      <c r="J14" s="531"/>
      <c r="K14" s="855">
        <f>(H14+I14)-J14</f>
        <v>0</v>
      </c>
      <c r="L14" s="855">
        <f>F14-K14</f>
        <v>0</v>
      </c>
    </row>
    <row r="15" spans="1:14" ht="15" customHeight="1" thickTop="1" thickBot="1">
      <c r="A15" s="808" t="s">
        <v>472</v>
      </c>
      <c r="B15" s="807">
        <v>260</v>
      </c>
      <c r="C15" s="1098"/>
      <c r="D15" s="1098"/>
      <c r="E15" s="1098"/>
      <c r="F15" s="1092">
        <f>(C15+D15)-E15</f>
        <v>0</v>
      </c>
      <c r="G15" s="591" t="s">
        <v>785</v>
      </c>
      <c r="H15" s="541"/>
      <c r="I15" s="541"/>
      <c r="J15" s="541"/>
      <c r="K15" s="541"/>
      <c r="L15" s="855">
        <f>F15-K15</f>
        <v>0</v>
      </c>
    </row>
    <row r="16" spans="1:14" ht="15" customHeight="1" thickTop="1" thickBot="1">
      <c r="A16" s="851" t="s">
        <v>581</v>
      </c>
      <c r="B16" s="852">
        <v>200</v>
      </c>
      <c r="C16" s="1092">
        <f>SUM(C3,C5:C6,C8:C10,C12:C15)</f>
        <v>28299242</v>
      </c>
      <c r="D16" s="1092">
        <f>SUM(D3,D5:D6,D8:D10,D12:D15)</f>
        <v>265055</v>
      </c>
      <c r="E16" s="1092">
        <f>SUM(E3,E5:E6,E8:E10,E12:E15)</f>
        <v>416961</v>
      </c>
      <c r="F16" s="1092">
        <f>SUM(F3,F5:F6,F8:F10,F12:F15)</f>
        <v>28147336</v>
      </c>
      <c r="G16" s="587"/>
      <c r="H16" s="849">
        <f>SUM(H3,H6,H8:H10,H12:H14,)</f>
        <v>16560041</v>
      </c>
      <c r="I16" s="849">
        <f>SUM(I3,I6,I8:I10,I12:I14,)</f>
        <v>652590</v>
      </c>
      <c r="J16" s="849">
        <f>SUM(J3,J6,J8:J10,J12:J14,)</f>
        <v>416961</v>
      </c>
      <c r="K16" s="849">
        <f>(H16+I16)-J16</f>
        <v>16795670</v>
      </c>
      <c r="L16" s="849">
        <f>F16-K16</f>
        <v>11351666</v>
      </c>
    </row>
    <row r="17" spans="1:12" ht="15" customHeight="1" thickTop="1" thickBot="1">
      <c r="A17" s="810" t="s">
        <v>239</v>
      </c>
      <c r="B17" s="807">
        <v>700</v>
      </c>
      <c r="C17" s="1075"/>
      <c r="D17" s="1075"/>
      <c r="E17" s="1075"/>
      <c r="F17" s="1092">
        <f>SUM('Expenditures 16-24'!I116,'Expenditures 16-24'!I155,'Expenditures 16-24'!I214,'Expenditures 16-24'!I309,'Expenditures 16-24'!I422,'Expenditures 16-24'!I447)</f>
        <v>381005</v>
      </c>
      <c r="G17" s="582">
        <v>10</v>
      </c>
      <c r="H17" s="533"/>
      <c r="I17" s="855">
        <f>F17/G17</f>
        <v>38100.5</v>
      </c>
      <c r="J17" s="533"/>
      <c r="K17" s="547"/>
      <c r="L17" s="547"/>
    </row>
    <row r="18" spans="1:12" ht="16" thickTop="1" thickBot="1">
      <c r="A18" s="853" t="s">
        <v>621</v>
      </c>
      <c r="B18" s="854"/>
      <c r="C18" s="535"/>
      <c r="D18" s="535"/>
      <c r="E18" s="535"/>
      <c r="F18" s="592"/>
      <c r="G18" s="593"/>
      <c r="H18" s="536"/>
      <c r="I18" s="849">
        <f>SUM(I16,I17)</f>
        <v>690690.5</v>
      </c>
      <c r="J18" s="536"/>
      <c r="K18" s="536"/>
      <c r="L18" s="536"/>
    </row>
    <row r="19" spans="1:12" ht="12" customHeight="1" thickTop="1">
      <c r="F19" s="431"/>
      <c r="L19" s="431"/>
    </row>
    <row r="20" spans="1:12" ht="12" customHeight="1">
      <c r="A20" s="594"/>
      <c r="B20" s="429"/>
      <c r="F20" s="431"/>
      <c r="L20" s="431"/>
    </row>
    <row r="21" spans="1:12" ht="12" customHeight="1">
      <c r="B21" s="429"/>
      <c r="F21" s="431"/>
      <c r="L21" s="431"/>
    </row>
    <row r="22" spans="1:12" ht="12" customHeight="1">
      <c r="B22" s="429"/>
      <c r="F22" s="431"/>
      <c r="L22" s="431"/>
    </row>
    <row r="23" spans="1:12" ht="12" customHeight="1">
      <c r="A23" s="595"/>
      <c r="B23" s="429"/>
      <c r="F23" s="431"/>
      <c r="L23" s="431"/>
    </row>
    <row r="24" spans="1:12" ht="12" customHeight="1">
      <c r="B24" s="429"/>
      <c r="F24" s="431"/>
      <c r="L24" s="431"/>
    </row>
    <row r="25" spans="1:12">
      <c r="F25" s="431"/>
      <c r="L25" s="431"/>
    </row>
    <row r="26" spans="1:12" ht="11" customHeight="1">
      <c r="A26" s="596"/>
      <c r="B26" s="230"/>
      <c r="D26" s="313"/>
    </row>
    <row r="27" spans="1:12">
      <c r="A27" s="596"/>
      <c r="B27" s="230"/>
      <c r="D27" s="313"/>
    </row>
  </sheetData>
  <sheetProtection algorithmName="SHA-512" hashValue="kpklATX4lK+9elUpRQgM4Lo02eV9gGzkuCTGEMYn7OrZ1d/FJYqybGn5E3a8qI5s9PnrYkNtpC4NyUWS4Kd+Fg==" saltValue="cDTK2SViVlQ8cKaD0Jrccg==" spinCount="100000" sheet="1" objects="1" scenarios="1"/>
  <mergeCells count="2">
    <mergeCell ref="J1:L1"/>
    <mergeCell ref="A1:C1"/>
  </mergeCells>
  <phoneticPr fontId="18" type="noConversion"/>
  <printOptions headings="1"/>
  <pageMargins left="0.25" right="0.17" top="1.1000000000000001" bottom="0.66" header="0.39" footer="0.17"/>
  <pageSetup scale="80" firstPageNumber="32" orientation="landscape" useFirstPageNumber="1" r:id="rId1"/>
  <headerFooter alignWithMargins="0">
    <oddHeader>&amp;L&amp;8Page &amp;P&amp;C &amp;R&amp;8Page &amp;P</oddHeader>
  </headerFooter>
</worksheet>
</file>

<file path=xl/worksheets/sheet1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8"/>
  <dimension ref="A1:I222"/>
  <sheetViews>
    <sheetView showGridLines="0" defaultGridColor="0" colorId="8" zoomScaleNormal="100" workbookViewId="0">
      <selection activeCell="L195" sqref="L195"/>
    </sheetView>
  </sheetViews>
  <sheetFormatPr baseColWidth="10" defaultColWidth="8.6640625" defaultRowHeight="11"/>
  <cols>
    <col min="1" max="1" width="22.1640625" style="1398" customWidth="1"/>
    <col min="2" max="2" width="31.83203125" style="1398" customWidth="1"/>
    <col min="3" max="3" width="6.6640625" style="1406" customWidth="1"/>
    <col min="4" max="4" width="55.6640625" style="1398" customWidth="1"/>
    <col min="5" max="5" width="3.1640625" style="1406" customWidth="1"/>
    <col min="6" max="6" width="17.5" style="1398" customWidth="1"/>
    <col min="7" max="7" width="0.83203125" style="1398" customWidth="1"/>
    <col min="8" max="8" width="2.33203125" style="1398" customWidth="1"/>
    <col min="9" max="16384" width="8.6640625" style="1398"/>
  </cols>
  <sheetData>
    <row r="1" spans="1:9" ht="19.5" customHeight="1" thickTop="1">
      <c r="A1" s="2307" t="str">
        <f>"ESTIMATED OPERATING EXPENSE PER PUPIL (OEPP)/PER CAPITA TUITION CHARGE (PCTC) COMPUTATIONS ("&amp;'AFR21'!E2-1&amp;" - "&amp;'AFR21'!E2&amp;")"</f>
        <v>ESTIMATED OPERATING EXPENSE PER PUPIL (OEPP)/PER CAPITA TUITION CHARGE (PCTC) COMPUTATIONS (2020 - 2021)</v>
      </c>
      <c r="B1" s="2308"/>
      <c r="C1" s="2308"/>
      <c r="D1" s="2308"/>
      <c r="E1" s="2308"/>
      <c r="F1" s="2309"/>
      <c r="G1" s="1397"/>
      <c r="I1" s="1399"/>
    </row>
    <row r="2" spans="1:9" ht="15" customHeight="1" thickBot="1">
      <c r="A2" s="2310" t="s">
        <v>421</v>
      </c>
      <c r="B2" s="2311"/>
      <c r="C2" s="2311"/>
      <c r="D2" s="2311"/>
      <c r="E2" s="2311"/>
      <c r="F2" s="2312"/>
      <c r="G2" s="1400"/>
    </row>
    <row r="3" spans="1:9" ht="5.25" customHeight="1" thickTop="1">
      <c r="A3" s="1401"/>
      <c r="B3" s="1402"/>
      <c r="C3" s="1403"/>
      <c r="D3" s="1402"/>
      <c r="E3" s="1403"/>
      <c r="F3" s="1402"/>
      <c r="G3" s="1402"/>
    </row>
    <row r="4" spans="1:9" ht="12.25" customHeight="1">
      <c r="A4" s="1404" t="s">
        <v>974</v>
      </c>
      <c r="B4" s="1405" t="s">
        <v>112</v>
      </c>
      <c r="D4" s="1407" t="s">
        <v>455</v>
      </c>
      <c r="F4" s="1405" t="s">
        <v>787</v>
      </c>
    </row>
    <row r="5" spans="1:9" ht="7.5" customHeight="1">
      <c r="A5" s="2313"/>
      <c r="B5" s="2314"/>
      <c r="C5" s="2314"/>
      <c r="D5" s="2314"/>
      <c r="E5" s="2314"/>
      <c r="F5" s="2314"/>
    </row>
    <row r="6" spans="1:9" ht="13.5" customHeight="1" thickBot="1">
      <c r="A6" s="2304" t="s">
        <v>1000</v>
      </c>
      <c r="B6" s="2305"/>
      <c r="C6" s="2305"/>
      <c r="D6" s="2305"/>
      <c r="E6" s="2305"/>
      <c r="F6" s="2306"/>
      <c r="G6" s="1399"/>
    </row>
    <row r="7" spans="1:9" s="1399" customFormat="1" ht="12" thickTop="1">
      <c r="A7" s="1408" t="s">
        <v>446</v>
      </c>
      <c r="B7" s="1409"/>
      <c r="C7" s="1410"/>
      <c r="D7" s="1409"/>
      <c r="E7" s="1410"/>
      <c r="F7" s="1409"/>
    </row>
    <row r="8" spans="1:9">
      <c r="A8" s="598" t="s">
        <v>405</v>
      </c>
      <c r="B8" s="1411" t="s">
        <v>1700</v>
      </c>
      <c r="C8" s="1412"/>
      <c r="D8" s="598" t="s">
        <v>445</v>
      </c>
      <c r="E8" s="1410" t="s">
        <v>877</v>
      </c>
      <c r="F8" s="1101">
        <f>'Expenditures 16-24'!K116</f>
        <v>12175721</v>
      </c>
      <c r="G8" s="1399"/>
    </row>
    <row r="9" spans="1:9">
      <c r="A9" s="598" t="s">
        <v>406</v>
      </c>
      <c r="B9" s="1411" t="s">
        <v>1701</v>
      </c>
      <c r="C9" s="1412"/>
      <c r="D9" s="598" t="s">
        <v>445</v>
      </c>
      <c r="E9" s="1410"/>
      <c r="F9" s="1102">
        <f>'Expenditures 16-24'!K155</f>
        <v>1741417</v>
      </c>
      <c r="G9" s="1413"/>
    </row>
    <row r="10" spans="1:9">
      <c r="A10" s="598" t="s">
        <v>443</v>
      </c>
      <c r="B10" s="1411" t="s">
        <v>1702</v>
      </c>
      <c r="C10" s="1412"/>
      <c r="D10" s="598" t="s">
        <v>445</v>
      </c>
      <c r="E10" s="1410"/>
      <c r="F10" s="1102">
        <f>'Expenditures 16-24'!K178</f>
        <v>762462</v>
      </c>
      <c r="G10" s="1413"/>
    </row>
    <row r="11" spans="1:9">
      <c r="A11" s="598" t="s">
        <v>407</v>
      </c>
      <c r="B11" s="1411" t="s">
        <v>1703</v>
      </c>
      <c r="C11" s="1412"/>
      <c r="D11" s="598" t="s">
        <v>445</v>
      </c>
      <c r="E11" s="1410"/>
      <c r="F11" s="1102">
        <f>'Expenditures 16-24'!K214</f>
        <v>179569</v>
      </c>
      <c r="G11" s="1413"/>
    </row>
    <row r="12" spans="1:9">
      <c r="A12" s="598" t="s">
        <v>408</v>
      </c>
      <c r="B12" s="1411" t="s">
        <v>1704</v>
      </c>
      <c r="C12" s="1412"/>
      <c r="D12" s="598" t="s">
        <v>445</v>
      </c>
      <c r="E12" s="1410"/>
      <c r="F12" s="1102">
        <f>'Expenditures 16-24'!K292</f>
        <v>324497</v>
      </c>
      <c r="G12" s="1413"/>
    </row>
    <row r="13" spans="1:9">
      <c r="A13" s="598" t="s">
        <v>104</v>
      </c>
      <c r="B13" s="1411" t="s">
        <v>1705</v>
      </c>
      <c r="C13" s="1412"/>
      <c r="D13" s="598" t="s">
        <v>445</v>
      </c>
      <c r="E13" s="1410"/>
      <c r="F13" s="1102">
        <f>'Expenditures 16-24'!K422</f>
        <v>279379</v>
      </c>
      <c r="G13" s="1414"/>
    </row>
    <row r="14" spans="1:9" ht="12" customHeight="1" thickBot="1">
      <c r="A14" s="1415"/>
      <c r="B14" s="1416"/>
      <c r="C14" s="1417"/>
      <c r="D14" s="1418" t="s">
        <v>445</v>
      </c>
      <c r="E14" s="1419" t="s">
        <v>877</v>
      </c>
      <c r="F14" s="1103">
        <f>SUM(F8:F13)</f>
        <v>15463045</v>
      </c>
      <c r="G14" s="1399"/>
    </row>
    <row r="15" spans="1:9" ht="3.75" customHeight="1" thickTop="1">
      <c r="A15" s="1399"/>
      <c r="B15" s="1399"/>
      <c r="C15" s="1412"/>
      <c r="D15" s="1399"/>
      <c r="E15" s="1410"/>
      <c r="F15" s="1420"/>
      <c r="G15" s="1399"/>
    </row>
    <row r="16" spans="1:9" ht="12" customHeight="1">
      <c r="A16" s="1421" t="s">
        <v>456</v>
      </c>
      <c r="B16" s="1379"/>
      <c r="C16" s="1379"/>
      <c r="D16" s="1409"/>
      <c r="E16" s="1410"/>
      <c r="F16" s="1422"/>
      <c r="G16" s="1399"/>
    </row>
    <row r="17" spans="1:7" ht="4.5" customHeight="1">
      <c r="A17" s="1421"/>
      <c r="B17" s="1379"/>
      <c r="C17" s="1379"/>
      <c r="D17" s="1409"/>
      <c r="E17" s="1410"/>
      <c r="F17" s="1422"/>
      <c r="G17" s="1399"/>
    </row>
    <row r="18" spans="1:7" ht="12">
      <c r="A18" s="598" t="s">
        <v>407</v>
      </c>
      <c r="B18" s="1411" t="s">
        <v>1768</v>
      </c>
      <c r="C18" s="1423">
        <f>'Revenues 10-15'!B43</f>
        <v>1412</v>
      </c>
      <c r="D18" s="1424" t="str">
        <f>'Revenues 10-15'!A43</f>
        <v>Regular - Transp Fees from Other Districts (In State)</v>
      </c>
      <c r="E18" s="1410" t="s">
        <v>877</v>
      </c>
      <c r="F18" s="1104">
        <f>'Revenues 10-15'!F43</f>
        <v>0</v>
      </c>
      <c r="G18" s="1399"/>
    </row>
    <row r="19" spans="1:7" ht="12">
      <c r="A19" s="598" t="s">
        <v>407</v>
      </c>
      <c r="B19" s="1411" t="s">
        <v>1769</v>
      </c>
      <c r="C19" s="1425">
        <f>'Revenues 10-15'!B47</f>
        <v>1421</v>
      </c>
      <c r="D19" s="1426" t="str">
        <f>'Revenues 10-15'!A47</f>
        <v>Summer Sch - Transp. Fees from Pupils or Parents (In State)</v>
      </c>
      <c r="E19" s="1427"/>
      <c r="F19" s="1428">
        <f>'Revenues 10-15'!F47</f>
        <v>0</v>
      </c>
      <c r="G19" s="1399"/>
    </row>
    <row r="20" spans="1:7" ht="12">
      <c r="A20" s="598" t="s">
        <v>407</v>
      </c>
      <c r="B20" s="1411" t="s">
        <v>1770</v>
      </c>
      <c r="C20" s="1423">
        <f>'Revenues 10-15'!B48</f>
        <v>1422</v>
      </c>
      <c r="D20" s="1424" t="str">
        <f>'Revenues 10-15'!A48</f>
        <v>Summer Sch - Transp. Fees from Other Districts (In State)</v>
      </c>
      <c r="E20" s="1410"/>
      <c r="F20" s="1105">
        <f>'Revenues 10-15'!F48</f>
        <v>0</v>
      </c>
      <c r="G20" s="1399"/>
    </row>
    <row r="21" spans="1:7" ht="12">
      <c r="A21" s="598" t="s">
        <v>407</v>
      </c>
      <c r="B21" s="1411" t="s">
        <v>1771</v>
      </c>
      <c r="C21" s="1425">
        <f>'Revenues 10-15'!B49</f>
        <v>1423</v>
      </c>
      <c r="D21" s="1424" t="str">
        <f>'Revenues 10-15'!A49</f>
        <v>Summer Sch - Transp. Fees from Other Sources (In State)</v>
      </c>
      <c r="E21" s="1410"/>
      <c r="F21" s="1106">
        <f>'Revenues 10-15'!F49</f>
        <v>0</v>
      </c>
      <c r="G21" s="1399"/>
    </row>
    <row r="22" spans="1:7" ht="12">
      <c r="A22" s="598" t="s">
        <v>407</v>
      </c>
      <c r="B22" s="1411" t="s">
        <v>1772</v>
      </c>
      <c r="C22" s="1425">
        <f>'Revenues 10-15'!B50</f>
        <v>1424</v>
      </c>
      <c r="D22" s="1424" t="str">
        <f>'Revenues 10-15'!A50</f>
        <v>Summer Sch - Transp. Fees from Other Sources (Out of State)</v>
      </c>
      <c r="E22" s="1410"/>
      <c r="F22" s="1106">
        <f>'Revenues 10-15'!F50</f>
        <v>0</v>
      </c>
      <c r="G22" s="1399"/>
    </row>
    <row r="23" spans="1:7" ht="12">
      <c r="A23" s="598" t="s">
        <v>407</v>
      </c>
      <c r="B23" s="1411" t="s">
        <v>1845</v>
      </c>
      <c r="C23" s="1423">
        <f>'Revenues 10-15'!B52</f>
        <v>1432</v>
      </c>
      <c r="D23" s="1424" t="str">
        <f>'Revenues 10-15'!A52</f>
        <v>CTE - Transp Fees from Other Districts (In State)</v>
      </c>
      <c r="E23" s="1410"/>
      <c r="F23" s="1106">
        <f>'Revenues 10-15'!F52</f>
        <v>0</v>
      </c>
      <c r="G23" s="1399"/>
    </row>
    <row r="24" spans="1:7" ht="12">
      <c r="A24" s="598" t="s">
        <v>407</v>
      </c>
      <c r="B24" s="1411" t="s">
        <v>1773</v>
      </c>
      <c r="C24" s="1423">
        <f>'Revenues 10-15'!B56</f>
        <v>1442</v>
      </c>
      <c r="D24" s="1424" t="str">
        <f>'Revenues 10-15'!A56</f>
        <v>Special Ed - Transp Fees from Other Districts (In State)</v>
      </c>
      <c r="E24" s="1410"/>
      <c r="F24" s="1106">
        <f>'Revenues 10-15'!F56</f>
        <v>0</v>
      </c>
      <c r="G24" s="1399"/>
    </row>
    <row r="25" spans="1:7" ht="12">
      <c r="A25" s="598" t="s">
        <v>407</v>
      </c>
      <c r="B25" s="1411" t="s">
        <v>1774</v>
      </c>
      <c r="C25" s="1423">
        <f>'Revenues 10-15'!B59</f>
        <v>1451</v>
      </c>
      <c r="D25" s="1424" t="str">
        <f>'Revenues 10-15'!A59</f>
        <v>Adult - Transp Fees from Pupils or Parents (In State)</v>
      </c>
      <c r="E25" s="1410"/>
      <c r="F25" s="1106">
        <f>'Revenues 10-15'!F59</f>
        <v>0</v>
      </c>
      <c r="G25" s="1399"/>
    </row>
    <row r="26" spans="1:7" ht="12">
      <c r="A26" s="598" t="s">
        <v>407</v>
      </c>
      <c r="B26" s="1411" t="s">
        <v>1775</v>
      </c>
      <c r="C26" s="1423">
        <f>'Revenues 10-15'!B60</f>
        <v>1452</v>
      </c>
      <c r="D26" s="1424" t="str">
        <f>'Revenues 10-15'!A60</f>
        <v>Adult - Transp Fees from Other Districts (In State)</v>
      </c>
      <c r="E26" s="1410"/>
      <c r="F26" s="1106">
        <f>'Revenues 10-15'!F60</f>
        <v>0</v>
      </c>
      <c r="G26" s="1399"/>
    </row>
    <row r="27" spans="1:7" ht="12">
      <c r="A27" s="598" t="s">
        <v>407</v>
      </c>
      <c r="B27" s="1411" t="s">
        <v>1776</v>
      </c>
      <c r="C27" s="1423">
        <f>'Revenues 10-15'!B61</f>
        <v>1453</v>
      </c>
      <c r="D27" s="1424" t="str">
        <f>'Revenues 10-15'!A61</f>
        <v>Adult - Transp Fees from Other Sources (In State)</v>
      </c>
      <c r="E27" s="1410"/>
      <c r="F27" s="1106">
        <f>'Revenues 10-15'!F61</f>
        <v>0</v>
      </c>
      <c r="G27" s="1399"/>
    </row>
    <row r="28" spans="1:7" ht="12">
      <c r="A28" s="598" t="s">
        <v>407</v>
      </c>
      <c r="B28" s="1411" t="s">
        <v>1777</v>
      </c>
      <c r="C28" s="1423">
        <f>'Revenues 10-15'!B62</f>
        <v>1454</v>
      </c>
      <c r="D28" s="1424" t="str">
        <f>'Revenues 10-15'!A62</f>
        <v>Adult - Transp Fees from Other Sources (Out of State)</v>
      </c>
      <c r="E28" s="1410"/>
      <c r="F28" s="1106">
        <f>'Revenues 10-15'!F62</f>
        <v>0</v>
      </c>
      <c r="G28" s="1399"/>
    </row>
    <row r="29" spans="1:7">
      <c r="A29" s="598" t="s">
        <v>994</v>
      </c>
      <c r="B29" s="1411" t="s">
        <v>1778</v>
      </c>
      <c r="C29" s="1429">
        <f>'Revenues 10-15'!B151</f>
        <v>3410</v>
      </c>
      <c r="D29" s="1430" t="str">
        <f>'Revenues 10-15'!A151</f>
        <v>Adult Ed (from ICCB)</v>
      </c>
      <c r="E29" s="1410"/>
      <c r="F29" s="1106">
        <f>SUM('Revenues 10-15'!D151,'Revenues 10-15'!F151)</f>
        <v>0</v>
      </c>
      <c r="G29" s="1399"/>
    </row>
    <row r="30" spans="1:7">
      <c r="A30" s="598" t="s">
        <v>994</v>
      </c>
      <c r="B30" s="1411" t="s">
        <v>1779</v>
      </c>
      <c r="C30" s="1429">
        <f>'Revenues 10-15'!B152</f>
        <v>3499</v>
      </c>
      <c r="D30" s="1430" t="str">
        <f>'Revenues 10-15'!A152</f>
        <v>Adult Ed - Other (Describe &amp; Itemize)</v>
      </c>
      <c r="E30" s="1410"/>
      <c r="F30" s="1431">
        <f>('Revenues 10-15'!D152+'Revenues 10-15'!F152)</f>
        <v>0</v>
      </c>
      <c r="G30" s="1399"/>
    </row>
    <row r="31" spans="1:7" ht="12">
      <c r="A31" s="598" t="s">
        <v>994</v>
      </c>
      <c r="B31" s="1411" t="s">
        <v>1780</v>
      </c>
      <c r="C31" s="1423">
        <f>'Revenues 10-15'!B213</f>
        <v>4600</v>
      </c>
      <c r="D31" s="1432" t="str">
        <f>'Revenues 10-15'!A213</f>
        <v>Fed - Spec Education - Preschool Flow-Through</v>
      </c>
      <c r="E31" s="597"/>
      <c r="F31" s="1106">
        <f>SUM('Revenues 10-15'!D213,'Revenues 10-15'!F213)</f>
        <v>0</v>
      </c>
      <c r="G31" s="1399"/>
    </row>
    <row r="32" spans="1:7" ht="12">
      <c r="A32" s="598" t="s">
        <v>994</v>
      </c>
      <c r="B32" s="1411" t="s">
        <v>1781</v>
      </c>
      <c r="C32" s="1423">
        <f>'Revenues 10-15'!B214</f>
        <v>4605</v>
      </c>
      <c r="D32" s="1433" t="str">
        <f>'Revenues 10-15'!A214</f>
        <v>Fed - Spec Education - Preschool Discretionary</v>
      </c>
      <c r="E32" s="597"/>
      <c r="F32" s="1106">
        <f>SUM('Revenues 10-15'!D214,'Revenues 10-15'!F214)</f>
        <v>0</v>
      </c>
      <c r="G32" s="1399"/>
    </row>
    <row r="33" spans="1:7" ht="12">
      <c r="A33" s="598" t="s">
        <v>406</v>
      </c>
      <c r="B33" s="1411" t="s">
        <v>1782</v>
      </c>
      <c r="C33" s="1423">
        <f>'Revenues 10-15'!B224</f>
        <v>4810</v>
      </c>
      <c r="D33" s="1432" t="str">
        <f>'Revenues 10-15'!A224</f>
        <v>Federal - Adult Education</v>
      </c>
      <c r="E33" s="1410"/>
      <c r="F33" s="1106">
        <f>'Revenues 10-15'!D224</f>
        <v>0</v>
      </c>
      <c r="G33" s="1399"/>
    </row>
    <row r="34" spans="1:7" ht="12">
      <c r="A34" s="598" t="s">
        <v>405</v>
      </c>
      <c r="B34" s="598" t="s">
        <v>1706</v>
      </c>
      <c r="C34" s="1434" t="str">
        <f>'Expenditures 16-24'!B7</f>
        <v>1125</v>
      </c>
      <c r="D34" s="1435" t="str">
        <f>'Expenditures 16-24'!A7</f>
        <v>Pre-K Programs</v>
      </c>
      <c r="E34" s="1410"/>
      <c r="F34" s="1106">
        <f>'Expenditures 16-24'!K7-SUM('Expenditures 16-24'!G7,'Expenditures 16-24'!I7)</f>
        <v>0</v>
      </c>
      <c r="G34" s="1399"/>
    </row>
    <row r="35" spans="1:7" ht="12">
      <c r="A35" s="598" t="s">
        <v>405</v>
      </c>
      <c r="B35" s="598" t="s">
        <v>1707</v>
      </c>
      <c r="C35" s="1434" t="str">
        <f>'Expenditures 16-24'!B9</f>
        <v>1225</v>
      </c>
      <c r="D35" s="1435" t="str">
        <f>'Expenditures 16-24'!A9</f>
        <v>Special Education Programs Pre-K</v>
      </c>
      <c r="E35" s="1410"/>
      <c r="F35" s="1106">
        <f>'Expenditures 16-24'!K9-SUM('Expenditures 16-24'!G9+'Expenditures 16-24'!I9)</f>
        <v>165458</v>
      </c>
      <c r="G35" s="1399"/>
    </row>
    <row r="36" spans="1:7" ht="12">
      <c r="A36" s="598" t="s">
        <v>405</v>
      </c>
      <c r="B36" s="598" t="s">
        <v>1708</v>
      </c>
      <c r="C36" s="1434" t="str">
        <f>'Expenditures 16-24'!B11</f>
        <v>1275</v>
      </c>
      <c r="D36" s="1435" t="str">
        <f>'Expenditures 16-24'!A11</f>
        <v>Remedial and Supplemental Programs Pre-K</v>
      </c>
      <c r="E36" s="1410"/>
      <c r="F36" s="1106">
        <f>'Expenditures 16-24'!K11-SUM('Expenditures 16-24'!G11,'Expenditures 16-24'!I11)</f>
        <v>0</v>
      </c>
      <c r="G36" s="1399"/>
    </row>
    <row r="37" spans="1:7" ht="12">
      <c r="A37" s="598" t="s">
        <v>405</v>
      </c>
      <c r="B37" s="598" t="s">
        <v>1709</v>
      </c>
      <c r="C37" s="1434">
        <f>'Expenditures 16-24'!B12</f>
        <v>1300</v>
      </c>
      <c r="D37" s="1436" t="str">
        <f>'Expenditures 16-24'!A12</f>
        <v>Adult/Continuing Education Programs</v>
      </c>
      <c r="E37" s="1410"/>
      <c r="F37" s="1106">
        <f>'Expenditures 16-24'!K12-SUM('Expenditures 16-24'!G12+'Expenditures 16-24'!I12)</f>
        <v>0</v>
      </c>
      <c r="G37" s="1399"/>
    </row>
    <row r="38" spans="1:7" ht="12">
      <c r="A38" s="598" t="s">
        <v>405</v>
      </c>
      <c r="B38" s="598" t="s">
        <v>1710</v>
      </c>
      <c r="C38" s="1434">
        <f>'Expenditures 16-24'!B15</f>
        <v>1600</v>
      </c>
      <c r="D38" s="1436" t="str">
        <f>'Expenditures 16-24'!A15</f>
        <v>Summer School Programs</v>
      </c>
      <c r="E38" s="1410"/>
      <c r="F38" s="1106">
        <f>'Expenditures 16-24'!K15-SUM('Expenditures 16-24'!G15,'Expenditures 16-24'!I15)</f>
        <v>26407</v>
      </c>
      <c r="G38" s="1399"/>
    </row>
    <row r="39" spans="1:7" ht="12">
      <c r="A39" s="598" t="s">
        <v>405</v>
      </c>
      <c r="B39" s="598" t="s">
        <v>1711</v>
      </c>
      <c r="C39" s="1434" t="str">
        <f>'Expenditures 16-24'!B20</f>
        <v>1910</v>
      </c>
      <c r="D39" s="1436" t="str">
        <f>'Expenditures 16-24'!A20</f>
        <v>Pre-K Programs - Private Tuition</v>
      </c>
      <c r="E39" s="1410"/>
      <c r="F39" s="1106">
        <f>'Expenditures 16-24'!K20</f>
        <v>0</v>
      </c>
      <c r="G39" s="1399"/>
    </row>
    <row r="40" spans="1:7" ht="12">
      <c r="A40" s="598" t="s">
        <v>405</v>
      </c>
      <c r="B40" s="598" t="s">
        <v>1712</v>
      </c>
      <c r="C40" s="1434" t="str">
        <f>'Expenditures 16-24'!B21</f>
        <v>1911</v>
      </c>
      <c r="D40" s="1436" t="str">
        <f>'Expenditures 16-24'!A21</f>
        <v>Regular K-12 Programs - Private Tuition</v>
      </c>
      <c r="E40" s="1410"/>
      <c r="F40" s="1106">
        <f>'Expenditures 16-24'!K21</f>
        <v>0</v>
      </c>
      <c r="G40" s="1399"/>
    </row>
    <row r="41" spans="1:7" ht="12">
      <c r="A41" s="598" t="s">
        <v>405</v>
      </c>
      <c r="B41" s="598" t="s">
        <v>1713</v>
      </c>
      <c r="C41" s="1434" t="str">
        <f>'Expenditures 16-24'!B22</f>
        <v>1912</v>
      </c>
      <c r="D41" s="1436" t="str">
        <f>'Expenditures 16-24'!A22</f>
        <v>Special Education Programs K-12 - Private Tuition</v>
      </c>
      <c r="E41" s="1410"/>
      <c r="F41" s="1106">
        <f>'Expenditures 16-24'!K22</f>
        <v>26955</v>
      </c>
      <c r="G41" s="1399"/>
    </row>
    <row r="42" spans="1:7" ht="12">
      <c r="A42" s="598" t="s">
        <v>405</v>
      </c>
      <c r="B42" s="598" t="s">
        <v>1714</v>
      </c>
      <c r="C42" s="1437" t="str">
        <f>'Expenditures 16-24'!B23</f>
        <v>1913</v>
      </c>
      <c r="D42" s="1436" t="str">
        <f>'Expenditures 16-24'!A23</f>
        <v>Special Education Programs Pre-K - Tuition</v>
      </c>
      <c r="E42" s="1410"/>
      <c r="F42" s="1106">
        <f>'Expenditures 16-24'!K23</f>
        <v>0</v>
      </c>
      <c r="G42" s="1399"/>
    </row>
    <row r="43" spans="1:7" ht="12">
      <c r="A43" s="598" t="s">
        <v>405</v>
      </c>
      <c r="B43" s="598" t="s">
        <v>1715</v>
      </c>
      <c r="C43" s="1434" t="str">
        <f>'Expenditures 16-24'!B24</f>
        <v>1914</v>
      </c>
      <c r="D43" s="1436" t="str">
        <f>'Expenditures 16-24'!A24</f>
        <v>Remedial/Supplemental Programs K-12 - Private Tuition</v>
      </c>
      <c r="E43" s="1410"/>
      <c r="F43" s="1106">
        <f>'Expenditures 16-24'!K24</f>
        <v>0</v>
      </c>
      <c r="G43" s="1399"/>
    </row>
    <row r="44" spans="1:7" ht="12">
      <c r="A44" s="598" t="s">
        <v>405</v>
      </c>
      <c r="B44" s="598" t="s">
        <v>1716</v>
      </c>
      <c r="C44" s="1437" t="str">
        <f>'Expenditures 16-24'!B25</f>
        <v>1915</v>
      </c>
      <c r="D44" s="1436" t="str">
        <f>'Expenditures 16-24'!A25</f>
        <v>Remedial/Supplemental Programs Pre-K - Private Tuition</v>
      </c>
      <c r="E44" s="1410"/>
      <c r="F44" s="1106">
        <f>'Expenditures 16-24'!K25</f>
        <v>0</v>
      </c>
      <c r="G44" s="1399"/>
    </row>
    <row r="45" spans="1:7" ht="12">
      <c r="A45" s="598" t="s">
        <v>405</v>
      </c>
      <c r="B45" s="598" t="s">
        <v>1717</v>
      </c>
      <c r="C45" s="1437" t="str">
        <f>'Expenditures 16-24'!B26</f>
        <v>1916</v>
      </c>
      <c r="D45" s="1436" t="str">
        <f>'Expenditures 16-24'!A26</f>
        <v>Adult/Continuing Education Programs - Private Tuition</v>
      </c>
      <c r="E45" s="1410"/>
      <c r="F45" s="1106">
        <f>'Expenditures 16-24'!K26</f>
        <v>0</v>
      </c>
      <c r="G45" s="1399"/>
    </row>
    <row r="46" spans="1:7" ht="12">
      <c r="A46" s="598" t="s">
        <v>405</v>
      </c>
      <c r="B46" s="598" t="s">
        <v>1718</v>
      </c>
      <c r="C46" s="1434" t="str">
        <f>'Expenditures 16-24'!B27</f>
        <v>1917</v>
      </c>
      <c r="D46" s="1436" t="str">
        <f>'Expenditures 16-24'!A27</f>
        <v>CTE Programs - Private Tuition</v>
      </c>
      <c r="E46" s="1410"/>
      <c r="F46" s="1106">
        <f>'Expenditures 16-24'!K27</f>
        <v>0</v>
      </c>
      <c r="G46" s="1399"/>
    </row>
    <row r="47" spans="1:7" ht="12">
      <c r="A47" s="598" t="s">
        <v>405</v>
      </c>
      <c r="B47" s="598" t="s">
        <v>1719</v>
      </c>
      <c r="C47" s="1438" t="str">
        <f>'Expenditures 16-24'!B28</f>
        <v>1918</v>
      </c>
      <c r="D47" s="1439" t="str">
        <f>'Expenditures 16-24'!A28</f>
        <v>Interscholastic Programs - Private Tuition</v>
      </c>
      <c r="E47" s="1410"/>
      <c r="F47" s="1106">
        <f>'Expenditures 16-24'!K28</f>
        <v>0</v>
      </c>
      <c r="G47" s="1399"/>
    </row>
    <row r="48" spans="1:7" ht="12">
      <c r="A48" s="598" t="s">
        <v>405</v>
      </c>
      <c r="B48" s="598" t="s">
        <v>1720</v>
      </c>
      <c r="C48" s="1437" t="str">
        <f>'Expenditures 16-24'!B29</f>
        <v>1919</v>
      </c>
      <c r="D48" s="1436" t="str">
        <f>'Expenditures 16-24'!A29</f>
        <v>Summer School Programs - Private Tuition</v>
      </c>
      <c r="E48" s="1410"/>
      <c r="F48" s="1106">
        <f>'Expenditures 16-24'!K29</f>
        <v>0</v>
      </c>
      <c r="G48" s="1399"/>
    </row>
    <row r="49" spans="1:7" ht="12">
      <c r="A49" s="598" t="s">
        <v>405</v>
      </c>
      <c r="B49" s="598" t="s">
        <v>1721</v>
      </c>
      <c r="C49" s="1434" t="str">
        <f>'Expenditures 16-24'!B30</f>
        <v>1920</v>
      </c>
      <c r="D49" s="1436" t="str">
        <f>'Expenditures 16-24'!A30</f>
        <v>Gifted Programs - Private Tuition</v>
      </c>
      <c r="E49" s="1410"/>
      <c r="F49" s="1106">
        <f>'Expenditures 16-24'!K30</f>
        <v>0</v>
      </c>
      <c r="G49" s="1399"/>
    </row>
    <row r="50" spans="1:7" ht="12">
      <c r="A50" s="598" t="s">
        <v>405</v>
      </c>
      <c r="B50" s="598" t="s">
        <v>1722</v>
      </c>
      <c r="C50" s="1434" t="str">
        <f>'Expenditures 16-24'!B31</f>
        <v>1921</v>
      </c>
      <c r="D50" s="1436" t="str">
        <f>'Expenditures 16-24'!A31</f>
        <v>Bilingual Programs - Private Tuition</v>
      </c>
      <c r="E50" s="1410"/>
      <c r="F50" s="1106">
        <f>'Expenditures 16-24'!K31</f>
        <v>0</v>
      </c>
      <c r="G50" s="1399"/>
    </row>
    <row r="51" spans="1:7" ht="12">
      <c r="A51" s="598" t="s">
        <v>405</v>
      </c>
      <c r="B51" s="598" t="s">
        <v>1723</v>
      </c>
      <c r="C51" s="1434" t="str">
        <f>'Expenditures 16-24'!B32</f>
        <v>1922</v>
      </c>
      <c r="D51" s="1436" t="str">
        <f>'Expenditures 16-24'!A32</f>
        <v>Truants Alternative/Optional Ed Progms - Private Tuition</v>
      </c>
      <c r="E51" s="1410"/>
      <c r="F51" s="1106">
        <f>'Expenditures 16-24'!K32</f>
        <v>0</v>
      </c>
      <c r="G51" s="1399"/>
    </row>
    <row r="52" spans="1:7" ht="12">
      <c r="A52" s="598" t="s">
        <v>405</v>
      </c>
      <c r="B52" s="598" t="s">
        <v>1724</v>
      </c>
      <c r="C52" s="1437" t="str">
        <f>'Expenditures 16-24'!B77</f>
        <v>3000</v>
      </c>
      <c r="D52" s="1436" t="s">
        <v>395</v>
      </c>
      <c r="E52" s="1410"/>
      <c r="F52" s="1106">
        <f>'Expenditures 16-24'!K77-SUM('Expenditures 16-24'!G77,'Expenditures 16-24'!I77)</f>
        <v>78250</v>
      </c>
      <c r="G52" s="1399"/>
    </row>
    <row r="53" spans="1:7" ht="12">
      <c r="A53" s="598" t="s">
        <v>405</v>
      </c>
      <c r="B53" s="598" t="s">
        <v>1725</v>
      </c>
      <c r="C53" s="1437">
        <f>'Expenditures 16-24'!B104</f>
        <v>4000</v>
      </c>
      <c r="D53" s="1436" t="str">
        <f>'Expenditures 16-24'!A104</f>
        <v>Total Payments to Other Govt Units</v>
      </c>
      <c r="E53" s="1410"/>
      <c r="F53" s="1106">
        <f>'Expenditures 16-24'!K104</f>
        <v>404328</v>
      </c>
      <c r="G53" s="1399"/>
    </row>
    <row r="54" spans="1:7" ht="12">
      <c r="A54" s="598" t="s">
        <v>405</v>
      </c>
      <c r="B54" s="598" t="s">
        <v>1726</v>
      </c>
      <c r="C54" s="1437" t="s">
        <v>898</v>
      </c>
      <c r="D54" s="1433" t="s">
        <v>992</v>
      </c>
      <c r="E54" s="1410"/>
      <c r="F54" s="1106">
        <f>'Expenditures 16-24'!G116</f>
        <v>133694</v>
      </c>
      <c r="G54" s="1399"/>
    </row>
    <row r="55" spans="1:7" ht="12">
      <c r="A55" s="598" t="s">
        <v>405</v>
      </c>
      <c r="B55" s="598" t="s">
        <v>1727</v>
      </c>
      <c r="C55" s="1437" t="s">
        <v>898</v>
      </c>
      <c r="D55" s="1433" t="s">
        <v>239</v>
      </c>
      <c r="E55" s="1410"/>
      <c r="F55" s="1106">
        <f>'Expenditures 16-24'!I116</f>
        <v>186521</v>
      </c>
      <c r="G55" s="1399"/>
    </row>
    <row r="56" spans="1:7" ht="12">
      <c r="A56" s="598" t="s">
        <v>406</v>
      </c>
      <c r="B56" s="598" t="s">
        <v>1728</v>
      </c>
      <c r="C56" s="1434" t="str">
        <f>'Expenditures 16-24'!B134</f>
        <v>3000</v>
      </c>
      <c r="D56" s="1440" t="s">
        <v>395</v>
      </c>
      <c r="E56" s="1410"/>
      <c r="F56" s="1106">
        <f>'Expenditures 16-24'!K134-SUM('Expenditures 16-24'!G134+'Expenditures 16-24'!I134)</f>
        <v>0</v>
      </c>
      <c r="G56" s="1399"/>
    </row>
    <row r="57" spans="1:7" ht="12">
      <c r="A57" s="598" t="s">
        <v>406</v>
      </c>
      <c r="B57" s="598" t="s">
        <v>1729</v>
      </c>
      <c r="C57" s="1437">
        <f>'Expenditures 16-24'!B143</f>
        <v>4000</v>
      </c>
      <c r="D57" s="1435" t="str">
        <f>'Expenditures 16-24'!A143</f>
        <v>Total Payments to Other Govt Units</v>
      </c>
      <c r="E57" s="1410"/>
      <c r="F57" s="1106">
        <f>'Expenditures 16-24'!K143</f>
        <v>0</v>
      </c>
      <c r="G57" s="1399"/>
    </row>
    <row r="58" spans="1:7" ht="12">
      <c r="A58" s="598" t="s">
        <v>406</v>
      </c>
      <c r="B58" s="598" t="s">
        <v>1730</v>
      </c>
      <c r="C58" s="1434" t="s">
        <v>898</v>
      </c>
      <c r="D58" s="1433" t="s">
        <v>992</v>
      </c>
      <c r="E58" s="1410"/>
      <c r="F58" s="1107">
        <f>'Expenditures 16-24'!G155</f>
        <v>152092</v>
      </c>
      <c r="G58" s="1399"/>
    </row>
    <row r="59" spans="1:7">
      <c r="A59" s="1441" t="s">
        <v>406</v>
      </c>
      <c r="B59" s="1398" t="s">
        <v>1731</v>
      </c>
      <c r="C59" s="1442" t="s">
        <v>898</v>
      </c>
      <c r="D59" s="1398" t="s">
        <v>239</v>
      </c>
      <c r="F59" s="1106">
        <f>'Expenditures 16-24'!I155</f>
        <v>194484</v>
      </c>
      <c r="G59" s="1399"/>
    </row>
    <row r="60" spans="1:7">
      <c r="A60" s="1441" t="s">
        <v>443</v>
      </c>
      <c r="B60" s="1398" t="s">
        <v>1732</v>
      </c>
      <c r="C60" s="1442">
        <v>4000</v>
      </c>
      <c r="D60" s="1398" t="s">
        <v>259</v>
      </c>
      <c r="F60" s="1431">
        <f>'Expenditures 16-24'!K164</f>
        <v>0</v>
      </c>
      <c r="G60" s="1399"/>
    </row>
    <row r="61" spans="1:7" ht="12">
      <c r="A61" s="1443" t="s">
        <v>443</v>
      </c>
      <c r="B61" s="1443" t="s">
        <v>1733</v>
      </c>
      <c r="C61" s="1444" t="str">
        <f>'Expenditures 16-24'!B174</f>
        <v>5300</v>
      </c>
      <c r="D61" s="1445" t="s">
        <v>258</v>
      </c>
      <c r="E61" s="1427"/>
      <c r="F61" s="1106">
        <f>'Expenditures 16-24'!K174</f>
        <v>620500</v>
      </c>
      <c r="G61" s="1399"/>
    </row>
    <row r="62" spans="1:7" ht="12">
      <c r="A62" s="598" t="s">
        <v>407</v>
      </c>
      <c r="B62" s="598" t="s">
        <v>1734</v>
      </c>
      <c r="C62" s="1434">
        <f>'Expenditures 16-24'!B189</f>
        <v>3000</v>
      </c>
      <c r="D62" s="1424" t="s">
        <v>395</v>
      </c>
      <c r="E62" s="1410"/>
      <c r="F62" s="1106">
        <f>'Expenditures 16-24'!K189-SUM('Expenditures 16-24'!G189,'Expenditures 16-24'!I189)</f>
        <v>0</v>
      </c>
      <c r="G62" s="1399"/>
    </row>
    <row r="63" spans="1:7" ht="12">
      <c r="A63" s="598" t="s">
        <v>407</v>
      </c>
      <c r="B63" s="598" t="s">
        <v>1735</v>
      </c>
      <c r="C63" s="1434" t="str">
        <f>'Expenditures 16-24'!B200</f>
        <v>4000</v>
      </c>
      <c r="D63" s="1435" t="str">
        <f>'Expenditures 16-24'!A200</f>
        <v>Total Payments to Other Govt Units</v>
      </c>
      <c r="E63" s="1410"/>
      <c r="F63" s="1106">
        <f>'Expenditures 16-24'!K200</f>
        <v>84273</v>
      </c>
      <c r="G63" s="1399"/>
    </row>
    <row r="64" spans="1:7" ht="12">
      <c r="A64" s="1443" t="s">
        <v>407</v>
      </c>
      <c r="B64" s="1443" t="s">
        <v>1736</v>
      </c>
      <c r="C64" s="1444" t="str">
        <f>'Expenditures 16-24'!B210</f>
        <v>5300</v>
      </c>
      <c r="D64" s="1440" t="s">
        <v>258</v>
      </c>
      <c r="E64" s="1410"/>
      <c r="F64" s="1106">
        <f>'Expenditures 16-24'!K210</f>
        <v>0</v>
      </c>
      <c r="G64" s="1399"/>
    </row>
    <row r="65" spans="1:7" ht="12">
      <c r="A65" s="598" t="s">
        <v>407</v>
      </c>
      <c r="B65" s="598" t="s">
        <v>1737</v>
      </c>
      <c r="C65" s="1434" t="s">
        <v>898</v>
      </c>
      <c r="D65" s="1433" t="s">
        <v>992</v>
      </c>
      <c r="E65" s="1410"/>
      <c r="F65" s="1106">
        <f>'Expenditures 16-24'!G214</f>
        <v>0</v>
      </c>
      <c r="G65" s="1399"/>
    </row>
    <row r="66" spans="1:7" ht="12">
      <c r="A66" s="598" t="s">
        <v>407</v>
      </c>
      <c r="B66" s="598" t="s">
        <v>1738</v>
      </c>
      <c r="C66" s="1434" t="s">
        <v>898</v>
      </c>
      <c r="D66" s="1433" t="s">
        <v>239</v>
      </c>
      <c r="E66" s="1410"/>
      <c r="F66" s="1106">
        <f>'Expenditures 16-24'!I214</f>
        <v>0</v>
      </c>
      <c r="G66" s="1399"/>
    </row>
    <row r="67" spans="1:7" ht="12">
      <c r="A67" s="598" t="s">
        <v>408</v>
      </c>
      <c r="B67" s="598" t="s">
        <v>1739</v>
      </c>
      <c r="C67" s="1434" t="str">
        <f>'Expenditures 16-24'!B220</f>
        <v>1125</v>
      </c>
      <c r="D67" s="1440" t="str">
        <f>'Expenditures 16-24'!A220</f>
        <v>Pre-K Programs</v>
      </c>
      <c r="E67" s="1410"/>
      <c r="F67" s="1106">
        <f>'Expenditures 16-24'!K220</f>
        <v>0</v>
      </c>
      <c r="G67" s="1399"/>
    </row>
    <row r="68" spans="1:7" ht="12">
      <c r="A68" s="598" t="s">
        <v>408</v>
      </c>
      <c r="B68" s="598" t="s">
        <v>1740</v>
      </c>
      <c r="C68" s="1434" t="str">
        <f>'Expenditures 16-24'!B222</f>
        <v>1225</v>
      </c>
      <c r="D68" s="1440" t="str">
        <f>'Expenditures 16-24'!A222</f>
        <v>Special Education Programs - Pre-K</v>
      </c>
      <c r="E68" s="1410"/>
      <c r="F68" s="1106">
        <f>'Expenditures 16-24'!K222</f>
        <v>7806</v>
      </c>
      <c r="G68" s="1399"/>
    </row>
    <row r="69" spans="1:7" ht="12">
      <c r="A69" s="598" t="s">
        <v>408</v>
      </c>
      <c r="B69" s="598" t="s">
        <v>1741</v>
      </c>
      <c r="C69" s="1434" t="str">
        <f>'Expenditures 16-24'!B224</f>
        <v>1275</v>
      </c>
      <c r="D69" s="1440" t="str">
        <f>'Expenditures 16-24'!A224</f>
        <v>Remedial and Supplemental Programs - Pre-K</v>
      </c>
      <c r="E69" s="1410"/>
      <c r="F69" s="1106">
        <f>'Expenditures 16-24'!K224</f>
        <v>0</v>
      </c>
      <c r="G69" s="1399"/>
    </row>
    <row r="70" spans="1:7" ht="12">
      <c r="A70" s="598" t="s">
        <v>408</v>
      </c>
      <c r="B70" s="598" t="s">
        <v>1742</v>
      </c>
      <c r="C70" s="1434">
        <f>'Expenditures 16-24'!B225</f>
        <v>1300</v>
      </c>
      <c r="D70" s="1435" t="str">
        <f>'Expenditures 16-24'!A225</f>
        <v>Adult/Continuing Education Programs</v>
      </c>
      <c r="E70" s="1410"/>
      <c r="F70" s="1106">
        <f>'Expenditures 16-24'!K225</f>
        <v>0</v>
      </c>
      <c r="G70" s="1399"/>
    </row>
    <row r="71" spans="1:7" ht="12">
      <c r="A71" s="598" t="s">
        <v>408</v>
      </c>
      <c r="B71" s="598" t="s">
        <v>1743</v>
      </c>
      <c r="C71" s="1434">
        <f>'Expenditures 16-24'!B228</f>
        <v>1600</v>
      </c>
      <c r="D71" s="1435" t="str">
        <f>'Expenditures 16-24'!A228</f>
        <v>Summer School Programs</v>
      </c>
      <c r="E71" s="1410"/>
      <c r="F71" s="1106">
        <f>'Expenditures 16-24'!K228</f>
        <v>366</v>
      </c>
      <c r="G71" s="1399"/>
    </row>
    <row r="72" spans="1:7" ht="12">
      <c r="A72" s="598" t="s">
        <v>408</v>
      </c>
      <c r="B72" s="598" t="s">
        <v>1744</v>
      </c>
      <c r="C72" s="1434">
        <f>'Expenditures 16-24'!B277</f>
        <v>3000</v>
      </c>
      <c r="D72" s="1424" t="s">
        <v>395</v>
      </c>
      <c r="E72" s="1410"/>
      <c r="F72" s="1106">
        <f>'Expenditures 16-24'!K277</f>
        <v>690</v>
      </c>
      <c r="G72" s="1399"/>
    </row>
    <row r="73" spans="1:7" ht="12">
      <c r="A73" s="598" t="s">
        <v>408</v>
      </c>
      <c r="B73" s="598" t="s">
        <v>1745</v>
      </c>
      <c r="C73" s="1434" t="str">
        <f>'Expenditures 16-24'!B282</f>
        <v>4000</v>
      </c>
      <c r="D73" s="1435" t="str">
        <f>'Expenditures 16-24'!A282</f>
        <v>Total Payments to Other Govt Units</v>
      </c>
      <c r="E73" s="1410"/>
      <c r="F73" s="1106">
        <f>'Expenditures 16-24'!K282</f>
        <v>0</v>
      </c>
      <c r="G73" s="1399"/>
    </row>
    <row r="74" spans="1:7" ht="12">
      <c r="A74" s="598" t="s">
        <v>382</v>
      </c>
      <c r="B74" s="598" t="s">
        <v>1746</v>
      </c>
      <c r="C74" s="1434" t="s">
        <v>884</v>
      </c>
      <c r="D74" s="1435" t="s">
        <v>145</v>
      </c>
      <c r="E74" s="1410"/>
      <c r="F74" s="1108">
        <f>'Expenditures 16-24'!K318-SUM('Expenditures 16-24'!G318,'Expenditures 16-24'!I318)</f>
        <v>0</v>
      </c>
      <c r="G74" s="1399"/>
    </row>
    <row r="75" spans="1:7" ht="12">
      <c r="A75" s="598" t="s">
        <v>382</v>
      </c>
      <c r="B75" s="598" t="s">
        <v>1747</v>
      </c>
      <c r="C75" s="1434" t="s">
        <v>885</v>
      </c>
      <c r="D75" s="1435" t="s">
        <v>657</v>
      </c>
      <c r="E75" s="1410"/>
      <c r="F75" s="1108">
        <f>'Expenditures 16-24'!K320-SUM('Expenditures 16-24'!G320,'Expenditures 16-24'!I320)</f>
        <v>0</v>
      </c>
      <c r="G75" s="1399"/>
    </row>
    <row r="76" spans="1:7" ht="12">
      <c r="A76" s="598" t="s">
        <v>382</v>
      </c>
      <c r="B76" s="598" t="s">
        <v>1748</v>
      </c>
      <c r="C76" s="1434" t="s">
        <v>143</v>
      </c>
      <c r="D76" s="1435" t="s">
        <v>1025</v>
      </c>
      <c r="E76" s="1410"/>
      <c r="F76" s="1108">
        <f>'Expenditures 16-24'!K322-SUM('Expenditures 16-24'!G322,'Expenditures 16-24'!I322)</f>
        <v>0</v>
      </c>
      <c r="G76" s="1399"/>
    </row>
    <row r="77" spans="1:7" ht="12">
      <c r="A77" s="598" t="s">
        <v>382</v>
      </c>
      <c r="B77" s="598" t="s">
        <v>1749</v>
      </c>
      <c r="C77" s="1434">
        <v>1300</v>
      </c>
      <c r="D77" s="1435" t="s">
        <v>879</v>
      </c>
      <c r="E77" s="1410"/>
      <c r="F77" s="1108">
        <f>'Expenditures 16-24'!K323-SUM('Expenditures 16-24'!G323,'Expenditures 16-24'!I323)</f>
        <v>0</v>
      </c>
      <c r="G77" s="1399"/>
    </row>
    <row r="78" spans="1:7" ht="12">
      <c r="A78" s="598" t="s">
        <v>382</v>
      </c>
      <c r="B78" s="598" t="s">
        <v>1750</v>
      </c>
      <c r="C78" s="1434">
        <v>1600</v>
      </c>
      <c r="D78" s="1435" t="s">
        <v>881</v>
      </c>
      <c r="E78" s="1410"/>
      <c r="F78" s="1108">
        <f>'Expenditures 16-24'!K326-SUM('Expenditures 16-24'!G326,'Expenditures 16-24'!I326)</f>
        <v>0</v>
      </c>
      <c r="G78" s="1399"/>
    </row>
    <row r="79" spans="1:7" ht="12">
      <c r="A79" s="598" t="s">
        <v>382</v>
      </c>
      <c r="B79" s="598" t="s">
        <v>1751</v>
      </c>
      <c r="C79" s="1434" t="s">
        <v>661</v>
      </c>
      <c r="D79" s="1435" t="s">
        <v>674</v>
      </c>
      <c r="E79" s="1410"/>
      <c r="F79" s="1108">
        <f>'Expenditures 16-24'!K331</f>
        <v>0</v>
      </c>
      <c r="G79" s="1399"/>
    </row>
    <row r="80" spans="1:7" ht="12">
      <c r="A80" s="598" t="s">
        <v>382</v>
      </c>
      <c r="B80" s="598" t="s">
        <v>1752</v>
      </c>
      <c r="C80" s="1434" t="s">
        <v>662</v>
      </c>
      <c r="D80" s="1435" t="s">
        <v>675</v>
      </c>
      <c r="E80" s="1410"/>
      <c r="F80" s="1108">
        <f>'Expenditures 16-24'!K332</f>
        <v>0</v>
      </c>
      <c r="G80" s="1399"/>
    </row>
    <row r="81" spans="1:7" ht="12">
      <c r="A81" s="598" t="s">
        <v>382</v>
      </c>
      <c r="B81" s="598" t="s">
        <v>1753</v>
      </c>
      <c r="C81" s="1434" t="s">
        <v>663</v>
      </c>
      <c r="D81" s="1435" t="s">
        <v>676</v>
      </c>
      <c r="E81" s="1410"/>
      <c r="F81" s="1108">
        <f>'Expenditures 16-24'!K333</f>
        <v>0</v>
      </c>
      <c r="G81" s="1399"/>
    </row>
    <row r="82" spans="1:7" ht="12">
      <c r="A82" s="598" t="s">
        <v>382</v>
      </c>
      <c r="B82" s="598" t="s">
        <v>1754</v>
      </c>
      <c r="C82" s="1434" t="s">
        <v>664</v>
      </c>
      <c r="D82" s="1435" t="s">
        <v>677</v>
      </c>
      <c r="E82" s="1410"/>
      <c r="F82" s="1108">
        <f>'Expenditures 16-24'!K334</f>
        <v>0</v>
      </c>
      <c r="G82" s="1399"/>
    </row>
    <row r="83" spans="1:7" ht="12">
      <c r="A83" s="598" t="s">
        <v>382</v>
      </c>
      <c r="B83" s="598" t="s">
        <v>1755</v>
      </c>
      <c r="C83" s="1434" t="s">
        <v>665</v>
      </c>
      <c r="D83" s="1435" t="s">
        <v>678</v>
      </c>
      <c r="E83" s="1410"/>
      <c r="F83" s="1108">
        <f>'Expenditures 16-24'!K335</f>
        <v>0</v>
      </c>
      <c r="G83" s="1399"/>
    </row>
    <row r="84" spans="1:7" ht="12">
      <c r="A84" s="598" t="s">
        <v>382</v>
      </c>
      <c r="B84" s="598" t="s">
        <v>1756</v>
      </c>
      <c r="C84" s="1434" t="s">
        <v>666</v>
      </c>
      <c r="D84" s="1435" t="s">
        <v>732</v>
      </c>
      <c r="E84" s="1410"/>
      <c r="F84" s="1108">
        <f>'Expenditures 16-24'!K336</f>
        <v>0</v>
      </c>
      <c r="G84" s="1399"/>
    </row>
    <row r="85" spans="1:7" ht="12">
      <c r="A85" s="598" t="s">
        <v>382</v>
      </c>
      <c r="B85" s="598" t="s">
        <v>1757</v>
      </c>
      <c r="C85" s="1434" t="s">
        <v>667</v>
      </c>
      <c r="D85" s="1435" t="s">
        <v>564</v>
      </c>
      <c r="E85" s="1410"/>
      <c r="F85" s="1108">
        <f>'Expenditures 16-24'!K337</f>
        <v>0</v>
      </c>
      <c r="G85" s="1399"/>
    </row>
    <row r="86" spans="1:7" ht="12">
      <c r="A86" s="598" t="s">
        <v>382</v>
      </c>
      <c r="B86" s="598" t="s">
        <v>1758</v>
      </c>
      <c r="C86" s="1434" t="s">
        <v>668</v>
      </c>
      <c r="D86" s="1435" t="s">
        <v>565</v>
      </c>
      <c r="E86" s="1410"/>
      <c r="F86" s="1108">
        <f>'Expenditures 16-24'!K338</f>
        <v>0</v>
      </c>
      <c r="G86" s="1399"/>
    </row>
    <row r="87" spans="1:7" ht="12">
      <c r="A87" s="598" t="s">
        <v>382</v>
      </c>
      <c r="B87" s="598" t="s">
        <v>1759</v>
      </c>
      <c r="C87" s="1434" t="s">
        <v>669</v>
      </c>
      <c r="D87" s="1435" t="s">
        <v>132</v>
      </c>
      <c r="E87" s="1410"/>
      <c r="F87" s="1108">
        <f>'Expenditures 16-24'!K339</f>
        <v>0</v>
      </c>
      <c r="G87" s="1399"/>
    </row>
    <row r="88" spans="1:7" ht="12">
      <c r="A88" s="598" t="s">
        <v>382</v>
      </c>
      <c r="B88" s="598" t="s">
        <v>1760</v>
      </c>
      <c r="C88" s="1434" t="s">
        <v>670</v>
      </c>
      <c r="D88" s="1435" t="s">
        <v>133</v>
      </c>
      <c r="E88" s="1410"/>
      <c r="F88" s="1108">
        <f>'Expenditures 16-24'!K340</f>
        <v>0</v>
      </c>
      <c r="G88" s="1399"/>
    </row>
    <row r="89" spans="1:7" ht="12">
      <c r="A89" s="598" t="s">
        <v>382</v>
      </c>
      <c r="B89" s="598" t="s">
        <v>1761</v>
      </c>
      <c r="C89" s="1434" t="s">
        <v>671</v>
      </c>
      <c r="D89" s="1435" t="s">
        <v>134</v>
      </c>
      <c r="E89" s="1410"/>
      <c r="F89" s="1108">
        <f>'Expenditures 16-24'!K341</f>
        <v>0</v>
      </c>
      <c r="G89" s="1399"/>
    </row>
    <row r="90" spans="1:7" ht="12">
      <c r="A90" s="598" t="s">
        <v>382</v>
      </c>
      <c r="B90" s="598" t="s">
        <v>1762</v>
      </c>
      <c r="C90" s="1434" t="s">
        <v>672</v>
      </c>
      <c r="D90" s="1435" t="s">
        <v>135</v>
      </c>
      <c r="E90" s="1410"/>
      <c r="F90" s="1108">
        <f>'Expenditures 16-24'!K342</f>
        <v>0</v>
      </c>
      <c r="G90" s="1399"/>
    </row>
    <row r="91" spans="1:7" ht="12">
      <c r="A91" s="598" t="s">
        <v>382</v>
      </c>
      <c r="B91" s="598" t="s">
        <v>1763</v>
      </c>
      <c r="C91" s="1434" t="s">
        <v>673</v>
      </c>
      <c r="D91" s="1435" t="s">
        <v>1024</v>
      </c>
      <c r="E91" s="1410"/>
      <c r="F91" s="1108">
        <f>'Expenditures 16-24'!K343</f>
        <v>0</v>
      </c>
      <c r="G91" s="1399"/>
    </row>
    <row r="92" spans="1:7" ht="12">
      <c r="A92" s="598" t="s">
        <v>382</v>
      </c>
      <c r="B92" s="598" t="s">
        <v>1764</v>
      </c>
      <c r="C92" s="1434" t="s">
        <v>518</v>
      </c>
      <c r="D92" s="1435" t="s">
        <v>395</v>
      </c>
      <c r="E92" s="1410"/>
      <c r="F92" s="1108">
        <f>'Expenditures 16-24'!K387-SUM('Expenditures 16-24'!G387,'Expenditures 16-24'!I387)</f>
        <v>0</v>
      </c>
      <c r="G92" s="1399"/>
    </row>
    <row r="93" spans="1:7" ht="12">
      <c r="A93" s="598" t="s">
        <v>382</v>
      </c>
      <c r="B93" s="598" t="s">
        <v>1765</v>
      </c>
      <c r="C93" s="1434" t="s">
        <v>783</v>
      </c>
      <c r="D93" s="1435" t="s">
        <v>1207</v>
      </c>
      <c r="E93" s="1410"/>
      <c r="F93" s="1108">
        <f>'Expenditures 16-24'!K414</f>
        <v>0</v>
      </c>
      <c r="G93" s="1399"/>
    </row>
    <row r="94" spans="1:7" ht="12">
      <c r="A94" s="598" t="s">
        <v>1479</v>
      </c>
      <c r="B94" s="598" t="s">
        <v>1766</v>
      </c>
      <c r="C94" s="1434" t="s">
        <v>898</v>
      </c>
      <c r="D94" s="1435" t="s">
        <v>992</v>
      </c>
      <c r="E94" s="1410"/>
      <c r="F94" s="1108">
        <f>'Expenditures 16-24'!G422</f>
        <v>0</v>
      </c>
      <c r="G94" s="1399"/>
    </row>
    <row r="95" spans="1:7" ht="10.5" customHeight="1">
      <c r="A95" s="1399" t="s">
        <v>382</v>
      </c>
      <c r="B95" s="598" t="s">
        <v>1767</v>
      </c>
      <c r="C95" s="1423" t="s">
        <v>898</v>
      </c>
      <c r="D95" s="1399" t="s">
        <v>239</v>
      </c>
      <c r="E95" s="1410"/>
      <c r="F95" s="1108">
        <f>'Expenditures 16-24'!I422</f>
        <v>0</v>
      </c>
      <c r="G95" s="1409"/>
    </row>
    <row r="96" spans="1:7" ht="12" thickBot="1">
      <c r="A96" s="1415"/>
      <c r="B96" s="1446"/>
      <c r="C96" s="1417"/>
      <c r="D96" s="1447" t="s">
        <v>1560</v>
      </c>
      <c r="E96" s="1419" t="s">
        <v>877</v>
      </c>
      <c r="F96" s="1448">
        <f>SUM(F18:F95)</f>
        <v>2081824</v>
      </c>
      <c r="G96" s="1399"/>
    </row>
    <row r="97" spans="1:9" s="1441" customFormat="1" ht="12" customHeight="1" thickTop="1" thickBot="1">
      <c r="A97" s="1449"/>
      <c r="B97" s="1446"/>
      <c r="C97" s="1417"/>
      <c r="D97" s="1447" t="s">
        <v>1561</v>
      </c>
      <c r="E97" s="1419"/>
      <c r="F97" s="1109">
        <f>(F14-F96)</f>
        <v>13381221</v>
      </c>
      <c r="G97" s="598"/>
    </row>
    <row r="98" spans="1:9" s="1441" customFormat="1" ht="12" customHeight="1" thickTop="1">
      <c r="A98" s="1450"/>
      <c r="B98" s="1446"/>
      <c r="C98" s="1417"/>
      <c r="D98" s="1119" t="str">
        <f>"9 Month ADA from Average Daily Attendance - Student Information System (SIS) in IWAS-preliminary ADA "&amp;'AFR21'!$E$2-1&amp;"-"&amp;'AFR21'!$E$2</f>
        <v>9 Month ADA from Average Daily Attendance - Student Information System (SIS) in IWAS-preliminary ADA 2020-2021</v>
      </c>
      <c r="E98" s="1419"/>
      <c r="F98" s="1110">
        <v>870.6</v>
      </c>
      <c r="G98" s="1451"/>
      <c r="H98" s="598"/>
      <c r="I98" s="598"/>
    </row>
    <row r="99" spans="1:9" s="1441" customFormat="1" ht="12" customHeight="1" thickBot="1">
      <c r="A99" s="1452"/>
      <c r="B99" s="1446"/>
      <c r="C99" s="1417"/>
      <c r="D99" s="1447" t="s">
        <v>1562</v>
      </c>
      <c r="E99" s="1419" t="s">
        <v>877</v>
      </c>
      <c r="F99" s="1111">
        <f>IF(F98&gt;0,F97/F98," Complete Line 98")</f>
        <v>15370.113714679532</v>
      </c>
      <c r="G99" s="598"/>
    </row>
    <row r="100" spans="1:9" s="1441" customFormat="1" ht="8.25" customHeight="1" thickTop="1">
      <c r="A100" s="1453"/>
      <c r="B100" s="598"/>
      <c r="C100" s="1412"/>
      <c r="D100" s="1454"/>
      <c r="E100" s="1410"/>
      <c r="F100" s="1112"/>
      <c r="G100" s="598"/>
    </row>
    <row r="101" spans="1:9" s="1441" customFormat="1" ht="12" thickBot="1">
      <c r="A101" s="2304" t="s">
        <v>1001</v>
      </c>
      <c r="B101" s="2305"/>
      <c r="C101" s="2305"/>
      <c r="D101" s="2305"/>
      <c r="E101" s="2305"/>
      <c r="F101" s="2306"/>
      <c r="G101" s="598"/>
    </row>
    <row r="102" spans="1:9" s="1441" customFormat="1" ht="5.25" customHeight="1" thickTop="1">
      <c r="A102" s="598"/>
      <c r="B102" s="598"/>
      <c r="C102" s="1412"/>
      <c r="D102" s="598"/>
      <c r="E102" s="1412"/>
      <c r="F102" s="598"/>
      <c r="G102" s="598"/>
    </row>
    <row r="103" spans="1:9" ht="12" customHeight="1">
      <c r="A103" s="1455" t="s">
        <v>741</v>
      </c>
      <c r="B103" s="1456"/>
      <c r="C103" s="1457"/>
      <c r="D103" s="1458"/>
      <c r="E103" s="1457"/>
      <c r="F103" s="1456"/>
      <c r="G103" s="1456"/>
    </row>
    <row r="104" spans="1:9" ht="12">
      <c r="A104" s="1459" t="s">
        <v>407</v>
      </c>
      <c r="B104" s="1460" t="s">
        <v>1783</v>
      </c>
      <c r="C104" s="1461">
        <f>'Revenues 10-15'!B42</f>
        <v>1411</v>
      </c>
      <c r="D104" s="1462" t="str">
        <f>'Revenues 10-15'!A42</f>
        <v>Regular -Transp Fees from Pupils or Parents (In State)</v>
      </c>
      <c r="E104" s="1457" t="s">
        <v>877</v>
      </c>
      <c r="F104" s="1113">
        <f>'Revenues 10-15'!F42</f>
        <v>0</v>
      </c>
      <c r="G104" s="1463"/>
    </row>
    <row r="105" spans="1:9" ht="12">
      <c r="A105" s="1459" t="s">
        <v>407</v>
      </c>
      <c r="B105" s="1459" t="s">
        <v>1784</v>
      </c>
      <c r="C105" s="1464">
        <f>'Revenues 10-15'!B44</f>
        <v>1413</v>
      </c>
      <c r="D105" s="1462" t="str">
        <f>'Revenues 10-15'!A44</f>
        <v>Regular - Transp Fees from Other Sources (In State)</v>
      </c>
      <c r="E105" s="1457"/>
      <c r="F105" s="1114">
        <f>'Revenues 10-15'!F44</f>
        <v>0</v>
      </c>
      <c r="G105" s="1465"/>
    </row>
    <row r="106" spans="1:9" ht="12">
      <c r="A106" s="1459" t="s">
        <v>407</v>
      </c>
      <c r="B106" s="1459" t="s">
        <v>1785</v>
      </c>
      <c r="C106" s="1461">
        <f>'Revenues 10-15'!B45</f>
        <v>1415</v>
      </c>
      <c r="D106" s="1462" t="str">
        <f>'Revenues 10-15'!A45</f>
        <v>Regular - Transp Fees from Co-curricular Activities (In State)</v>
      </c>
      <c r="E106" s="1457"/>
      <c r="F106" s="1114">
        <f>'Revenues 10-15'!F45</f>
        <v>0</v>
      </c>
      <c r="G106" s="1465"/>
    </row>
    <row r="107" spans="1:9" ht="12">
      <c r="A107" s="1459" t="s">
        <v>407</v>
      </c>
      <c r="B107" s="1459" t="s">
        <v>1786</v>
      </c>
      <c r="C107" s="1461">
        <v>1416</v>
      </c>
      <c r="D107" s="1462" t="str">
        <f>'Revenues 10-15'!A46</f>
        <v>Regular Transp Fees from Other Sources (Out of State)</v>
      </c>
      <c r="E107" s="1457"/>
      <c r="F107" s="1114">
        <f>'Revenues 10-15'!F46</f>
        <v>0</v>
      </c>
      <c r="G107" s="1465"/>
    </row>
    <row r="108" spans="1:9" ht="12">
      <c r="A108" s="1459" t="s">
        <v>407</v>
      </c>
      <c r="B108" s="1459" t="s">
        <v>1787</v>
      </c>
      <c r="C108" s="1461">
        <f>'Revenues 10-15'!B51</f>
        <v>1431</v>
      </c>
      <c r="D108" s="1462" t="str">
        <f>'Revenues 10-15'!A51</f>
        <v>CTE - Transp Fees from Pupils or Parents (In State)</v>
      </c>
      <c r="E108" s="1457"/>
      <c r="F108" s="1114">
        <f>'Revenues 10-15'!F51</f>
        <v>0</v>
      </c>
      <c r="G108" s="1465"/>
    </row>
    <row r="109" spans="1:9" ht="12">
      <c r="A109" s="1459" t="s">
        <v>407</v>
      </c>
      <c r="B109" s="1459" t="s">
        <v>1788</v>
      </c>
      <c r="C109" s="1461">
        <f>'Revenues 10-15'!B53</f>
        <v>1433</v>
      </c>
      <c r="D109" s="1462" t="str">
        <f>'Revenues 10-15'!A53</f>
        <v>CTE - Transp Fees from Other Sources (In State)</v>
      </c>
      <c r="E109" s="1457"/>
      <c r="F109" s="1114">
        <f>'Revenues 10-15'!F53</f>
        <v>0</v>
      </c>
      <c r="G109" s="1465"/>
    </row>
    <row r="110" spans="1:9" ht="12">
      <c r="A110" s="1459" t="s">
        <v>407</v>
      </c>
      <c r="B110" s="1459" t="s">
        <v>1789</v>
      </c>
      <c r="C110" s="1461">
        <f>'Revenues 10-15'!B54</f>
        <v>1434</v>
      </c>
      <c r="D110" s="1462" t="str">
        <f>'Revenues 10-15'!A54</f>
        <v>CTE - Transp Fees from Other Sources (Out of State)</v>
      </c>
      <c r="E110" s="1457"/>
      <c r="F110" s="1114">
        <f>'Revenues 10-15'!F54</f>
        <v>0</v>
      </c>
      <c r="G110" s="1465"/>
    </row>
    <row r="111" spans="1:9" ht="12">
      <c r="A111" s="1459" t="s">
        <v>407</v>
      </c>
      <c r="B111" s="1459" t="s">
        <v>1790</v>
      </c>
      <c r="C111" s="1466">
        <f>'Revenues 10-15'!B55</f>
        <v>1441</v>
      </c>
      <c r="D111" s="1462" t="str">
        <f>'Revenues 10-15'!A55</f>
        <v>Special Ed - Transp Fees from Pupils or Parents (In State)</v>
      </c>
      <c r="E111" s="1457"/>
      <c r="F111" s="1114">
        <f>'Revenues 10-15'!F55</f>
        <v>0</v>
      </c>
      <c r="G111" s="1465"/>
    </row>
    <row r="112" spans="1:9" ht="12">
      <c r="A112" s="1459" t="s">
        <v>407</v>
      </c>
      <c r="B112" s="1459" t="s">
        <v>1791</v>
      </c>
      <c r="C112" s="1461">
        <f>'Revenues 10-15'!B57</f>
        <v>1443</v>
      </c>
      <c r="D112" s="1462" t="str">
        <f>'Revenues 10-15'!A57</f>
        <v>Special Ed - Transp Fees from Other Sources (In State)</v>
      </c>
      <c r="E112" s="1457"/>
      <c r="F112" s="1114">
        <f>'Revenues 10-15'!F57</f>
        <v>0</v>
      </c>
      <c r="G112" s="1467"/>
    </row>
    <row r="113" spans="1:7" ht="12">
      <c r="A113" s="1459" t="s">
        <v>407</v>
      </c>
      <c r="B113" s="1459" t="s">
        <v>1792</v>
      </c>
      <c r="C113" s="1461">
        <f>'Revenues 10-15'!B58</f>
        <v>1444</v>
      </c>
      <c r="D113" s="1462" t="str">
        <f>'Revenues 10-15'!A58</f>
        <v>Special Ed - Transp Fees from Other Sources (Out of State)</v>
      </c>
      <c r="E113" s="1457"/>
      <c r="F113" s="1114">
        <f>'Revenues 10-15'!F58</f>
        <v>0</v>
      </c>
      <c r="G113" s="1467"/>
    </row>
    <row r="114" spans="1:7" ht="12">
      <c r="A114" s="1459" t="s">
        <v>405</v>
      </c>
      <c r="B114" s="1459" t="s">
        <v>1793</v>
      </c>
      <c r="C114" s="1461">
        <v>1600</v>
      </c>
      <c r="D114" s="1468" t="str">
        <f>'Revenues 10-15'!A75</f>
        <v>Total Food Service</v>
      </c>
      <c r="E114" s="1457"/>
      <c r="F114" s="1114">
        <f>'Revenues 10-15'!C75</f>
        <v>1046</v>
      </c>
      <c r="G114" s="1463"/>
    </row>
    <row r="115" spans="1:7" ht="12">
      <c r="A115" s="1459" t="s">
        <v>123</v>
      </c>
      <c r="B115" s="1459" t="s">
        <v>1794</v>
      </c>
      <c r="C115" s="1461">
        <v>1700</v>
      </c>
      <c r="D115" s="1469" t="str">
        <f>'Revenues 10-15'!A83</f>
        <v>Total District/School Activity Income (without Student Activity Funds)</v>
      </c>
      <c r="E115" s="1457"/>
      <c r="F115" s="1114">
        <f>SUM('Revenues 10-15'!C83,'Revenues 10-15'!D83)</f>
        <v>3367</v>
      </c>
      <c r="G115" s="1463"/>
    </row>
    <row r="116" spans="1:7" ht="12">
      <c r="A116" s="1459" t="s">
        <v>405</v>
      </c>
      <c r="B116" s="1459" t="s">
        <v>1795</v>
      </c>
      <c r="C116" s="1461">
        <f>'Revenues 10-15'!B86</f>
        <v>1811</v>
      </c>
      <c r="D116" s="1462" t="str">
        <f>'Revenues 10-15'!A86</f>
        <v>Rentals - Regular Textbooks</v>
      </c>
      <c r="E116" s="1457"/>
      <c r="F116" s="1114">
        <f>'Revenues 10-15'!C86</f>
        <v>101722</v>
      </c>
      <c r="G116" s="1463"/>
    </row>
    <row r="117" spans="1:7" ht="12">
      <c r="A117" s="1459" t="s">
        <v>405</v>
      </c>
      <c r="B117" s="1459" t="s">
        <v>1796</v>
      </c>
      <c r="C117" s="1461">
        <f>'Revenues 10-15'!B89</f>
        <v>1819</v>
      </c>
      <c r="D117" s="1462" t="str">
        <f>'Revenues 10-15'!A89</f>
        <v>Rentals - Other (Describe &amp; Itemize)</v>
      </c>
      <c r="E117" s="1457"/>
      <c r="F117" s="1114">
        <f>'Revenues 10-15'!C89</f>
        <v>0</v>
      </c>
      <c r="G117" s="1463"/>
    </row>
    <row r="118" spans="1:7" ht="12">
      <c r="A118" s="1459" t="s">
        <v>405</v>
      </c>
      <c r="B118" s="1459" t="s">
        <v>1797</v>
      </c>
      <c r="C118" s="1461">
        <f>'Revenues 10-15'!B90</f>
        <v>1821</v>
      </c>
      <c r="D118" s="1462" t="str">
        <f>'Revenues 10-15'!A90</f>
        <v>Sales - Regular Textbooks</v>
      </c>
      <c r="E118" s="1457"/>
      <c r="F118" s="1114">
        <f>'Revenues 10-15'!C90</f>
        <v>0</v>
      </c>
      <c r="G118" s="1463"/>
    </row>
    <row r="119" spans="1:7" ht="12">
      <c r="A119" s="1459" t="s">
        <v>405</v>
      </c>
      <c r="B119" s="1459" t="s">
        <v>1798</v>
      </c>
      <c r="C119" s="1461">
        <f>'Revenues 10-15'!B93</f>
        <v>1829</v>
      </c>
      <c r="D119" s="1462" t="str">
        <f>'Revenues 10-15'!A93</f>
        <v>Sales - Other (Describe &amp; Itemize)</v>
      </c>
      <c r="E119" s="1457"/>
      <c r="F119" s="1114">
        <f>'Revenues 10-15'!C93</f>
        <v>0</v>
      </c>
      <c r="G119" s="1463"/>
    </row>
    <row r="120" spans="1:7" ht="12">
      <c r="A120" s="1459" t="s">
        <v>405</v>
      </c>
      <c r="B120" s="1459" t="s">
        <v>1799</v>
      </c>
      <c r="C120" s="1461">
        <f>'Revenues 10-15'!B94</f>
        <v>1890</v>
      </c>
      <c r="D120" s="1462" t="str">
        <f>'Revenues 10-15'!A94</f>
        <v>Other (Describe &amp; Itemize)</v>
      </c>
      <c r="E120" s="1457"/>
      <c r="F120" s="1114">
        <f>'Revenues 10-15'!C94</f>
        <v>0</v>
      </c>
      <c r="G120" s="1463"/>
    </row>
    <row r="121" spans="1:7" ht="12">
      <c r="A121" s="1459" t="s">
        <v>123</v>
      </c>
      <c r="B121" s="1459" t="s">
        <v>1800</v>
      </c>
      <c r="C121" s="1461">
        <f>'Revenues 10-15'!B97</f>
        <v>1910</v>
      </c>
      <c r="D121" s="1462" t="str">
        <f>'Revenues 10-15'!A97</f>
        <v>Rentals</v>
      </c>
      <c r="E121" s="1457"/>
      <c r="F121" s="1114">
        <f>SUM('Revenues 10-15'!C97:D97)</f>
        <v>0</v>
      </c>
      <c r="G121" s="1463"/>
    </row>
    <row r="122" spans="1:7" ht="12">
      <c r="A122" s="1459" t="s">
        <v>447</v>
      </c>
      <c r="B122" s="1459" t="s">
        <v>1801</v>
      </c>
      <c r="C122" s="1461">
        <f>'Revenues 10-15'!B100</f>
        <v>1940</v>
      </c>
      <c r="D122" s="1462" t="str">
        <f>'Revenues 10-15'!A100</f>
        <v>Services Provided Other Districts</v>
      </c>
      <c r="E122" s="1457"/>
      <c r="F122" s="1114">
        <f>SUM('Revenues 10-15'!C100,'Revenues 10-15'!D100,'Revenues 10-15'!F100)</f>
        <v>0</v>
      </c>
      <c r="G122" s="1463"/>
    </row>
    <row r="123" spans="1:7" ht="12">
      <c r="A123" s="1459" t="s">
        <v>925</v>
      </c>
      <c r="B123" s="1459" t="s">
        <v>1802</v>
      </c>
      <c r="C123" s="1461">
        <f>'Revenues 10-15'!B106</f>
        <v>1991</v>
      </c>
      <c r="D123" s="1470" t="str">
        <f>'Revenues 10-15'!A106</f>
        <v>Payment from Other Districts</v>
      </c>
      <c r="E123" s="1457"/>
      <c r="F123" s="1114">
        <f>SUM('Revenues 10-15'!C106,'Revenues 10-15'!D106,'Revenues 10-15'!E106,'Revenues 10-15'!F106,'Revenues 10-15'!G106)</f>
        <v>0</v>
      </c>
      <c r="G123" s="1463"/>
    </row>
    <row r="124" spans="1:7" ht="12">
      <c r="A124" s="1459" t="s">
        <v>405</v>
      </c>
      <c r="B124" s="1459" t="s">
        <v>1803</v>
      </c>
      <c r="C124" s="1461">
        <f>'Revenues 10-15'!B108</f>
        <v>1993</v>
      </c>
      <c r="D124" s="1462" t="str">
        <f>'Revenues 10-15'!A108</f>
        <v>Other Local Fees (Describe &amp; Itemize)</v>
      </c>
      <c r="E124" s="1457"/>
      <c r="F124" s="1114">
        <f>('Revenues 10-15'!C108)</f>
        <v>0</v>
      </c>
      <c r="G124" s="1463"/>
    </row>
    <row r="125" spans="1:7" ht="12">
      <c r="A125" s="1459" t="s">
        <v>447</v>
      </c>
      <c r="B125" s="1459" t="s">
        <v>1804</v>
      </c>
      <c r="C125" s="1464">
        <v>3100</v>
      </c>
      <c r="D125" s="1470" t="str">
        <f>'Revenues 10-15'!A134</f>
        <v>Total Special Education</v>
      </c>
      <c r="E125" s="1457"/>
      <c r="F125" s="1114">
        <f>SUM('Revenues 10-15'!C134:D134,'Revenues 10-15'!F134)</f>
        <v>16259</v>
      </c>
      <c r="G125" s="1463"/>
    </row>
    <row r="126" spans="1:7" ht="12">
      <c r="A126" s="1459" t="s">
        <v>610</v>
      </c>
      <c r="B126" s="1459" t="s">
        <v>1805</v>
      </c>
      <c r="C126" s="1471">
        <v>3200</v>
      </c>
      <c r="D126" s="1462" t="str">
        <f>'Revenues 10-15'!A143</f>
        <v>Total Career and Technical Education</v>
      </c>
      <c r="E126" s="1457"/>
      <c r="F126" s="1114">
        <f>SUM('Revenues 10-15'!C143,'Revenues 10-15'!D143,'Revenues 10-15'!G143)</f>
        <v>0</v>
      </c>
      <c r="G126" s="1463"/>
    </row>
    <row r="127" spans="1:7" ht="12">
      <c r="A127" s="1472" t="s">
        <v>602</v>
      </c>
      <c r="B127" s="1459" t="s">
        <v>1806</v>
      </c>
      <c r="C127" s="1471">
        <v>3300</v>
      </c>
      <c r="D127" s="1462" t="str">
        <f>'Revenues 10-15'!A147</f>
        <v>Total Bilingual Ed</v>
      </c>
      <c r="E127" s="1457"/>
      <c r="F127" s="1114">
        <f>SUM('Revenues 10-15'!C147,'Revenues 10-15'!G147)</f>
        <v>0</v>
      </c>
      <c r="G127" s="1463"/>
    </row>
    <row r="128" spans="1:7" ht="12">
      <c r="A128" s="1459" t="s">
        <v>405</v>
      </c>
      <c r="B128" s="1459" t="s">
        <v>1807</v>
      </c>
      <c r="C128" s="1471">
        <f>'Revenues 10-15'!B148</f>
        <v>3360</v>
      </c>
      <c r="D128" s="1462" t="str">
        <f>'Revenues 10-15'!A148</f>
        <v>State Free Lunch &amp; Breakfast</v>
      </c>
      <c r="E128" s="1457"/>
      <c r="F128" s="1114">
        <f>'Revenues 10-15'!C148</f>
        <v>0</v>
      </c>
      <c r="G128" s="1463"/>
    </row>
    <row r="129" spans="1:7" ht="12">
      <c r="A129" s="1459" t="s">
        <v>610</v>
      </c>
      <c r="B129" s="1459" t="s">
        <v>1808</v>
      </c>
      <c r="C129" s="1471">
        <f>'Revenues 10-15'!B149</f>
        <v>3365</v>
      </c>
      <c r="D129" s="1462" t="str">
        <f>'Revenues 10-15'!A149</f>
        <v>School Breakfast Initiative</v>
      </c>
      <c r="E129" s="1457"/>
      <c r="F129" s="1114">
        <f>SUM('Revenues 10-15'!C149,'Revenues 10-15'!D149,'Revenues 10-15'!G149)</f>
        <v>0</v>
      </c>
      <c r="G129" s="1463"/>
    </row>
    <row r="130" spans="1:7" ht="12">
      <c r="A130" s="1459" t="s">
        <v>123</v>
      </c>
      <c r="B130" s="1459" t="s">
        <v>1809</v>
      </c>
      <c r="C130" s="1471">
        <f>'Revenues 10-15'!B150</f>
        <v>3370</v>
      </c>
      <c r="D130" s="1462" t="str">
        <f>'Revenues 10-15'!A150</f>
        <v>Driver Education</v>
      </c>
      <c r="E130" s="1457"/>
      <c r="F130" s="1114">
        <f>SUM('Revenues 10-15'!C150,'Revenues 10-15'!D150)</f>
        <v>0</v>
      </c>
      <c r="G130" s="1463"/>
    </row>
    <row r="131" spans="1:7" ht="12">
      <c r="A131" s="1459" t="s">
        <v>605</v>
      </c>
      <c r="B131" s="1459" t="s">
        <v>1810</v>
      </c>
      <c r="C131" s="1473">
        <v>3500</v>
      </c>
      <c r="D131" s="1462" t="str">
        <f>'Revenues 10-15'!A157</f>
        <v>Total Transportation</v>
      </c>
      <c r="E131" s="1457"/>
      <c r="F131" s="1114">
        <f>SUM('Revenues 10-15'!C157,'Revenues 10-15'!D157,'Revenues 10-15'!F157,'Revenues 10-15'!G157)</f>
        <v>51571</v>
      </c>
      <c r="G131" s="1463"/>
    </row>
    <row r="132" spans="1:7" ht="12">
      <c r="A132" s="1459" t="s">
        <v>405</v>
      </c>
      <c r="B132" s="1459" t="s">
        <v>1811</v>
      </c>
      <c r="C132" s="1471">
        <f>'Revenues 10-15'!B158</f>
        <v>3610</v>
      </c>
      <c r="D132" s="1462" t="str">
        <f>'Revenues 10-15'!A158</f>
        <v>Learning Improvement - Change Grants</v>
      </c>
      <c r="E132" s="1457"/>
      <c r="F132" s="1114">
        <f>'Revenues 10-15'!C158</f>
        <v>0</v>
      </c>
      <c r="G132" s="1463"/>
    </row>
    <row r="133" spans="1:7" ht="12">
      <c r="A133" s="1459" t="s">
        <v>605</v>
      </c>
      <c r="B133" s="1459" t="s">
        <v>1812</v>
      </c>
      <c r="C133" s="1471">
        <f>'Revenues 10-15'!B159</f>
        <v>3660</v>
      </c>
      <c r="D133" s="1462" t="str">
        <f>'Revenues 10-15'!A159</f>
        <v>Scientific Literacy</v>
      </c>
      <c r="E133" s="1457"/>
      <c r="F133" s="1114">
        <f>SUM('Revenues 10-15'!C159,'Revenues 10-15'!D159,'Revenues 10-15'!F159,'Revenues 10-15'!G159)</f>
        <v>0</v>
      </c>
      <c r="G133" s="1463"/>
    </row>
    <row r="134" spans="1:7" ht="12">
      <c r="A134" s="1459" t="s">
        <v>5</v>
      </c>
      <c r="B134" s="1459" t="s">
        <v>1813</v>
      </c>
      <c r="C134" s="1471">
        <f>'Revenues 10-15'!B160</f>
        <v>3695</v>
      </c>
      <c r="D134" s="1462" t="str">
        <f>'Revenues 10-15'!A160</f>
        <v>Truant Alternative/Optional Education</v>
      </c>
      <c r="E134" s="1457"/>
      <c r="F134" s="1114">
        <f>SUM('Revenues 10-15'!C160,'Revenues 10-15'!F160,'Revenues 10-15'!G160)</f>
        <v>0</v>
      </c>
      <c r="G134" s="1463"/>
    </row>
    <row r="135" spans="1:7" ht="12">
      <c r="A135" s="1459" t="s">
        <v>605</v>
      </c>
      <c r="B135" s="1459" t="s">
        <v>1814</v>
      </c>
      <c r="C135" s="1471">
        <f>'Revenues 10-15'!B162</f>
        <v>3766</v>
      </c>
      <c r="D135" s="1462" t="str">
        <f>'Revenues 10-15'!A162</f>
        <v>Chicago General Education Block Grant</v>
      </c>
      <c r="E135" s="1457"/>
      <c r="F135" s="1114">
        <f>SUM('Revenues 10-15'!C162,'Revenues 10-15'!D162,'Revenues 10-15'!F162,'Revenues 10-15'!G162)</f>
        <v>0</v>
      </c>
      <c r="G135" s="1463"/>
    </row>
    <row r="136" spans="1:7" ht="12">
      <c r="A136" s="1459" t="s">
        <v>605</v>
      </c>
      <c r="B136" s="1459" t="s">
        <v>1815</v>
      </c>
      <c r="C136" s="1471">
        <f>'Revenues 10-15'!B163</f>
        <v>3767</v>
      </c>
      <c r="D136" s="1462" t="str">
        <f>'Revenues 10-15'!A163</f>
        <v>Chicago Educational Services Block Grant</v>
      </c>
      <c r="E136" s="1457"/>
      <c r="F136" s="1114">
        <f>SUM('Revenues 10-15'!C163,'Revenues 10-15'!D163,'Revenues 10-15'!F163,'Revenues 10-15'!G163)</f>
        <v>0</v>
      </c>
      <c r="G136" s="1463"/>
    </row>
    <row r="137" spans="1:7" ht="12">
      <c r="A137" s="1474" t="s">
        <v>925</v>
      </c>
      <c r="B137" s="1474" t="s">
        <v>1816</v>
      </c>
      <c r="C137" s="1475">
        <f>'Revenues 10-15'!B164</f>
        <v>3775</v>
      </c>
      <c r="D137" s="1476" t="str">
        <f>'Revenues 10-15'!A164</f>
        <v>School Safety &amp; Educational Improvement Block Grant</v>
      </c>
      <c r="E137" s="1457"/>
      <c r="F137" s="1113">
        <f>SUM('Revenues 10-15'!C164,'Revenues 10-15'!D164,'Revenues 10-15'!E164,'Revenues 10-15'!F164,'Revenues 10-15'!G164)</f>
        <v>0</v>
      </c>
      <c r="G137" s="1463"/>
    </row>
    <row r="138" spans="1:7" ht="12">
      <c r="A138" s="1474" t="s">
        <v>925</v>
      </c>
      <c r="B138" s="1474" t="s">
        <v>1817</v>
      </c>
      <c r="C138" s="1475">
        <f>'Revenues 10-15'!B165</f>
        <v>3780</v>
      </c>
      <c r="D138" s="1476" t="str">
        <f>'Revenues 10-15'!A165</f>
        <v>Technology - Technology for Success</v>
      </c>
      <c r="E138" s="1457"/>
      <c r="F138" s="1113">
        <f>SUM('Revenues 10-15'!C165:G165)</f>
        <v>0</v>
      </c>
      <c r="G138" s="1463"/>
    </row>
    <row r="139" spans="1:7" ht="12">
      <c r="A139" s="1474" t="s">
        <v>448</v>
      </c>
      <c r="B139" s="1474" t="s">
        <v>1818</v>
      </c>
      <c r="C139" s="1475">
        <f>'Revenues 10-15'!B166</f>
        <v>3815</v>
      </c>
      <c r="D139" s="1476" t="str">
        <f>'Revenues 10-15'!A166</f>
        <v>State Charter Schools</v>
      </c>
      <c r="E139" s="1457"/>
      <c r="F139" s="1113">
        <f>SUM('Revenues 10-15'!C166,'Revenues 10-15'!F166)</f>
        <v>0</v>
      </c>
      <c r="G139" s="1463"/>
    </row>
    <row r="140" spans="1:7" ht="12">
      <c r="A140" s="1477" t="s">
        <v>406</v>
      </c>
      <c r="B140" s="1477" t="s">
        <v>1819</v>
      </c>
      <c r="C140" s="1478">
        <f>'Revenues 10-15'!B169</f>
        <v>3925</v>
      </c>
      <c r="D140" s="1479" t="str">
        <f>'Revenues 10-15'!A169</f>
        <v>School Infrastructure - Maintenance Projects</v>
      </c>
      <c r="E140" s="1457"/>
      <c r="F140" s="1114">
        <f>'Revenues 10-15'!D169</f>
        <v>0</v>
      </c>
      <c r="G140" s="600"/>
    </row>
    <row r="141" spans="1:7" ht="12">
      <c r="A141" s="1477" t="s">
        <v>444</v>
      </c>
      <c r="B141" s="1477" t="s">
        <v>1820</v>
      </c>
      <c r="C141" s="1478">
        <f>'Revenues 10-15'!B170</f>
        <v>3999</v>
      </c>
      <c r="D141" s="1479" t="s">
        <v>487</v>
      </c>
      <c r="E141" s="599"/>
      <c r="F141" s="1114">
        <f>SUM('Revenues 10-15'!C170:G170,'Revenues 10-15'!J170)</f>
        <v>750</v>
      </c>
      <c r="G141" s="600"/>
    </row>
    <row r="142" spans="1:7" ht="12">
      <c r="A142" s="1477" t="s">
        <v>405</v>
      </c>
      <c r="B142" s="1477" t="s">
        <v>1821</v>
      </c>
      <c r="C142" s="1480">
        <f>'Revenues 10-15'!B179</f>
        <v>4045</v>
      </c>
      <c r="D142" s="1479" t="str">
        <f>'Revenues 10-15'!A179 &amp; " (Subtract)"</f>
        <v>Head Start (Subtract)</v>
      </c>
      <c r="E142" s="1457"/>
      <c r="F142" s="1114">
        <f>SUM(-'Revenues 10-15'!C179)</f>
        <v>0</v>
      </c>
      <c r="G142" s="600"/>
    </row>
    <row r="143" spans="1:7" ht="12">
      <c r="A143" s="1477" t="s">
        <v>605</v>
      </c>
      <c r="B143" s="1477" t="s">
        <v>1822</v>
      </c>
      <c r="C143" s="1480" t="s">
        <v>898</v>
      </c>
      <c r="D143" s="1479" t="str">
        <f>('Revenues 10-15'!A183)</f>
        <v>Total Restricted Grants-In-Aid Received Directly from Federal Govt</v>
      </c>
      <c r="E143" s="1457"/>
      <c r="F143" s="1114">
        <f>SUM('Revenues 10-15'!C183,'Revenues 10-15'!D183,'Revenues 10-15'!F183,'Revenues 10-15'!G183)</f>
        <v>0</v>
      </c>
      <c r="G143" s="600"/>
    </row>
    <row r="144" spans="1:7" ht="12">
      <c r="A144" s="1477" t="s">
        <v>605</v>
      </c>
      <c r="B144" s="1477" t="s">
        <v>1823</v>
      </c>
      <c r="C144" s="1480">
        <v>4100</v>
      </c>
      <c r="D144" s="1481" t="str">
        <f>'Revenues 10-15'!A190</f>
        <v>Total Title V</v>
      </c>
      <c r="E144" s="1457"/>
      <c r="F144" s="1114">
        <f>SUM('Revenues 10-15'!C190,'Revenues 10-15'!D190,'Revenues 10-15'!F190,'Revenues 10-15'!G190)</f>
        <v>0</v>
      </c>
      <c r="G144" s="600"/>
    </row>
    <row r="145" spans="1:7" ht="12">
      <c r="A145" s="1477" t="s">
        <v>602</v>
      </c>
      <c r="B145" s="1477" t="s">
        <v>1824</v>
      </c>
      <c r="C145" s="1480">
        <v>4200</v>
      </c>
      <c r="D145" s="1479" t="str">
        <f>'Revenues 10-15'!A200</f>
        <v>Total Food Service</v>
      </c>
      <c r="E145" s="1457"/>
      <c r="F145" s="1114">
        <f>SUM('Revenues 10-15'!C200,'Revenues 10-15'!G200)</f>
        <v>0</v>
      </c>
      <c r="G145" s="600"/>
    </row>
    <row r="146" spans="1:7" ht="12">
      <c r="A146" s="1477" t="s">
        <v>605</v>
      </c>
      <c r="B146" s="1477" t="s">
        <v>1825</v>
      </c>
      <c r="C146" s="1480">
        <v>4300</v>
      </c>
      <c r="D146" s="1481" t="str">
        <f>'Revenues 10-15'!A206</f>
        <v>Total Title I</v>
      </c>
      <c r="E146" s="1457"/>
      <c r="F146" s="1114">
        <f>SUM('Revenues 10-15'!C206,'Revenues 10-15'!D206,'Revenues 10-15'!F206,'Revenues 10-15'!G206)</f>
        <v>19475</v>
      </c>
      <c r="G146" s="600"/>
    </row>
    <row r="147" spans="1:7" ht="12">
      <c r="A147" s="1477" t="s">
        <v>605</v>
      </c>
      <c r="B147" s="1477" t="s">
        <v>1826</v>
      </c>
      <c r="C147" s="1480">
        <v>4400</v>
      </c>
      <c r="D147" s="1481" t="str">
        <f>'Revenues 10-15'!A211</f>
        <v>Total Title IV</v>
      </c>
      <c r="E147" s="1457"/>
      <c r="F147" s="1114">
        <f>SUM('Revenues 10-15'!C211,'Revenues 10-15'!D211,'Revenues 10-15'!F211,'Revenues 10-15'!G211)</f>
        <v>0</v>
      </c>
      <c r="G147" s="600"/>
    </row>
    <row r="148" spans="1:7" ht="12">
      <c r="A148" s="1477" t="s">
        <v>605</v>
      </c>
      <c r="B148" s="1477" t="s">
        <v>1827</v>
      </c>
      <c r="C148" s="1480">
        <f>'Revenues 10-15'!B215</f>
        <v>4620</v>
      </c>
      <c r="D148" s="1481" t="str">
        <f>'Revenues 10-15'!A215</f>
        <v>Fed - Spec Education - IDEA - Flow Through</v>
      </c>
      <c r="E148" s="1457"/>
      <c r="F148" s="1114">
        <f>SUM('Revenues 10-15'!C215:D215,'Revenues 10-15'!F215:G215)</f>
        <v>275196</v>
      </c>
      <c r="G148" s="600"/>
    </row>
    <row r="149" spans="1:7" ht="12">
      <c r="A149" s="1477" t="s">
        <v>605</v>
      </c>
      <c r="B149" s="1477" t="s">
        <v>1828</v>
      </c>
      <c r="C149" s="1480">
        <f>'Revenues 10-15'!B216</f>
        <v>4625</v>
      </c>
      <c r="D149" s="1481" t="str">
        <f>'Revenues 10-15'!A216</f>
        <v>Fed - Spec Education - IDEA - Room &amp; Board</v>
      </c>
      <c r="E149" s="1457"/>
      <c r="F149" s="1114">
        <f>SUM('Revenues 10-15'!C216,'Revenues 10-15'!D216,'Revenues 10-15'!F216,'Revenues 10-15'!G216)</f>
        <v>33595</v>
      </c>
      <c r="G149" s="600"/>
    </row>
    <row r="150" spans="1:7" ht="12">
      <c r="A150" s="1477" t="s">
        <v>605</v>
      </c>
      <c r="B150" s="1477" t="s">
        <v>1829</v>
      </c>
      <c r="C150" s="1480">
        <f>'Revenues 10-15'!B217</f>
        <v>4630</v>
      </c>
      <c r="D150" s="1481" t="str">
        <f>'Revenues 10-15'!A217</f>
        <v>Fed - Spec Education - IDEA - Discretionary</v>
      </c>
      <c r="E150" s="1457"/>
      <c r="F150" s="1114">
        <f>SUM('Revenues 10-15'!C217:D217,'Revenues 10-15'!F217:G217)</f>
        <v>0</v>
      </c>
      <c r="G150" s="600">
        <v>6297</v>
      </c>
    </row>
    <row r="151" spans="1:7" ht="12">
      <c r="A151" s="1477" t="s">
        <v>605</v>
      </c>
      <c r="B151" s="1477" t="s">
        <v>1830</v>
      </c>
      <c r="C151" s="1480">
        <f>'Revenues 10-15'!B218</f>
        <v>4699</v>
      </c>
      <c r="D151" s="1481" t="str">
        <f>'Revenues 10-15'!A218</f>
        <v>Fed - Spec Education - IDEA - Other (Describe &amp; Itemize)</v>
      </c>
      <c r="E151" s="1457"/>
      <c r="F151" s="1114">
        <f>SUM('Revenues 10-15'!C218:D218,'Revenues 10-15'!F218:G218)</f>
        <v>0</v>
      </c>
      <c r="G151" s="600"/>
    </row>
    <row r="152" spans="1:7" ht="12">
      <c r="A152" s="1477" t="s">
        <v>610</v>
      </c>
      <c r="B152" s="1477" t="s">
        <v>1831</v>
      </c>
      <c r="C152" s="1480">
        <v>4700</v>
      </c>
      <c r="D152" s="1479" t="str">
        <f>'Revenues 10-15'!A223</f>
        <v>Total CTE - Perkins</v>
      </c>
      <c r="E152" s="1457"/>
      <c r="F152" s="1114">
        <f>SUM('Revenues 10-15'!C223,'Revenues 10-15'!D223,'Revenues 10-15'!G223)</f>
        <v>0</v>
      </c>
      <c r="G152" s="600">
        <v>6303</v>
      </c>
    </row>
    <row r="153" spans="1:7" s="1409" customFormat="1" ht="12" hidden="1">
      <c r="A153" s="1482" t="s">
        <v>169</v>
      </c>
      <c r="B153" s="1482" t="s">
        <v>1436</v>
      </c>
      <c r="C153" s="1483" t="s">
        <v>170</v>
      </c>
      <c r="D153" s="1484" t="str">
        <f>'Revenues 10-15'!A226</f>
        <v>ARRA - Title I - Low Income</v>
      </c>
      <c r="E153" s="1485"/>
      <c r="F153" s="1113">
        <f>SUM('Revenues 10-15'!$C$226:$D$226,'Revenues 10-15'!$F$226:$G$226)</f>
        <v>0</v>
      </c>
      <c r="G153" s="1456"/>
    </row>
    <row r="154" spans="1:7" s="1409" customFormat="1" ht="12" hidden="1">
      <c r="A154" s="1482" t="s">
        <v>169</v>
      </c>
      <c r="B154" s="1482" t="s">
        <v>1437</v>
      </c>
      <c r="C154" s="1483" t="s">
        <v>171</v>
      </c>
      <c r="D154" s="1484" t="str">
        <f>'Revenues 10-15'!A227</f>
        <v>ARRA - Title I - Neglected, Private</v>
      </c>
      <c r="E154" s="1485"/>
      <c r="F154" s="1114">
        <f>SUM('Revenues 10-15'!C227:G227,'Revenues 10-15'!J227)</f>
        <v>0</v>
      </c>
      <c r="G154" s="1456"/>
    </row>
    <row r="155" spans="1:7" s="1409" customFormat="1" ht="12" hidden="1">
      <c r="A155" s="1482" t="s">
        <v>169</v>
      </c>
      <c r="B155" s="1482" t="s">
        <v>1438</v>
      </c>
      <c r="C155" s="1483" t="s">
        <v>172</v>
      </c>
      <c r="D155" s="1484" t="str">
        <f>'Revenues 10-15'!A228</f>
        <v>ARRA - Title I - Delinquent, Private</v>
      </c>
      <c r="E155" s="1485"/>
      <c r="F155" s="1114">
        <f>SUM('Revenues 10-15'!C228:G228,'Revenues 10-15'!J228)</f>
        <v>0</v>
      </c>
      <c r="G155" s="1456"/>
    </row>
    <row r="156" spans="1:7" s="1409" customFormat="1" ht="12" hidden="1">
      <c r="A156" s="1482" t="s">
        <v>169</v>
      </c>
      <c r="B156" s="1482" t="s">
        <v>1439</v>
      </c>
      <c r="C156" s="1483" t="s">
        <v>173</v>
      </c>
      <c r="D156" s="1484" t="str">
        <f>'Revenues 10-15'!A229</f>
        <v>ARRA - Title I - School Improvement (Part A)</v>
      </c>
      <c r="E156" s="1485"/>
      <c r="F156" s="1114">
        <f>SUM('Revenues 10-15'!C229:G229,'Revenues 10-15'!J229)</f>
        <v>0</v>
      </c>
      <c r="G156" s="1456"/>
    </row>
    <row r="157" spans="1:7" s="1409" customFormat="1" ht="12" hidden="1">
      <c r="A157" s="1482" t="s">
        <v>169</v>
      </c>
      <c r="B157" s="1482" t="s">
        <v>1440</v>
      </c>
      <c r="C157" s="1483" t="s">
        <v>174</v>
      </c>
      <c r="D157" s="1484" t="str">
        <f>'Revenues 10-15'!A230</f>
        <v>ARRA - Title I - School Improvement (Section 1003g)</v>
      </c>
      <c r="E157" s="1485"/>
      <c r="F157" s="1114">
        <f>SUM('Revenues 10-15'!C230:G230,'Revenues 10-15'!J230)</f>
        <v>0</v>
      </c>
      <c r="G157" s="1456"/>
    </row>
    <row r="158" spans="1:7" s="1409" customFormat="1" ht="12" hidden="1">
      <c r="A158" s="1482" t="s">
        <v>169</v>
      </c>
      <c r="B158" s="1482" t="s">
        <v>1441</v>
      </c>
      <c r="C158" s="1483" t="s">
        <v>175</v>
      </c>
      <c r="D158" s="1484" t="str">
        <f>'Revenues 10-15'!A231</f>
        <v>ARRA - IDEA - Part B - Preschool</v>
      </c>
      <c r="E158" s="1485"/>
      <c r="F158" s="1114">
        <v>0</v>
      </c>
      <c r="G158" s="1456"/>
    </row>
    <row r="159" spans="1:7" s="1409" customFormat="1" ht="12" hidden="1">
      <c r="A159" s="1482" t="s">
        <v>169</v>
      </c>
      <c r="B159" s="1482" t="s">
        <v>1442</v>
      </c>
      <c r="C159" s="1483" t="s">
        <v>176</v>
      </c>
      <c r="D159" s="1484" t="str">
        <f>'Revenues 10-15'!A232</f>
        <v>ARRA - IDEA - Part B - Flow-Through</v>
      </c>
      <c r="E159" s="1485"/>
      <c r="F159" s="1114">
        <f>SUM('Revenues 10-15'!C232:G232,'Revenues 10-15'!J232)</f>
        <v>0</v>
      </c>
      <c r="G159" s="1456"/>
    </row>
    <row r="160" spans="1:7" s="1409" customFormat="1" ht="12" hidden="1">
      <c r="A160" s="1482" t="s">
        <v>169</v>
      </c>
      <c r="B160" s="1482" t="s">
        <v>1443</v>
      </c>
      <c r="C160" s="1483" t="s">
        <v>177</v>
      </c>
      <c r="D160" s="1484" t="str">
        <f>'Revenues 10-15'!A233</f>
        <v>ARRA - Title IID - Technology-Formula</v>
      </c>
      <c r="E160" s="1485"/>
      <c r="F160" s="1114">
        <f>SUM('Revenues 10-15'!C233:G233,'Revenues 10-15'!J233)</f>
        <v>0</v>
      </c>
      <c r="G160" s="1456"/>
    </row>
    <row r="161" spans="1:7" s="1409" customFormat="1" ht="12" hidden="1">
      <c r="A161" s="1482" t="s">
        <v>169</v>
      </c>
      <c r="B161" s="1482" t="s">
        <v>1444</v>
      </c>
      <c r="C161" s="1483" t="s">
        <v>179</v>
      </c>
      <c r="D161" s="1484" t="str">
        <f>'Revenues 10-15'!A234</f>
        <v>ARRA - Title IID - Technology-Competitive</v>
      </c>
      <c r="E161" s="1485"/>
      <c r="F161" s="1114">
        <f>SUM('Revenues 10-15'!C234:G234,'Revenues 10-15'!J234)</f>
        <v>0</v>
      </c>
      <c r="G161" s="1456"/>
    </row>
    <row r="162" spans="1:7" s="1409" customFormat="1" ht="12" hidden="1">
      <c r="A162" s="1482" t="s">
        <v>605</v>
      </c>
      <c r="B162" s="1482" t="s">
        <v>1445</v>
      </c>
      <c r="C162" s="1483" t="s">
        <v>180</v>
      </c>
      <c r="D162" s="1484" t="str">
        <f>'Revenues 10-15'!A235</f>
        <v>ARRA - McKinney - Vento Homeless Education</v>
      </c>
      <c r="E162" s="1485"/>
      <c r="F162" s="1114">
        <f>SUM('Revenues 10-15'!C235:G235,'Revenues 10-15'!J235)</f>
        <v>0</v>
      </c>
      <c r="G162" s="1456"/>
    </row>
    <row r="163" spans="1:7" s="1409" customFormat="1" ht="12" hidden="1">
      <c r="A163" s="1482" t="s">
        <v>169</v>
      </c>
      <c r="B163" s="1482" t="s">
        <v>178</v>
      </c>
      <c r="C163" s="1483" t="s">
        <v>181</v>
      </c>
      <c r="D163" s="1484" t="str">
        <f>'Revenues 10-15'!A239</f>
        <v>Qualified Zone Academy Bond Tax Credits</v>
      </c>
      <c r="E163" s="1485"/>
      <c r="F163" s="1114">
        <f>SUM('Revenues 10-15'!C239:G239,'Revenues 10-15'!J239)</f>
        <v>0</v>
      </c>
      <c r="G163" s="1456"/>
    </row>
    <row r="164" spans="1:7" s="1409" customFormat="1" ht="12" hidden="1">
      <c r="A164" s="1482" t="s">
        <v>169</v>
      </c>
      <c r="B164" s="1482" t="s">
        <v>738</v>
      </c>
      <c r="C164" s="1483" t="s">
        <v>182</v>
      </c>
      <c r="D164" s="1484" t="str">
        <f>'Revenues 10-15'!A240</f>
        <v>Qualified School Construction Bond Credits</v>
      </c>
      <c r="E164" s="1485"/>
      <c r="F164" s="1114">
        <f>SUM('Revenues 10-15'!C240:G240,'Revenues 10-15'!J240)</f>
        <v>0</v>
      </c>
      <c r="G164" s="1456"/>
    </row>
    <row r="165" spans="1:7" s="1409" customFormat="1" ht="12" hidden="1">
      <c r="A165" s="1482" t="s">
        <v>169</v>
      </c>
      <c r="B165" s="1482" t="s">
        <v>1163</v>
      </c>
      <c r="C165" s="1483" t="s">
        <v>184</v>
      </c>
      <c r="D165" s="1484" t="str">
        <f>'Revenues 10-15'!A241</f>
        <v>Build America Bond Tax Credits</v>
      </c>
      <c r="E165" s="1485"/>
      <c r="F165" s="1114">
        <f>SUM('Revenues 10-15'!C241:G241,'Revenues 10-15'!J241)</f>
        <v>0</v>
      </c>
      <c r="G165" s="1456"/>
    </row>
    <row r="166" spans="1:7" s="1409" customFormat="1" ht="12" hidden="1">
      <c r="A166" s="1482" t="s">
        <v>169</v>
      </c>
      <c r="B166" s="1482" t="s">
        <v>1446</v>
      </c>
      <c r="C166" s="1483" t="s">
        <v>186</v>
      </c>
      <c r="D166" s="1484" t="str">
        <f>'Revenues 10-15'!A242</f>
        <v>Build America Bond Interest Reimbursement</v>
      </c>
      <c r="E166" s="1485"/>
      <c r="F166" s="1114">
        <f>SUM('Revenues 10-15'!C242:G242,'Revenues 10-15'!J242)</f>
        <v>0</v>
      </c>
      <c r="G166" s="1456"/>
    </row>
    <row r="167" spans="1:7" s="1409" customFormat="1" ht="12" hidden="1">
      <c r="A167" s="1482" t="s">
        <v>169</v>
      </c>
      <c r="B167" s="1482" t="s">
        <v>1447</v>
      </c>
      <c r="C167" s="1483" t="s">
        <v>188</v>
      </c>
      <c r="D167" s="1484" t="str">
        <f>'Revenues 10-15'!A244</f>
        <v>Other ARRA Funds - II</v>
      </c>
      <c r="E167" s="1485"/>
      <c r="F167" s="1114">
        <f>SUM('Revenues 10-15'!C244:G244,'Revenues 10-15'!J244)</f>
        <v>0</v>
      </c>
      <c r="G167" s="1456"/>
    </row>
    <row r="168" spans="1:7" s="1409" customFormat="1" ht="12" hidden="1">
      <c r="A168" s="1482" t="s">
        <v>169</v>
      </c>
      <c r="B168" s="1482" t="s">
        <v>1448</v>
      </c>
      <c r="C168" s="1483" t="s">
        <v>189</v>
      </c>
      <c r="D168" s="1484" t="str">
        <f>'Revenues 10-15'!A245</f>
        <v>Other ARRA Funds - III</v>
      </c>
      <c r="E168" s="1485"/>
      <c r="F168" s="1114">
        <f>SUM('Revenues 10-15'!C245:G245,'Revenues 10-15'!J245)</f>
        <v>0</v>
      </c>
      <c r="G168" s="1456"/>
    </row>
    <row r="169" spans="1:7" s="1409" customFormat="1" ht="12" hidden="1">
      <c r="A169" s="1482" t="s">
        <v>169</v>
      </c>
      <c r="B169" s="1482" t="s">
        <v>183</v>
      </c>
      <c r="C169" s="1483" t="s">
        <v>191</v>
      </c>
      <c r="D169" s="1484" t="str">
        <f>'Revenues 10-15'!A246</f>
        <v>Other ARRA Funds - IV</v>
      </c>
      <c r="E169" s="1485"/>
      <c r="F169" s="1114">
        <f>SUM('Revenues 10-15'!C246:G246,'Revenues 10-15'!J246)</f>
        <v>0</v>
      </c>
      <c r="G169" s="1456"/>
    </row>
    <row r="170" spans="1:7" s="1409" customFormat="1" ht="12" hidden="1">
      <c r="A170" s="1482" t="s">
        <v>169</v>
      </c>
      <c r="B170" s="1482" t="s">
        <v>185</v>
      </c>
      <c r="C170" s="1483" t="s">
        <v>193</v>
      </c>
      <c r="D170" s="1484" t="str">
        <f>'Revenues 10-15'!A247</f>
        <v>Other ARRA Funds - V</v>
      </c>
      <c r="E170" s="1485"/>
      <c r="F170" s="1114">
        <f>SUM('Revenues 10-15'!C247:G247,'Revenues 10-15'!J247)</f>
        <v>0</v>
      </c>
      <c r="G170" s="1456"/>
    </row>
    <row r="171" spans="1:7" s="1409" customFormat="1" ht="12" hidden="1">
      <c r="A171" s="1482" t="s">
        <v>169</v>
      </c>
      <c r="B171" s="1482" t="s">
        <v>187</v>
      </c>
      <c r="C171" s="1483" t="s">
        <v>195</v>
      </c>
      <c r="D171" s="1484" t="str">
        <f>'Revenues 10-15'!A248</f>
        <v>ARRA - Early Childhood</v>
      </c>
      <c r="E171" s="1485"/>
      <c r="F171" s="1114">
        <v>0</v>
      </c>
      <c r="G171" s="1456"/>
    </row>
    <row r="172" spans="1:7" s="1409" customFormat="1" ht="12" hidden="1">
      <c r="A172" s="1482" t="s">
        <v>169</v>
      </c>
      <c r="B172" s="1482" t="s">
        <v>1164</v>
      </c>
      <c r="C172" s="1483" t="s">
        <v>196</v>
      </c>
      <c r="D172" s="1484" t="str">
        <f>'Revenues 10-15'!A249</f>
        <v>Other ARRA Funds VII</v>
      </c>
      <c r="E172" s="1485"/>
      <c r="F172" s="1114">
        <f>SUM('Revenues 10-15'!C249:G249,'Revenues 10-15'!J249)</f>
        <v>0</v>
      </c>
      <c r="G172" s="1456"/>
    </row>
    <row r="173" spans="1:7" s="1409" customFormat="1" ht="12" hidden="1">
      <c r="A173" s="1482" t="s">
        <v>169</v>
      </c>
      <c r="B173" s="1482" t="s">
        <v>1449</v>
      </c>
      <c r="C173" s="1483" t="s">
        <v>197</v>
      </c>
      <c r="D173" s="1484" t="str">
        <f>'Revenues 10-15'!A250</f>
        <v>Other ARRA Funds VIII</v>
      </c>
      <c r="E173" s="1485"/>
      <c r="F173" s="1114">
        <f>SUM('Revenues 10-15'!C250:G250,'Revenues 10-15'!J250)</f>
        <v>0</v>
      </c>
      <c r="G173" s="1456"/>
    </row>
    <row r="174" spans="1:7" s="1409" customFormat="1" ht="12" hidden="1">
      <c r="A174" s="1482" t="s">
        <v>169</v>
      </c>
      <c r="B174" s="1482" t="s">
        <v>190</v>
      </c>
      <c r="C174" s="1483" t="s">
        <v>198</v>
      </c>
      <c r="D174" s="1484" t="str">
        <f>'Revenues 10-15'!A251</f>
        <v>Other ARRA Funds IX</v>
      </c>
      <c r="E174" s="1485"/>
      <c r="F174" s="1114">
        <f>SUM('Revenues 10-15'!C251:G251,'Revenues 10-15'!J251)</f>
        <v>0</v>
      </c>
      <c r="G174" s="1456"/>
    </row>
    <row r="175" spans="1:7" s="1409" customFormat="1" ht="12" hidden="1">
      <c r="A175" s="1482" t="s">
        <v>169</v>
      </c>
      <c r="B175" s="1482" t="s">
        <v>192</v>
      </c>
      <c r="C175" s="1483" t="s">
        <v>199</v>
      </c>
      <c r="D175" s="1484" t="str">
        <f>'Revenues 10-15'!A252</f>
        <v>Other ARRA Funds X</v>
      </c>
      <c r="E175" s="1485"/>
      <c r="F175" s="1114">
        <f>SUM('Revenues 10-15'!C252:G252,'Revenues 10-15'!J252)</f>
        <v>0</v>
      </c>
      <c r="G175" s="1456"/>
    </row>
    <row r="176" spans="1:7" s="1409" customFormat="1" ht="12" hidden="1">
      <c r="A176" s="1482" t="s">
        <v>169</v>
      </c>
      <c r="B176" s="1482" t="s">
        <v>194</v>
      </c>
      <c r="C176" s="1483" t="s">
        <v>200</v>
      </c>
      <c r="D176" s="1484" t="str">
        <f>'Revenues 10-15'!A253</f>
        <v>Other ARRA Funds Ed Job Fund Program</v>
      </c>
      <c r="E176" s="1485"/>
      <c r="F176" s="1114">
        <f>SUM('Revenues 10-15'!C253:G253,'Revenues 10-15'!J253)</f>
        <v>0</v>
      </c>
      <c r="G176" s="1456"/>
    </row>
    <row r="177" spans="1:7" s="1409" customFormat="1" ht="12">
      <c r="A177" s="1486" t="s">
        <v>444</v>
      </c>
      <c r="B177" s="1396" t="s">
        <v>1559</v>
      </c>
      <c r="C177" s="1487" t="s">
        <v>767</v>
      </c>
      <c r="D177" s="1488" t="s">
        <v>710</v>
      </c>
      <c r="E177" s="1489"/>
      <c r="F177" s="1114">
        <f>SUM(F153:F176)</f>
        <v>0</v>
      </c>
      <c r="G177" s="1456"/>
    </row>
    <row r="178" spans="1:7" s="1409" customFormat="1" ht="12">
      <c r="A178" s="1486" t="s">
        <v>405</v>
      </c>
      <c r="B178" s="1396" t="s">
        <v>1832</v>
      </c>
      <c r="C178" s="1487" t="s">
        <v>1172</v>
      </c>
      <c r="D178" s="1488" t="s">
        <v>1173</v>
      </c>
      <c r="E178" s="1489"/>
      <c r="F178" s="1114">
        <f>SUM('Revenues 10-15'!C255)</f>
        <v>0</v>
      </c>
      <c r="G178" s="1456"/>
    </row>
    <row r="179" spans="1:7" s="1409" customFormat="1" ht="12">
      <c r="A179" s="1486" t="s">
        <v>444</v>
      </c>
      <c r="B179" s="1396" t="s">
        <v>1833</v>
      </c>
      <c r="C179" s="1487" t="s">
        <v>1199</v>
      </c>
      <c r="D179" s="1488" t="s">
        <v>1200</v>
      </c>
      <c r="E179" s="1489"/>
      <c r="F179" s="1114">
        <f>SUM('Revenues 10-15'!C256:H256,'Revenues 10-15'!J256:K256)</f>
        <v>0</v>
      </c>
      <c r="G179" s="1456"/>
    </row>
    <row r="180" spans="1:7" ht="12">
      <c r="A180" s="1477" t="s">
        <v>5</v>
      </c>
      <c r="B180" s="1477" t="s">
        <v>1834</v>
      </c>
      <c r="C180" s="1480">
        <f>'Revenues 10-15'!B257</f>
        <v>4905</v>
      </c>
      <c r="D180" s="1479" t="str">
        <f>'Revenues 10-15'!A257</f>
        <v>Title III - Immigrant Education Program (IEP)</v>
      </c>
      <c r="E180" s="1457"/>
      <c r="F180" s="1114">
        <f>SUM('Revenues 10-15'!C257,'Revenues 10-15'!F257,'Revenues 10-15'!G257)</f>
        <v>0</v>
      </c>
      <c r="G180" s="1490">
        <v>6306</v>
      </c>
    </row>
    <row r="181" spans="1:7" ht="12">
      <c r="A181" s="1477" t="s">
        <v>5</v>
      </c>
      <c r="B181" s="1477" t="s">
        <v>1835</v>
      </c>
      <c r="C181" s="1480">
        <f>'Revenues 10-15'!B258</f>
        <v>4909</v>
      </c>
      <c r="D181" s="1479" t="str">
        <f>'Revenues 10-15'!A258</f>
        <v>Title III - Language Inst Program - Limited Eng (LIPLEP)</v>
      </c>
      <c r="E181" s="1457"/>
      <c r="F181" s="1114">
        <f>SUM('Revenues 10-15'!C258,'Revenues 10-15'!F258,'Revenues 10-15'!G258)</f>
        <v>0</v>
      </c>
      <c r="G181" s="1490"/>
    </row>
    <row r="182" spans="1:7" ht="12">
      <c r="A182" s="1477" t="s">
        <v>605</v>
      </c>
      <c r="B182" s="1477" t="s">
        <v>1836</v>
      </c>
      <c r="C182" s="1480">
        <f>'Revenues 10-15'!B259</f>
        <v>4920</v>
      </c>
      <c r="D182" s="1479" t="str">
        <f>'Revenues 10-15'!A259</f>
        <v>McKinney Education for Homeless Children</v>
      </c>
      <c r="E182" s="1457"/>
      <c r="F182" s="1114">
        <f>SUM('Revenues 10-15'!C259,'Revenues 10-15'!D259,'Revenues 10-15'!F259,'Revenues 10-15'!G259)</f>
        <v>0</v>
      </c>
      <c r="G182" s="600"/>
    </row>
    <row r="183" spans="1:7" ht="12">
      <c r="A183" s="1491" t="s">
        <v>605</v>
      </c>
      <c r="B183" s="1491" t="s">
        <v>1837</v>
      </c>
      <c r="C183" s="1492">
        <f>'Revenues 10-15'!B260</f>
        <v>4930</v>
      </c>
      <c r="D183" s="1493" t="str">
        <f>'Revenues 10-15'!A260</f>
        <v>Title II - Eisenhower Professional Development Formula</v>
      </c>
      <c r="E183" s="1494"/>
      <c r="F183" s="1113">
        <f>SUM('Revenues 10-15'!C260:D260,'Revenues 10-15'!F260,'Revenues 10-15'!G260)</f>
        <v>0</v>
      </c>
      <c r="G183" s="600"/>
    </row>
    <row r="184" spans="1:7" ht="12">
      <c r="A184" s="1477" t="s">
        <v>605</v>
      </c>
      <c r="B184" s="1477" t="s">
        <v>1838</v>
      </c>
      <c r="C184" s="1480">
        <f>'Revenues 10-15'!B261</f>
        <v>4932</v>
      </c>
      <c r="D184" s="1481" t="str">
        <f>'Revenues 10-15'!A261</f>
        <v>Title II - Teacher Quality</v>
      </c>
      <c r="E184" s="1457"/>
      <c r="F184" s="1113">
        <f>SUM('Revenues 10-15'!C261,'Revenues 10-15'!D261,'Revenues 10-15'!F261,'Revenues 10-15'!G261)</f>
        <v>24413</v>
      </c>
      <c r="G184" s="600"/>
    </row>
    <row r="185" spans="1:7" ht="12">
      <c r="A185" s="1477" t="s">
        <v>605</v>
      </c>
      <c r="B185" s="1477" t="s">
        <v>1839</v>
      </c>
      <c r="C185" s="1480">
        <f>'Revenues 10-15'!B262</f>
        <v>4960</v>
      </c>
      <c r="D185" s="1479" t="str">
        <f>'Revenues 10-15'!A262</f>
        <v>Federal Charter Schools</v>
      </c>
      <c r="E185" s="1457"/>
      <c r="F185" s="1114">
        <f>SUM('Revenues 10-15'!C262:D262,'Revenues 10-15'!F262:G262)</f>
        <v>0</v>
      </c>
      <c r="G185" s="600"/>
    </row>
    <row r="186" spans="1:7" ht="12">
      <c r="A186" s="1477" t="s">
        <v>605</v>
      </c>
      <c r="B186" s="1477" t="s">
        <v>1840</v>
      </c>
      <c r="C186" s="1480">
        <f>'Revenues 10-15'!B263</f>
        <v>4981</v>
      </c>
      <c r="D186" s="1479" t="str">
        <f>'Revenues 10-15'!A263</f>
        <v>State Assessment Grants</v>
      </c>
      <c r="E186" s="1457"/>
      <c r="F186" s="1114">
        <f>SUM('Revenues 10-15'!C263:D263,'Revenues 10-15'!F263:G263)</f>
        <v>0</v>
      </c>
      <c r="G186" s="600"/>
    </row>
    <row r="187" spans="1:7" ht="12">
      <c r="A187" s="1477" t="s">
        <v>605</v>
      </c>
      <c r="B187" s="1477" t="s">
        <v>1841</v>
      </c>
      <c r="C187" s="1480">
        <f>'Revenues 10-15'!B264</f>
        <v>4982</v>
      </c>
      <c r="D187" s="1479" t="str">
        <f>'Revenues 10-15'!A264</f>
        <v>Grant for State Assessments and Related Activities</v>
      </c>
      <c r="E187" s="1457"/>
      <c r="F187" s="1114">
        <f>SUM('Revenues 10-15'!C264:D264,'Revenues 10-15'!F264:G264)</f>
        <v>0</v>
      </c>
      <c r="G187" s="600"/>
    </row>
    <row r="188" spans="1:7" ht="12">
      <c r="A188" s="1495" t="s">
        <v>605</v>
      </c>
      <c r="B188" s="1491" t="s">
        <v>1842</v>
      </c>
      <c r="C188" s="1492">
        <f>'Revenues 10-15'!B265</f>
        <v>4991</v>
      </c>
      <c r="D188" s="1493" t="str">
        <f>'Revenues 10-15'!A265</f>
        <v>Medicaid Matching Funds - Administrative Outreach</v>
      </c>
      <c r="E188" s="1457"/>
      <c r="F188" s="1114">
        <f>SUM('Revenues 10-15'!C265:D265,'Revenues 10-15'!F265:G265)</f>
        <v>0</v>
      </c>
      <c r="G188" s="1477">
        <v>6320</v>
      </c>
    </row>
    <row r="189" spans="1:7" ht="12">
      <c r="A189" s="1477" t="s">
        <v>605</v>
      </c>
      <c r="B189" s="1477" t="s">
        <v>1843</v>
      </c>
      <c r="C189" s="1480">
        <f>'Revenues 10-15'!B266</f>
        <v>4992</v>
      </c>
      <c r="D189" s="1481" t="str">
        <f>'Revenues 10-15'!A266</f>
        <v>Medicaid Matching Funds - Fee-for-Service Program</v>
      </c>
      <c r="E189" s="1457"/>
      <c r="F189" s="1114">
        <f>SUM('Revenues 10-15'!C266:D266,'Revenues 10-15'!F266:G266)</f>
        <v>0</v>
      </c>
      <c r="G189" s="1496"/>
    </row>
    <row r="190" spans="1:7" ht="12">
      <c r="A190" s="1495" t="s">
        <v>605</v>
      </c>
      <c r="B190" s="1491" t="s">
        <v>1844</v>
      </c>
      <c r="C190" s="1492">
        <f>'Revenues 10-15'!B267</f>
        <v>4998</v>
      </c>
      <c r="D190" s="1493" t="str">
        <f>'Revenues 10-15'!A267</f>
        <v>Other Restricted Revenue from Federal Sources (Describe &amp; Itemize)</v>
      </c>
      <c r="E190" s="1457"/>
      <c r="F190" s="1114">
        <f>SUM('Revenues 10-15'!C267:D267,'Revenues 10-15'!F267:G267)</f>
        <v>35912</v>
      </c>
      <c r="G190" s="1477"/>
    </row>
    <row r="191" spans="1:7" ht="12">
      <c r="A191" s="1495" t="s">
        <v>1638</v>
      </c>
      <c r="B191" s="1491" t="s">
        <v>1639</v>
      </c>
      <c r="C191" s="1492"/>
      <c r="D191" s="1493" t="s">
        <v>1640</v>
      </c>
      <c r="E191" s="1457"/>
      <c r="F191" s="1114">
        <f>-'CARES CRRSA ARP 28-31'!L16</f>
        <v>0</v>
      </c>
      <c r="G191" s="1477"/>
    </row>
    <row r="192" spans="1:7" ht="12">
      <c r="A192" s="1497" t="s">
        <v>5</v>
      </c>
      <c r="B192" s="1498" t="s">
        <v>1423</v>
      </c>
      <c r="C192" s="1499">
        <v>3100</v>
      </c>
      <c r="D192" s="1500" t="s">
        <v>1424</v>
      </c>
      <c r="E192" s="1457"/>
      <c r="F192" s="1115">
        <v>287337</v>
      </c>
      <c r="G192" s="1477"/>
    </row>
    <row r="193" spans="1:9" ht="12">
      <c r="A193" s="1497" t="s">
        <v>602</v>
      </c>
      <c r="B193" s="1498" t="s">
        <v>1423</v>
      </c>
      <c r="C193" s="1499">
        <v>3300</v>
      </c>
      <c r="D193" s="1500" t="s">
        <v>1654</v>
      </c>
      <c r="E193" s="1457"/>
      <c r="F193" s="1115">
        <v>55</v>
      </c>
      <c r="G193" s="1477"/>
    </row>
    <row r="194" spans="1:9" ht="6" customHeight="1">
      <c r="A194" s="1477"/>
      <c r="B194" s="1477"/>
      <c r="C194" s="1501"/>
      <c r="D194" s="1477"/>
      <c r="E194" s="1457"/>
      <c r="F194" s="1502"/>
      <c r="G194" s="1496"/>
    </row>
    <row r="195" spans="1:9">
      <c r="A195" s="1415"/>
      <c r="B195" s="1503"/>
      <c r="C195" s="1504"/>
      <c r="D195" s="1505" t="s">
        <v>1678</v>
      </c>
      <c r="E195" s="1506" t="s">
        <v>877</v>
      </c>
      <c r="F195" s="1116">
        <f>SUM(F104:F152,F177:F193)</f>
        <v>850698</v>
      </c>
    </row>
    <row r="196" spans="1:9" ht="12" customHeight="1">
      <c r="A196" s="1415"/>
      <c r="B196" s="1503"/>
      <c r="C196" s="1504"/>
      <c r="D196" s="1505" t="s">
        <v>1679</v>
      </c>
      <c r="E196" s="1506"/>
      <c r="F196" s="1114">
        <f>'PCTC-OEPP 33-35'!F97-F195</f>
        <v>12530523</v>
      </c>
    </row>
    <row r="197" spans="1:9" ht="12" customHeight="1">
      <c r="A197" s="1415"/>
      <c r="B197" s="1503"/>
      <c r="C197" s="1504"/>
      <c r="D197" s="1505" t="s">
        <v>1699</v>
      </c>
      <c r="E197" s="1506"/>
      <c r="F197" s="1114">
        <f>'Cap Outlay Deprec 32'!I18</f>
        <v>690690.5</v>
      </c>
    </row>
    <row r="198" spans="1:9" ht="12" customHeight="1">
      <c r="A198" s="1415"/>
      <c r="B198" s="1503"/>
      <c r="C198" s="1504"/>
      <c r="D198" s="1505" t="s">
        <v>1680</v>
      </c>
      <c r="E198" s="1506"/>
      <c r="F198" s="1114">
        <f>F196+F197</f>
        <v>13221213.5</v>
      </c>
    </row>
    <row r="199" spans="1:9" ht="12" customHeight="1">
      <c r="A199" s="1415"/>
      <c r="B199" s="1507"/>
      <c r="C199" s="1504"/>
      <c r="D199" s="1119" t="str">
        <f>D98</f>
        <v>9 Month ADA from Average Daily Attendance - Student Information System (SIS) in IWAS-preliminary ADA 2020-2021</v>
      </c>
      <c r="E199" s="1506"/>
      <c r="F199" s="1117">
        <f>'PCTC-OEPP 33-35'!F98</f>
        <v>870.6</v>
      </c>
      <c r="G199" s="600"/>
      <c r="I199" s="1399"/>
    </row>
    <row r="200" spans="1:9" ht="12" customHeight="1" thickBot="1">
      <c r="A200" s="1415"/>
      <c r="B200" s="1507"/>
      <c r="C200" s="1504"/>
      <c r="D200" s="1505" t="s">
        <v>1681</v>
      </c>
      <c r="E200" s="1506" t="s">
        <v>1247</v>
      </c>
      <c r="F200" s="1118">
        <f>F198/F199</f>
        <v>15186.323799678383</v>
      </c>
      <c r="G200" s="1398">
        <v>6323</v>
      </c>
    </row>
    <row r="201" spans="1:9" ht="12" thickTop="1">
      <c r="A201" s="1508"/>
      <c r="B201" s="600"/>
      <c r="C201" s="1501"/>
      <c r="D201" s="600"/>
      <c r="E201" s="1501"/>
      <c r="F201" s="600"/>
      <c r="G201" s="600">
        <v>6326</v>
      </c>
    </row>
    <row r="202" spans="1:9" ht="12.25" customHeight="1">
      <c r="A202" s="1509" t="s">
        <v>1682</v>
      </c>
      <c r="B202" s="1510"/>
      <c r="C202" s="1511"/>
      <c r="D202" s="1510"/>
      <c r="E202" s="1511"/>
      <c r="F202" s="1512"/>
      <c r="G202" s="1512"/>
      <c r="H202" s="1513"/>
    </row>
    <row r="203" spans="1:9" s="1508" customFormat="1" ht="12.25" customHeight="1">
      <c r="A203" s="1159" t="s">
        <v>1655</v>
      </c>
      <c r="B203" s="1514"/>
      <c r="C203" s="1515"/>
      <c r="D203" s="1514"/>
      <c r="E203" s="1515"/>
      <c r="F203" s="1514"/>
      <c r="G203" s="1516"/>
    </row>
    <row r="204" spans="1:9" s="1508" customFormat="1" ht="12.25" customHeight="1">
      <c r="A204" s="1374" t="s">
        <v>1656</v>
      </c>
      <c r="B204" s="1514"/>
      <c r="C204" s="1515"/>
      <c r="D204" s="1514"/>
      <c r="E204" s="1515"/>
      <c r="F204" s="1514"/>
      <c r="G204" s="1516"/>
    </row>
    <row r="205" spans="1:9">
      <c r="A205" s="904" t="s">
        <v>1425</v>
      </c>
      <c r="B205" s="905" t="s">
        <v>1653</v>
      </c>
      <c r="C205" s="1501"/>
      <c r="D205" s="600"/>
      <c r="E205" s="1501"/>
      <c r="F205" s="600"/>
      <c r="G205" s="600"/>
    </row>
    <row r="206" spans="1:9">
      <c r="A206" s="600"/>
      <c r="B206" s="600"/>
      <c r="C206" s="1501"/>
      <c r="D206" s="600"/>
      <c r="E206" s="1501"/>
      <c r="F206" s="600"/>
      <c r="G206" s="600"/>
    </row>
    <row r="207" spans="1:9">
      <c r="A207" s="600"/>
      <c r="B207" s="600"/>
      <c r="C207" s="1501"/>
      <c r="D207" s="600"/>
      <c r="E207" s="1501"/>
      <c r="F207" s="600"/>
      <c r="G207" s="600"/>
    </row>
    <row r="208" spans="1:9">
      <c r="A208" s="600"/>
      <c r="B208" s="600"/>
      <c r="C208" s="1501"/>
      <c r="D208" s="600"/>
      <c r="E208" s="1501"/>
      <c r="F208" s="600"/>
      <c r="G208" s="600"/>
    </row>
    <row r="209" spans="1:7">
      <c r="A209" s="600"/>
      <c r="B209" s="600"/>
      <c r="C209" s="1501"/>
      <c r="D209" s="600"/>
      <c r="E209" s="1501"/>
      <c r="F209" s="600"/>
      <c r="G209" s="600"/>
    </row>
    <row r="210" spans="1:7">
      <c r="A210" s="600"/>
      <c r="B210" s="600"/>
      <c r="C210" s="1501"/>
      <c r="D210" s="600"/>
      <c r="E210" s="1501"/>
      <c r="F210" s="600"/>
      <c r="G210" s="600"/>
    </row>
    <row r="211" spans="1:7">
      <c r="A211" s="600"/>
      <c r="B211" s="600"/>
      <c r="C211" s="1501"/>
      <c r="D211" s="600"/>
      <c r="E211" s="1501"/>
      <c r="F211" s="600"/>
      <c r="G211" s="600"/>
    </row>
    <row r="212" spans="1:7">
      <c r="A212" s="600"/>
      <c r="B212" s="600"/>
      <c r="C212" s="1501"/>
      <c r="D212" s="600"/>
      <c r="E212" s="1501"/>
      <c r="F212" s="600"/>
      <c r="G212" s="600"/>
    </row>
    <row r="213" spans="1:7">
      <c r="A213" s="600"/>
      <c r="B213" s="600"/>
      <c r="C213" s="1501"/>
      <c r="D213" s="600"/>
      <c r="E213" s="1501"/>
      <c r="F213" s="600"/>
      <c r="G213" s="600"/>
    </row>
    <row r="214" spans="1:7">
      <c r="A214" s="600"/>
      <c r="B214" s="600"/>
      <c r="C214" s="1501"/>
      <c r="D214" s="600"/>
      <c r="E214" s="1501"/>
      <c r="F214" s="600"/>
      <c r="G214" s="600"/>
    </row>
    <row r="215" spans="1:7">
      <c r="A215" s="600"/>
      <c r="B215" s="600"/>
      <c r="C215" s="1501"/>
      <c r="D215" s="600"/>
      <c r="E215" s="1501"/>
      <c r="F215" s="600"/>
      <c r="G215" s="600"/>
    </row>
    <row r="216" spans="1:7">
      <c r="A216" s="600"/>
      <c r="B216" s="600"/>
      <c r="C216" s="1501"/>
      <c r="D216" s="600"/>
      <c r="E216" s="1501"/>
      <c r="F216" s="600"/>
      <c r="G216" s="600"/>
    </row>
    <row r="217" spans="1:7">
      <c r="A217" s="600"/>
      <c r="B217" s="600"/>
      <c r="C217" s="1501"/>
      <c r="D217" s="600"/>
      <c r="E217" s="1501"/>
      <c r="F217" s="600"/>
      <c r="G217" s="600"/>
    </row>
    <row r="218" spans="1:7">
      <c r="A218" s="600"/>
      <c r="B218" s="600"/>
      <c r="C218" s="1501"/>
      <c r="D218" s="600"/>
      <c r="E218" s="1501"/>
      <c r="F218" s="600"/>
      <c r="G218" s="600"/>
    </row>
    <row r="219" spans="1:7">
      <c r="A219" s="600"/>
      <c r="B219" s="600"/>
      <c r="C219" s="1501"/>
      <c r="D219" s="600"/>
      <c r="E219" s="1501"/>
      <c r="F219" s="600"/>
      <c r="G219" s="600"/>
    </row>
    <row r="220" spans="1:7">
      <c r="A220" s="600"/>
      <c r="B220" s="600"/>
      <c r="C220" s="1501"/>
      <c r="D220" s="600"/>
      <c r="E220" s="1501"/>
      <c r="F220" s="600"/>
      <c r="G220" s="600"/>
    </row>
    <row r="221" spans="1:7">
      <c r="A221" s="600"/>
      <c r="B221" s="600"/>
      <c r="C221" s="1501"/>
      <c r="D221" s="600"/>
      <c r="E221" s="1501"/>
      <c r="F221" s="600"/>
      <c r="G221" s="600"/>
    </row>
    <row r="222" spans="1:7">
      <c r="A222" s="600"/>
      <c r="B222" s="600"/>
      <c r="C222" s="1501"/>
      <c r="D222" s="600"/>
      <c r="E222" s="1501"/>
      <c r="F222" s="600"/>
      <c r="G222" s="600"/>
    </row>
  </sheetData>
  <sheetProtection algorithmName="SHA-512" hashValue="+54Xl1BsOwSzYiNBafG8mQbKzD4qyK+zi4WOwrmDKZT3mv6m0ctg0hRXLG6agsHeca1gDGOo24w3fxDeSPHe+g==" saltValue="toASFz7kxPc7SRKWpx5CTg==" spinCount="100000" sheet="1" objects="1" scenarios="1"/>
  <mergeCells count="5">
    <mergeCell ref="A6:F6"/>
    <mergeCell ref="A1:F1"/>
    <mergeCell ref="A101:F101"/>
    <mergeCell ref="A2:F2"/>
    <mergeCell ref="A5:F5"/>
  </mergeCells>
  <phoneticPr fontId="18" type="noConversion"/>
  <hyperlinks>
    <hyperlink ref="B205" r:id="rId1" display="https://www.isbe.net/Pages/ebfdistribution.aspx" xr:uid="{00000000-0004-0000-0E00-000000000000}"/>
  </hyperlinks>
  <printOptions headings="1"/>
  <pageMargins left="0.54" right="0.2" top="0.7" bottom="0.45" header="0.19" footer="0.17"/>
  <pageSetup scale="70" firstPageNumber="33" orientation="portrait" useFirstPageNumber="1" r:id="rId2"/>
  <headerFooter alignWithMargins="0">
    <oddHeader>&amp;L&amp;8Page &amp;P&amp;C &amp;R&amp;8Page &amp;P</oddHeader>
  </headerFooter>
  <rowBreaks count="1" manualBreakCount="1">
    <brk id="100" max="16383" man="1"/>
  </rowBreaks>
  <ignoredErrors>
    <ignoredError sqref="F179 F183 F188:F190 F150:F151 F148 F141 F138 F121 F185" formulaRange="1"/>
    <ignoredError sqref="F200" evalError="1"/>
    <ignoredError sqref="C93 C177:C179" numberStoredAsText="1"/>
  </ignoredErrors>
</worksheet>
</file>

<file path=xl/worksheets/sheet16.xml><?xml version="1.0" encoding="utf-8"?>
<worksheet xmlns="http://purl.oclc.org/ooxml/spreadsheetml/main" xmlns:r="http://purl.oclc.org/ooxml/officeDocument/relationships" xmlns:xdr="http://purl.oclc.org/ooxml/drawingml/spreadsheetDrawing" xmlns:x14="http://schemas.microsoft.com/office/spreadsheetml/2009/9/main"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I145"/>
  <sheetViews>
    <sheetView showGridLines="0" zoomScaleNormal="100" workbookViewId="0">
      <selection activeCell="B23" sqref="B23"/>
    </sheetView>
  </sheetViews>
  <sheetFormatPr baseColWidth="10" defaultColWidth="9.1640625" defaultRowHeight="15"/>
  <cols>
    <col min="1" max="1" width="52" style="1188" customWidth="1"/>
    <col min="2" max="2" width="19.83203125" style="1188" customWidth="1"/>
    <col min="3" max="3" width="33.6640625" style="1189" customWidth="1"/>
    <col min="4" max="4" width="17.6640625" style="1190" customWidth="1"/>
    <col min="5" max="5" width="23.5" style="1190" customWidth="1"/>
    <col min="6" max="6" width="23.33203125" style="1189" customWidth="1"/>
    <col min="7" max="16384" width="9.1640625" style="1167"/>
  </cols>
  <sheetData>
    <row r="1" spans="1:9" ht="15" customHeight="1">
      <c r="A1" s="1166" t="s">
        <v>1384</v>
      </c>
      <c r="B1" s="1166"/>
      <c r="C1" s="1166"/>
      <c r="D1" s="1166"/>
      <c r="E1" s="1166"/>
      <c r="F1" s="1166"/>
    </row>
    <row r="2" spans="1:9">
      <c r="A2" s="2315" t="s">
        <v>1475</v>
      </c>
      <c r="B2" s="2315"/>
      <c r="C2" s="2315"/>
      <c r="D2" s="2315"/>
      <c r="E2" s="2315"/>
      <c r="F2" s="2315"/>
    </row>
    <row r="3" spans="1:9" ht="5.25" customHeight="1">
      <c r="A3" s="1168"/>
      <c r="B3" s="1168"/>
      <c r="C3" s="1168"/>
      <c r="D3" s="1168"/>
      <c r="E3" s="1168"/>
      <c r="F3" s="1168"/>
    </row>
    <row r="4" spans="1:9" ht="18.75" customHeight="1">
      <c r="A4" s="2320" t="s">
        <v>1379</v>
      </c>
      <c r="B4" s="2321"/>
      <c r="C4" s="2321"/>
      <c r="D4" s="2321"/>
      <c r="E4" s="2321"/>
      <c r="F4" s="2322"/>
    </row>
    <row r="5" spans="1:9">
      <c r="A5" s="2323"/>
      <c r="B5" s="2324"/>
      <c r="C5" s="2324"/>
      <c r="D5" s="2324"/>
      <c r="E5" s="2324"/>
      <c r="F5" s="2325"/>
    </row>
    <row r="6" spans="1:9" ht="18.75" customHeight="1">
      <c r="A6" s="2339" t="s">
        <v>1490</v>
      </c>
      <c r="B6" s="2340"/>
      <c r="C6" s="2340"/>
      <c r="D6" s="2340"/>
      <c r="E6" s="2340"/>
      <c r="F6" s="2341"/>
    </row>
    <row r="7" spans="1:9" ht="53.25" customHeight="1">
      <c r="A7" s="2326" t="s">
        <v>1857</v>
      </c>
      <c r="B7" s="2327"/>
      <c r="C7" s="2328"/>
      <c r="D7" s="2328"/>
      <c r="E7" s="2328"/>
      <c r="F7" s="2329"/>
    </row>
    <row r="8" spans="1:9" ht="20.25" customHeight="1">
      <c r="A8" s="2342" t="s">
        <v>1553</v>
      </c>
      <c r="B8" s="2343"/>
      <c r="C8" s="2343"/>
      <c r="D8" s="2343"/>
      <c r="E8" s="2343"/>
      <c r="F8" s="2344"/>
    </row>
    <row r="9" spans="1:9" ht="18" customHeight="1">
      <c r="A9" s="1322" t="s">
        <v>1557</v>
      </c>
      <c r="B9" s="1327"/>
      <c r="C9" s="1323"/>
      <c r="D9" s="1323"/>
      <c r="E9" s="1324"/>
      <c r="F9" s="1325"/>
      <c r="I9" s="1272"/>
    </row>
    <row r="10" spans="1:9" ht="15.75" customHeight="1">
      <c r="A10" s="2330" t="s">
        <v>1558</v>
      </c>
      <c r="B10" s="2331"/>
      <c r="C10" s="2331"/>
      <c r="D10" s="2331"/>
      <c r="E10" s="2331"/>
      <c r="F10" s="2332"/>
      <c r="I10" s="1272"/>
    </row>
    <row r="11" spans="1:9" ht="15.75" customHeight="1">
      <c r="A11" s="1322" t="s">
        <v>1566</v>
      </c>
      <c r="B11" s="1327"/>
      <c r="C11" s="1323"/>
      <c r="D11" s="1323"/>
      <c r="E11" s="1323"/>
      <c r="F11" s="1326"/>
      <c r="I11" s="1272"/>
    </row>
    <row r="12" spans="1:9" ht="33" customHeight="1">
      <c r="A12" s="2333"/>
      <c r="B12" s="2334"/>
      <c r="C12" s="2334"/>
      <c r="D12" s="2334"/>
      <c r="E12" s="2334"/>
      <c r="F12" s="2335"/>
      <c r="I12" s="1272"/>
    </row>
    <row r="13" spans="1:9" ht="33" customHeight="1">
      <c r="A13" s="1267"/>
      <c r="B13" s="1328"/>
      <c r="C13" s="1268"/>
      <c r="D13" s="1268"/>
      <c r="E13" s="1268"/>
      <c r="F13" s="1269"/>
      <c r="I13" s="1272"/>
    </row>
    <row r="14" spans="1:9" ht="15" customHeight="1">
      <c r="A14" s="1169"/>
      <c r="B14" s="1170"/>
      <c r="C14" s="1170"/>
      <c r="D14" s="1170"/>
      <c r="E14" s="1170"/>
      <c r="F14" s="1171"/>
    </row>
    <row r="15" spans="1:9" ht="17.25" customHeight="1">
      <c r="A15" s="2336" t="s">
        <v>1491</v>
      </c>
      <c r="B15" s="2337"/>
      <c r="C15" s="2337"/>
      <c r="D15" s="2337"/>
      <c r="E15" s="2337"/>
      <c r="F15" s="2338"/>
    </row>
    <row r="16" spans="1:9" ht="15" customHeight="1">
      <c r="A16" s="1194" t="s">
        <v>1489</v>
      </c>
      <c r="B16" s="1329"/>
      <c r="C16" s="1170"/>
      <c r="D16" s="1170"/>
      <c r="E16" s="1170"/>
      <c r="F16" s="1171"/>
    </row>
    <row r="17" spans="1:7" ht="32.25" customHeight="1">
      <c r="A17" s="2317" t="str">
        <f>"The amount in column (E) is the amount allowed on each contract in the Indirect Cost Rate calculation.  The amount in column (F) is the amount that will be deducted from the base in the indirect cost rate (page 30) for Program Year "&amp;'AFR21'!E2+2&amp;"."</f>
        <v>The amount in column (E) is the amount allowed on each contract in the Indirect Cost Rate calculation.  The amount in column (F) is the amount that will be deducted from the base in the indirect cost rate (page 30) for Program Year 2023.</v>
      </c>
      <c r="B17" s="2318"/>
      <c r="C17" s="2318"/>
      <c r="D17" s="2318"/>
      <c r="E17" s="2318"/>
      <c r="F17" s="2319"/>
    </row>
    <row r="18" spans="1:7" ht="85.5" customHeight="1">
      <c r="A18" s="1172" t="s">
        <v>1846</v>
      </c>
      <c r="B18" s="1173" t="s">
        <v>1382</v>
      </c>
      <c r="C18" s="1172" t="s">
        <v>1486</v>
      </c>
      <c r="D18" s="1174" t="s">
        <v>1488</v>
      </c>
      <c r="E18" s="1271" t="s">
        <v>1487</v>
      </c>
      <c r="F18" s="1271" t="s">
        <v>1383</v>
      </c>
    </row>
    <row r="19" spans="1:7" ht="16">
      <c r="A19" s="1175" t="s">
        <v>1385</v>
      </c>
      <c r="B19" s="1175" t="s">
        <v>1381</v>
      </c>
      <c r="C19" s="1176" t="s">
        <v>1380</v>
      </c>
      <c r="D19" s="1177">
        <v>500000</v>
      </c>
      <c r="E19" s="1177" t="str">
        <f>IF(D19&lt;25000,D19,"25,000")</f>
        <v>25,000</v>
      </c>
      <c r="F19" s="1178">
        <f>IF(D19&gt;=25000,(D19-E19),"0")</f>
        <v>475000</v>
      </c>
    </row>
    <row r="20" spans="1:7" ht="16">
      <c r="A20" s="1897" t="s">
        <v>1960</v>
      </c>
      <c r="B20" s="1896">
        <v>101000400</v>
      </c>
      <c r="C20" s="1895" t="s">
        <v>1896</v>
      </c>
      <c r="D20" s="1902">
        <v>143724</v>
      </c>
      <c r="E20" s="1197" t="str">
        <f t="shared" ref="E20:E83" si="0">IF(D20&lt;25000,D20,"25,000")</f>
        <v>25,000</v>
      </c>
      <c r="F20" s="1197">
        <f t="shared" ref="F20:F83" si="1">IF(D20&gt;=25000,(D20-E20),"0")</f>
        <v>118724</v>
      </c>
      <c r="G20" s="1180"/>
    </row>
    <row r="21" spans="1:7" ht="16">
      <c r="A21" s="1897" t="s">
        <v>1943</v>
      </c>
      <c r="B21" s="1896">
        <v>202540300</v>
      </c>
      <c r="C21" s="1895" t="s">
        <v>1897</v>
      </c>
      <c r="D21" s="1902">
        <v>116918.79</v>
      </c>
      <c r="E21" s="1197" t="str">
        <f t="shared" si="0"/>
        <v>25,000</v>
      </c>
      <c r="F21" s="1197">
        <f t="shared" si="1"/>
        <v>91918.79</v>
      </c>
    </row>
    <row r="22" spans="1:7" ht="16">
      <c r="A22" s="1897" t="s">
        <v>1943</v>
      </c>
      <c r="B22" s="1896">
        <v>202540300</v>
      </c>
      <c r="C22" s="1895" t="s">
        <v>1898</v>
      </c>
      <c r="D22" s="1902">
        <v>48331</v>
      </c>
      <c r="E22" s="1197" t="str">
        <f t="shared" si="0"/>
        <v>25,000</v>
      </c>
      <c r="F22" s="1197">
        <f t="shared" si="1"/>
        <v>23331</v>
      </c>
    </row>
    <row r="23" spans="1:7" ht="16">
      <c r="A23" s="1897" t="s">
        <v>1945</v>
      </c>
      <c r="B23" s="1896">
        <v>802300300</v>
      </c>
      <c r="C23" s="1895" t="s">
        <v>1899</v>
      </c>
      <c r="D23" s="1902">
        <v>122088</v>
      </c>
      <c r="E23" s="1197" t="str">
        <f t="shared" si="0"/>
        <v>25,000</v>
      </c>
      <c r="F23" s="1197">
        <f t="shared" si="1"/>
        <v>97088</v>
      </c>
    </row>
    <row r="24" spans="1:7" ht="16">
      <c r="A24" s="1894" t="s">
        <v>1946</v>
      </c>
      <c r="B24" s="1896">
        <v>102520300</v>
      </c>
      <c r="C24" s="1895" t="s">
        <v>1900</v>
      </c>
      <c r="D24" s="1902">
        <v>28510</v>
      </c>
      <c r="E24" s="1197" t="str">
        <f t="shared" si="0"/>
        <v>25,000</v>
      </c>
      <c r="F24" s="1197">
        <f t="shared" si="1"/>
        <v>3510</v>
      </c>
    </row>
    <row r="25" spans="1:7" ht="16">
      <c r="A25" s="1897" t="s">
        <v>1947</v>
      </c>
      <c r="B25" s="1896">
        <v>101000300</v>
      </c>
      <c r="C25" s="1895" t="s">
        <v>1901</v>
      </c>
      <c r="D25" s="1902">
        <v>81228</v>
      </c>
      <c r="E25" s="1197" t="str">
        <f t="shared" si="0"/>
        <v>25,000</v>
      </c>
      <c r="F25" s="1197">
        <f t="shared" si="1"/>
        <v>56228</v>
      </c>
    </row>
    <row r="26" spans="1:7" ht="16">
      <c r="A26" s="1897" t="s">
        <v>1948</v>
      </c>
      <c r="B26" s="1896">
        <v>202540400</v>
      </c>
      <c r="C26" s="1895" t="s">
        <v>1902</v>
      </c>
      <c r="D26" s="1902">
        <v>107420.79</v>
      </c>
      <c r="E26" s="1197" t="str">
        <f t="shared" si="0"/>
        <v>25,000</v>
      </c>
      <c r="F26" s="1197">
        <f t="shared" si="1"/>
        <v>82420.789999999994</v>
      </c>
    </row>
    <row r="27" spans="1:7" ht="16">
      <c r="A27" s="1894" t="s">
        <v>1946</v>
      </c>
      <c r="B27" s="1896">
        <v>102200300</v>
      </c>
      <c r="C27" s="1895" t="s">
        <v>1903</v>
      </c>
      <c r="D27" s="1902">
        <v>25295.15</v>
      </c>
      <c r="E27" s="1197" t="str">
        <f t="shared" si="0"/>
        <v>25,000</v>
      </c>
      <c r="F27" s="1197">
        <f t="shared" si="1"/>
        <v>295.15000000000146</v>
      </c>
    </row>
    <row r="28" spans="1:7" ht="16">
      <c r="A28" s="1897" t="s">
        <v>1945</v>
      </c>
      <c r="B28" s="1896">
        <v>802300300</v>
      </c>
      <c r="C28" s="1895" t="s">
        <v>1904</v>
      </c>
      <c r="D28" s="1902">
        <v>58103.35</v>
      </c>
      <c r="E28" s="1197" t="str">
        <f t="shared" si="0"/>
        <v>25,000</v>
      </c>
      <c r="F28" s="1197">
        <f t="shared" si="1"/>
        <v>33103.35</v>
      </c>
    </row>
    <row r="29" spans="1:7" ht="16">
      <c r="A29" s="1897" t="s">
        <v>1943</v>
      </c>
      <c r="B29" s="1896">
        <v>202540300</v>
      </c>
      <c r="C29" s="1895" t="s">
        <v>1905</v>
      </c>
      <c r="D29" s="1902">
        <v>44390</v>
      </c>
      <c r="E29" s="1197" t="str">
        <f t="shared" si="0"/>
        <v>25,000</v>
      </c>
      <c r="F29" s="1197">
        <f t="shared" si="1"/>
        <v>19390</v>
      </c>
    </row>
    <row r="30" spans="1:7" ht="16">
      <c r="A30" s="1897" t="s">
        <v>1949</v>
      </c>
      <c r="B30" s="1896">
        <v>101000600</v>
      </c>
      <c r="C30" s="1895" t="s">
        <v>1906</v>
      </c>
      <c r="D30" s="1902">
        <v>26955</v>
      </c>
      <c r="E30" s="1197" t="str">
        <f t="shared" si="0"/>
        <v>25,000</v>
      </c>
      <c r="F30" s="1197">
        <f t="shared" si="1"/>
        <v>1955</v>
      </c>
    </row>
    <row r="31" spans="1:7" ht="16">
      <c r="A31" s="1894" t="s">
        <v>1950</v>
      </c>
      <c r="B31" s="1896">
        <v>102200400</v>
      </c>
      <c r="C31" s="1895" t="s">
        <v>1907</v>
      </c>
      <c r="D31" s="1902">
        <v>41420</v>
      </c>
      <c r="E31" s="1197" t="str">
        <f t="shared" si="0"/>
        <v>25,000</v>
      </c>
      <c r="F31" s="1197">
        <f t="shared" si="1"/>
        <v>16420</v>
      </c>
    </row>
    <row r="32" spans="1:7" ht="16">
      <c r="A32" s="1897" t="s">
        <v>1944</v>
      </c>
      <c r="B32" s="1896">
        <v>102520300</v>
      </c>
      <c r="C32" s="1895" t="s">
        <v>1908</v>
      </c>
      <c r="D32" s="1902">
        <v>39698.75</v>
      </c>
      <c r="E32" s="1197" t="str">
        <f t="shared" si="0"/>
        <v>25,000</v>
      </c>
      <c r="F32" s="1197">
        <f t="shared" si="1"/>
        <v>14698.75</v>
      </c>
    </row>
    <row r="33" spans="1:6" ht="16">
      <c r="A33" s="1897" t="s">
        <v>1958</v>
      </c>
      <c r="B33" s="1896">
        <v>101000300</v>
      </c>
      <c r="C33" s="1895" t="s">
        <v>1909</v>
      </c>
      <c r="D33" s="1902">
        <v>260012</v>
      </c>
      <c r="E33" s="1197" t="str">
        <f t="shared" si="0"/>
        <v>25,000</v>
      </c>
      <c r="F33" s="1197">
        <f t="shared" si="1"/>
        <v>235012</v>
      </c>
    </row>
    <row r="34" spans="1:6" ht="16">
      <c r="A34" s="1897" t="s">
        <v>1959</v>
      </c>
      <c r="B34" s="1896">
        <v>101000600</v>
      </c>
      <c r="C34" s="1895" t="s">
        <v>1909</v>
      </c>
      <c r="D34" s="1902">
        <v>58967</v>
      </c>
      <c r="E34" s="1197" t="str">
        <f t="shared" si="0"/>
        <v>25,000</v>
      </c>
      <c r="F34" s="1197">
        <f t="shared" si="1"/>
        <v>33967</v>
      </c>
    </row>
    <row r="35" spans="1:6" ht="16">
      <c r="A35" s="1897" t="s">
        <v>1951</v>
      </c>
      <c r="B35" s="1896">
        <v>102300300</v>
      </c>
      <c r="C35" s="1895" t="s">
        <v>1910</v>
      </c>
      <c r="D35" s="1902">
        <v>30448.6</v>
      </c>
      <c r="E35" s="1197" t="str">
        <f t="shared" si="0"/>
        <v>25,000</v>
      </c>
      <c r="F35" s="1197">
        <f t="shared" si="1"/>
        <v>5448.5999999999985</v>
      </c>
    </row>
    <row r="36" spans="1:6" ht="16">
      <c r="A36" s="1894" t="s">
        <v>1946</v>
      </c>
      <c r="B36" s="1896">
        <v>102200300</v>
      </c>
      <c r="C36" s="1895" t="s">
        <v>1911</v>
      </c>
      <c r="D36" s="1902">
        <v>53800</v>
      </c>
      <c r="E36" s="1197" t="str">
        <f t="shared" si="0"/>
        <v>25,000</v>
      </c>
      <c r="F36" s="1197">
        <f t="shared" si="1"/>
        <v>28800</v>
      </c>
    </row>
    <row r="37" spans="1:6" ht="16">
      <c r="A37" s="1897" t="s">
        <v>1944</v>
      </c>
      <c r="B37" s="1896">
        <v>102300300</v>
      </c>
      <c r="C37" s="1895" t="s">
        <v>1912</v>
      </c>
      <c r="D37" s="1902">
        <v>66406.240000000005</v>
      </c>
      <c r="E37" s="1197" t="str">
        <f t="shared" si="0"/>
        <v>25,000</v>
      </c>
      <c r="F37" s="1197">
        <f t="shared" si="1"/>
        <v>41406.240000000005</v>
      </c>
    </row>
    <row r="38" spans="1:6" ht="16">
      <c r="A38" s="1897" t="s">
        <v>1952</v>
      </c>
      <c r="B38" s="1896">
        <v>102560400</v>
      </c>
      <c r="C38" s="1895" t="s">
        <v>1913</v>
      </c>
      <c r="D38" s="1902">
        <v>30000</v>
      </c>
      <c r="E38" s="1197" t="str">
        <f t="shared" si="0"/>
        <v>25,000</v>
      </c>
      <c r="F38" s="1197">
        <f t="shared" si="1"/>
        <v>5000</v>
      </c>
    </row>
    <row r="39" spans="1:6" ht="16">
      <c r="A39" s="1897" t="s">
        <v>1953</v>
      </c>
      <c r="B39" s="1896">
        <v>102520400</v>
      </c>
      <c r="C39" s="1895" t="s">
        <v>1914</v>
      </c>
      <c r="D39" s="1902">
        <v>81543</v>
      </c>
      <c r="E39" s="1197" t="str">
        <f t="shared" si="0"/>
        <v>25,000</v>
      </c>
      <c r="F39" s="1197">
        <f t="shared" si="1"/>
        <v>56543</v>
      </c>
    </row>
    <row r="40" spans="1:6" ht="16">
      <c r="A40" s="1897" t="s">
        <v>1943</v>
      </c>
      <c r="B40" s="1896">
        <v>202540300</v>
      </c>
      <c r="C40" s="1895" t="s">
        <v>1915</v>
      </c>
      <c r="D40" s="1902">
        <v>45827.5</v>
      </c>
      <c r="E40" s="1197" t="str">
        <f t="shared" si="0"/>
        <v>25,000</v>
      </c>
      <c r="F40" s="1197">
        <f t="shared" si="1"/>
        <v>20827.5</v>
      </c>
    </row>
    <row r="41" spans="1:6" ht="16">
      <c r="A41" s="1894" t="s">
        <v>1950</v>
      </c>
      <c r="B41" s="1896">
        <v>102200400</v>
      </c>
      <c r="C41" s="1895" t="s">
        <v>1916</v>
      </c>
      <c r="D41" s="1902">
        <v>37620</v>
      </c>
      <c r="E41" s="1197" t="str">
        <f t="shared" si="0"/>
        <v>25,000</v>
      </c>
      <c r="F41" s="1197">
        <f t="shared" si="1"/>
        <v>12620</v>
      </c>
    </row>
    <row r="42" spans="1:6" ht="16">
      <c r="A42" s="1897" t="s">
        <v>1948</v>
      </c>
      <c r="B42" s="1896">
        <v>202540400</v>
      </c>
      <c r="C42" s="1895" t="s">
        <v>1917</v>
      </c>
      <c r="D42" s="1902">
        <v>57718</v>
      </c>
      <c r="E42" s="1197" t="str">
        <f t="shared" si="0"/>
        <v>25,000</v>
      </c>
      <c r="F42" s="1197">
        <f t="shared" si="1"/>
        <v>32718</v>
      </c>
    </row>
    <row r="43" spans="1:6" ht="16">
      <c r="A43" s="1897" t="s">
        <v>1948</v>
      </c>
      <c r="B43" s="1896">
        <v>202540400</v>
      </c>
      <c r="C43" s="1895" t="s">
        <v>1918</v>
      </c>
      <c r="D43" s="1902">
        <v>26212.639999999999</v>
      </c>
      <c r="E43" s="1197" t="str">
        <f t="shared" si="0"/>
        <v>25,000</v>
      </c>
      <c r="F43" s="1197">
        <f t="shared" si="1"/>
        <v>1212.6399999999994</v>
      </c>
    </row>
    <row r="44" spans="1:6" ht="16">
      <c r="A44" s="1897" t="s">
        <v>1943</v>
      </c>
      <c r="B44" s="1896">
        <v>202540300</v>
      </c>
      <c r="C44" s="1895" t="s">
        <v>1919</v>
      </c>
      <c r="D44" s="1902">
        <v>29865</v>
      </c>
      <c r="E44" s="1197" t="str">
        <f t="shared" si="0"/>
        <v>25,000</v>
      </c>
      <c r="F44" s="1197">
        <f t="shared" si="1"/>
        <v>4865</v>
      </c>
    </row>
    <row r="45" spans="1:6">
      <c r="A45" s="1897"/>
      <c r="B45" s="1896"/>
      <c r="C45" s="1895"/>
      <c r="D45" s="1902"/>
      <c r="E45" s="1197">
        <f t="shared" si="0"/>
        <v>0</v>
      </c>
      <c r="F45" s="1197" t="str">
        <f t="shared" si="1"/>
        <v>0</v>
      </c>
    </row>
    <row r="46" spans="1:6">
      <c r="A46" s="1897"/>
      <c r="B46" s="1896"/>
      <c r="C46" s="1895"/>
      <c r="D46" s="1902"/>
      <c r="E46" s="1197">
        <f t="shared" ref="E46:E52" si="2">IF(D45&lt;25000,D45,"25,000")</f>
        <v>0</v>
      </c>
      <c r="F46" s="1197" t="str">
        <f t="shared" si="1"/>
        <v>0</v>
      </c>
    </row>
    <row r="47" spans="1:6">
      <c r="A47" s="1897"/>
      <c r="B47" s="1896"/>
      <c r="C47" s="1895"/>
      <c r="D47" s="1902"/>
      <c r="E47" s="1197">
        <f t="shared" si="2"/>
        <v>0</v>
      </c>
      <c r="F47" s="1197" t="str">
        <f t="shared" ref="F47:F52" si="3">IF(D46&gt;=25000,(D46-E47),"0")</f>
        <v>0</v>
      </c>
    </row>
    <row r="48" spans="1:6">
      <c r="A48" s="1897"/>
      <c r="B48" s="1896"/>
      <c r="C48" s="1895"/>
      <c r="D48" s="1902"/>
      <c r="E48" s="1197">
        <f t="shared" si="2"/>
        <v>0</v>
      </c>
      <c r="F48" s="1197" t="str">
        <f t="shared" si="3"/>
        <v>0</v>
      </c>
    </row>
    <row r="49" spans="1:6">
      <c r="A49" s="1897"/>
      <c r="B49" s="1896"/>
      <c r="C49" s="1895"/>
      <c r="D49" s="1902"/>
      <c r="E49" s="1197">
        <f t="shared" si="2"/>
        <v>0</v>
      </c>
      <c r="F49" s="1197" t="str">
        <f t="shared" si="3"/>
        <v>0</v>
      </c>
    </row>
    <row r="50" spans="1:6">
      <c r="A50" s="1897"/>
      <c r="B50" s="1896"/>
      <c r="C50" s="1895"/>
      <c r="D50" s="1902"/>
      <c r="E50" s="1197">
        <f t="shared" si="2"/>
        <v>0</v>
      </c>
      <c r="F50" s="1197" t="str">
        <f t="shared" si="3"/>
        <v>0</v>
      </c>
    </row>
    <row r="51" spans="1:6">
      <c r="A51" s="1897"/>
      <c r="B51" s="1896"/>
      <c r="C51" s="1895"/>
      <c r="D51" s="1902"/>
      <c r="E51" s="1197">
        <f t="shared" si="2"/>
        <v>0</v>
      </c>
      <c r="F51" s="1197" t="str">
        <f t="shared" si="3"/>
        <v>0</v>
      </c>
    </row>
    <row r="52" spans="1:6">
      <c r="A52" s="1897"/>
      <c r="B52" s="1896"/>
      <c r="C52" s="1895"/>
      <c r="D52" s="1902"/>
      <c r="E52" s="1197">
        <f t="shared" si="2"/>
        <v>0</v>
      </c>
      <c r="F52" s="1197" t="str">
        <f t="shared" si="3"/>
        <v>0</v>
      </c>
    </row>
    <row r="53" spans="1:6">
      <c r="A53" s="1897"/>
      <c r="B53" s="1896"/>
      <c r="C53" s="1895"/>
      <c r="D53" s="1902"/>
      <c r="E53" s="1197">
        <f t="shared" si="0"/>
        <v>0</v>
      </c>
      <c r="F53" s="1197" t="str">
        <f t="shared" si="1"/>
        <v>0</v>
      </c>
    </row>
    <row r="54" spans="1:6">
      <c r="A54" s="1893"/>
      <c r="B54" s="1901"/>
      <c r="C54" s="1892"/>
      <c r="D54" s="1179"/>
      <c r="E54" s="1197">
        <f t="shared" si="0"/>
        <v>0</v>
      </c>
      <c r="F54" s="1197" t="str">
        <f t="shared" si="1"/>
        <v>0</v>
      </c>
    </row>
    <row r="55" spans="1:6">
      <c r="A55" s="1893"/>
      <c r="B55" s="1901"/>
      <c r="C55" s="1900"/>
      <c r="D55" s="1179"/>
      <c r="E55" s="1197">
        <f t="shared" si="0"/>
        <v>0</v>
      </c>
      <c r="F55" s="1197" t="str">
        <f t="shared" si="1"/>
        <v>0</v>
      </c>
    </row>
    <row r="56" spans="1:6">
      <c r="A56" s="1893"/>
      <c r="B56" s="1901"/>
      <c r="C56" s="1900"/>
      <c r="D56" s="1179"/>
      <c r="E56" s="1197">
        <f t="shared" si="0"/>
        <v>0</v>
      </c>
      <c r="F56" s="1197" t="str">
        <f t="shared" si="1"/>
        <v>0</v>
      </c>
    </row>
    <row r="57" spans="1:6">
      <c r="A57" s="1893"/>
      <c r="B57" s="1901"/>
      <c r="C57" s="1900"/>
      <c r="D57" s="1179"/>
      <c r="E57" s="1197">
        <f t="shared" si="0"/>
        <v>0</v>
      </c>
      <c r="F57" s="1197" t="str">
        <f t="shared" si="1"/>
        <v>0</v>
      </c>
    </row>
    <row r="58" spans="1:6">
      <c r="A58" s="1893"/>
      <c r="B58" s="1901"/>
      <c r="C58" s="1900"/>
      <c r="D58" s="1179"/>
      <c r="E58" s="1197">
        <f t="shared" si="0"/>
        <v>0</v>
      </c>
      <c r="F58" s="1197" t="str">
        <f t="shared" si="1"/>
        <v>0</v>
      </c>
    </row>
    <row r="59" spans="1:6">
      <c r="A59" s="1893"/>
      <c r="B59" s="1901"/>
      <c r="C59" s="1900"/>
      <c r="D59" s="1179"/>
      <c r="E59" s="1197">
        <f t="shared" si="0"/>
        <v>0</v>
      </c>
      <c r="F59" s="1197" t="str">
        <f t="shared" si="1"/>
        <v>0</v>
      </c>
    </row>
    <row r="60" spans="1:6">
      <c r="A60" s="1893"/>
      <c r="B60" s="1901"/>
      <c r="C60" s="1900"/>
      <c r="D60" s="1179"/>
      <c r="E60" s="1197">
        <f t="shared" si="0"/>
        <v>0</v>
      </c>
      <c r="F60" s="1197" t="str">
        <f t="shared" si="1"/>
        <v>0</v>
      </c>
    </row>
    <row r="61" spans="1:6">
      <c r="A61" s="1893"/>
      <c r="B61" s="1901"/>
      <c r="C61" s="1900"/>
      <c r="D61" s="1179"/>
      <c r="E61" s="1197">
        <f t="shared" si="0"/>
        <v>0</v>
      </c>
      <c r="F61" s="1197" t="str">
        <f t="shared" si="1"/>
        <v>0</v>
      </c>
    </row>
    <row r="62" spans="1:6">
      <c r="A62" s="1893"/>
      <c r="B62" s="1901"/>
      <c r="C62" s="1900"/>
      <c r="D62" s="1179"/>
      <c r="E62" s="1197">
        <f t="shared" si="0"/>
        <v>0</v>
      </c>
      <c r="F62" s="1197" t="str">
        <f t="shared" si="1"/>
        <v>0</v>
      </c>
    </row>
    <row r="63" spans="1:6">
      <c r="A63" s="1893"/>
      <c r="B63" s="1901"/>
      <c r="C63" s="1900"/>
      <c r="D63" s="1179"/>
      <c r="E63" s="1197">
        <f t="shared" si="0"/>
        <v>0</v>
      </c>
      <c r="F63" s="1197" t="str">
        <f t="shared" si="1"/>
        <v>0</v>
      </c>
    </row>
    <row r="64" spans="1:6">
      <c r="A64" s="1893"/>
      <c r="B64" s="1901"/>
      <c r="C64" s="1900"/>
      <c r="D64" s="1179"/>
      <c r="E64" s="1197">
        <f t="shared" si="0"/>
        <v>0</v>
      </c>
      <c r="F64" s="1197" t="str">
        <f t="shared" si="1"/>
        <v>0</v>
      </c>
    </row>
    <row r="65" spans="1:6">
      <c r="A65" s="1893"/>
      <c r="B65" s="1901"/>
      <c r="C65" s="1900"/>
      <c r="D65" s="1179"/>
      <c r="E65" s="1197">
        <f t="shared" si="0"/>
        <v>0</v>
      </c>
      <c r="F65" s="1197" t="str">
        <f t="shared" si="1"/>
        <v>0</v>
      </c>
    </row>
    <row r="66" spans="1:6">
      <c r="A66" s="1893"/>
      <c r="B66" s="1901"/>
      <c r="C66" s="1900"/>
      <c r="D66" s="1179"/>
      <c r="E66" s="1197">
        <f t="shared" si="0"/>
        <v>0</v>
      </c>
      <c r="F66" s="1197" t="str">
        <f t="shared" si="1"/>
        <v>0</v>
      </c>
    </row>
    <row r="67" spans="1:6">
      <c r="A67" s="1899"/>
      <c r="B67" s="1898"/>
      <c r="C67" s="1891"/>
      <c r="D67" s="1179"/>
      <c r="E67" s="1197">
        <f t="shared" si="0"/>
        <v>0</v>
      </c>
      <c r="F67" s="1197" t="str">
        <f t="shared" si="1"/>
        <v>0</v>
      </c>
    </row>
    <row r="68" spans="1:6">
      <c r="A68" s="1893"/>
      <c r="B68" s="1901"/>
      <c r="C68" s="1900"/>
      <c r="D68" s="1179"/>
      <c r="E68" s="1197">
        <f t="shared" si="0"/>
        <v>0</v>
      </c>
      <c r="F68" s="1197" t="str">
        <f t="shared" si="1"/>
        <v>0</v>
      </c>
    </row>
    <row r="69" spans="1:6">
      <c r="A69" s="1893"/>
      <c r="B69" s="1901"/>
      <c r="C69" s="1900"/>
      <c r="D69" s="1179"/>
      <c r="E69" s="1197">
        <f t="shared" si="0"/>
        <v>0</v>
      </c>
      <c r="F69" s="1197" t="str">
        <f t="shared" si="1"/>
        <v>0</v>
      </c>
    </row>
    <row r="70" spans="1:6">
      <c r="A70" s="1893"/>
      <c r="B70" s="1901"/>
      <c r="C70" s="1900"/>
      <c r="D70" s="1179"/>
      <c r="E70" s="1197">
        <f t="shared" si="0"/>
        <v>0</v>
      </c>
      <c r="F70" s="1197" t="str">
        <f t="shared" si="1"/>
        <v>0</v>
      </c>
    </row>
    <row r="71" spans="1:6">
      <c r="A71" s="1893"/>
      <c r="B71" s="1901"/>
      <c r="C71" s="1900"/>
      <c r="D71" s="1179"/>
      <c r="E71" s="1197">
        <f t="shared" si="0"/>
        <v>0</v>
      </c>
      <c r="F71" s="1197" t="str">
        <f t="shared" si="1"/>
        <v>0</v>
      </c>
    </row>
    <row r="72" spans="1:6">
      <c r="A72" s="1893"/>
      <c r="B72" s="1901"/>
      <c r="C72" s="1900"/>
      <c r="D72" s="1179"/>
      <c r="E72" s="1197">
        <f t="shared" si="0"/>
        <v>0</v>
      </c>
      <c r="F72" s="1197" t="str">
        <f t="shared" si="1"/>
        <v>0</v>
      </c>
    </row>
    <row r="73" spans="1:6">
      <c r="A73" s="1893"/>
      <c r="B73" s="1901"/>
      <c r="C73" s="1900"/>
      <c r="D73" s="1179"/>
      <c r="E73" s="1197">
        <f t="shared" si="0"/>
        <v>0</v>
      </c>
      <c r="F73" s="1197" t="str">
        <f t="shared" si="1"/>
        <v>0</v>
      </c>
    </row>
    <row r="74" spans="1:6">
      <c r="A74" s="1893"/>
      <c r="B74" s="1901"/>
      <c r="C74" s="1900"/>
      <c r="D74" s="1179"/>
      <c r="E74" s="1197">
        <f t="shared" si="0"/>
        <v>0</v>
      </c>
      <c r="F74" s="1197" t="str">
        <f t="shared" si="1"/>
        <v>0</v>
      </c>
    </row>
    <row r="75" spans="1:6">
      <c r="A75" s="1893"/>
      <c r="B75" s="1901"/>
      <c r="C75" s="1900"/>
      <c r="D75" s="1179"/>
      <c r="E75" s="1197">
        <f t="shared" si="0"/>
        <v>0</v>
      </c>
      <c r="F75" s="1197" t="str">
        <f t="shared" si="1"/>
        <v>0</v>
      </c>
    </row>
    <row r="76" spans="1:6">
      <c r="A76" s="1893"/>
      <c r="B76" s="1901"/>
      <c r="C76" s="1900"/>
      <c r="D76" s="1179"/>
      <c r="E76" s="1197">
        <f t="shared" si="0"/>
        <v>0</v>
      </c>
      <c r="F76" s="1197" t="str">
        <f t="shared" si="1"/>
        <v>0</v>
      </c>
    </row>
    <row r="77" spans="1:6">
      <c r="A77" s="1893"/>
      <c r="B77" s="1901"/>
      <c r="C77" s="1900"/>
      <c r="D77" s="1179"/>
      <c r="E77" s="1197">
        <f t="shared" si="0"/>
        <v>0</v>
      </c>
      <c r="F77" s="1197" t="str">
        <f t="shared" si="1"/>
        <v>0</v>
      </c>
    </row>
    <row r="78" spans="1:6">
      <c r="A78" s="1893"/>
      <c r="B78" s="1901"/>
      <c r="C78" s="1900"/>
      <c r="D78" s="1179"/>
      <c r="E78" s="1197">
        <f t="shared" si="0"/>
        <v>0</v>
      </c>
      <c r="F78" s="1197" t="str">
        <f t="shared" si="1"/>
        <v>0</v>
      </c>
    </row>
    <row r="79" spans="1:6">
      <c r="A79" s="1893"/>
      <c r="B79" s="1901"/>
      <c r="C79" s="1900"/>
      <c r="D79" s="1179"/>
      <c r="E79" s="1197">
        <f t="shared" si="0"/>
        <v>0</v>
      </c>
      <c r="F79" s="1197" t="str">
        <f t="shared" si="1"/>
        <v>0</v>
      </c>
    </row>
    <row r="80" spans="1:6">
      <c r="A80" s="1893"/>
      <c r="B80" s="1901"/>
      <c r="C80" s="1900"/>
      <c r="D80" s="1179"/>
      <c r="E80" s="1197">
        <f t="shared" si="0"/>
        <v>0</v>
      </c>
      <c r="F80" s="1197" t="str">
        <f t="shared" si="1"/>
        <v>0</v>
      </c>
    </row>
    <row r="81" spans="1:6">
      <c r="A81" s="1893"/>
      <c r="B81" s="1901"/>
      <c r="C81" s="1900"/>
      <c r="D81" s="1179"/>
      <c r="E81" s="1197">
        <f t="shared" si="0"/>
        <v>0</v>
      </c>
      <c r="F81" s="1197" t="str">
        <f t="shared" si="1"/>
        <v>0</v>
      </c>
    </row>
    <row r="82" spans="1:6">
      <c r="A82" s="1893"/>
      <c r="B82" s="1901"/>
      <c r="C82" s="1900"/>
      <c r="D82" s="1179"/>
      <c r="E82" s="1197">
        <f t="shared" si="0"/>
        <v>0</v>
      </c>
      <c r="F82" s="1197" t="str">
        <f t="shared" si="1"/>
        <v>0</v>
      </c>
    </row>
    <row r="83" spans="1:6">
      <c r="A83" s="1893"/>
      <c r="B83" s="1901"/>
      <c r="C83" s="1900"/>
      <c r="D83" s="1179"/>
      <c r="E83" s="1197">
        <f t="shared" si="0"/>
        <v>0</v>
      </c>
      <c r="F83" s="1197" t="str">
        <f t="shared" si="1"/>
        <v>0</v>
      </c>
    </row>
    <row r="84" spans="1:6">
      <c r="A84" s="1893"/>
      <c r="B84" s="1901"/>
      <c r="C84" s="1900"/>
      <c r="D84" s="1179"/>
      <c r="E84" s="1197">
        <f t="shared" ref="E84:E143" si="4">IF(D84&lt;25000,D84,"25,000")</f>
        <v>0</v>
      </c>
      <c r="F84" s="1197" t="str">
        <f t="shared" ref="F84:F143" si="5">IF(D84&gt;=25000,(D84-E84),"0")</f>
        <v>0</v>
      </c>
    </row>
    <row r="85" spans="1:6">
      <c r="A85" s="1893"/>
      <c r="B85" s="1901"/>
      <c r="C85" s="1900"/>
      <c r="D85" s="1179"/>
      <c r="E85" s="1197">
        <f t="shared" si="4"/>
        <v>0</v>
      </c>
      <c r="F85" s="1197" t="str">
        <f t="shared" si="5"/>
        <v>0</v>
      </c>
    </row>
    <row r="86" spans="1:6">
      <c r="A86" s="1893"/>
      <c r="B86" s="1901"/>
      <c r="C86" s="1900"/>
      <c r="D86" s="1179"/>
      <c r="E86" s="1197">
        <f t="shared" si="4"/>
        <v>0</v>
      </c>
      <c r="F86" s="1197" t="str">
        <f t="shared" si="5"/>
        <v>0</v>
      </c>
    </row>
    <row r="87" spans="1:6">
      <c r="A87" s="1893"/>
      <c r="B87" s="1901"/>
      <c r="C87" s="1900"/>
      <c r="D87" s="1179"/>
      <c r="E87" s="1197">
        <f t="shared" si="4"/>
        <v>0</v>
      </c>
      <c r="F87" s="1197" t="str">
        <f t="shared" si="5"/>
        <v>0</v>
      </c>
    </row>
    <row r="88" spans="1:6">
      <c r="A88" s="1893"/>
      <c r="B88" s="1901"/>
      <c r="C88" s="1900"/>
      <c r="D88" s="1179"/>
      <c r="E88" s="1197">
        <f t="shared" si="4"/>
        <v>0</v>
      </c>
      <c r="F88" s="1197" t="str">
        <f t="shared" si="5"/>
        <v>0</v>
      </c>
    </row>
    <row r="89" spans="1:6">
      <c r="A89" s="1893"/>
      <c r="B89" s="1901"/>
      <c r="C89" s="1900"/>
      <c r="D89" s="1179"/>
      <c r="E89" s="1197">
        <f t="shared" si="4"/>
        <v>0</v>
      </c>
      <c r="F89" s="1197" t="str">
        <f t="shared" si="5"/>
        <v>0</v>
      </c>
    </row>
    <row r="90" spans="1:6">
      <c r="A90" s="1893"/>
      <c r="B90" s="1901"/>
      <c r="C90" s="1900"/>
      <c r="D90" s="1179"/>
      <c r="E90" s="1197">
        <f t="shared" si="4"/>
        <v>0</v>
      </c>
      <c r="F90" s="1197" t="str">
        <f t="shared" si="5"/>
        <v>0</v>
      </c>
    </row>
    <row r="91" spans="1:6">
      <c r="A91" s="1893"/>
      <c r="B91" s="1901"/>
      <c r="C91" s="1900"/>
      <c r="D91" s="1179"/>
      <c r="E91" s="1197">
        <f t="shared" si="4"/>
        <v>0</v>
      </c>
      <c r="F91" s="1197" t="str">
        <f t="shared" si="5"/>
        <v>0</v>
      </c>
    </row>
    <row r="92" spans="1:6">
      <c r="A92" s="1893"/>
      <c r="B92" s="1901"/>
      <c r="C92" s="1900"/>
      <c r="D92" s="1179"/>
      <c r="E92" s="1197">
        <f t="shared" si="4"/>
        <v>0</v>
      </c>
      <c r="F92" s="1197" t="str">
        <f t="shared" si="5"/>
        <v>0</v>
      </c>
    </row>
    <row r="93" spans="1:6">
      <c r="A93" s="1893"/>
      <c r="B93" s="1901"/>
      <c r="C93" s="1900"/>
      <c r="D93" s="1179"/>
      <c r="E93" s="1197">
        <f t="shared" si="4"/>
        <v>0</v>
      </c>
      <c r="F93" s="1197" t="str">
        <f t="shared" si="5"/>
        <v>0</v>
      </c>
    </row>
    <row r="94" spans="1:6">
      <c r="A94" s="1893"/>
      <c r="B94" s="1901"/>
      <c r="C94" s="1900"/>
      <c r="D94" s="1179"/>
      <c r="E94" s="1197">
        <f t="shared" si="4"/>
        <v>0</v>
      </c>
      <c r="F94" s="1197" t="str">
        <f t="shared" si="5"/>
        <v>0</v>
      </c>
    </row>
    <row r="95" spans="1:6">
      <c r="A95" s="1893"/>
      <c r="B95" s="1901"/>
      <c r="C95" s="1900"/>
      <c r="D95" s="1179"/>
      <c r="E95" s="1197">
        <f t="shared" si="4"/>
        <v>0</v>
      </c>
      <c r="F95" s="1197" t="str">
        <f t="shared" si="5"/>
        <v>0</v>
      </c>
    </row>
    <row r="96" spans="1:6">
      <c r="A96" s="1893"/>
      <c r="B96" s="1901"/>
      <c r="C96" s="1900"/>
      <c r="D96" s="1179"/>
      <c r="E96" s="1197">
        <f t="shared" si="4"/>
        <v>0</v>
      </c>
      <c r="F96" s="1197" t="str">
        <f t="shared" si="5"/>
        <v>0</v>
      </c>
    </row>
    <row r="97" spans="1:6">
      <c r="A97" s="1893"/>
      <c r="B97" s="1901"/>
      <c r="C97" s="1900"/>
      <c r="D97" s="1179"/>
      <c r="E97" s="1197">
        <f t="shared" si="4"/>
        <v>0</v>
      </c>
      <c r="F97" s="1197" t="str">
        <f t="shared" si="5"/>
        <v>0</v>
      </c>
    </row>
    <row r="98" spans="1:6">
      <c r="A98" s="1893"/>
      <c r="B98" s="1901"/>
      <c r="C98" s="1900"/>
      <c r="D98" s="1179"/>
      <c r="E98" s="1197">
        <f t="shared" si="4"/>
        <v>0</v>
      </c>
      <c r="F98" s="1197" t="str">
        <f t="shared" si="5"/>
        <v>0</v>
      </c>
    </row>
    <row r="99" spans="1:6">
      <c r="A99" s="1181"/>
      <c r="B99" s="1330"/>
      <c r="C99" s="1182"/>
      <c r="D99" s="1179"/>
      <c r="E99" s="1197">
        <f t="shared" si="4"/>
        <v>0</v>
      </c>
      <c r="F99" s="1197" t="str">
        <f t="shared" si="5"/>
        <v>0</v>
      </c>
    </row>
    <row r="100" spans="1:6">
      <c r="A100" s="1181"/>
      <c r="B100" s="1330"/>
      <c r="C100" s="1182"/>
      <c r="D100" s="1179"/>
      <c r="E100" s="1197">
        <f t="shared" si="4"/>
        <v>0</v>
      </c>
      <c r="F100" s="1197" t="str">
        <f t="shared" si="5"/>
        <v>0</v>
      </c>
    </row>
    <row r="101" spans="1:6">
      <c r="A101" s="1181"/>
      <c r="B101" s="1330"/>
      <c r="C101" s="1182"/>
      <c r="D101" s="1179"/>
      <c r="E101" s="1197">
        <f t="shared" si="4"/>
        <v>0</v>
      </c>
      <c r="F101" s="1197" t="str">
        <f t="shared" si="5"/>
        <v>0</v>
      </c>
    </row>
    <row r="102" spans="1:6">
      <c r="A102" s="1181"/>
      <c r="B102" s="1330"/>
      <c r="C102" s="1182"/>
      <c r="D102" s="1179"/>
      <c r="E102" s="1197">
        <f t="shared" si="4"/>
        <v>0</v>
      </c>
      <c r="F102" s="1197" t="str">
        <f t="shared" si="5"/>
        <v>0</v>
      </c>
    </row>
    <row r="103" spans="1:6">
      <c r="A103" s="1181"/>
      <c r="B103" s="1330"/>
      <c r="C103" s="1182"/>
      <c r="D103" s="1179"/>
      <c r="E103" s="1197">
        <f t="shared" si="4"/>
        <v>0</v>
      </c>
      <c r="F103" s="1197" t="str">
        <f t="shared" si="5"/>
        <v>0</v>
      </c>
    </row>
    <row r="104" spans="1:6">
      <c r="A104" s="1181"/>
      <c r="B104" s="1330"/>
      <c r="C104" s="1182"/>
      <c r="D104" s="1179"/>
      <c r="E104" s="1197">
        <f t="shared" si="4"/>
        <v>0</v>
      </c>
      <c r="F104" s="1197" t="str">
        <f t="shared" si="5"/>
        <v>0</v>
      </c>
    </row>
    <row r="105" spans="1:6">
      <c r="A105" s="1181"/>
      <c r="B105" s="1330"/>
      <c r="C105" s="1182"/>
      <c r="D105" s="1179"/>
      <c r="E105" s="1197">
        <f t="shared" si="4"/>
        <v>0</v>
      </c>
      <c r="F105" s="1197" t="str">
        <f t="shared" si="5"/>
        <v>0</v>
      </c>
    </row>
    <row r="106" spans="1:6">
      <c r="A106" s="1181"/>
      <c r="B106" s="1330"/>
      <c r="C106" s="1182"/>
      <c r="D106" s="1179"/>
      <c r="E106" s="1197">
        <f t="shared" si="4"/>
        <v>0</v>
      </c>
      <c r="F106" s="1197" t="str">
        <f t="shared" si="5"/>
        <v>0</v>
      </c>
    </row>
    <row r="107" spans="1:6">
      <c r="A107" s="1181"/>
      <c r="B107" s="1330"/>
      <c r="C107" s="1182"/>
      <c r="D107" s="1179"/>
      <c r="E107" s="1197">
        <f t="shared" si="4"/>
        <v>0</v>
      </c>
      <c r="F107" s="1197" t="str">
        <f t="shared" si="5"/>
        <v>0</v>
      </c>
    </row>
    <row r="108" spans="1:6">
      <c r="A108" s="1181"/>
      <c r="B108" s="1330"/>
      <c r="C108" s="1182"/>
      <c r="D108" s="1179"/>
      <c r="E108" s="1197">
        <f t="shared" si="4"/>
        <v>0</v>
      </c>
      <c r="F108" s="1197" t="str">
        <f t="shared" si="5"/>
        <v>0</v>
      </c>
    </row>
    <row r="109" spans="1:6">
      <c r="A109" s="1181"/>
      <c r="B109" s="1330"/>
      <c r="C109" s="1182"/>
      <c r="D109" s="1179"/>
      <c r="E109" s="1197">
        <f t="shared" si="4"/>
        <v>0</v>
      </c>
      <c r="F109" s="1197" t="str">
        <f t="shared" si="5"/>
        <v>0</v>
      </c>
    </row>
    <row r="110" spans="1:6">
      <c r="A110" s="1181"/>
      <c r="B110" s="1330"/>
      <c r="C110" s="1182"/>
      <c r="D110" s="1179"/>
      <c r="E110" s="1197">
        <f t="shared" si="4"/>
        <v>0</v>
      </c>
      <c r="F110" s="1197" t="str">
        <f t="shared" si="5"/>
        <v>0</v>
      </c>
    </row>
    <row r="111" spans="1:6">
      <c r="A111" s="1181"/>
      <c r="B111" s="1330"/>
      <c r="C111" s="1182"/>
      <c r="D111" s="1179"/>
      <c r="E111" s="1197">
        <f t="shared" si="4"/>
        <v>0</v>
      </c>
      <c r="F111" s="1197" t="str">
        <f t="shared" si="5"/>
        <v>0</v>
      </c>
    </row>
    <row r="112" spans="1:6">
      <c r="A112" s="1181"/>
      <c r="B112" s="1330"/>
      <c r="C112" s="1182"/>
      <c r="D112" s="1179"/>
      <c r="E112" s="1197">
        <f t="shared" si="4"/>
        <v>0</v>
      </c>
      <c r="F112" s="1197" t="str">
        <f t="shared" si="5"/>
        <v>0</v>
      </c>
    </row>
    <row r="113" spans="1:6">
      <c r="A113" s="1181"/>
      <c r="B113" s="1330"/>
      <c r="C113" s="1182"/>
      <c r="D113" s="1179"/>
      <c r="E113" s="1197">
        <f t="shared" si="4"/>
        <v>0</v>
      </c>
      <c r="F113" s="1197" t="str">
        <f t="shared" si="5"/>
        <v>0</v>
      </c>
    </row>
    <row r="114" spans="1:6">
      <c r="A114" s="1181"/>
      <c r="B114" s="1330"/>
      <c r="C114" s="1182"/>
      <c r="D114" s="1179"/>
      <c r="E114" s="1197">
        <f t="shared" si="4"/>
        <v>0</v>
      </c>
      <c r="F114" s="1197" t="str">
        <f t="shared" si="5"/>
        <v>0</v>
      </c>
    </row>
    <row r="115" spans="1:6">
      <c r="A115" s="1181"/>
      <c r="B115" s="1330"/>
      <c r="C115" s="1182"/>
      <c r="D115" s="1179"/>
      <c r="E115" s="1197">
        <f t="shared" si="4"/>
        <v>0</v>
      </c>
      <c r="F115" s="1197" t="str">
        <f t="shared" si="5"/>
        <v>0</v>
      </c>
    </row>
    <row r="116" spans="1:6">
      <c r="A116" s="1181"/>
      <c r="B116" s="1330"/>
      <c r="C116" s="1182"/>
      <c r="D116" s="1179"/>
      <c r="E116" s="1197">
        <f t="shared" si="4"/>
        <v>0</v>
      </c>
      <c r="F116" s="1197" t="str">
        <f t="shared" si="5"/>
        <v>0</v>
      </c>
    </row>
    <row r="117" spans="1:6">
      <c r="A117" s="1181"/>
      <c r="B117" s="1330"/>
      <c r="C117" s="1182"/>
      <c r="D117" s="1179"/>
      <c r="E117" s="1197">
        <f t="shared" si="4"/>
        <v>0</v>
      </c>
      <c r="F117" s="1197" t="str">
        <f t="shared" si="5"/>
        <v>0</v>
      </c>
    </row>
    <row r="118" spans="1:6">
      <c r="A118" s="1181"/>
      <c r="B118" s="1330"/>
      <c r="C118" s="1182"/>
      <c r="D118" s="1179"/>
      <c r="E118" s="1197">
        <f t="shared" si="4"/>
        <v>0</v>
      </c>
      <c r="F118" s="1197" t="str">
        <f t="shared" si="5"/>
        <v>0</v>
      </c>
    </row>
    <row r="119" spans="1:6">
      <c r="A119" s="1181"/>
      <c r="B119" s="1330"/>
      <c r="C119" s="1182"/>
      <c r="D119" s="1179"/>
      <c r="E119" s="1197">
        <f t="shared" si="4"/>
        <v>0</v>
      </c>
      <c r="F119" s="1197" t="str">
        <f t="shared" si="5"/>
        <v>0</v>
      </c>
    </row>
    <row r="120" spans="1:6">
      <c r="A120" s="1181"/>
      <c r="B120" s="1330"/>
      <c r="C120" s="1182"/>
      <c r="D120" s="1179"/>
      <c r="E120" s="1197">
        <f t="shared" si="4"/>
        <v>0</v>
      </c>
      <c r="F120" s="1197" t="str">
        <f t="shared" si="5"/>
        <v>0</v>
      </c>
    </row>
    <row r="121" spans="1:6">
      <c r="A121" s="1181"/>
      <c r="B121" s="1330"/>
      <c r="C121" s="1182"/>
      <c r="D121" s="1179"/>
      <c r="E121" s="1197">
        <f t="shared" si="4"/>
        <v>0</v>
      </c>
      <c r="F121" s="1197" t="str">
        <f t="shared" si="5"/>
        <v>0</v>
      </c>
    </row>
    <row r="122" spans="1:6">
      <c r="A122" s="1181"/>
      <c r="B122" s="1330"/>
      <c r="C122" s="1182"/>
      <c r="D122" s="1179"/>
      <c r="E122" s="1197">
        <f t="shared" si="4"/>
        <v>0</v>
      </c>
      <c r="F122" s="1197" t="str">
        <f t="shared" si="5"/>
        <v>0</v>
      </c>
    </row>
    <row r="123" spans="1:6">
      <c r="A123" s="1181"/>
      <c r="B123" s="1330"/>
      <c r="C123" s="1182"/>
      <c r="D123" s="1179"/>
      <c r="E123" s="1197">
        <f t="shared" si="4"/>
        <v>0</v>
      </c>
      <c r="F123" s="1197" t="str">
        <f t="shared" si="5"/>
        <v>0</v>
      </c>
    </row>
    <row r="124" spans="1:6">
      <c r="A124" s="1181"/>
      <c r="B124" s="1330"/>
      <c r="C124" s="1182"/>
      <c r="D124" s="1179"/>
      <c r="E124" s="1197">
        <f t="shared" si="4"/>
        <v>0</v>
      </c>
      <c r="F124" s="1197" t="str">
        <f t="shared" si="5"/>
        <v>0</v>
      </c>
    </row>
    <row r="125" spans="1:6">
      <c r="A125" s="1181"/>
      <c r="B125" s="1330"/>
      <c r="C125" s="1182"/>
      <c r="D125" s="1179"/>
      <c r="E125" s="1197">
        <f t="shared" si="4"/>
        <v>0</v>
      </c>
      <c r="F125" s="1197" t="str">
        <f t="shared" si="5"/>
        <v>0</v>
      </c>
    </row>
    <row r="126" spans="1:6">
      <c r="A126" s="1181"/>
      <c r="B126" s="1330"/>
      <c r="C126" s="1182"/>
      <c r="D126" s="1179"/>
      <c r="E126" s="1197">
        <f t="shared" si="4"/>
        <v>0</v>
      </c>
      <c r="F126" s="1197" t="str">
        <f t="shared" si="5"/>
        <v>0</v>
      </c>
    </row>
    <row r="127" spans="1:6">
      <c r="A127" s="1181"/>
      <c r="B127" s="1330"/>
      <c r="C127" s="1182"/>
      <c r="D127" s="1179"/>
      <c r="E127" s="1197">
        <f t="shared" si="4"/>
        <v>0</v>
      </c>
      <c r="F127" s="1197" t="str">
        <f t="shared" si="5"/>
        <v>0</v>
      </c>
    </row>
    <row r="128" spans="1:6">
      <c r="A128" s="1181"/>
      <c r="B128" s="1330"/>
      <c r="C128" s="1182"/>
      <c r="D128" s="1179"/>
      <c r="E128" s="1197">
        <f t="shared" si="4"/>
        <v>0</v>
      </c>
      <c r="F128" s="1197" t="str">
        <f t="shared" si="5"/>
        <v>0</v>
      </c>
    </row>
    <row r="129" spans="1:6">
      <c r="A129" s="1181"/>
      <c r="B129" s="1330"/>
      <c r="C129" s="1182"/>
      <c r="D129" s="1179"/>
      <c r="E129" s="1197">
        <f t="shared" si="4"/>
        <v>0</v>
      </c>
      <c r="F129" s="1197" t="str">
        <f t="shared" si="5"/>
        <v>0</v>
      </c>
    </row>
    <row r="130" spans="1:6">
      <c r="A130" s="1181"/>
      <c r="B130" s="1330"/>
      <c r="C130" s="1182"/>
      <c r="D130" s="1179"/>
      <c r="E130" s="1197">
        <f t="shared" si="4"/>
        <v>0</v>
      </c>
      <c r="F130" s="1197" t="str">
        <f t="shared" si="5"/>
        <v>0</v>
      </c>
    </row>
    <row r="131" spans="1:6">
      <c r="A131" s="1181"/>
      <c r="B131" s="1330"/>
      <c r="C131" s="1182"/>
      <c r="D131" s="1179"/>
      <c r="E131" s="1197">
        <f t="shared" si="4"/>
        <v>0</v>
      </c>
      <c r="F131" s="1197" t="str">
        <f t="shared" si="5"/>
        <v>0</v>
      </c>
    </row>
    <row r="132" spans="1:6">
      <c r="A132" s="1181"/>
      <c r="B132" s="1330"/>
      <c r="C132" s="1182"/>
      <c r="D132" s="1179"/>
      <c r="E132" s="1197">
        <f t="shared" si="4"/>
        <v>0</v>
      </c>
      <c r="F132" s="1197" t="str">
        <f t="shared" si="5"/>
        <v>0</v>
      </c>
    </row>
    <row r="133" spans="1:6">
      <c r="A133" s="1181"/>
      <c r="B133" s="1330"/>
      <c r="C133" s="1182"/>
      <c r="D133" s="1179"/>
      <c r="E133" s="1197">
        <f t="shared" si="4"/>
        <v>0</v>
      </c>
      <c r="F133" s="1197" t="str">
        <f t="shared" si="5"/>
        <v>0</v>
      </c>
    </row>
    <row r="134" spans="1:6">
      <c r="A134" s="1181"/>
      <c r="B134" s="1330"/>
      <c r="C134" s="1182"/>
      <c r="D134" s="1179"/>
      <c r="E134" s="1197">
        <f t="shared" si="4"/>
        <v>0</v>
      </c>
      <c r="F134" s="1197" t="str">
        <f t="shared" si="5"/>
        <v>0</v>
      </c>
    </row>
    <row r="135" spans="1:6">
      <c r="A135" s="1181"/>
      <c r="B135" s="1330"/>
      <c r="C135" s="1182"/>
      <c r="D135" s="1179"/>
      <c r="E135" s="1197">
        <f t="shared" si="4"/>
        <v>0</v>
      </c>
      <c r="F135" s="1197" t="str">
        <f t="shared" si="5"/>
        <v>0</v>
      </c>
    </row>
    <row r="136" spans="1:6">
      <c r="A136" s="1181"/>
      <c r="B136" s="1330"/>
      <c r="C136" s="1182"/>
      <c r="D136" s="1179"/>
      <c r="E136" s="1197">
        <f t="shared" si="4"/>
        <v>0</v>
      </c>
      <c r="F136" s="1197" t="str">
        <f t="shared" si="5"/>
        <v>0</v>
      </c>
    </row>
    <row r="137" spans="1:6">
      <c r="A137" s="1181"/>
      <c r="B137" s="1330"/>
      <c r="C137" s="1182"/>
      <c r="D137" s="1179"/>
      <c r="E137" s="1197">
        <f t="shared" si="4"/>
        <v>0</v>
      </c>
      <c r="F137" s="1197" t="str">
        <f t="shared" si="5"/>
        <v>0</v>
      </c>
    </row>
    <row r="138" spans="1:6">
      <c r="A138" s="1181"/>
      <c r="B138" s="1330"/>
      <c r="C138" s="1182"/>
      <c r="D138" s="1179"/>
      <c r="E138" s="1197">
        <f t="shared" si="4"/>
        <v>0</v>
      </c>
      <c r="F138" s="1197" t="str">
        <f t="shared" si="5"/>
        <v>0</v>
      </c>
    </row>
    <row r="139" spans="1:6">
      <c r="A139" s="1181"/>
      <c r="B139" s="1330"/>
      <c r="C139" s="1182"/>
      <c r="D139" s="1179"/>
      <c r="E139" s="1197">
        <f t="shared" si="4"/>
        <v>0</v>
      </c>
      <c r="F139" s="1197" t="str">
        <f t="shared" si="5"/>
        <v>0</v>
      </c>
    </row>
    <row r="140" spans="1:6">
      <c r="A140" s="1181"/>
      <c r="B140" s="1330"/>
      <c r="C140" s="1182"/>
      <c r="D140" s="1179"/>
      <c r="E140" s="1197">
        <f t="shared" si="4"/>
        <v>0</v>
      </c>
      <c r="F140" s="1197" t="str">
        <f t="shared" si="5"/>
        <v>0</v>
      </c>
    </row>
    <row r="141" spans="1:6">
      <c r="A141" s="1181"/>
      <c r="B141" s="1330"/>
      <c r="C141" s="1182"/>
      <c r="D141" s="1179"/>
      <c r="E141" s="1197">
        <f t="shared" si="4"/>
        <v>0</v>
      </c>
      <c r="F141" s="1197" t="str">
        <f t="shared" si="5"/>
        <v>0</v>
      </c>
    </row>
    <row r="142" spans="1:6">
      <c r="A142" s="1181"/>
      <c r="B142" s="1330"/>
      <c r="C142" s="1182"/>
      <c r="D142" s="1179"/>
      <c r="E142" s="1197">
        <f t="shared" si="4"/>
        <v>0</v>
      </c>
      <c r="F142" s="1197" t="str">
        <f t="shared" si="5"/>
        <v>0</v>
      </c>
    </row>
    <row r="143" spans="1:6">
      <c r="A143" s="1181"/>
      <c r="B143" s="1330"/>
      <c r="C143" s="1182"/>
      <c r="D143" s="1179"/>
      <c r="E143" s="1197">
        <f t="shared" si="4"/>
        <v>0</v>
      </c>
      <c r="F143" s="1197" t="str">
        <f t="shared" si="5"/>
        <v>0</v>
      </c>
    </row>
    <row r="144" spans="1:6" ht="16">
      <c r="A144" s="1183" t="s">
        <v>138</v>
      </c>
      <c r="B144" s="1183"/>
      <c r="C144" s="1184"/>
      <c r="D144" s="1185">
        <f>SUM(D20:D143)</f>
        <v>1662502.81</v>
      </c>
      <c r="E144" s="1186"/>
      <c r="F144" s="1187">
        <f>SUM(F20:F143)</f>
        <v>1037502.8099999999</v>
      </c>
    </row>
    <row r="145" spans="1:4" ht="30" customHeight="1">
      <c r="A145" s="2316" t="str">
        <f>IF(AND(D144=0,A20=""),"If the school district/joint agreement does not have any contracts, enter N/A on Column A, Line 20.","")</f>
        <v/>
      </c>
      <c r="B145" s="2316"/>
      <c r="C145" s="2316"/>
      <c r="D145" s="2316"/>
    </row>
  </sheetData>
  <sheetProtection selectLockedCells="1"/>
  <mergeCells count="10">
    <mergeCell ref="A2:F2"/>
    <mergeCell ref="A145:D145"/>
    <mergeCell ref="A17:F17"/>
    <mergeCell ref="A4:F5"/>
    <mergeCell ref="A7:F7"/>
    <mergeCell ref="A10:F10"/>
    <mergeCell ref="A12:F12"/>
    <mergeCell ref="A15:F15"/>
    <mergeCell ref="A6:F6"/>
    <mergeCell ref="A8:F8"/>
  </mergeCells>
  <pageMargins left="0.2" right="0.2" top="0.5" bottom="0.25" header="0.3" footer="0.3"/>
  <pageSetup scale="61" firstPageNumber="36" fitToHeight="0" orientation="portrait" useFirstPageNumber="1" r:id="rId1"/>
  <headerFooter>
    <oddHeader>&amp;RPage 31</oddHeader>
  </headerFooter>
  <drawing r:id="rId2"/>
  <mc:AlternateContent xmlns:mc="http://schemas.openxmlformats.org/markup-compatibility/2006">
    <mc:Choice Requires="v">
      <legacyDrawing r:id="rId3"/>
    </mc:Choice>
  </mc:AlternateContent>
  <oleObjects>
    <oleObject progId="Acrobat Document" dvAspect="DVASPECT_ICON" shapeId="35843" r:id="rId4">
      <objectPr defaultSize="0" r:id="rId5">
        <anchor moveWithCells="1">
          <from>
            <xdr:col>2</xdr:col>
            <xdr:colOff>863600</xdr:colOff>
            <xdr:row>11</xdr:row>
            <xdr:rowOff>139700</xdr:rowOff>
          </from>
          <to>
            <xdr:col>2</xdr:col>
            <xdr:colOff>1778000</xdr:colOff>
            <xdr:row>12</xdr:row>
            <xdr:rowOff>406400</xdr:rowOff>
          </to>
        </anchor>
      </objectPr>
    </oleObject>
    <oleObject progId="Acrobat Document" dvAspect="DVASPECT_ICON" shapeId="35847" r:id="rId6">
      <objectPr defaultSize="0" r:id="rId7">
        <anchor moveWithCells="1">
          <from>
            <xdr:col>2</xdr:col>
            <xdr:colOff>1968500</xdr:colOff>
            <xdr:row>11</xdr:row>
            <xdr:rowOff>152400</xdr:rowOff>
          </from>
          <to>
            <xdr:col>3</xdr:col>
            <xdr:colOff>635000</xdr:colOff>
            <xdr:row>13</xdr:row>
            <xdr:rowOff>0</xdr:rowOff>
          </to>
        </anchor>
      </objectPr>
    </oleObject>
    <oleObject progId="Acrobat Document" dvAspect="DVASPECT_ICON" shapeId="35848" r:id="rId8">
      <objectPr defaultSize="0" r:id="rId9">
        <anchor moveWithCells="1">
          <from>
            <xdr:col>1</xdr:col>
            <xdr:colOff>215900</xdr:colOff>
            <xdr:row>11</xdr:row>
            <xdr:rowOff>203200</xdr:rowOff>
          </from>
          <to>
            <xdr:col>1</xdr:col>
            <xdr:colOff>1130300</xdr:colOff>
            <xdr:row>13</xdr:row>
            <xdr:rowOff>50800</xdr:rowOff>
          </to>
        </anchor>
      </objectPr>
    </oleObject>
  </oleObjects>
  <extLst>
    <ext xmlns:x14="http://schemas.microsoft.com/office/spreadsheetml/2009/9/main" uri="{CCE6A557-97BC-4b89-ADB6-D9C93CAAB3DF}">
      <x14:dataValidations xmlns:xm="http://schemas.microsoft.com/office/excel/2006/main" xWindow="1123" yWindow="752" count="1">
        <x14:dataValidation type="list" allowBlank="1" showInputMessage="1" showErrorMessage="1" errorTitle="Use Fund-Function-Object Chart" error="Please only enter Fund-Function-Object from embedded chart above.  Do not enter hyphens.  Example: type as 101000600" prompt="Please only enter Fund-Function-Object from embedded chart above.  Do not enter hyphens.  Example: type as 101000600" xr:uid="{00000000-0002-0000-0F00-000000000000}">
          <x14:formula1>
            <xm:f>'AFR21'!$G$2:$G$197</xm:f>
          </x14:formula1>
          <xm:sqref>B53:B143 B20:B51</xm:sqref>
        </x14:dataValidation>
      </x14:dataValidations>
    </ext>
  </extLst>
</worksheet>
</file>

<file path=xl/worksheets/sheet1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5"/>
  <dimension ref="A1:M46"/>
  <sheetViews>
    <sheetView showGridLines="0" defaultGridColor="0" colorId="8" zoomScale="120" zoomScaleNormal="120" workbookViewId="0">
      <selection activeCell="B25" sqref="B25"/>
    </sheetView>
  </sheetViews>
  <sheetFormatPr baseColWidth="10" defaultColWidth="9.1640625" defaultRowHeight="14"/>
  <cols>
    <col min="1" max="1" width="8.1640625" style="295" customWidth="1"/>
    <col min="2" max="2" width="46.83203125" style="295" customWidth="1"/>
    <col min="3" max="3" width="8" style="295" customWidth="1"/>
    <col min="4" max="6" width="16.6640625" style="295" customWidth="1"/>
    <col min="7" max="7" width="17.1640625" style="295" customWidth="1"/>
    <col min="8" max="8" width="3.6640625" style="295" customWidth="1"/>
    <col min="9" max="9" width="3.33203125" style="167" customWidth="1"/>
    <col min="10" max="10" width="5.5" style="295" customWidth="1"/>
    <col min="11" max="14" width="4.5" style="295" customWidth="1"/>
    <col min="15" max="16384" width="9.1640625" style="295"/>
  </cols>
  <sheetData>
    <row r="1" spans="1:13" ht="27" customHeight="1">
      <c r="A1" s="811" t="s">
        <v>1010</v>
      </c>
      <c r="B1" s="812"/>
      <c r="C1" s="813"/>
    </row>
    <row r="2" spans="1:13">
      <c r="A2" s="601" t="s">
        <v>1011</v>
      </c>
      <c r="B2" s="602"/>
      <c r="C2" s="602"/>
      <c r="D2" s="602"/>
      <c r="E2" s="603"/>
      <c r="F2" s="603"/>
      <c r="G2" s="604"/>
    </row>
    <row r="3" spans="1:13" ht="12" customHeight="1">
      <c r="A3" s="605" t="s">
        <v>1111</v>
      </c>
      <c r="B3" s="606"/>
      <c r="C3" s="606"/>
      <c r="D3" s="606"/>
      <c r="E3" s="607"/>
      <c r="F3" s="607"/>
      <c r="G3" s="608"/>
    </row>
    <row r="4" spans="1:13">
      <c r="A4" s="609" t="s">
        <v>1569</v>
      </c>
      <c r="B4" s="610"/>
      <c r="C4" s="610"/>
      <c r="D4" s="610"/>
      <c r="E4" s="611"/>
      <c r="F4" s="612"/>
      <c r="G4" s="613"/>
      <c r="H4" s="235"/>
      <c r="I4" s="235"/>
    </row>
    <row r="5" spans="1:13" s="309" customFormat="1" ht="57" customHeight="1">
      <c r="A5" s="2345" t="s">
        <v>1329</v>
      </c>
      <c r="B5" s="2346"/>
      <c r="C5" s="2346"/>
      <c r="D5" s="2346"/>
      <c r="E5" s="2346"/>
      <c r="F5" s="2346"/>
      <c r="G5" s="2347"/>
      <c r="H5" s="235"/>
      <c r="I5" s="481"/>
    </row>
    <row r="6" spans="1:13" s="487" customFormat="1">
      <c r="A6" s="814" t="s">
        <v>168</v>
      </c>
      <c r="B6" s="615"/>
      <c r="C6" s="615"/>
      <c r="D6" s="616"/>
      <c r="E6" s="616"/>
      <c r="F6" s="617"/>
      <c r="G6" s="618"/>
      <c r="H6" s="149"/>
      <c r="I6" s="149"/>
    </row>
    <row r="7" spans="1:13" s="487" customFormat="1" ht="12" customHeight="1">
      <c r="A7" s="619" t="s">
        <v>828</v>
      </c>
      <c r="B7" s="620"/>
      <c r="C7" s="620"/>
      <c r="D7" s="621"/>
      <c r="E7" s="1120"/>
      <c r="F7" s="622"/>
      <c r="G7" s="623"/>
      <c r="H7" s="149"/>
      <c r="I7" s="149"/>
    </row>
    <row r="8" spans="1:13" s="487" customFormat="1" ht="12" customHeight="1">
      <c r="A8" s="619" t="s">
        <v>113</v>
      </c>
      <c r="B8" s="620"/>
      <c r="C8" s="620"/>
      <c r="D8" s="621"/>
      <c r="E8" s="1120"/>
      <c r="F8" s="622"/>
      <c r="G8" s="623"/>
      <c r="H8" s="149"/>
      <c r="I8" s="149"/>
    </row>
    <row r="9" spans="1:13" s="487" customFormat="1" ht="12" customHeight="1">
      <c r="A9" s="619" t="s">
        <v>114</v>
      </c>
      <c r="B9" s="620"/>
      <c r="C9" s="620"/>
      <c r="D9" s="621"/>
      <c r="E9" s="1120"/>
      <c r="F9" s="622"/>
      <c r="G9" s="623"/>
      <c r="H9" s="149"/>
      <c r="I9" s="149"/>
    </row>
    <row r="10" spans="1:13" s="487" customFormat="1" ht="12" customHeight="1">
      <c r="A10" s="619" t="s">
        <v>1847</v>
      </c>
      <c r="B10" s="620"/>
      <c r="C10" s="624"/>
      <c r="D10" s="621"/>
      <c r="E10" s="1120">
        <v>22179</v>
      </c>
      <c r="F10" s="622"/>
      <c r="G10" s="623"/>
      <c r="H10" s="149"/>
      <c r="I10" s="149"/>
    </row>
    <row r="11" spans="1:13" s="487" customFormat="1" ht="22.5" customHeight="1">
      <c r="A11" s="2350" t="str">
        <f>"Value of Commodities Received for Fiscal Year "&amp;'AFR21'!E2&amp;" (Include the value of commodities when determining if a Single Audit is required)."</f>
        <v>Value of Commodities Received for Fiscal Year 2021 (Include the value of commodities when determining if a Single Audit is required).</v>
      </c>
      <c r="B11" s="2351"/>
      <c r="C11" s="2351"/>
      <c r="D11" s="2352"/>
      <c r="E11" s="1121"/>
      <c r="F11" s="622"/>
      <c r="G11" s="625"/>
      <c r="H11" s="170"/>
      <c r="I11" s="170"/>
      <c r="J11" s="1160"/>
      <c r="K11" s="1160"/>
      <c r="L11" s="1160"/>
      <c r="M11" s="1160"/>
    </row>
    <row r="12" spans="1:13" s="487" customFormat="1" ht="12" customHeight="1">
      <c r="A12" s="619" t="s">
        <v>115</v>
      </c>
      <c r="B12" s="620"/>
      <c r="C12" s="620"/>
      <c r="D12" s="621"/>
      <c r="E12" s="1120"/>
      <c r="F12" s="622"/>
      <c r="G12" s="623"/>
      <c r="H12" s="149"/>
      <c r="I12" s="149"/>
    </row>
    <row r="13" spans="1:13" s="487" customFormat="1" ht="12" customHeight="1">
      <c r="A13" s="619" t="s">
        <v>166</v>
      </c>
      <c r="B13" s="620"/>
      <c r="C13" s="620"/>
      <c r="D13" s="621"/>
      <c r="E13" s="1120"/>
      <c r="F13" s="622"/>
      <c r="G13" s="623"/>
      <c r="H13" s="149"/>
      <c r="I13" s="149"/>
    </row>
    <row r="14" spans="1:13" s="487" customFormat="1" ht="12" customHeight="1">
      <c r="A14" s="619" t="s">
        <v>167</v>
      </c>
      <c r="B14" s="620"/>
      <c r="C14" s="620"/>
      <c r="D14" s="621"/>
      <c r="E14" s="1120"/>
      <c r="F14" s="626"/>
      <c r="G14" s="627"/>
      <c r="H14" s="149"/>
      <c r="I14" s="149"/>
    </row>
    <row r="15" spans="1:13" s="487" customFormat="1" ht="12" customHeight="1">
      <c r="A15" s="614" t="s">
        <v>317</v>
      </c>
      <c r="B15" s="616"/>
      <c r="C15" s="616"/>
      <c r="D15" s="616"/>
      <c r="E15" s="616"/>
      <c r="F15" s="616"/>
      <c r="G15" s="628"/>
      <c r="H15" s="149"/>
      <c r="I15" s="149"/>
    </row>
    <row r="16" spans="1:13" s="487" customFormat="1">
      <c r="A16" s="629" t="s">
        <v>1124</v>
      </c>
      <c r="B16" s="630"/>
      <c r="C16" s="631"/>
      <c r="D16" s="612"/>
      <c r="E16" s="607"/>
      <c r="F16" s="607"/>
      <c r="G16" s="608"/>
      <c r="H16" s="149"/>
      <c r="I16" s="149"/>
    </row>
    <row r="17" spans="1:9" s="487" customFormat="1" ht="12" customHeight="1">
      <c r="A17" s="632"/>
      <c r="B17" s="633"/>
      <c r="C17" s="295"/>
      <c r="D17" s="815" t="s">
        <v>476</v>
      </c>
      <c r="E17" s="816"/>
      <c r="F17" s="815" t="s">
        <v>379</v>
      </c>
      <c r="G17" s="817"/>
      <c r="H17" s="149"/>
      <c r="I17" s="149"/>
    </row>
    <row r="18" spans="1:9" s="242" customFormat="1" ht="11">
      <c r="A18" s="635"/>
      <c r="C18" s="636" t="s">
        <v>380</v>
      </c>
      <c r="D18" s="818" t="s">
        <v>381</v>
      </c>
      <c r="E18" s="818" t="s">
        <v>52</v>
      </c>
      <c r="F18" s="818" t="s">
        <v>381</v>
      </c>
      <c r="G18" s="818" t="s">
        <v>52</v>
      </c>
      <c r="H18" s="165"/>
      <c r="I18" s="165"/>
    </row>
    <row r="19" spans="1:9" s="487" customFormat="1" ht="12" customHeight="1">
      <c r="A19" s="637" t="s">
        <v>402</v>
      </c>
      <c r="B19" s="638"/>
      <c r="C19" s="639" t="s">
        <v>513</v>
      </c>
      <c r="D19" s="1122"/>
      <c r="E19" s="1123">
        <f>'Expenditures 16-24'!K34-SUM('Expenditures 16-24'!G34,'Expenditures 16-24'!I34)+'Expenditures 16-24'!D233+'Expenditures 16-24'!K344-SUM('Expenditures 16-24'!G344,'Expenditures 16-24'!I344)</f>
        <v>8411436</v>
      </c>
      <c r="F19" s="1122"/>
      <c r="G19" s="1124">
        <f>'Expenditures 16-24'!K34-SUM('Expenditures 16-24'!G34,'Expenditures 16-24'!I34)+'Expenditures 16-24'!D233+'Expenditures 16-24'!K344-SUM('Expenditures 16-24'!G344,'Expenditures 16-24'!I344)</f>
        <v>8411436</v>
      </c>
      <c r="H19" s="634"/>
      <c r="I19" s="149"/>
    </row>
    <row r="20" spans="1:9" s="487" customFormat="1" ht="12" customHeight="1">
      <c r="A20" s="637" t="s">
        <v>53</v>
      </c>
      <c r="B20" s="638"/>
      <c r="C20" s="640"/>
      <c r="D20" s="1125"/>
      <c r="E20" s="1125"/>
      <c r="F20" s="1125"/>
      <c r="G20" s="1126"/>
      <c r="H20" s="634"/>
      <c r="I20" s="149"/>
    </row>
    <row r="21" spans="1:9" s="487" customFormat="1" ht="12" customHeight="1">
      <c r="A21" s="641" t="s">
        <v>347</v>
      </c>
      <c r="B21" s="642"/>
      <c r="C21" s="640">
        <v>2100</v>
      </c>
      <c r="D21" s="1125"/>
      <c r="E21" s="1127">
        <f>'Expenditures 16-24'!K44-SUM('Expenditures 16-24'!G44,'Expenditures 16-24'!I44)+'Expenditures 16-24'!K124-SUM('Expenditures 16-24'!G124,'Expenditures 16-24'!I124)+'Expenditures 16-24'!K184-SUM('Expenditures 16-24'!G184,'Expenditures 16-24'!I184)+'Expenditures 16-24'!D242+'Expenditures 16-24'!K353-SUM('Expenditures 16-24'!G353,'Expenditures 16-24'!I353)</f>
        <v>752049</v>
      </c>
      <c r="F21" s="1125"/>
      <c r="G21" s="1128">
        <f>'Expenditures 16-24'!K44-SUM('Expenditures 16-24'!G44,'Expenditures 16-24'!I44)+'Expenditures 16-24'!K124-SUM('Expenditures 16-24'!G124,'Expenditures 16-24'!I124)+'Expenditures 16-24'!K184-SUM('Expenditures 16-24'!G184,'Expenditures 16-24'!I184)+'Expenditures 16-24'!D242+'Expenditures 16-24'!K353-SUM('Expenditures 16-24'!G353,'Expenditures 16-24'!I353)</f>
        <v>752049</v>
      </c>
      <c r="H21" s="634"/>
      <c r="I21" s="149"/>
    </row>
    <row r="22" spans="1:9" s="487" customFormat="1" ht="12" customHeight="1">
      <c r="A22" s="641" t="s">
        <v>507</v>
      </c>
      <c r="B22" s="642"/>
      <c r="C22" s="640">
        <v>2200</v>
      </c>
      <c r="D22" s="1125"/>
      <c r="E22" s="1127">
        <f>'Expenditures 16-24'!K49-SUM('Expenditures 16-24'!G49,'Expenditures 16-24'!I49)+'Expenditures 16-24'!D247+'Expenditures 16-24'!K358-SUM('Expenditures 16-24'!G358,'Expenditures 16-24'!I358)</f>
        <v>661902</v>
      </c>
      <c r="F22" s="1125"/>
      <c r="G22" s="1128">
        <f>'Expenditures 16-24'!K49-SUM('Expenditures 16-24'!G49,'Expenditures 16-24'!I49)+'Expenditures 16-24'!D247+'Expenditures 16-24'!K358-SUM('Expenditures 16-24'!G358,'Expenditures 16-24'!I358)</f>
        <v>661902</v>
      </c>
      <c r="H22" s="634"/>
      <c r="I22" s="149"/>
    </row>
    <row r="23" spans="1:9" s="487" customFormat="1" ht="12" customHeight="1">
      <c r="A23" s="641" t="s">
        <v>508</v>
      </c>
      <c r="B23" s="642"/>
      <c r="C23" s="640">
        <v>2300</v>
      </c>
      <c r="D23" s="1125"/>
      <c r="E23" s="1127">
        <f>'Expenditures 16-24'!K55-SUM('Expenditures 16-24'!G55,'Expenditures 16-24'!I55)+'Expenditures 16-24'!D254+'Expenditures 16-24'!K365-SUM('Expenditures 16-24'!G365,'Expenditures 16-24'!I365)</f>
        <v>797406</v>
      </c>
      <c r="F23" s="1125"/>
      <c r="G23" s="1127">
        <f>'Expenditures 16-24'!K55-SUM('Expenditures 16-24'!G55,'Expenditures 16-24'!I55)+'Expenditures 16-24'!D254+'Expenditures 16-24'!K365-SUM('Expenditures 16-24'!G365,'Expenditures 16-24'!I365)</f>
        <v>797406</v>
      </c>
      <c r="H23" s="634"/>
      <c r="I23" s="149"/>
    </row>
    <row r="24" spans="1:9" s="487" customFormat="1" ht="12" customHeight="1">
      <c r="A24" s="641" t="s">
        <v>509</v>
      </c>
      <c r="B24" s="642"/>
      <c r="C24" s="640">
        <v>2400</v>
      </c>
      <c r="D24" s="1125"/>
      <c r="E24" s="1127">
        <f>'Expenditures 16-24'!K59-SUM('Expenditures 16-24'!G59,'Expenditures 16-24'!I59)+'Expenditures 16-24'!D258+'Expenditures 16-24'!K369-SUM('Expenditures 16-24'!G369,'Expenditures 16-24'!I369)</f>
        <v>587540</v>
      </c>
      <c r="F24" s="1125"/>
      <c r="G24" s="1128">
        <f>'Expenditures 16-24'!K59-SUM('Expenditures 16-24'!G59,'Expenditures 16-24'!I59)+'Expenditures 16-24'!D258+'Expenditures 16-24'!K369-SUM('Expenditures 16-24'!G369,'Expenditures 16-24'!I369)</f>
        <v>587540</v>
      </c>
      <c r="H24" s="634"/>
      <c r="I24" s="149"/>
    </row>
    <row r="25" spans="1:9" s="487" customFormat="1" ht="12" customHeight="1">
      <c r="A25" s="637" t="s">
        <v>510</v>
      </c>
      <c r="B25" s="643"/>
      <c r="C25" s="640"/>
      <c r="D25" s="1125"/>
      <c r="E25" s="1127"/>
      <c r="F25" s="1125"/>
      <c r="G25" s="1128"/>
      <c r="H25" s="634"/>
      <c r="I25" s="149"/>
    </row>
    <row r="26" spans="1:9" s="487" customFormat="1" ht="12" customHeight="1">
      <c r="A26" s="641" t="s">
        <v>459</v>
      </c>
      <c r="B26" s="644"/>
      <c r="C26" s="640">
        <v>2510</v>
      </c>
      <c r="D26" s="1127">
        <f>'Expenditures 16-24'!K61-SUM('Expenditures 16-24'!G61,'Expenditures 16-24'!I61)+'Expenditures 16-24'!D260+'Expenditures 16-24'!K371-SUM('Expenditures 16-24'!G371,'Expenditures 16-24'!I371)-E7</f>
        <v>0</v>
      </c>
      <c r="E26" s="1127">
        <f>'Expenditures 16-24'!K126-SUM('Expenditures 16-24'!G126,'Expenditures 16-24'!I126)+E7</f>
        <v>0</v>
      </c>
      <c r="F26" s="1127">
        <f>'Expenditures 16-24'!K61-SUM('Expenditures 16-24'!G61,'Expenditures 16-24'!I61)+'Expenditures 16-24'!D260+'Expenditures 16-24'!K371-SUM('Expenditures 16-24'!G371,'Expenditures 16-24'!I371)-E7</f>
        <v>0</v>
      </c>
      <c r="G26" s="1128">
        <f>'Expenditures 16-24'!K126-SUM('Expenditures 16-24'!G126,'Expenditures 16-24'!I126)+E7</f>
        <v>0</v>
      </c>
      <c r="H26" s="634"/>
      <c r="I26" s="149"/>
    </row>
    <row r="27" spans="1:9" s="487" customFormat="1" ht="12" customHeight="1">
      <c r="A27" s="641" t="s">
        <v>409</v>
      </c>
      <c r="B27" s="644"/>
      <c r="C27" s="640">
        <v>2520</v>
      </c>
      <c r="D27" s="1127">
        <f>'Expenditures 16-24'!K62-SUM('Expenditures 16-24'!G62,'Expenditures 16-24'!I62)+'Expenditures 16-24'!D261+'Expenditures 16-24'!K372-SUM('Expenditures 16-24'!G372,'Expenditures 16-24'!I372)-E8</f>
        <v>281320</v>
      </c>
      <c r="E27" s="1127">
        <f>E8</f>
        <v>0</v>
      </c>
      <c r="F27" s="1127">
        <f>'Expenditures 16-24'!K62-SUM('Expenditures 16-24'!G62,'Expenditures 16-24'!I62)+'Expenditures 16-24'!D261+'Expenditures 16-24'!K372-SUM('Expenditures 16-24'!G372,'Expenditures 16-24'!I372)-E8</f>
        <v>281320</v>
      </c>
      <c r="G27" s="1128">
        <f>E8</f>
        <v>0</v>
      </c>
      <c r="H27" s="634"/>
      <c r="I27" s="149"/>
    </row>
    <row r="28" spans="1:9" s="487" customFormat="1" ht="12" customHeight="1">
      <c r="A28" s="641" t="s">
        <v>460</v>
      </c>
      <c r="B28" s="644"/>
      <c r="C28" s="640">
        <v>2540</v>
      </c>
      <c r="D28" s="1129"/>
      <c r="E28" s="1127">
        <f>'Expenditures 16-24'!K63-SUM('Expenditures 16-24'!G63,'Expenditures 16-24'!I63)+'Expenditures 16-24'!K128-SUM('Expenditures 16-24'!G128,'Expenditures 16-24'!I128)+'Expenditures 16-24'!D263+'Expenditures 16-24'!K373-SUM('Expenditures 16-24'!G373,'Expenditures 16-24'!I373)</f>
        <v>1469212</v>
      </c>
      <c r="F28" s="1129">
        <f>'Expenditures 16-24'!K63-SUM('Expenditures 16-24'!G63,'Expenditures 16-24'!I63)+'Expenditures 16-24'!K128-SUM('Expenditures 16-24'!G128,'Expenditures 16-24'!I128)+'Expenditures 16-24'!D263+'Expenditures 16-24'!K373-SUM('Expenditures 16-24'!G373,'Expenditures 16-24'!I373)-E9</f>
        <v>1469212</v>
      </c>
      <c r="G28" s="1128">
        <f>E9</f>
        <v>0</v>
      </c>
      <c r="H28" s="634"/>
      <c r="I28" s="149"/>
    </row>
    <row r="29" spans="1:9" ht="12" customHeight="1">
      <c r="A29" s="641" t="s">
        <v>461</v>
      </c>
      <c r="B29" s="644"/>
      <c r="C29" s="640">
        <v>2550</v>
      </c>
      <c r="D29" s="1125"/>
      <c r="E29" s="1127">
        <f>'Expenditures 16-24'!K64-SUM('Expenditures 16-24'!G64,'Expenditures 16-24'!I64)+'Expenditures 16-24'!K129-SUM('Expenditures 16-24'!G129,'Expenditures 16-24'!I129)+'Expenditures 16-24'!K186-SUM('Expenditures 16-24'!G186,'Expenditures 16-24'!I186)+'Expenditures 16-24'!D264+'Expenditures 16-24'!K374-SUM('Expenditures 16-24'!G374,'Expenditures 16-24'!I374)</f>
        <v>99381</v>
      </c>
      <c r="F29" s="1125"/>
      <c r="G29" s="1128">
        <f>'Expenditures 16-24'!K64-SUM('Expenditures 16-24'!G64,'Expenditures 16-24'!I64)+'Expenditures 16-24'!K129-SUM('Expenditures 16-24'!G129,'Expenditures 16-24'!I129)+'Expenditures 16-24'!K186-SUM('Expenditures 16-24'!G186,'Expenditures 16-24'!I186)+'Expenditures 16-24'!D264+'Expenditures 16-24'!K374-SUM('Expenditures 16-24'!G374,'Expenditures 16-24'!I374)</f>
        <v>99381</v>
      </c>
      <c r="H29" s="632"/>
    </row>
    <row r="30" spans="1:9" ht="12" customHeight="1">
      <c r="A30" s="641" t="s">
        <v>98</v>
      </c>
      <c r="B30" s="644"/>
      <c r="C30" s="640">
        <v>2560</v>
      </c>
      <c r="D30" s="1125"/>
      <c r="E30" s="1127">
        <f>'Expenditures 16-24'!K65-SUM('Expenditures 16-24'!G65,'Expenditures 16-24'!I65)+'Expenditures 16-24'!D265+'Expenditures 16-24'!K375-SUM('Expenditures 16-24'!G375,'Expenditures 16-24'!I375)-E10</f>
        <v>47566</v>
      </c>
      <c r="F30" s="1125"/>
      <c r="G30" s="1127">
        <f>'Expenditures 16-24'!K65-SUM('Expenditures 16-24'!G65,'Expenditures 16-24'!I65)+'Expenditures 16-24'!D265+'Expenditures 16-24'!K375-SUM('Expenditures 16-24'!G375,'Expenditures 16-24'!I375)-E10</f>
        <v>47566</v>
      </c>
    </row>
    <row r="31" spans="1:9" ht="12" customHeight="1">
      <c r="A31" s="641" t="s">
        <v>99</v>
      </c>
      <c r="B31" s="644"/>
      <c r="C31" s="640">
        <v>2570</v>
      </c>
      <c r="D31" s="1127">
        <f>'Expenditures 16-24'!K66-SUM('Expenditures 16-24'!G66,'Expenditures 16-24'!I66)+'Expenditures 16-24'!D266+'Expenditures 16-24'!K376-SUM('Expenditures 16-24'!G376,'Expenditures 16-24'!I376)-E12</f>
        <v>0</v>
      </c>
      <c r="E31" s="1127">
        <f>E12</f>
        <v>0</v>
      </c>
      <c r="F31" s="1127">
        <f>'Expenditures 16-24'!K66-SUM('Expenditures 16-24'!G66,'Expenditures 16-24'!I66)+'Expenditures 16-24'!D266+'Expenditures 16-24'!K376-SUM('Expenditures 16-24'!G376,'Expenditures 16-24'!I376)-E12</f>
        <v>0</v>
      </c>
      <c r="G31" s="1127">
        <f>E12</f>
        <v>0</v>
      </c>
    </row>
    <row r="32" spans="1:9" ht="12" customHeight="1">
      <c r="A32" s="637" t="s">
        <v>462</v>
      </c>
      <c r="B32" s="643"/>
      <c r="C32" s="640"/>
      <c r="D32" s="1125"/>
      <c r="E32" s="1125"/>
      <c r="F32" s="1125"/>
      <c r="G32" s="1125"/>
    </row>
    <row r="33" spans="1:7" ht="12" customHeight="1">
      <c r="A33" s="641" t="s">
        <v>463</v>
      </c>
      <c r="B33" s="644"/>
      <c r="C33" s="640">
        <v>2610</v>
      </c>
      <c r="D33" s="1125"/>
      <c r="E33" s="1127">
        <f>'Expenditures 16-24'!K69-SUM('Expenditures 16-24'!G69,'Expenditures 16-24'!I69)+'Expenditures 16-24'!D269+'Expenditures 16-24'!K379-SUM('Expenditures 16-24'!G379,'Expenditures 16-24'!I379)</f>
        <v>0</v>
      </c>
      <c r="F33" s="1125"/>
      <c r="G33" s="1127">
        <f>'Expenditures 16-24'!K69-SUM('Expenditures 16-24'!G69,'Expenditures 16-24'!I69)+'Expenditures 16-24'!D269+'Expenditures 16-24'!K379-SUM('Expenditures 16-24'!G379,'Expenditures 16-24'!I379)</f>
        <v>0</v>
      </c>
    </row>
    <row r="34" spans="1:7" ht="12" customHeight="1">
      <c r="A34" s="641" t="s">
        <v>464</v>
      </c>
      <c r="B34" s="644"/>
      <c r="C34" s="640">
        <v>2620</v>
      </c>
      <c r="D34" s="1125"/>
      <c r="E34" s="1127">
        <f>'Expenditures 16-24'!K70-SUM('Expenditures 16-24'!G70,'Expenditures 16-24'!I70)+'Expenditures 16-24'!D270+'Expenditures 16-24'!K380-SUM('Expenditures 16-24'!G380,'Expenditures 16-24'!I380)</f>
        <v>0</v>
      </c>
      <c r="F34" s="1125"/>
      <c r="G34" s="1127">
        <f>'Expenditures 16-24'!K70-SUM('Expenditures 16-24'!G70,'Expenditures 16-24'!I70)+'Expenditures 16-24'!D270+'Expenditures 16-24'!K380-SUM('Expenditures 16-24'!G380,'Expenditures 16-24'!I380)</f>
        <v>0</v>
      </c>
    </row>
    <row r="35" spans="1:7" ht="12" customHeight="1">
      <c r="A35" s="641" t="s">
        <v>958</v>
      </c>
      <c r="B35" s="644"/>
      <c r="C35" s="640">
        <v>2630</v>
      </c>
      <c r="D35" s="1125"/>
      <c r="E35" s="1127">
        <f>'Expenditures 16-24'!K71-SUM('Expenditures 16-24'!G71,'Expenditures 16-24'!I71)+'Expenditures 16-24'!D271+'Expenditures 16-24'!K381-SUM('Expenditures 16-24'!G381,'Expenditures 16-24'!I381)</f>
        <v>0</v>
      </c>
      <c r="F35" s="1125"/>
      <c r="G35" s="1127">
        <f>'Expenditures 16-24'!K71-SUM('Expenditures 16-24'!G71,'Expenditures 16-24'!I71)+'Expenditures 16-24'!D271+'Expenditures 16-24'!K381-SUM('Expenditures 16-24'!G381,'Expenditures 16-24'!I381)</f>
        <v>0</v>
      </c>
    </row>
    <row r="36" spans="1:7" ht="12" customHeight="1">
      <c r="A36" s="641" t="s">
        <v>349</v>
      </c>
      <c r="B36" s="644"/>
      <c r="C36" s="640">
        <v>2640</v>
      </c>
      <c r="D36" s="1127">
        <f>'Expenditures 16-24'!K72-SUM('Expenditures 16-24'!G72,'Expenditures 16-24'!I72)+'Expenditures 16-24'!D272+'Expenditures 16-24'!K382-SUM('Expenditures 16-24'!G382,'Expenditures 16-24'!I382)-E13</f>
        <v>70340</v>
      </c>
      <c r="E36" s="1127">
        <f>E13</f>
        <v>0</v>
      </c>
      <c r="F36" s="1127">
        <f>'Expenditures 16-24'!K72-SUM('Expenditures 16-24'!G72,'Expenditures 16-24'!I72)+'Expenditures 16-24'!D272+'Expenditures 16-24'!K382-SUM('Expenditures 16-24'!G382,'Expenditures 16-24'!I382)-E13</f>
        <v>70340</v>
      </c>
      <c r="G36" s="1127">
        <f>E13</f>
        <v>0</v>
      </c>
    </row>
    <row r="37" spans="1:7" ht="12" customHeight="1">
      <c r="A37" s="641" t="s">
        <v>350</v>
      </c>
      <c r="B37" s="644"/>
      <c r="C37" s="640">
        <v>2660</v>
      </c>
      <c r="D37" s="1127">
        <f>'Expenditures 16-24'!K73-SUM('Expenditures 16-24'!G73,'Expenditures 16-24'!I73)+'Expenditures 16-24'!D273+'Expenditures 16-24'!K383-SUM('Expenditures 16-24'!G383,'Expenditures 16-24'!I383)-E14</f>
        <v>265920</v>
      </c>
      <c r="E37" s="1127">
        <f>E14</f>
        <v>0</v>
      </c>
      <c r="F37" s="1127">
        <f>'Expenditures 16-24'!K73-SUM('Expenditures 16-24'!G73,'Expenditures 16-24'!I73)+'Expenditures 16-24'!D273+'Expenditures 16-24'!K383-SUM('Expenditures 16-24'!G383,'Expenditures 16-24'!I383)-E14</f>
        <v>265920</v>
      </c>
      <c r="G37" s="1127">
        <f>E14</f>
        <v>0</v>
      </c>
    </row>
    <row r="38" spans="1:7" ht="12" customHeight="1">
      <c r="A38" s="637" t="s">
        <v>465</v>
      </c>
      <c r="B38" s="638"/>
      <c r="C38" s="640">
        <v>2900</v>
      </c>
      <c r="D38" s="1125"/>
      <c r="E38" s="1127">
        <f>'Expenditures 16-24'!K75-SUM('Expenditures 16-24'!G75,'Expenditures 16-24'!I75)+'Expenditures 16-24'!K132-SUM('Expenditures 16-24'!G132,'Expenditures 16-24'!I132)+'Expenditures 16-24'!K187-SUM('Expenditures 16-24'!G187,'Expenditures 16-24'!I187)+'Expenditures 16-24'!D275+'Expenditures 16-24'!K385-SUM('Expenditures 16-24'!G385,'Expenditures 16-24'!I385)</f>
        <v>0</v>
      </c>
      <c r="F38" s="1125"/>
      <c r="G38" s="1127">
        <f>'Expenditures 16-24'!K75-SUM('Expenditures 16-24'!G75,'Expenditures 16-24'!I75)+'Expenditures 16-24'!K132-SUM('Expenditures 16-24'!G132,'Expenditures 16-24'!I132)+'Expenditures 16-24'!K187-SUM('Expenditures 16-24'!G187,'Expenditures 16-24'!I187)+'Expenditures 16-24'!D275+'Expenditures 16-24'!K385-SUM('Expenditures 16-24'!G385,'Expenditures 16-24'!I385)</f>
        <v>0</v>
      </c>
    </row>
    <row r="39" spans="1:7" ht="12" customHeight="1">
      <c r="A39" s="637" t="s">
        <v>395</v>
      </c>
      <c r="B39" s="638"/>
      <c r="C39" s="640">
        <v>3000</v>
      </c>
      <c r="D39" s="1125"/>
      <c r="E39" s="1127">
        <f>'Expenditures 16-24'!K77-SUM('Expenditures 16-24'!G77,'Expenditures 16-24'!I77)+'Expenditures 16-24'!K134-SUM('Expenditures 16-24'!G134,'Expenditures 16-24'!I134)+'Expenditures 16-24'!K189-SUM('Expenditures 16-24'!G189,'Expenditures 16-24'!I189)+'Expenditures 16-24'!D277+'Expenditures 16-24'!K387-SUM('Expenditures 16-24'!G387,'Expenditures 16-24'!I387)</f>
        <v>78940</v>
      </c>
      <c r="F39" s="1125"/>
      <c r="G39" s="1127">
        <f>'Expenditures 16-24'!K77-SUM('Expenditures 16-24'!G77,'Expenditures 16-24'!I77)+'Expenditures 16-24'!K134-SUM('Expenditures 16-24'!G134,'Expenditures 16-24'!I134)+'Expenditures 16-24'!K189-SUM('Expenditures 16-24'!G189,'Expenditures 16-24'!I189)+'Expenditures 16-24'!D277+'Expenditures 16-24'!K387-SUM('Expenditures 16-24'!G387,'Expenditures 16-24'!I387)</f>
        <v>78940</v>
      </c>
    </row>
    <row r="40" spans="1:7" ht="12" customHeight="1">
      <c r="A40" s="637" t="s">
        <v>1848</v>
      </c>
      <c r="B40" s="638"/>
      <c r="C40" s="640"/>
      <c r="D40" s="1125"/>
      <c r="E40" s="1129">
        <f>-'Contracts Paid in CY 36'!F144</f>
        <v>-1037502.8099999999</v>
      </c>
      <c r="F40" s="1125"/>
      <c r="G40" s="1129">
        <f>-'Contracts Paid in CY 36'!F144</f>
        <v>-1037502.8099999999</v>
      </c>
    </row>
    <row r="41" spans="1:7" ht="12" customHeight="1">
      <c r="A41" s="645" t="s">
        <v>138</v>
      </c>
      <c r="B41" s="646"/>
      <c r="C41" s="647"/>
      <c r="D41" s="1129">
        <f>SUM(D19:D39)</f>
        <v>617580</v>
      </c>
      <c r="E41" s="1129">
        <f>SUM(E19:E40)</f>
        <v>11867929.189999999</v>
      </c>
      <c r="F41" s="1129">
        <f>SUM(F19:F39)</f>
        <v>2086792</v>
      </c>
      <c r="G41" s="1129">
        <f>SUM(G19:G40)</f>
        <v>10398717.189999999</v>
      </c>
    </row>
    <row r="42" spans="1:7">
      <c r="A42" s="634"/>
      <c r="B42" s="149"/>
      <c r="C42" s="648"/>
      <c r="D42" s="2348" t="s">
        <v>466</v>
      </c>
      <c r="E42" s="2349"/>
      <c r="F42" s="649" t="s">
        <v>467</v>
      </c>
      <c r="G42" s="650"/>
    </row>
    <row r="43" spans="1:7" ht="12" customHeight="1">
      <c r="A43" s="634"/>
      <c r="B43" s="149"/>
      <c r="C43" s="648"/>
      <c r="D43" s="856" t="s">
        <v>418</v>
      </c>
      <c r="E43" s="1130">
        <f>D41</f>
        <v>617580</v>
      </c>
      <c r="F43" s="856" t="s">
        <v>418</v>
      </c>
      <c r="G43" s="1130">
        <f>F41</f>
        <v>2086792</v>
      </c>
    </row>
    <row r="44" spans="1:7" ht="12" customHeight="1">
      <c r="A44" s="634"/>
      <c r="B44" s="149"/>
      <c r="C44" s="648"/>
      <c r="D44" s="856" t="s">
        <v>419</v>
      </c>
      <c r="E44" s="1130">
        <f>E41</f>
        <v>11867929.189999999</v>
      </c>
      <c r="F44" s="856" t="s">
        <v>419</v>
      </c>
      <c r="G44" s="1130">
        <f>G41</f>
        <v>10398717.189999999</v>
      </c>
    </row>
    <row r="45" spans="1:7" ht="12" customHeight="1">
      <c r="A45" s="634"/>
      <c r="B45" s="149"/>
      <c r="C45" s="149"/>
      <c r="D45" s="857" t="s">
        <v>922</v>
      </c>
      <c r="E45" s="1131">
        <f>(E43/E44)</f>
        <v>5.2037722008012759E-2</v>
      </c>
      <c r="F45" s="857" t="s">
        <v>922</v>
      </c>
      <c r="G45" s="1131">
        <f>(G43/G44)</f>
        <v>0.20067782995452346</v>
      </c>
    </row>
    <row r="46" spans="1:7">
      <c r="A46" s="651"/>
      <c r="B46" s="652"/>
      <c r="C46" s="652"/>
      <c r="D46" s="653"/>
      <c r="E46" s="654"/>
      <c r="F46" s="653"/>
      <c r="G46" s="654"/>
    </row>
  </sheetData>
  <sheetProtection algorithmName="SHA-512" hashValue="/4AAyUbes2rcDna30bWHululHCNN0CYVhTJt+8kujubj8Diwj7eJp6DVuGfPKfqg2WEzYQhWtzNsWphgzORPwQ==" saltValue="gk3V4kMJ0j/joeMGAFoYGw==" spinCount="100000" sheet="1" objects="1" scenarios="1"/>
  <mergeCells count="3">
    <mergeCell ref="A5:G5"/>
    <mergeCell ref="D42:E42"/>
    <mergeCell ref="A11:D11"/>
  </mergeCells>
  <phoneticPr fontId="0" type="noConversion"/>
  <printOptions headings="1"/>
  <pageMargins left="1" right="0" top="0.77" bottom="0.34" header="0.17" footer="0.17"/>
  <pageSetup scale="85" firstPageNumber="37" orientation="landscape" useFirstPageNumber="1" r:id="rId1"/>
  <headerFooter alignWithMargins="0">
    <oddHeader>&amp;L&amp;8Page &amp;P&amp;C&amp;"Arial,Bold"
ESTIMATED INDIRECT COST DATA&amp;R&amp;8Page &amp;P</oddHeader>
  </headerFooter>
  <drawing r:id="rId2"/>
</worksheet>
</file>

<file path=xl/worksheets/sheet1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0">
    <pageSetUpPr fitToPage="1"/>
  </sheetPr>
  <dimension ref="A1:O97"/>
  <sheetViews>
    <sheetView showGridLines="0" zoomScale="110" zoomScaleNormal="110" workbookViewId="0">
      <selection sqref="A1:F1"/>
    </sheetView>
  </sheetViews>
  <sheetFormatPr baseColWidth="10" defaultColWidth="9.1640625" defaultRowHeight="14"/>
  <cols>
    <col min="1" max="1" width="54.5" style="889" customWidth="1"/>
    <col min="2" max="2" width="4.1640625" style="889" customWidth="1"/>
    <col min="3" max="4" width="9.83203125" style="861" customWidth="1"/>
    <col min="5" max="5" width="12.5" style="890" customWidth="1"/>
    <col min="6" max="6" width="67.5" style="861" customWidth="1"/>
    <col min="7" max="7" width="9.1640625" style="861" customWidth="1"/>
    <col min="8" max="8" width="5.5" style="891" bestFit="1" customWidth="1"/>
    <col min="9" max="10" width="2" style="891" bestFit="1" customWidth="1"/>
    <col min="11" max="11" width="9" style="891" customWidth="1"/>
    <col min="12" max="16384" width="9.1640625" style="861"/>
  </cols>
  <sheetData>
    <row r="1" spans="1:15">
      <c r="A1" s="2367" t="s">
        <v>1127</v>
      </c>
      <c r="B1" s="2367"/>
      <c r="C1" s="2367"/>
      <c r="D1" s="2367"/>
      <c r="E1" s="2367"/>
      <c r="F1" s="2367"/>
    </row>
    <row r="2" spans="1:15">
      <c r="A2" s="897" t="s">
        <v>1422</v>
      </c>
      <c r="B2" s="862"/>
      <c r="C2" s="897"/>
      <c r="D2" s="862"/>
      <c r="E2" s="862"/>
      <c r="F2" s="863"/>
    </row>
    <row r="3" spans="1:15">
      <c r="A3" s="1132" t="str">
        <f>"Fiscal Year Ending June 30, "&amp;'AFR21'!E2</f>
        <v>Fiscal Year Ending June 30, 2021</v>
      </c>
      <c r="B3" s="862"/>
      <c r="C3" s="897"/>
      <c r="D3" s="862"/>
      <c r="E3" s="862"/>
      <c r="F3" s="863"/>
      <c r="H3" s="1161"/>
      <c r="I3" s="1161"/>
      <c r="J3" s="1161"/>
      <c r="K3" s="1161"/>
    </row>
    <row r="4" spans="1:15" ht="3.75" customHeight="1">
      <c r="A4" s="862"/>
      <c r="B4" s="862"/>
      <c r="C4" s="862"/>
      <c r="D4" s="862"/>
      <c r="E4" s="862"/>
      <c r="F4" s="863"/>
    </row>
    <row r="5" spans="1:15" ht="15">
      <c r="A5" s="2368" t="s">
        <v>1248</v>
      </c>
      <c r="B5" s="2369"/>
      <c r="C5" s="2370"/>
      <c r="D5" s="2370"/>
      <c r="E5" s="2370"/>
      <c r="F5" s="2370"/>
      <c r="G5" s="891"/>
      <c r="L5" s="891"/>
      <c r="M5" s="1162"/>
      <c r="N5" s="1162"/>
      <c r="O5" s="1162"/>
    </row>
    <row r="6" spans="1:15" ht="12" customHeight="1">
      <c r="A6" s="864"/>
      <c r="B6" s="865"/>
      <c r="C6" s="2371" t="str">
        <f>COVER!A17</f>
        <v>LaGrange Highlands School District 106</v>
      </c>
      <c r="D6" s="2371"/>
      <c r="E6" s="2371"/>
      <c r="F6" s="866"/>
      <c r="G6" s="891"/>
      <c r="L6" s="891"/>
      <c r="M6" s="1162"/>
      <c r="N6" s="1162"/>
      <c r="O6" s="1162"/>
    </row>
    <row r="7" spans="1:15" ht="11.25" customHeight="1" thickBot="1">
      <c r="A7" s="864"/>
      <c r="B7" s="865"/>
      <c r="C7" s="2372" t="str">
        <f>COVER!A13</f>
        <v>06-016-1060-02</v>
      </c>
      <c r="D7" s="2372"/>
      <c r="E7" s="2372"/>
      <c r="F7" s="866"/>
      <c r="G7" s="891"/>
      <c r="L7" s="891"/>
      <c r="M7" s="1162"/>
      <c r="N7" s="1162"/>
      <c r="O7" s="1162"/>
    </row>
    <row r="8" spans="1:15" ht="25.5" customHeight="1" thickBot="1">
      <c r="A8" s="903" t="s">
        <v>1418</v>
      </c>
      <c r="B8" s="867"/>
      <c r="C8" s="899" t="s">
        <v>1331</v>
      </c>
      <c r="D8" s="898" t="s">
        <v>1332</v>
      </c>
      <c r="E8" s="900" t="s">
        <v>1128</v>
      </c>
      <c r="F8" s="898" t="s">
        <v>1333</v>
      </c>
      <c r="G8" s="891"/>
      <c r="H8" s="868" t="b">
        <v>0</v>
      </c>
      <c r="L8" s="891"/>
      <c r="M8" s="1162"/>
      <c r="N8" s="1162"/>
      <c r="O8" s="1162"/>
    </row>
    <row r="9" spans="1:15" ht="15.75" customHeight="1">
      <c r="A9" s="869" t="s">
        <v>1246</v>
      </c>
      <c r="B9" s="870"/>
      <c r="C9" s="871"/>
      <c r="D9" s="871"/>
      <c r="E9" s="872"/>
      <c r="F9" s="873"/>
      <c r="G9" s="891"/>
      <c r="L9" s="891"/>
      <c r="M9" s="1162"/>
      <c r="N9" s="1162"/>
      <c r="O9" s="1162"/>
    </row>
    <row r="10" spans="1:15" ht="27.75" customHeight="1">
      <c r="A10" s="874" t="s">
        <v>1330</v>
      </c>
      <c r="B10" s="875"/>
      <c r="C10" s="876"/>
      <c r="D10" s="876"/>
      <c r="E10" s="901" t="s">
        <v>1129</v>
      </c>
      <c r="F10" s="902" t="s">
        <v>1130</v>
      </c>
      <c r="G10" s="891"/>
      <c r="L10" s="891"/>
      <c r="M10" s="1162"/>
      <c r="N10" s="1162"/>
      <c r="O10" s="1162"/>
    </row>
    <row r="11" spans="1:15" ht="12" customHeight="1">
      <c r="A11" s="877" t="s">
        <v>1131</v>
      </c>
      <c r="B11" s="878"/>
      <c r="C11" s="879"/>
      <c r="D11" s="879"/>
      <c r="E11" s="880"/>
      <c r="F11" s="881"/>
      <c r="G11" s="891"/>
      <c r="H11" s="891">
        <f>IF(C11="X",5,0)</f>
        <v>0</v>
      </c>
      <c r="I11" s="891">
        <f>IF(D11="X",5,0)</f>
        <v>0</v>
      </c>
      <c r="J11" s="891">
        <f>IF(E11="X",5,0)</f>
        <v>0</v>
      </c>
      <c r="L11" s="891"/>
      <c r="M11" s="1162"/>
      <c r="N11" s="1162"/>
      <c r="O11" s="1162"/>
    </row>
    <row r="12" spans="1:15" ht="12" customHeight="1">
      <c r="A12" s="877" t="s">
        <v>1132</v>
      </c>
      <c r="B12" s="878"/>
      <c r="C12" s="879"/>
      <c r="D12" s="879"/>
      <c r="E12" s="882"/>
      <c r="F12" s="881"/>
      <c r="G12" s="891"/>
      <c r="H12" s="891">
        <f t="shared" ref="H12:H33" si="0">IF(C12="X",5,0)</f>
        <v>0</v>
      </c>
      <c r="I12" s="891">
        <f t="shared" ref="I12:I33" si="1">IF(D12="X",5,0)</f>
        <v>0</v>
      </c>
      <c r="J12" s="891">
        <f t="shared" ref="J12:J33" si="2">IF(E12="X",5,0)</f>
        <v>0</v>
      </c>
      <c r="L12" s="891"/>
      <c r="M12" s="1162"/>
      <c r="N12" s="1162"/>
      <c r="O12" s="1162"/>
    </row>
    <row r="13" spans="1:15" ht="12" customHeight="1">
      <c r="A13" s="877" t="s">
        <v>1133</v>
      </c>
      <c r="B13" s="878"/>
      <c r="C13" s="879"/>
      <c r="D13" s="879"/>
      <c r="E13" s="882"/>
      <c r="F13" s="881"/>
      <c r="G13" s="891"/>
      <c r="H13" s="891">
        <f t="shared" si="0"/>
        <v>0</v>
      </c>
      <c r="I13" s="891">
        <f t="shared" si="1"/>
        <v>0</v>
      </c>
      <c r="J13" s="891">
        <f t="shared" si="2"/>
        <v>0</v>
      </c>
      <c r="L13" s="891"/>
      <c r="M13" s="1162"/>
      <c r="N13" s="1162"/>
      <c r="O13" s="1162"/>
    </row>
    <row r="14" spans="1:15" ht="12" customHeight="1">
      <c r="A14" s="877" t="s">
        <v>1134</v>
      </c>
      <c r="B14" s="878"/>
      <c r="C14" s="879" t="s">
        <v>1920</v>
      </c>
      <c r="D14" s="879" t="s">
        <v>1920</v>
      </c>
      <c r="E14" s="882" t="s">
        <v>1923</v>
      </c>
      <c r="F14" s="881" t="s">
        <v>1924</v>
      </c>
      <c r="G14" s="891"/>
      <c r="H14" s="891">
        <f t="shared" si="0"/>
        <v>5</v>
      </c>
      <c r="I14" s="891">
        <f t="shared" si="1"/>
        <v>5</v>
      </c>
      <c r="J14" s="891">
        <f t="shared" si="2"/>
        <v>0</v>
      </c>
      <c r="L14" s="891"/>
      <c r="M14" s="1162"/>
      <c r="N14" s="1162"/>
      <c r="O14" s="1162"/>
    </row>
    <row r="15" spans="1:15" ht="12" customHeight="1">
      <c r="A15" s="877" t="s">
        <v>1135</v>
      </c>
      <c r="B15" s="878"/>
      <c r="C15" s="879" t="s">
        <v>1920</v>
      </c>
      <c r="D15" s="879" t="s">
        <v>1920</v>
      </c>
      <c r="E15" s="882" t="s">
        <v>1923</v>
      </c>
      <c r="F15" s="881" t="s">
        <v>1925</v>
      </c>
      <c r="G15" s="891"/>
      <c r="H15" s="891">
        <f t="shared" si="0"/>
        <v>5</v>
      </c>
      <c r="I15" s="891">
        <f t="shared" si="1"/>
        <v>5</v>
      </c>
      <c r="J15" s="891">
        <f t="shared" si="2"/>
        <v>0</v>
      </c>
      <c r="L15" s="891"/>
      <c r="M15" s="1162"/>
      <c r="N15" s="1162"/>
      <c r="O15" s="1162"/>
    </row>
    <row r="16" spans="1:15" ht="12" customHeight="1">
      <c r="A16" s="877" t="s">
        <v>1136</v>
      </c>
      <c r="B16" s="878"/>
      <c r="C16" s="879" t="s">
        <v>1920</v>
      </c>
      <c r="D16" s="879" t="s">
        <v>1920</v>
      </c>
      <c r="E16" s="882" t="s">
        <v>1923</v>
      </c>
      <c r="F16" s="881" t="s">
        <v>1926</v>
      </c>
      <c r="G16" s="891"/>
      <c r="H16" s="891">
        <f t="shared" si="0"/>
        <v>5</v>
      </c>
      <c r="I16" s="891">
        <f t="shared" si="1"/>
        <v>5</v>
      </c>
      <c r="J16" s="891">
        <f t="shared" si="2"/>
        <v>0</v>
      </c>
      <c r="L16" s="891"/>
      <c r="M16" s="1162"/>
      <c r="N16" s="1162"/>
      <c r="O16" s="1162"/>
    </row>
    <row r="17" spans="1:15" ht="12" customHeight="1">
      <c r="A17" s="877" t="s">
        <v>1137</v>
      </c>
      <c r="B17" s="878"/>
      <c r="C17" s="879"/>
      <c r="D17" s="879"/>
      <c r="E17" s="882"/>
      <c r="F17" s="881"/>
      <c r="G17" s="891"/>
      <c r="H17" s="891">
        <f t="shared" si="0"/>
        <v>0</v>
      </c>
      <c r="I17" s="891">
        <f t="shared" si="1"/>
        <v>0</v>
      </c>
      <c r="J17" s="891">
        <f t="shared" si="2"/>
        <v>0</v>
      </c>
      <c r="L17" s="891"/>
      <c r="M17" s="1162"/>
      <c r="N17" s="1162"/>
      <c r="O17" s="1162"/>
    </row>
    <row r="18" spans="1:15" ht="12" customHeight="1">
      <c r="A18" s="877" t="s">
        <v>1138</v>
      </c>
      <c r="B18" s="878"/>
      <c r="C18" s="879" t="s">
        <v>1920</v>
      </c>
      <c r="D18" s="879" t="s">
        <v>1920</v>
      </c>
      <c r="E18" s="882" t="s">
        <v>1923</v>
      </c>
      <c r="F18" s="881" t="s">
        <v>1927</v>
      </c>
      <c r="G18" s="891"/>
      <c r="H18" s="891">
        <f t="shared" si="0"/>
        <v>5</v>
      </c>
      <c r="I18" s="891">
        <f t="shared" si="1"/>
        <v>5</v>
      </c>
      <c r="J18" s="891">
        <f t="shared" si="2"/>
        <v>0</v>
      </c>
      <c r="L18" s="891"/>
      <c r="M18" s="1162"/>
      <c r="N18" s="1162"/>
      <c r="O18" s="1162"/>
    </row>
    <row r="19" spans="1:15" ht="12" customHeight="1">
      <c r="A19" s="877" t="s">
        <v>1231</v>
      </c>
      <c r="B19" s="878"/>
      <c r="C19" s="879" t="s">
        <v>1920</v>
      </c>
      <c r="D19" s="879" t="s">
        <v>1920</v>
      </c>
      <c r="E19" s="882" t="s">
        <v>1923</v>
      </c>
      <c r="F19" s="881" t="s">
        <v>1928</v>
      </c>
      <c r="G19" s="891"/>
      <c r="H19" s="891">
        <f t="shared" si="0"/>
        <v>5</v>
      </c>
      <c r="I19" s="891">
        <f t="shared" si="1"/>
        <v>5</v>
      </c>
      <c r="J19" s="891">
        <f t="shared" si="2"/>
        <v>0</v>
      </c>
      <c r="L19" s="891"/>
      <c r="M19" s="1162"/>
      <c r="N19" s="1162"/>
      <c r="O19" s="1162"/>
    </row>
    <row r="20" spans="1:15" ht="12" customHeight="1">
      <c r="A20" s="877" t="s">
        <v>1232</v>
      </c>
      <c r="B20" s="878"/>
      <c r="C20" s="879" t="s">
        <v>1920</v>
      </c>
      <c r="D20" s="879" t="s">
        <v>1920</v>
      </c>
      <c r="E20" s="882" t="s">
        <v>1923</v>
      </c>
      <c r="F20" s="881" t="s">
        <v>1912</v>
      </c>
      <c r="G20" s="891"/>
      <c r="H20" s="891">
        <f t="shared" si="0"/>
        <v>5</v>
      </c>
      <c r="I20" s="891">
        <f t="shared" si="1"/>
        <v>5</v>
      </c>
      <c r="J20" s="891">
        <f t="shared" si="2"/>
        <v>0</v>
      </c>
      <c r="L20" s="891"/>
      <c r="M20" s="1162"/>
      <c r="N20" s="1162"/>
      <c r="O20" s="1162"/>
    </row>
    <row r="21" spans="1:15" ht="12" customHeight="1">
      <c r="A21" s="877" t="s">
        <v>1233</v>
      </c>
      <c r="B21" s="878"/>
      <c r="C21" s="879" t="s">
        <v>1920</v>
      </c>
      <c r="D21" s="879" t="s">
        <v>1920</v>
      </c>
      <c r="E21" s="882" t="s">
        <v>1923</v>
      </c>
      <c r="F21" s="881" t="s">
        <v>1904</v>
      </c>
      <c r="G21" s="891"/>
      <c r="H21" s="891">
        <f t="shared" si="0"/>
        <v>5</v>
      </c>
      <c r="I21" s="891">
        <f t="shared" si="1"/>
        <v>5</v>
      </c>
      <c r="J21" s="891">
        <f t="shared" si="2"/>
        <v>0</v>
      </c>
      <c r="L21" s="891"/>
      <c r="M21" s="1162"/>
      <c r="N21" s="1162"/>
      <c r="O21" s="1162"/>
    </row>
    <row r="22" spans="1:15" ht="12" customHeight="1">
      <c r="A22" s="877" t="s">
        <v>1234</v>
      </c>
      <c r="B22" s="878"/>
      <c r="C22" s="879"/>
      <c r="D22" s="879"/>
      <c r="E22" s="882"/>
      <c r="F22" s="881"/>
      <c r="G22" s="891"/>
      <c r="H22" s="891">
        <f t="shared" si="0"/>
        <v>0</v>
      </c>
      <c r="I22" s="891">
        <f t="shared" si="1"/>
        <v>0</v>
      </c>
      <c r="J22" s="891">
        <f t="shared" si="2"/>
        <v>0</v>
      </c>
      <c r="L22" s="891"/>
      <c r="M22" s="1162"/>
      <c r="N22" s="1162"/>
      <c r="O22" s="1162"/>
    </row>
    <row r="23" spans="1:15" ht="12" customHeight="1">
      <c r="A23" s="877" t="s">
        <v>1235</v>
      </c>
      <c r="B23" s="878"/>
      <c r="C23" s="879"/>
      <c r="D23" s="879"/>
      <c r="E23" s="882"/>
      <c r="F23" s="881"/>
      <c r="G23" s="891"/>
      <c r="H23" s="891">
        <f t="shared" si="0"/>
        <v>0</v>
      </c>
      <c r="I23" s="891">
        <f t="shared" si="1"/>
        <v>0</v>
      </c>
      <c r="J23" s="891">
        <f t="shared" si="2"/>
        <v>0</v>
      </c>
      <c r="L23" s="891"/>
      <c r="M23" s="1162"/>
      <c r="N23" s="1162"/>
      <c r="O23" s="1162"/>
    </row>
    <row r="24" spans="1:15" ht="12" customHeight="1">
      <c r="A24" s="877" t="s">
        <v>1236</v>
      </c>
      <c r="B24" s="878"/>
      <c r="C24" s="879"/>
      <c r="D24" s="879"/>
      <c r="E24" s="882"/>
      <c r="F24" s="881"/>
      <c r="G24" s="891"/>
      <c r="H24" s="891">
        <f t="shared" si="0"/>
        <v>0</v>
      </c>
      <c r="I24" s="891">
        <f t="shared" si="1"/>
        <v>0</v>
      </c>
      <c r="J24" s="891">
        <f t="shared" si="2"/>
        <v>0</v>
      </c>
      <c r="L24" s="891"/>
      <c r="M24" s="1162"/>
      <c r="N24" s="1162"/>
      <c r="O24" s="1162"/>
    </row>
    <row r="25" spans="1:15" ht="12" customHeight="1">
      <c r="A25" s="877" t="s">
        <v>1237</v>
      </c>
      <c r="B25" s="878"/>
      <c r="C25" s="879"/>
      <c r="D25" s="879"/>
      <c r="E25" s="882"/>
      <c r="F25" s="881"/>
      <c r="G25" s="891"/>
      <c r="H25" s="891">
        <f t="shared" si="0"/>
        <v>0</v>
      </c>
      <c r="I25" s="891">
        <f t="shared" si="1"/>
        <v>0</v>
      </c>
      <c r="J25" s="891">
        <f t="shared" si="2"/>
        <v>0</v>
      </c>
      <c r="L25" s="891"/>
      <c r="M25" s="1162"/>
      <c r="N25" s="1162"/>
      <c r="O25" s="1162"/>
    </row>
    <row r="26" spans="1:15" ht="12" customHeight="1">
      <c r="A26" s="877" t="s">
        <v>1238</v>
      </c>
      <c r="B26" s="878"/>
      <c r="C26" s="879" t="s">
        <v>1920</v>
      </c>
      <c r="D26" s="879" t="s">
        <v>1920</v>
      </c>
      <c r="E26" s="882" t="s">
        <v>1923</v>
      </c>
      <c r="F26" s="881" t="s">
        <v>1929</v>
      </c>
      <c r="G26" s="891"/>
      <c r="H26" s="891">
        <f t="shared" si="0"/>
        <v>5</v>
      </c>
      <c r="I26" s="891">
        <f t="shared" si="1"/>
        <v>5</v>
      </c>
      <c r="J26" s="891">
        <f t="shared" si="2"/>
        <v>0</v>
      </c>
      <c r="L26" s="891"/>
      <c r="M26" s="1162"/>
      <c r="N26" s="1162"/>
      <c r="O26" s="1162"/>
    </row>
    <row r="27" spans="1:15" ht="19">
      <c r="A27" s="877" t="s">
        <v>1239</v>
      </c>
      <c r="B27" s="878"/>
      <c r="C27" s="879"/>
      <c r="D27" s="879"/>
      <c r="E27" s="882"/>
      <c r="F27" s="881"/>
      <c r="G27" s="891"/>
      <c r="H27" s="891">
        <f t="shared" si="0"/>
        <v>0</v>
      </c>
      <c r="I27" s="891">
        <f t="shared" si="1"/>
        <v>0</v>
      </c>
      <c r="J27" s="891">
        <f t="shared" si="2"/>
        <v>0</v>
      </c>
      <c r="L27" s="891"/>
      <c r="M27" s="1162"/>
      <c r="N27" s="1162"/>
      <c r="O27" s="1162"/>
    </row>
    <row r="28" spans="1:15" ht="12" customHeight="1">
      <c r="A28" s="877" t="s">
        <v>1240</v>
      </c>
      <c r="B28" s="878"/>
      <c r="C28" s="879"/>
      <c r="D28" s="879"/>
      <c r="E28" s="882"/>
      <c r="F28" s="881"/>
      <c r="G28" s="891"/>
      <c r="H28" s="891">
        <f t="shared" si="0"/>
        <v>0</v>
      </c>
      <c r="I28" s="891">
        <f t="shared" si="1"/>
        <v>0</v>
      </c>
      <c r="J28" s="891">
        <f t="shared" si="2"/>
        <v>0</v>
      </c>
      <c r="L28" s="891"/>
      <c r="M28" s="1162"/>
      <c r="N28" s="1162"/>
      <c r="O28" s="1162"/>
    </row>
    <row r="29" spans="1:15" ht="12" customHeight="1">
      <c r="A29" s="877" t="s">
        <v>1241</v>
      </c>
      <c r="B29" s="878"/>
      <c r="C29" s="879"/>
      <c r="D29" s="879"/>
      <c r="E29" s="882"/>
      <c r="F29" s="881"/>
      <c r="G29" s="891"/>
      <c r="H29" s="891">
        <f t="shared" si="0"/>
        <v>0</v>
      </c>
      <c r="I29" s="891">
        <f t="shared" si="1"/>
        <v>0</v>
      </c>
      <c r="J29" s="891">
        <f t="shared" si="2"/>
        <v>0</v>
      </c>
      <c r="L29" s="891"/>
      <c r="M29" s="1162"/>
      <c r="N29" s="1162"/>
      <c r="O29" s="1162"/>
    </row>
    <row r="30" spans="1:15" ht="12" customHeight="1">
      <c r="A30" s="877" t="s">
        <v>1242</v>
      </c>
      <c r="B30" s="878"/>
      <c r="C30" s="879"/>
      <c r="D30" s="879"/>
      <c r="E30" s="882"/>
      <c r="F30" s="881"/>
      <c r="G30" s="891"/>
      <c r="H30" s="891">
        <f t="shared" si="0"/>
        <v>0</v>
      </c>
      <c r="I30" s="891">
        <f t="shared" si="1"/>
        <v>0</v>
      </c>
      <c r="J30" s="891">
        <f t="shared" si="2"/>
        <v>0</v>
      </c>
      <c r="L30" s="891"/>
      <c r="M30" s="1162"/>
      <c r="N30" s="1162"/>
      <c r="O30" s="1162"/>
    </row>
    <row r="31" spans="1:15" ht="12" customHeight="1">
      <c r="A31" s="877" t="s">
        <v>1243</v>
      </c>
      <c r="B31" s="878"/>
      <c r="C31" s="879"/>
      <c r="D31" s="879"/>
      <c r="E31" s="882"/>
      <c r="F31" s="881"/>
      <c r="G31" s="891"/>
      <c r="H31" s="891">
        <f t="shared" si="0"/>
        <v>0</v>
      </c>
      <c r="I31" s="891">
        <f t="shared" si="1"/>
        <v>0</v>
      </c>
      <c r="J31" s="891">
        <f t="shared" si="2"/>
        <v>0</v>
      </c>
      <c r="L31" s="1163"/>
      <c r="M31" s="1162"/>
      <c r="N31" s="1162"/>
      <c r="O31" s="1162"/>
    </row>
    <row r="32" spans="1:15" ht="12" customHeight="1">
      <c r="A32" s="877" t="s">
        <v>1244</v>
      </c>
      <c r="B32" s="878"/>
      <c r="C32" s="879"/>
      <c r="D32" s="879"/>
      <c r="E32" s="882"/>
      <c r="F32" s="881"/>
      <c r="G32" s="891"/>
      <c r="H32" s="891">
        <f t="shared" si="0"/>
        <v>0</v>
      </c>
      <c r="I32" s="891">
        <f t="shared" si="1"/>
        <v>0</v>
      </c>
      <c r="J32" s="891">
        <f t="shared" si="2"/>
        <v>0</v>
      </c>
      <c r="L32" s="891"/>
      <c r="M32" s="1162"/>
      <c r="N32" s="1162"/>
      <c r="O32" s="1162"/>
    </row>
    <row r="33" spans="1:15" ht="12" customHeight="1">
      <c r="A33" s="877" t="s">
        <v>1245</v>
      </c>
      <c r="B33" s="878"/>
      <c r="C33" s="879"/>
      <c r="D33" s="879"/>
      <c r="E33" s="882"/>
      <c r="F33" s="881"/>
      <c r="G33" s="891"/>
      <c r="H33" s="891">
        <f t="shared" si="0"/>
        <v>0</v>
      </c>
      <c r="I33" s="891">
        <f t="shared" si="1"/>
        <v>0</v>
      </c>
      <c r="J33" s="891">
        <f t="shared" si="2"/>
        <v>0</v>
      </c>
      <c r="L33" s="891"/>
      <c r="M33" s="1162"/>
      <c r="N33" s="1162"/>
      <c r="O33" s="1162"/>
    </row>
    <row r="34" spans="1:15" ht="12" customHeight="1">
      <c r="A34" s="883"/>
      <c r="B34" s="883"/>
      <c r="C34" s="883"/>
      <c r="D34" s="883"/>
      <c r="E34" s="883"/>
      <c r="F34" s="883"/>
      <c r="G34" s="891"/>
      <c r="H34" s="891">
        <f>SUM(H11:H32)</f>
        <v>40</v>
      </c>
      <c r="I34" s="891">
        <f>SUM(I11:I32)</f>
        <v>40</v>
      </c>
      <c r="J34" s="891">
        <f>SUM(J11:J32)</f>
        <v>0</v>
      </c>
      <c r="K34" s="891">
        <f>SUM(H34:J34)</f>
        <v>80</v>
      </c>
      <c r="L34" s="891"/>
      <c r="M34" s="1162"/>
      <c r="N34" s="1162"/>
      <c r="O34" s="1162"/>
    </row>
    <row r="35" spans="1:15" ht="12" customHeight="1">
      <c r="A35" s="884" t="s">
        <v>1140</v>
      </c>
      <c r="B35" s="885"/>
      <c r="C35" s="2373"/>
      <c r="D35" s="2373"/>
      <c r="E35" s="2373"/>
      <c r="F35" s="2374"/>
    </row>
    <row r="36" spans="1:15" ht="12" customHeight="1">
      <c r="A36" s="2356"/>
      <c r="B36" s="2357"/>
      <c r="C36" s="2357"/>
      <c r="D36" s="2357"/>
      <c r="E36" s="2357"/>
      <c r="F36" s="2358"/>
    </row>
    <row r="37" spans="1:15" ht="12" customHeight="1">
      <c r="A37" s="2356"/>
      <c r="B37" s="2357"/>
      <c r="C37" s="2357"/>
      <c r="D37" s="2357"/>
      <c r="E37" s="2357"/>
      <c r="F37" s="2358"/>
    </row>
    <row r="38" spans="1:15" ht="12" customHeight="1">
      <c r="A38" s="2359"/>
      <c r="B38" s="2360"/>
      <c r="C38" s="2360"/>
      <c r="D38" s="2360"/>
      <c r="E38" s="2360"/>
      <c r="F38" s="2361"/>
    </row>
    <row r="39" spans="1:15" ht="4.5" hidden="1" customHeight="1">
      <c r="A39" s="886"/>
      <c r="B39" s="886"/>
      <c r="C39" s="886"/>
      <c r="D39" s="886"/>
      <c r="E39" s="886"/>
      <c r="F39" s="886"/>
    </row>
    <row r="40" spans="1:15" s="883" customFormat="1" ht="12" customHeight="1">
      <c r="A40" s="887" t="s">
        <v>1139</v>
      </c>
      <c r="B40" s="888"/>
      <c r="C40" s="2362"/>
      <c r="D40" s="2362"/>
      <c r="E40" s="2362"/>
      <c r="F40" s="2363"/>
      <c r="H40" s="892"/>
      <c r="I40" s="892"/>
      <c r="J40" s="892"/>
      <c r="K40" s="892"/>
    </row>
    <row r="41" spans="1:15" s="883" customFormat="1" ht="12" customHeight="1">
      <c r="A41" s="2364"/>
      <c r="B41" s="2365"/>
      <c r="C41" s="2365"/>
      <c r="D41" s="2365"/>
      <c r="E41" s="2365"/>
      <c r="F41" s="2366"/>
      <c r="H41" s="892"/>
      <c r="I41" s="892"/>
      <c r="J41" s="892"/>
      <c r="K41" s="892"/>
    </row>
    <row r="42" spans="1:15" s="883" customFormat="1" ht="12" customHeight="1">
      <c r="A42" s="2364"/>
      <c r="B42" s="2365"/>
      <c r="C42" s="2365"/>
      <c r="D42" s="2365"/>
      <c r="E42" s="2365"/>
      <c r="F42" s="2366"/>
      <c r="H42" s="892"/>
      <c r="I42" s="892"/>
      <c r="J42" s="892"/>
      <c r="K42" s="892"/>
    </row>
    <row r="43" spans="1:15" s="883" customFormat="1" ht="15">
      <c r="A43" s="2353"/>
      <c r="B43" s="2354"/>
      <c r="C43" s="2354"/>
      <c r="D43" s="2354"/>
      <c r="E43" s="2354"/>
      <c r="F43" s="2355"/>
      <c r="H43" s="892"/>
      <c r="I43" s="892"/>
      <c r="J43" s="892"/>
      <c r="K43" s="892"/>
    </row>
    <row r="44" spans="1:15" s="883" customFormat="1" ht="12" hidden="1" customHeight="1">
      <c r="A44" s="2353"/>
      <c r="B44" s="2354"/>
      <c r="C44" s="2354"/>
      <c r="D44" s="2354"/>
      <c r="E44" s="2354"/>
      <c r="F44" s="2355"/>
      <c r="H44" s="892"/>
      <c r="I44" s="892"/>
      <c r="J44" s="892"/>
      <c r="K44" s="892"/>
    </row>
    <row r="45" spans="1:15" s="883" customFormat="1" ht="12" customHeight="1">
      <c r="H45" s="892"/>
      <c r="I45" s="892"/>
      <c r="J45" s="892"/>
      <c r="K45" s="892"/>
    </row>
    <row r="46" spans="1:15" s="883" customFormat="1" ht="9.75" customHeight="1">
      <c r="H46" s="892"/>
      <c r="I46" s="892"/>
      <c r="J46" s="892"/>
      <c r="K46" s="892"/>
    </row>
    <row r="47" spans="1:15" s="883" customFormat="1" ht="13.5" customHeight="1">
      <c r="H47" s="892"/>
      <c r="I47" s="892"/>
      <c r="J47" s="892"/>
      <c r="K47" s="892"/>
    </row>
    <row r="48" spans="1:15" s="883" customFormat="1" ht="15">
      <c r="H48" s="892"/>
      <c r="I48" s="892"/>
      <c r="J48" s="892"/>
      <c r="K48" s="892"/>
    </row>
    <row r="49" spans="1:11" s="883" customFormat="1" ht="15" hidden="1">
      <c r="A49" s="883" t="b">
        <v>0</v>
      </c>
      <c r="H49" s="892"/>
      <c r="I49" s="892"/>
      <c r="J49" s="892"/>
      <c r="K49" s="892"/>
    </row>
    <row r="50" spans="1:11" s="883" customFormat="1" ht="15">
      <c r="H50" s="892"/>
      <c r="I50" s="892"/>
      <c r="J50" s="892"/>
      <c r="K50" s="892"/>
    </row>
    <row r="51" spans="1:11" s="883" customFormat="1" ht="15">
      <c r="H51" s="892"/>
      <c r="I51" s="892"/>
      <c r="J51" s="892"/>
      <c r="K51" s="892"/>
    </row>
    <row r="52" spans="1:11" s="883" customFormat="1" ht="15">
      <c r="H52" s="892"/>
      <c r="I52" s="892"/>
      <c r="J52" s="892"/>
      <c r="K52" s="892"/>
    </row>
    <row r="53" spans="1:11" s="883" customFormat="1" ht="15">
      <c r="H53" s="892"/>
      <c r="I53" s="892"/>
      <c r="J53" s="892"/>
      <c r="K53" s="892"/>
    </row>
    <row r="54" spans="1:11" s="883" customFormat="1" ht="15">
      <c r="H54" s="892"/>
      <c r="I54" s="892"/>
      <c r="J54" s="892"/>
      <c r="K54" s="892"/>
    </row>
    <row r="55" spans="1:11" s="883" customFormat="1" ht="15">
      <c r="H55" s="892"/>
      <c r="I55" s="892"/>
      <c r="J55" s="892"/>
      <c r="K55" s="892"/>
    </row>
    <row r="56" spans="1:11" s="883" customFormat="1" ht="15">
      <c r="H56" s="892"/>
      <c r="I56" s="892"/>
      <c r="J56" s="892"/>
      <c r="K56" s="892"/>
    </row>
    <row r="57" spans="1:11" s="883" customFormat="1" ht="15">
      <c r="H57" s="892"/>
      <c r="I57" s="892"/>
      <c r="J57" s="892"/>
      <c r="K57" s="892"/>
    </row>
    <row r="58" spans="1:11" s="883" customFormat="1" ht="15">
      <c r="H58" s="892"/>
      <c r="I58" s="892"/>
      <c r="J58" s="892"/>
      <c r="K58" s="892"/>
    </row>
    <row r="59" spans="1:11" s="883" customFormat="1" ht="15">
      <c r="H59" s="892"/>
      <c r="I59" s="892"/>
      <c r="J59" s="892"/>
      <c r="K59" s="892"/>
    </row>
    <row r="60" spans="1:11" s="883" customFormat="1" ht="15">
      <c r="H60" s="892"/>
      <c r="I60" s="892"/>
      <c r="J60" s="892"/>
      <c r="K60" s="892"/>
    </row>
    <row r="61" spans="1:11" s="883" customFormat="1" ht="15">
      <c r="H61" s="892"/>
      <c r="I61" s="892"/>
      <c r="J61" s="892"/>
      <c r="K61" s="892"/>
    </row>
    <row r="62" spans="1:11" s="883" customFormat="1" ht="15">
      <c r="H62" s="892"/>
      <c r="I62" s="892"/>
      <c r="J62" s="892"/>
      <c r="K62" s="892"/>
    </row>
    <row r="63" spans="1:11" s="883" customFormat="1" ht="15">
      <c r="H63" s="892"/>
      <c r="I63" s="892"/>
      <c r="J63" s="892"/>
      <c r="K63" s="892"/>
    </row>
    <row r="64" spans="1:11" s="883" customFormat="1" ht="15">
      <c r="H64" s="892"/>
      <c r="I64" s="892"/>
      <c r="J64" s="892"/>
      <c r="K64" s="892"/>
    </row>
    <row r="65" spans="8:11" s="883" customFormat="1" ht="15">
      <c r="H65" s="892"/>
      <c r="I65" s="892"/>
      <c r="J65" s="892"/>
      <c r="K65" s="892"/>
    </row>
    <row r="66" spans="8:11" s="883" customFormat="1" ht="15">
      <c r="H66" s="892"/>
      <c r="I66" s="892"/>
      <c r="J66" s="892"/>
      <c r="K66" s="892"/>
    </row>
    <row r="67" spans="8:11" s="883" customFormat="1" ht="15">
      <c r="H67" s="892"/>
      <c r="I67" s="892"/>
      <c r="J67" s="892"/>
      <c r="K67" s="892"/>
    </row>
    <row r="68" spans="8:11" s="883" customFormat="1" ht="15">
      <c r="H68" s="892"/>
      <c r="I68" s="892"/>
      <c r="J68" s="892"/>
      <c r="K68" s="892"/>
    </row>
    <row r="69" spans="8:11" s="883" customFormat="1" ht="15">
      <c r="H69" s="892"/>
      <c r="I69" s="892"/>
      <c r="J69" s="892"/>
      <c r="K69" s="892"/>
    </row>
    <row r="70" spans="8:11" s="883" customFormat="1" ht="15">
      <c r="H70" s="892"/>
      <c r="I70" s="892"/>
      <c r="J70" s="892"/>
      <c r="K70" s="892"/>
    </row>
    <row r="71" spans="8:11" s="883" customFormat="1" ht="15">
      <c r="H71" s="892"/>
      <c r="I71" s="892"/>
      <c r="J71" s="892"/>
      <c r="K71" s="892"/>
    </row>
    <row r="72" spans="8:11" s="883" customFormat="1" ht="15">
      <c r="H72" s="892"/>
      <c r="I72" s="892"/>
      <c r="J72" s="892"/>
      <c r="K72" s="892"/>
    </row>
    <row r="73" spans="8:11" s="883" customFormat="1" ht="15">
      <c r="H73" s="892"/>
      <c r="I73" s="892"/>
      <c r="J73" s="892"/>
      <c r="K73" s="892"/>
    </row>
    <row r="74" spans="8:11" s="883" customFormat="1" ht="15">
      <c r="H74" s="892"/>
      <c r="I74" s="892"/>
      <c r="J74" s="892"/>
      <c r="K74" s="892"/>
    </row>
    <row r="75" spans="8:11" s="883" customFormat="1" ht="15">
      <c r="H75" s="892"/>
      <c r="I75" s="892"/>
      <c r="J75" s="892"/>
      <c r="K75" s="892"/>
    </row>
    <row r="76" spans="8:11" s="883" customFormat="1" ht="15">
      <c r="H76" s="892"/>
      <c r="I76" s="892"/>
      <c r="J76" s="892"/>
      <c r="K76" s="892"/>
    </row>
    <row r="77" spans="8:11" s="883" customFormat="1" ht="15">
      <c r="H77" s="892"/>
      <c r="I77" s="892"/>
      <c r="J77" s="892"/>
      <c r="K77" s="892"/>
    </row>
    <row r="78" spans="8:11" s="883" customFormat="1" ht="15">
      <c r="H78" s="892"/>
      <c r="I78" s="892"/>
      <c r="J78" s="892"/>
      <c r="K78" s="892"/>
    </row>
    <row r="79" spans="8:11" s="883" customFormat="1" ht="15">
      <c r="H79" s="892"/>
      <c r="I79" s="892"/>
      <c r="J79" s="892"/>
      <c r="K79" s="892"/>
    </row>
    <row r="80" spans="8:11" s="883" customFormat="1" ht="15">
      <c r="H80" s="892"/>
      <c r="I80" s="892"/>
      <c r="J80" s="892"/>
      <c r="K80" s="892"/>
    </row>
    <row r="81" spans="8:11" s="883" customFormat="1" ht="15">
      <c r="H81" s="892"/>
      <c r="I81" s="892"/>
      <c r="J81" s="892"/>
      <c r="K81" s="892"/>
    </row>
    <row r="82" spans="8:11" s="883" customFormat="1" ht="15">
      <c r="H82" s="892"/>
      <c r="I82" s="892"/>
      <c r="J82" s="892"/>
      <c r="K82" s="892"/>
    </row>
    <row r="83" spans="8:11" s="883" customFormat="1" ht="15">
      <c r="H83" s="892"/>
      <c r="I83" s="892"/>
      <c r="J83" s="892"/>
      <c r="K83" s="892"/>
    </row>
    <row r="84" spans="8:11" s="883" customFormat="1" ht="15">
      <c r="H84" s="892"/>
      <c r="I84" s="892"/>
      <c r="J84" s="892"/>
      <c r="K84" s="892"/>
    </row>
    <row r="85" spans="8:11" s="883" customFormat="1" ht="15">
      <c r="H85" s="892"/>
      <c r="I85" s="892"/>
      <c r="J85" s="892"/>
      <c r="K85" s="892"/>
    </row>
    <row r="86" spans="8:11" s="883" customFormat="1" ht="15">
      <c r="H86" s="892"/>
      <c r="I86" s="892"/>
      <c r="J86" s="892"/>
      <c r="K86" s="892"/>
    </row>
    <row r="87" spans="8:11" s="883" customFormat="1" ht="15">
      <c r="H87" s="892"/>
      <c r="I87" s="892"/>
      <c r="J87" s="892"/>
      <c r="K87" s="892"/>
    </row>
    <row r="88" spans="8:11" s="883" customFormat="1" ht="15">
      <c r="H88" s="892"/>
      <c r="I88" s="892"/>
      <c r="J88" s="892"/>
      <c r="K88" s="892"/>
    </row>
    <row r="89" spans="8:11" s="883" customFormat="1" ht="15">
      <c r="H89" s="892"/>
      <c r="I89" s="892"/>
      <c r="J89" s="892"/>
      <c r="K89" s="892"/>
    </row>
    <row r="90" spans="8:11" s="883" customFormat="1" ht="15">
      <c r="H90" s="892"/>
      <c r="I90" s="892"/>
      <c r="J90" s="892"/>
      <c r="K90" s="892"/>
    </row>
    <row r="91" spans="8:11" s="883" customFormat="1" ht="15">
      <c r="H91" s="892"/>
      <c r="I91" s="892"/>
      <c r="J91" s="892"/>
      <c r="K91" s="892"/>
    </row>
    <row r="92" spans="8:11" s="883" customFormat="1" ht="15">
      <c r="H92" s="892"/>
      <c r="I92" s="892"/>
      <c r="J92" s="892"/>
      <c r="K92" s="892"/>
    </row>
    <row r="93" spans="8:11" s="883" customFormat="1" ht="15">
      <c r="H93" s="892"/>
      <c r="I93" s="892"/>
      <c r="J93" s="892"/>
      <c r="K93" s="892"/>
    </row>
    <row r="94" spans="8:11" s="883" customFormat="1" ht="15">
      <c r="H94" s="892"/>
      <c r="I94" s="892"/>
      <c r="J94" s="892"/>
      <c r="K94" s="892"/>
    </row>
    <row r="95" spans="8:11" s="883" customFormat="1" ht="15">
      <c r="H95" s="892"/>
      <c r="I95" s="892"/>
      <c r="J95" s="892"/>
      <c r="K95" s="892"/>
    </row>
    <row r="96" spans="8:11" s="883" customFormat="1" ht="15">
      <c r="H96" s="892"/>
      <c r="I96" s="892"/>
      <c r="J96" s="892"/>
      <c r="K96" s="892"/>
    </row>
    <row r="97" spans="8:11" s="883" customFormat="1" ht="15">
      <c r="H97" s="892"/>
      <c r="I97" s="892"/>
      <c r="J97" s="892"/>
      <c r="K97" s="892"/>
    </row>
  </sheetData>
  <sheetProtection algorithmName="SHA-512" hashValue="BjBVd7aHQ/I7qmXasHJ+fW7lryC1IEygK3SNaPDsyaMcgE3QTc9Ayoqfy5SHlDTZuLl8JGp09+jN2X/1zimuXw==" saltValue="koHSN45tKBCLPcjpW+/bbA==" spinCount="100000" sheet="1" formatCells="0"/>
  <mergeCells count="13">
    <mergeCell ref="A36:F36"/>
    <mergeCell ref="A1:F1"/>
    <mergeCell ref="A5:F5"/>
    <mergeCell ref="C6:E6"/>
    <mergeCell ref="C7:E7"/>
    <mergeCell ref="C35:F35"/>
    <mergeCell ref="A44:F44"/>
    <mergeCell ref="A37:F37"/>
    <mergeCell ref="A38:F38"/>
    <mergeCell ref="C40:F40"/>
    <mergeCell ref="A41:F41"/>
    <mergeCell ref="A42:F42"/>
    <mergeCell ref="A43:F43"/>
  </mergeCells>
  <printOptions headings="1"/>
  <pageMargins left="0.3" right="0.2" top="0.68" bottom="0.37" header="0.17" footer="0.17"/>
  <pageSetup scale="71" firstPageNumber="38" orientation="landscape" useFirstPageNumber="1" r:id="rId1"/>
  <headerFooter>
    <oddHeader>&amp;RPage 38</oddHeader>
    <oddFooter>&amp;C&amp;8Page 31</oddFooter>
  </headerFooter>
  <drawing r:id="rId2"/>
</worksheet>
</file>

<file path=xl/worksheets/sheet1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N55"/>
  <sheetViews>
    <sheetView showGridLines="0" zoomScaleNormal="100" workbookViewId="0">
      <selection activeCell="L23" sqref="L23"/>
    </sheetView>
  </sheetViews>
  <sheetFormatPr baseColWidth="10" defaultColWidth="9.1640625" defaultRowHeight="14"/>
  <cols>
    <col min="1" max="1" width="2.83203125" style="1200" customWidth="1"/>
    <col min="2" max="2" width="3" style="1200" customWidth="1"/>
    <col min="3" max="3" width="48.5" style="1200" customWidth="1"/>
    <col min="4" max="4" width="7.5" style="1200" customWidth="1"/>
    <col min="5" max="5" width="11.33203125" style="1200" customWidth="1"/>
    <col min="6" max="6" width="10.83203125" style="1200" customWidth="1"/>
    <col min="7" max="8" width="9.1640625" style="1200"/>
    <col min="9" max="9" width="11.1640625" style="1200" customWidth="1"/>
    <col min="10" max="10" width="10.83203125" style="1200" customWidth="1"/>
    <col min="11" max="11" width="9.1640625" style="1200"/>
    <col min="12" max="12" width="14.1640625" style="1200" customWidth="1"/>
    <col min="13" max="13" width="9.1640625" style="1200"/>
    <col min="14" max="14" width="18.6640625" style="1200" customWidth="1"/>
    <col min="15" max="16384" width="9.1640625" style="1200"/>
  </cols>
  <sheetData>
    <row r="1" spans="1:14">
      <c r="A1" s="655"/>
      <c r="B1" s="655"/>
      <c r="C1" s="655"/>
      <c r="D1" s="655"/>
      <c r="E1" s="655"/>
      <c r="F1" s="655"/>
      <c r="G1" s="1273" t="s">
        <v>351</v>
      </c>
      <c r="H1" s="1199"/>
      <c r="I1" s="655"/>
      <c r="J1" s="655"/>
      <c r="K1" s="655"/>
      <c r="L1" s="655"/>
      <c r="M1" s="655"/>
      <c r="N1" s="655"/>
    </row>
    <row r="2" spans="1:14">
      <c r="A2" s="1245"/>
      <c r="B2" s="655"/>
      <c r="C2" s="655"/>
      <c r="D2" s="655"/>
      <c r="E2" s="655"/>
      <c r="F2" s="655"/>
      <c r="G2" s="1202" t="s">
        <v>1474</v>
      </c>
      <c r="H2" s="1199"/>
      <c r="I2" s="655"/>
      <c r="J2" s="655"/>
      <c r="K2" s="655"/>
      <c r="L2" s="655"/>
      <c r="M2" s="655"/>
      <c r="N2" s="655"/>
    </row>
    <row r="3" spans="1:14">
      <c r="A3" s="1245"/>
      <c r="B3" s="655"/>
      <c r="C3" s="655"/>
      <c r="D3" s="655"/>
      <c r="E3" s="655"/>
      <c r="F3" s="655"/>
      <c r="G3" s="1202" t="s">
        <v>352</v>
      </c>
      <c r="H3" s="655"/>
      <c r="I3" s="655"/>
      <c r="J3" s="655"/>
      <c r="K3" s="655"/>
      <c r="L3" s="655"/>
      <c r="M3" s="655"/>
      <c r="N3" s="655"/>
    </row>
    <row r="4" spans="1:14">
      <c r="A4" s="1245"/>
      <c r="B4" s="655"/>
      <c r="C4" s="655"/>
      <c r="D4" s="655"/>
      <c r="E4" s="655"/>
      <c r="F4" s="655"/>
      <c r="G4" s="1202" t="s">
        <v>790</v>
      </c>
      <c r="H4" s="655"/>
      <c r="I4" s="655"/>
      <c r="J4" s="655"/>
      <c r="K4" s="655"/>
      <c r="L4" s="655"/>
      <c r="M4" s="655"/>
      <c r="N4" s="655"/>
    </row>
    <row r="5" spans="1:14">
      <c r="A5" s="1245"/>
      <c r="B5" s="655"/>
      <c r="C5" s="655"/>
      <c r="D5" s="655"/>
      <c r="E5" s="655"/>
      <c r="F5" s="1202"/>
      <c r="G5" s="1202"/>
      <c r="H5" s="655"/>
      <c r="I5" s="655"/>
      <c r="J5" s="655"/>
      <c r="K5" s="655"/>
      <c r="L5" s="655"/>
      <c r="M5" s="655"/>
      <c r="N5" s="655"/>
    </row>
    <row r="6" spans="1:14">
      <c r="A6" s="1246" t="s">
        <v>609</v>
      </c>
      <c r="B6" s="819"/>
      <c r="C6" s="819"/>
      <c r="D6" s="819"/>
      <c r="E6" s="820"/>
      <c r="F6" s="1201"/>
      <c r="G6" s="1202"/>
      <c r="H6" s="655"/>
      <c r="I6" s="1203" t="s">
        <v>933</v>
      </c>
      <c r="J6" s="2380" t="str">
        <f>COVER!A17</f>
        <v>LaGrange Highlands School District 106</v>
      </c>
      <c r="K6" s="2380"/>
      <c r="L6" s="2381"/>
      <c r="M6" s="655"/>
      <c r="N6" s="655"/>
    </row>
    <row r="7" spans="1:14">
      <c r="A7" s="2382" t="s">
        <v>791</v>
      </c>
      <c r="B7" s="2383"/>
      <c r="C7" s="2383"/>
      <c r="D7" s="2383"/>
      <c r="E7" s="2384"/>
      <c r="F7" s="656"/>
      <c r="G7" s="655"/>
      <c r="H7" s="655"/>
      <c r="I7" s="1203" t="s">
        <v>318</v>
      </c>
      <c r="J7" s="2385" t="str">
        <f>COVER!A13</f>
        <v>06-016-1060-02</v>
      </c>
      <c r="K7" s="2385"/>
      <c r="L7" s="2385"/>
      <c r="M7" s="655"/>
      <c r="N7" s="655"/>
    </row>
    <row r="8" spans="1:14">
      <c r="A8" s="1247"/>
      <c r="B8" s="1204"/>
      <c r="C8" s="1204"/>
      <c r="D8" s="1204"/>
      <c r="E8" s="1205"/>
      <c r="F8" s="1206"/>
      <c r="G8" s="1198"/>
      <c r="H8" s="1198"/>
      <c r="I8" s="1198"/>
      <c r="J8" s="1198"/>
      <c r="K8" s="1198"/>
      <c r="L8" s="1198"/>
      <c r="M8" s="655"/>
      <c r="N8" s="655"/>
    </row>
    <row r="9" spans="1:14">
      <c r="A9" s="1248"/>
      <c r="B9" s="657"/>
      <c r="C9" s="657"/>
      <c r="D9" s="658"/>
      <c r="E9" s="1207" t="str">
        <f>"Actual Expenditures, Fiscal Year "&amp;'AFR21'!E2&amp;""</f>
        <v>Actual Expenditures, Fiscal Year 2021</v>
      </c>
      <c r="F9" s="1164"/>
      <c r="G9" s="1164"/>
      <c r="H9" s="1164"/>
      <c r="I9" s="1208" t="str">
        <f>"Budgeted Expenditures, Fiscal Year "&amp;'AFR21'!E2+1&amp;""</f>
        <v>Budgeted Expenditures, Fiscal Year 2022</v>
      </c>
      <c r="J9" s="1164"/>
      <c r="K9" s="1164"/>
      <c r="L9" s="1165"/>
      <c r="M9" s="655"/>
      <c r="N9" s="655"/>
    </row>
    <row r="10" spans="1:14">
      <c r="A10" s="1249"/>
      <c r="B10" s="1209"/>
      <c r="C10" s="1210"/>
      <c r="D10" s="1211"/>
      <c r="E10" s="1212" t="s">
        <v>371</v>
      </c>
      <c r="F10" s="1213" t="s">
        <v>372</v>
      </c>
      <c r="G10" s="1214" t="s">
        <v>378</v>
      </c>
      <c r="H10" s="1215"/>
      <c r="I10" s="1213" t="s">
        <v>371</v>
      </c>
      <c r="J10" s="1213" t="s">
        <v>372</v>
      </c>
      <c r="K10" s="1214" t="s">
        <v>378</v>
      </c>
      <c r="L10" s="1213"/>
      <c r="M10" s="655"/>
      <c r="N10" s="655"/>
    </row>
    <row r="11" spans="1:14" ht="45">
      <c r="A11" s="2386" t="s">
        <v>425</v>
      </c>
      <c r="B11" s="2387"/>
      <c r="C11" s="2388"/>
      <c r="D11" s="1216" t="s">
        <v>793</v>
      </c>
      <c r="E11" s="1216" t="s">
        <v>63</v>
      </c>
      <c r="F11" s="1216" t="s">
        <v>6</v>
      </c>
      <c r="G11" s="1217" t="s">
        <v>1480</v>
      </c>
      <c r="H11" s="1218" t="s">
        <v>138</v>
      </c>
      <c r="I11" s="1216" t="s">
        <v>63</v>
      </c>
      <c r="J11" s="1216" t="s">
        <v>6</v>
      </c>
      <c r="K11" s="1217" t="s">
        <v>1473</v>
      </c>
      <c r="L11" s="1218" t="s">
        <v>138</v>
      </c>
      <c r="M11" s="655"/>
      <c r="N11" s="655"/>
    </row>
    <row r="12" spans="1:14">
      <c r="A12" s="1250">
        <v>1</v>
      </c>
      <c r="B12" s="1219" t="s">
        <v>746</v>
      </c>
      <c r="C12" s="659"/>
      <c r="D12" s="1220">
        <v>2320</v>
      </c>
      <c r="E12" s="1223">
        <f>'Expenditures 16-24'!K52</f>
        <v>311336</v>
      </c>
      <c r="F12" s="1221"/>
      <c r="G12" s="1243">
        <f>'Expenditures 16-24'!K361</f>
        <v>0</v>
      </c>
      <c r="H12" s="1223">
        <f t="shared" ref="H12:H18" si="0">SUM(E12:G12)</f>
        <v>311336</v>
      </c>
      <c r="I12" s="1222">
        <v>285648</v>
      </c>
      <c r="J12" s="1221"/>
      <c r="K12" s="1222">
        <v>0</v>
      </c>
      <c r="L12" s="1223">
        <f t="shared" ref="L12:L18" si="1">SUM(I12:K12)</f>
        <v>285648</v>
      </c>
      <c r="M12" s="655"/>
      <c r="N12" s="655"/>
    </row>
    <row r="13" spans="1:14">
      <c r="A13" s="1250">
        <v>2</v>
      </c>
      <c r="B13" s="1219" t="s">
        <v>42</v>
      </c>
      <c r="C13" s="659"/>
      <c r="D13" s="1220">
        <v>2330</v>
      </c>
      <c r="E13" s="1223">
        <f>'Expenditures 16-24'!K53</f>
        <v>0</v>
      </c>
      <c r="F13" s="1221"/>
      <c r="G13" s="1243">
        <f>'Expenditures 16-24'!K362</f>
        <v>0</v>
      </c>
      <c r="H13" s="1223">
        <f t="shared" si="0"/>
        <v>0</v>
      </c>
      <c r="I13" s="1222">
        <v>0</v>
      </c>
      <c r="J13" s="1221"/>
      <c r="K13" s="1222">
        <v>0</v>
      </c>
      <c r="L13" s="1223">
        <f t="shared" si="1"/>
        <v>0</v>
      </c>
      <c r="M13" s="655"/>
      <c r="N13" s="655"/>
    </row>
    <row r="14" spans="1:14">
      <c r="A14" s="1250">
        <v>3</v>
      </c>
      <c r="B14" s="1219" t="s">
        <v>43</v>
      </c>
      <c r="C14" s="659"/>
      <c r="D14" s="1224">
        <v>2490</v>
      </c>
      <c r="E14" s="1223">
        <f>'Expenditures 16-24'!K58</f>
        <v>0</v>
      </c>
      <c r="F14" s="1221"/>
      <c r="G14" s="1243">
        <f>'Expenditures 16-24'!K368</f>
        <v>0</v>
      </c>
      <c r="H14" s="1223">
        <f t="shared" si="0"/>
        <v>0</v>
      </c>
      <c r="I14" s="1222">
        <v>0</v>
      </c>
      <c r="J14" s="1221"/>
      <c r="K14" s="1222">
        <v>0</v>
      </c>
      <c r="L14" s="1223">
        <f t="shared" si="1"/>
        <v>0</v>
      </c>
      <c r="M14" s="655"/>
      <c r="N14" s="655"/>
    </row>
    <row r="15" spans="1:14">
      <c r="A15" s="1250">
        <v>4</v>
      </c>
      <c r="B15" s="1219" t="s">
        <v>965</v>
      </c>
      <c r="C15" s="659"/>
      <c r="D15" s="1220">
        <v>2510</v>
      </c>
      <c r="E15" s="1223">
        <f>'Expenditures 16-24'!K61</f>
        <v>0</v>
      </c>
      <c r="F15" s="1223">
        <f>'Expenditures 16-24'!K126</f>
        <v>0</v>
      </c>
      <c r="G15" s="1243">
        <f>'Expenditures 16-24'!K371</f>
        <v>0</v>
      </c>
      <c r="H15" s="1223">
        <f t="shared" si="0"/>
        <v>0</v>
      </c>
      <c r="I15" s="1222">
        <v>0</v>
      </c>
      <c r="J15" s="1222">
        <v>0</v>
      </c>
      <c r="K15" s="1222">
        <v>0</v>
      </c>
      <c r="L15" s="1223">
        <f t="shared" si="1"/>
        <v>0</v>
      </c>
      <c r="M15" s="655"/>
      <c r="N15" s="655"/>
    </row>
    <row r="16" spans="1:14">
      <c r="A16" s="1250">
        <v>5</v>
      </c>
      <c r="B16" s="1219" t="s">
        <v>99</v>
      </c>
      <c r="C16" s="659"/>
      <c r="D16" s="1220">
        <v>2570</v>
      </c>
      <c r="E16" s="1223">
        <f>'Expenditures 16-24'!K66</f>
        <v>0</v>
      </c>
      <c r="F16" s="1221"/>
      <c r="G16" s="1243">
        <f>'Expenditures 16-24'!K376</f>
        <v>0</v>
      </c>
      <c r="H16" s="1223">
        <f t="shared" si="0"/>
        <v>0</v>
      </c>
      <c r="I16" s="1222">
        <v>0</v>
      </c>
      <c r="J16" s="1221"/>
      <c r="K16" s="1222">
        <v>0</v>
      </c>
      <c r="L16" s="1223">
        <f t="shared" si="1"/>
        <v>0</v>
      </c>
      <c r="M16" s="655"/>
      <c r="N16" s="655"/>
    </row>
    <row r="17" spans="1:14">
      <c r="A17" s="1250">
        <v>6</v>
      </c>
      <c r="B17" s="1219" t="s">
        <v>957</v>
      </c>
      <c r="C17" s="659"/>
      <c r="D17" s="1220">
        <v>2610</v>
      </c>
      <c r="E17" s="1223">
        <f>'Expenditures 16-24'!K69</f>
        <v>0</v>
      </c>
      <c r="F17" s="1221"/>
      <c r="G17" s="1243">
        <f>'Expenditures 16-24'!K379</f>
        <v>0</v>
      </c>
      <c r="H17" s="1223">
        <f t="shared" si="0"/>
        <v>0</v>
      </c>
      <c r="I17" s="1222">
        <v>0</v>
      </c>
      <c r="J17" s="1221"/>
      <c r="K17" s="1222">
        <v>0</v>
      </c>
      <c r="L17" s="1223">
        <f t="shared" si="1"/>
        <v>0</v>
      </c>
      <c r="M17" s="655"/>
      <c r="N17" s="655"/>
    </row>
    <row r="18" spans="1:14" ht="26.25" customHeight="1">
      <c r="A18" s="1251">
        <v>7</v>
      </c>
      <c r="B18" s="2389" t="s">
        <v>7</v>
      </c>
      <c r="C18" s="2390"/>
      <c r="D18" s="2391"/>
      <c r="E18" s="1225"/>
      <c r="F18" s="1225"/>
      <c r="G18" s="1222"/>
      <c r="H18" s="1226">
        <f t="shared" si="0"/>
        <v>0</v>
      </c>
      <c r="I18" s="1222"/>
      <c r="J18" s="1222"/>
      <c r="K18" s="1222"/>
      <c r="L18" s="1223">
        <f t="shared" si="1"/>
        <v>0</v>
      </c>
      <c r="M18" s="655"/>
      <c r="N18" s="655"/>
    </row>
    <row r="19" spans="1:14" ht="15" thickBot="1">
      <c r="A19" s="1250">
        <v>8</v>
      </c>
      <c r="B19" s="1227" t="s">
        <v>1052</v>
      </c>
      <c r="C19" s="655"/>
      <c r="D19" s="1228"/>
      <c r="E19" s="1229">
        <f t="shared" ref="E19:L19" si="2">SUM(E12:E17)-E18</f>
        <v>311336</v>
      </c>
      <c r="F19" s="1229">
        <f t="shared" si="2"/>
        <v>0</v>
      </c>
      <c r="G19" s="1229">
        <f t="shared" ref="G19" si="3">SUM(G12:G17)-G18</f>
        <v>0</v>
      </c>
      <c r="H19" s="1229">
        <f t="shared" si="2"/>
        <v>311336</v>
      </c>
      <c r="I19" s="1229">
        <f t="shared" si="2"/>
        <v>285648</v>
      </c>
      <c r="J19" s="1229">
        <f t="shared" si="2"/>
        <v>0</v>
      </c>
      <c r="K19" s="1229">
        <f t="shared" si="2"/>
        <v>0</v>
      </c>
      <c r="L19" s="1229">
        <f t="shared" si="2"/>
        <v>285648</v>
      </c>
      <c r="M19" s="655"/>
      <c r="N19" s="655"/>
    </row>
    <row r="20" spans="1:14" ht="15" thickTop="1">
      <c r="A20" s="1250">
        <v>9</v>
      </c>
      <c r="B20" s="2392" t="str">
        <f>"Percent Increase (Decrease) for FY"&amp;'AFR21'!E2+1&amp;" (Budgeted) over FY"&amp;'AFR21'!E2&amp;" (Actual)"</f>
        <v>Percent Increase (Decrease) for FY2022 (Budgeted) over FY2021 (Actual)</v>
      </c>
      <c r="C20" s="2392"/>
      <c r="D20" s="2393"/>
      <c r="E20" s="1230"/>
      <c r="F20" s="1230"/>
      <c r="G20" s="1230"/>
      <c r="H20" s="1230"/>
      <c r="I20" s="1230"/>
      <c r="J20" s="1230"/>
      <c r="K20" s="1230"/>
      <c r="L20" s="1231">
        <f>IF(AND(H19&gt;0,L19&gt;0),(((L19-H19)/H19)),"Enter Budget Data")</f>
        <v>-8.2508929259706557E-2</v>
      </c>
      <c r="M20" s="655"/>
      <c r="N20" s="655"/>
    </row>
    <row r="21" spans="1:14">
      <c r="A21" s="1252"/>
      <c r="B21" s="1253"/>
      <c r="C21" s="655"/>
      <c r="D21" s="1232"/>
      <c r="E21" s="1233"/>
      <c r="F21" s="1234"/>
      <c r="G21" s="1234"/>
      <c r="H21" s="1234"/>
      <c r="I21" s="1234"/>
      <c r="J21" s="1234"/>
      <c r="K21" s="1234"/>
      <c r="L21" s="1235"/>
      <c r="M21" s="655"/>
      <c r="N21" s="655"/>
    </row>
    <row r="22" spans="1:14">
      <c r="A22" s="1245"/>
      <c r="B22" s="1254"/>
      <c r="C22" s="655"/>
      <c r="D22" s="655"/>
      <c r="E22" s="655"/>
      <c r="F22" s="655"/>
      <c r="G22" s="655"/>
      <c r="H22" s="655"/>
      <c r="I22" s="655"/>
      <c r="J22" s="655"/>
      <c r="K22" s="655"/>
      <c r="L22" s="655"/>
      <c r="M22" s="655"/>
      <c r="N22" s="655"/>
    </row>
    <row r="23" spans="1:14">
      <c r="A23" s="1255" t="s">
        <v>116</v>
      </c>
      <c r="B23" s="1254"/>
      <c r="C23" s="655"/>
      <c r="D23" s="655"/>
      <c r="E23" s="655"/>
      <c r="F23" s="655"/>
      <c r="G23" s="655"/>
      <c r="H23" s="655"/>
      <c r="I23" s="655"/>
      <c r="J23" s="655"/>
      <c r="K23" s="655"/>
      <c r="L23" s="655"/>
      <c r="M23" s="655"/>
      <c r="N23" s="655"/>
    </row>
    <row r="24" spans="1:14">
      <c r="A24" s="1256" t="str">
        <f>"I certify that the amounts shown above as Actual Expenditures, Fiscal Year "&amp;'AFR21'!E2&amp;", agree with the amounts on the district's Annual Financial Report for Fiscal Year "&amp;'AFR21'!E2&amp;"."</f>
        <v>I certify that the amounts shown above as Actual Expenditures, Fiscal Year 2021, agree with the amounts on the district's Annual Financial Report for Fiscal Year 2021.</v>
      </c>
      <c r="B24" s="1257"/>
      <c r="C24" s="1258"/>
      <c r="D24" s="1258"/>
      <c r="E24" s="1258"/>
      <c r="F24" s="1258"/>
      <c r="G24" s="1258"/>
      <c r="H24" s="1258"/>
      <c r="I24" s="1258"/>
      <c r="J24" s="1258"/>
      <c r="K24" s="1258"/>
      <c r="L24" s="655"/>
      <c r="M24" s="655"/>
      <c r="N24" s="655"/>
    </row>
    <row r="25" spans="1:14">
      <c r="A25" s="1256" t="str">
        <f>"I also certify that the amounts shown above as Budgeted Expenditures, Fiscal Year "&amp;'AFR21'!E2+1&amp;", agree with the amounts on the budget adopted by the Board of Education."</f>
        <v>I also certify that the amounts shown above as Budgeted Expenditures, Fiscal Year 2022, agree with the amounts on the budget adopted by the Board of Education.</v>
      </c>
      <c r="B25" s="1257"/>
      <c r="C25" s="1258"/>
      <c r="D25" s="1258"/>
      <c r="E25" s="1258"/>
      <c r="F25" s="1258"/>
      <c r="G25" s="1258"/>
      <c r="H25" s="1258"/>
      <c r="I25" s="1258"/>
      <c r="J25" s="1258"/>
      <c r="K25" s="1258"/>
      <c r="L25" s="655"/>
      <c r="M25" s="655"/>
      <c r="N25" s="655"/>
    </row>
    <row r="26" spans="1:14">
      <c r="A26" s="1259"/>
      <c r="B26" s="1254"/>
      <c r="C26" s="655"/>
      <c r="D26" s="655"/>
      <c r="E26" s="655"/>
      <c r="F26" s="655"/>
      <c r="G26" s="655"/>
      <c r="H26" s="655"/>
      <c r="I26" s="655"/>
      <c r="J26" s="655"/>
      <c r="K26" s="655"/>
      <c r="L26" s="655"/>
      <c r="M26" s="655"/>
      <c r="N26" s="655"/>
    </row>
    <row r="27" spans="1:14">
      <c r="A27" s="1245"/>
      <c r="B27" s="1254"/>
      <c r="C27" s="2394"/>
      <c r="D27" s="2394"/>
      <c r="E27" s="660"/>
      <c r="F27" s="2395"/>
      <c r="G27" s="2395"/>
      <c r="H27" s="2395"/>
      <c r="I27" s="655"/>
      <c r="J27" s="655"/>
      <c r="K27" s="655"/>
      <c r="L27" s="655"/>
      <c r="M27" s="655"/>
      <c r="N27" s="655"/>
    </row>
    <row r="28" spans="1:14">
      <c r="A28" s="1245"/>
      <c r="B28" s="1254"/>
      <c r="C28" s="1236" t="s">
        <v>936</v>
      </c>
      <c r="D28" s="661"/>
      <c r="E28" s="1237"/>
      <c r="F28" s="2396" t="s">
        <v>1228</v>
      </c>
      <c r="G28" s="2396"/>
      <c r="H28" s="2396"/>
      <c r="I28" s="655"/>
      <c r="J28" s="655"/>
      <c r="K28" s="655"/>
      <c r="L28" s="655"/>
      <c r="M28" s="655"/>
      <c r="N28" s="655"/>
    </row>
    <row r="29" spans="1:14">
      <c r="A29" s="1245"/>
      <c r="B29" s="1254"/>
      <c r="C29" s="2397"/>
      <c r="D29" s="2397"/>
      <c r="E29" s="662"/>
      <c r="F29" s="2397"/>
      <c r="G29" s="2397"/>
      <c r="H29" s="2397"/>
      <c r="I29" s="655"/>
      <c r="J29" s="655"/>
      <c r="K29" s="655"/>
      <c r="L29" s="655"/>
      <c r="M29" s="655"/>
      <c r="N29" s="655"/>
    </row>
    <row r="30" spans="1:14">
      <c r="A30" s="1245"/>
      <c r="B30" s="1254"/>
      <c r="C30" s="1239" t="s">
        <v>1257</v>
      </c>
      <c r="D30" s="655"/>
      <c r="E30" s="1238"/>
      <c r="F30" s="2379" t="s">
        <v>1229</v>
      </c>
      <c r="G30" s="2379"/>
      <c r="H30" s="2379"/>
      <c r="I30" s="655"/>
      <c r="J30" s="655"/>
      <c r="K30" s="655"/>
      <c r="L30" s="655"/>
      <c r="M30" s="655"/>
      <c r="N30" s="655"/>
    </row>
    <row r="31" spans="1:14">
      <c r="A31" s="1245"/>
      <c r="B31" s="1254"/>
      <c r="C31" s="1260"/>
      <c r="D31" s="655"/>
      <c r="E31" s="1232"/>
      <c r="F31" s="1233"/>
      <c r="G31" s="1233"/>
      <c r="H31" s="1233"/>
      <c r="I31" s="655"/>
      <c r="J31" s="655"/>
      <c r="K31" s="655"/>
      <c r="L31" s="655"/>
      <c r="M31" s="655"/>
      <c r="N31" s="655"/>
    </row>
    <row r="32" spans="1:14">
      <c r="A32" s="1245"/>
      <c r="B32" s="1261" t="s">
        <v>937</v>
      </c>
      <c r="C32" s="655"/>
      <c r="D32" s="655"/>
      <c r="E32" s="655"/>
      <c r="F32" s="655"/>
      <c r="G32" s="655"/>
      <c r="H32" s="655"/>
      <c r="I32" s="655"/>
      <c r="J32" s="655"/>
      <c r="K32" s="655"/>
      <c r="L32" s="655"/>
      <c r="M32" s="655"/>
      <c r="N32" s="655"/>
    </row>
    <row r="33" spans="1:14">
      <c r="A33" s="1245"/>
      <c r="B33" s="1262"/>
      <c r="C33" s="655"/>
      <c r="D33" s="655"/>
      <c r="E33" s="655"/>
      <c r="F33" s="655"/>
      <c r="G33" s="655"/>
      <c r="H33" s="655"/>
      <c r="I33" s="655"/>
      <c r="J33" s="655"/>
      <c r="K33" s="655"/>
      <c r="L33" s="655"/>
      <c r="M33" s="655"/>
      <c r="N33" s="655"/>
    </row>
    <row r="34" spans="1:14">
      <c r="A34" s="1245"/>
      <c r="B34" s="663"/>
      <c r="C34" s="2375" t="s">
        <v>1481</v>
      </c>
      <c r="D34" s="2376"/>
      <c r="E34" s="2376"/>
      <c r="F34" s="2376"/>
      <c r="G34" s="2376"/>
      <c r="H34" s="2376"/>
      <c r="I34" s="2376"/>
      <c r="J34" s="2376"/>
      <c r="K34" s="1263"/>
      <c r="L34" s="655"/>
      <c r="M34" s="655"/>
      <c r="N34" s="655"/>
    </row>
    <row r="35" spans="1:14">
      <c r="A35" s="1245"/>
      <c r="B35" s="655"/>
      <c r="C35" s="2376"/>
      <c r="D35" s="2376"/>
      <c r="E35" s="2376"/>
      <c r="F35" s="2376"/>
      <c r="G35" s="2376"/>
      <c r="H35" s="2376"/>
      <c r="I35" s="2376"/>
      <c r="J35" s="2376"/>
      <c r="K35" s="1263"/>
      <c r="L35" s="655"/>
      <c r="M35" s="655"/>
      <c r="N35" s="655"/>
    </row>
    <row r="36" spans="1:14">
      <c r="A36" s="1245"/>
      <c r="B36" s="655"/>
      <c r="C36" s="1264"/>
      <c r="D36" s="655"/>
      <c r="E36" s="655"/>
      <c r="F36" s="655"/>
      <c r="G36" s="655"/>
      <c r="H36" s="655"/>
      <c r="I36" s="655"/>
      <c r="J36" s="655"/>
      <c r="K36" s="655"/>
      <c r="L36" s="655"/>
      <c r="M36" s="655"/>
      <c r="N36" s="655"/>
    </row>
    <row r="37" spans="1:14">
      <c r="A37" s="1245"/>
      <c r="B37" s="663"/>
      <c r="C37" s="2375" t="str">
        <f>"The district is unable to waive the limitation by board action and will be requesting a waiver from the General Assembly pursuant to the procedures in Chapter 105 ILCS 5/2-3.25g.  Waiver applications must be postmarked by August 15, "&amp;'AFR21'!E2&amp;" to ensure inclusion in the Fall "&amp;'AFR21'!E2&amp;" report or postmarked by January 15, "&amp;'AFR21'!E2+1&amp;" to ensure inclusion in the Spring "&amp;'AFR21'!E2+1&amp;" report.  Information on the waiver process can be found at  https://www.isbe.net/Pages/Waivers.aspx"</f>
        <v>The district is unable to waive the limitation by board action and will be requesting a waiver from the General Assembly pursuant to the procedures in Chapter 105 ILCS 5/2-3.25g.  Waiver applications must be postmarked by August 15, 2021 to ensure inclusion in the Fall 2021 report or postmarked by January 15, 2022 to ensure inclusion in the Spring 2022 report.  Information on the waiver process can be found at  https://www.isbe.net/Pages/Waivers.aspx</v>
      </c>
      <c r="D37" s="2376"/>
      <c r="E37" s="2376"/>
      <c r="F37" s="2376"/>
      <c r="G37" s="2376"/>
      <c r="H37" s="2376"/>
      <c r="I37" s="2376"/>
      <c r="J37" s="2376"/>
      <c r="K37" s="1263"/>
      <c r="L37" s="1265"/>
      <c r="M37" s="655"/>
      <c r="N37" s="655"/>
    </row>
    <row r="38" spans="1:14" ht="42.75" customHeight="1">
      <c r="A38" s="1245"/>
      <c r="B38" s="655"/>
      <c r="C38" s="2376"/>
      <c r="D38" s="2376"/>
      <c r="E38" s="2376"/>
      <c r="F38" s="2376"/>
      <c r="G38" s="2376"/>
      <c r="H38" s="2376"/>
      <c r="I38" s="2376"/>
      <c r="J38" s="2376"/>
      <c r="K38" s="1263"/>
      <c r="L38" s="1265"/>
      <c r="M38" s="655"/>
      <c r="N38" s="655"/>
    </row>
    <row r="39" spans="1:14">
      <c r="A39" s="1245"/>
      <c r="B39" s="655"/>
      <c r="C39" s="1264"/>
      <c r="D39" s="655"/>
      <c r="E39" s="1240"/>
      <c r="F39" s="1241"/>
      <c r="G39" s="1241"/>
      <c r="H39" s="1240"/>
      <c r="I39" s="655"/>
      <c r="J39" s="655"/>
      <c r="K39" s="655"/>
      <c r="L39" s="655"/>
      <c r="M39" s="655"/>
      <c r="N39" s="655"/>
    </row>
    <row r="40" spans="1:14">
      <c r="A40" s="1245"/>
      <c r="B40" s="663"/>
      <c r="C40" s="2377" t="s">
        <v>1482</v>
      </c>
      <c r="D40" s="2378"/>
      <c r="E40" s="2378"/>
      <c r="F40" s="2378"/>
      <c r="G40" s="2378"/>
      <c r="H40" s="2378"/>
      <c r="I40" s="2378"/>
      <c r="J40" s="2378"/>
      <c r="K40" s="1242"/>
      <c r="L40" s="655"/>
      <c r="M40" s="655"/>
      <c r="N40" s="655"/>
    </row>
    <row r="41" spans="1:14">
      <c r="A41" s="1245"/>
      <c r="B41" s="655"/>
      <c r="C41" s="1266"/>
      <c r="D41" s="1266"/>
      <c r="E41" s="1266"/>
      <c r="F41" s="1266"/>
      <c r="G41" s="1266"/>
      <c r="H41" s="1266"/>
      <c r="I41" s="1266"/>
      <c r="J41" s="1266"/>
      <c r="K41" s="1266"/>
      <c r="L41" s="655"/>
      <c r="M41" s="655"/>
      <c r="N41" s="655"/>
    </row>
    <row r="42" spans="1:14">
      <c r="A42" s="655"/>
      <c r="B42" s="655"/>
      <c r="C42" s="655"/>
      <c r="D42" s="655"/>
      <c r="E42" s="655"/>
      <c r="F42" s="655"/>
      <c r="G42" s="655"/>
      <c r="H42" s="655"/>
      <c r="I42" s="655"/>
      <c r="J42" s="655"/>
      <c r="K42" s="655"/>
      <c r="L42" s="655"/>
      <c r="M42" s="655"/>
      <c r="N42" s="655"/>
    </row>
    <row r="43" spans="1:14">
      <c r="A43" s="1244"/>
      <c r="B43" s="1244"/>
      <c r="C43" s="1244"/>
      <c r="D43" s="1244"/>
      <c r="E43" s="1244"/>
      <c r="F43" s="1244"/>
      <c r="G43" s="1244"/>
      <c r="H43" s="1244"/>
      <c r="I43" s="1244"/>
      <c r="J43" s="1244"/>
      <c r="K43" s="1244"/>
      <c r="L43" s="1244"/>
      <c r="M43" s="1244"/>
      <c r="N43" s="1244"/>
    </row>
    <row r="44" spans="1:14">
      <c r="A44" s="1244"/>
      <c r="B44" s="1244"/>
      <c r="C44" s="1244"/>
      <c r="D44" s="1244"/>
      <c r="E44" s="1244"/>
      <c r="F44" s="1244"/>
      <c r="G44" s="1244"/>
      <c r="H44" s="1244"/>
      <c r="I44" s="1244"/>
      <c r="J44" s="1244"/>
      <c r="K44" s="1244"/>
      <c r="L44" s="1244"/>
      <c r="M44" s="1244"/>
      <c r="N44" s="1244"/>
    </row>
    <row r="45" spans="1:14">
      <c r="A45" s="1244"/>
      <c r="B45" s="1244"/>
      <c r="C45" s="1244"/>
      <c r="D45" s="1244"/>
      <c r="E45" s="1244"/>
      <c r="F45" s="1244"/>
      <c r="G45" s="1244"/>
      <c r="H45" s="1244"/>
      <c r="I45" s="1244"/>
      <c r="J45" s="1244"/>
      <c r="K45" s="1244"/>
      <c r="L45" s="1244"/>
      <c r="M45" s="1244"/>
      <c r="N45" s="1244"/>
    </row>
    <row r="46" spans="1:14">
      <c r="A46" s="1244"/>
      <c r="B46" s="1244"/>
      <c r="C46" s="1244"/>
      <c r="D46" s="1244"/>
      <c r="E46" s="1244"/>
      <c r="F46" s="1244"/>
      <c r="G46" s="1244"/>
      <c r="H46" s="1244"/>
      <c r="I46" s="1244"/>
      <c r="J46" s="1244"/>
      <c r="K46" s="1244"/>
      <c r="L46" s="1244"/>
      <c r="M46" s="1244"/>
      <c r="N46" s="1244"/>
    </row>
    <row r="47" spans="1:14">
      <c r="A47" s="1244"/>
      <c r="B47" s="1244"/>
      <c r="C47" s="1244"/>
      <c r="D47" s="1244"/>
      <c r="E47" s="1244"/>
      <c r="F47" s="1244"/>
      <c r="G47" s="1244"/>
      <c r="H47" s="1244"/>
      <c r="I47" s="1244"/>
      <c r="J47" s="1244"/>
      <c r="K47" s="1244"/>
      <c r="L47" s="1244"/>
      <c r="M47" s="1244"/>
      <c r="N47" s="1244"/>
    </row>
    <row r="48" spans="1:14">
      <c r="A48" s="1244"/>
      <c r="B48" s="1244"/>
      <c r="C48" s="1244"/>
      <c r="D48" s="1244"/>
      <c r="E48" s="1244"/>
      <c r="F48" s="1244"/>
      <c r="G48" s="1244"/>
      <c r="H48" s="1244"/>
      <c r="I48" s="1244"/>
      <c r="J48" s="1244"/>
      <c r="K48" s="1244"/>
      <c r="L48" s="1244"/>
      <c r="M48" s="1244"/>
      <c r="N48" s="1244"/>
    </row>
    <row r="49" spans="1:14">
      <c r="A49" s="1244"/>
      <c r="B49" s="1244"/>
      <c r="C49" s="1244"/>
      <c r="D49" s="1244"/>
      <c r="E49" s="1244"/>
      <c r="F49" s="1244"/>
      <c r="G49" s="1244"/>
      <c r="H49" s="1244"/>
      <c r="I49" s="1244"/>
      <c r="J49" s="1244"/>
      <c r="K49" s="1244"/>
      <c r="L49" s="1244"/>
      <c r="M49" s="1244"/>
      <c r="N49" s="1244"/>
    </row>
    <row r="50" spans="1:14">
      <c r="A50" s="1244"/>
      <c r="B50" s="1244"/>
      <c r="C50" s="1244"/>
      <c r="D50" s="1244"/>
      <c r="E50" s="1244"/>
      <c r="F50" s="1244"/>
      <c r="G50" s="1244"/>
      <c r="H50" s="1244"/>
      <c r="I50" s="1244"/>
      <c r="J50" s="1244"/>
      <c r="K50" s="1244"/>
      <c r="L50" s="1244"/>
      <c r="M50" s="1244"/>
      <c r="N50" s="1244"/>
    </row>
    <row r="51" spans="1:14">
      <c r="A51" s="1244"/>
      <c r="B51" s="1244"/>
      <c r="C51" s="1244"/>
      <c r="D51" s="1244"/>
      <c r="E51" s="1244"/>
      <c r="F51" s="1244"/>
      <c r="G51" s="1244"/>
      <c r="H51" s="1244"/>
      <c r="I51" s="1244"/>
      <c r="J51" s="1244"/>
      <c r="K51" s="1244"/>
      <c r="L51" s="1244"/>
      <c r="M51" s="1244"/>
      <c r="N51" s="1244"/>
    </row>
    <row r="52" spans="1:14">
      <c r="A52" s="1244"/>
      <c r="B52" s="1244"/>
      <c r="C52" s="1244"/>
      <c r="D52" s="1244"/>
      <c r="E52" s="1244"/>
      <c r="F52" s="1244"/>
      <c r="G52" s="1244"/>
      <c r="H52" s="1244"/>
      <c r="I52" s="1244"/>
      <c r="J52" s="1244"/>
      <c r="K52" s="1244"/>
      <c r="L52" s="1244"/>
      <c r="M52" s="1244"/>
      <c r="N52" s="1244"/>
    </row>
    <row r="53" spans="1:14">
      <c r="A53" s="1244"/>
      <c r="B53" s="1244"/>
      <c r="C53" s="1244"/>
      <c r="D53" s="1244"/>
      <c r="E53" s="1244"/>
      <c r="F53" s="1244"/>
      <c r="G53" s="1244"/>
      <c r="H53" s="1244"/>
      <c r="I53" s="1244"/>
      <c r="J53" s="1244"/>
      <c r="K53" s="1244"/>
      <c r="L53" s="1244"/>
      <c r="M53" s="1244"/>
      <c r="N53" s="1244"/>
    </row>
    <row r="54" spans="1:14">
      <c r="A54" s="1244"/>
      <c r="B54" s="1244"/>
      <c r="C54" s="1244"/>
      <c r="D54" s="1244"/>
      <c r="E54" s="1244"/>
      <c r="F54" s="1244"/>
      <c r="G54" s="1244"/>
      <c r="H54" s="1244"/>
      <c r="I54" s="1244"/>
      <c r="J54" s="1244"/>
      <c r="K54" s="1244"/>
      <c r="L54" s="1244"/>
      <c r="M54" s="1244"/>
      <c r="N54" s="1244"/>
    </row>
    <row r="55" spans="1:14">
      <c r="A55" s="1244"/>
      <c r="B55" s="1244"/>
      <c r="C55" s="1244"/>
      <c r="D55" s="1244"/>
      <c r="E55" s="1244"/>
      <c r="F55" s="1244"/>
      <c r="G55" s="1244"/>
      <c r="H55" s="1244"/>
      <c r="I55" s="1244"/>
      <c r="J55" s="1244"/>
      <c r="K55" s="1244"/>
      <c r="L55" s="1244"/>
      <c r="M55" s="1244"/>
      <c r="N55" s="1244"/>
    </row>
  </sheetData>
  <sheetProtection algorithmName="SHA-512" hashValue="4noXeRYHrcywvss4sYAQTfqFirRNf9Ry0CaKWGNaFg7lwvtMVfDjgcnLzS8eutcSVVippXNWHuAckFevgHy3ZQ==" saltValue="g6R90fBVYokPAPDNPvQHHA==" spinCount="100000" sheet="1" objects="1" scenarios="1"/>
  <mergeCells count="15">
    <mergeCell ref="C34:J35"/>
    <mergeCell ref="C37:J38"/>
    <mergeCell ref="C40:J40"/>
    <mergeCell ref="F30:H30"/>
    <mergeCell ref="J6:L6"/>
    <mergeCell ref="A7:E7"/>
    <mergeCell ref="J7:L7"/>
    <mergeCell ref="A11:C11"/>
    <mergeCell ref="B18:D18"/>
    <mergeCell ref="B20:D20"/>
    <mergeCell ref="C27:D27"/>
    <mergeCell ref="F27:H27"/>
    <mergeCell ref="F28:H28"/>
    <mergeCell ref="C29:D29"/>
    <mergeCell ref="F29:H29"/>
  </mergeCells>
  <pageMargins left="0.5" right="0.5" top="0.5" bottom="0.5" header="0.3" footer="0.3"/>
  <pageSetup scale="88" firstPageNumber="39" fitToHeight="0" orientation="landscape" useFirstPageNumber="1" r:id="rId1"/>
  <headerFooter>
    <oddHeader>&amp;RPage &amp;P</oddHeader>
  </headerFooter>
</worksheet>
</file>

<file path=xl/worksheets/sheet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83"/>
  <sheetViews>
    <sheetView showGridLines="0" zoomScaleNormal="100" workbookViewId="0"/>
  </sheetViews>
  <sheetFormatPr baseColWidth="10" defaultColWidth="9.1640625" defaultRowHeight="12"/>
  <cols>
    <col min="1" max="1" width="2.33203125" style="149" customWidth="1"/>
    <col min="2" max="2" width="88.1640625" style="149" customWidth="1"/>
    <col min="3" max="3" width="1" style="149" customWidth="1"/>
    <col min="4" max="4" width="23.5" style="149" customWidth="1"/>
    <col min="5" max="5" width="11" style="149" customWidth="1"/>
    <col min="6" max="6" width="5.1640625" style="149" customWidth="1"/>
    <col min="7" max="7" width="2.5" style="149" customWidth="1"/>
    <col min="8" max="8" width="5.5" style="149" customWidth="1"/>
    <col min="9" max="16384" width="9.1640625" style="149"/>
  </cols>
  <sheetData>
    <row r="1" spans="1:5" ht="13" thickBot="1">
      <c r="A1" s="148" t="s">
        <v>963</v>
      </c>
      <c r="C1" s="150" t="s">
        <v>1060</v>
      </c>
      <c r="D1" s="150"/>
      <c r="E1" s="150"/>
    </row>
    <row r="2" spans="1:5" ht="14" thickTop="1">
      <c r="A2" s="151"/>
      <c r="B2" s="151"/>
      <c r="C2" s="151" t="s">
        <v>1060</v>
      </c>
      <c r="D2" s="152" t="s">
        <v>619</v>
      </c>
      <c r="E2" s="153" t="s">
        <v>995</v>
      </c>
    </row>
    <row r="3" spans="1:5">
      <c r="C3" s="149" t="s">
        <v>1060</v>
      </c>
      <c r="D3" s="154"/>
    </row>
    <row r="4" spans="1:5">
      <c r="A4" s="155" t="s">
        <v>1399</v>
      </c>
      <c r="C4" s="149" t="s">
        <v>1060</v>
      </c>
      <c r="D4" s="156" t="s">
        <v>10</v>
      </c>
      <c r="E4" s="157" t="s">
        <v>22</v>
      </c>
    </row>
    <row r="5" spans="1:5">
      <c r="A5" s="155" t="s">
        <v>1401</v>
      </c>
      <c r="C5" s="149" t="s">
        <v>1060</v>
      </c>
      <c r="D5" s="156" t="s">
        <v>10</v>
      </c>
      <c r="E5" s="157" t="s">
        <v>22</v>
      </c>
    </row>
    <row r="6" spans="1:5">
      <c r="A6" s="155" t="s">
        <v>1400</v>
      </c>
      <c r="C6" s="149" t="s">
        <v>1060</v>
      </c>
      <c r="D6" s="154" t="s">
        <v>11</v>
      </c>
      <c r="E6" s="157" t="s">
        <v>860</v>
      </c>
    </row>
    <row r="7" spans="1:5">
      <c r="A7" s="155" t="s">
        <v>1402</v>
      </c>
      <c r="C7" s="149" t="s">
        <v>1060</v>
      </c>
      <c r="D7" s="156" t="s">
        <v>12</v>
      </c>
      <c r="E7" s="157" t="s">
        <v>861</v>
      </c>
    </row>
    <row r="8" spans="1:5">
      <c r="A8" s="155" t="s">
        <v>328</v>
      </c>
      <c r="C8" s="149" t="s">
        <v>1060</v>
      </c>
      <c r="D8" s="156"/>
      <c r="E8" s="157"/>
    </row>
    <row r="9" spans="1:5">
      <c r="B9" s="154" t="s">
        <v>608</v>
      </c>
      <c r="C9" s="154" t="s">
        <v>1060</v>
      </c>
      <c r="D9" s="156" t="s">
        <v>13</v>
      </c>
      <c r="E9" s="157" t="s">
        <v>23</v>
      </c>
    </row>
    <row r="10" spans="1:5">
      <c r="B10" s="154" t="s">
        <v>891</v>
      </c>
      <c r="C10" s="149" t="s">
        <v>1060</v>
      </c>
      <c r="D10" s="156"/>
      <c r="E10" s="157"/>
    </row>
    <row r="11" spans="1:5">
      <c r="B11" s="154" t="s">
        <v>1403</v>
      </c>
      <c r="C11" s="149" t="s">
        <v>1060</v>
      </c>
      <c r="D11" s="156" t="s">
        <v>14</v>
      </c>
      <c r="E11" s="157" t="s">
        <v>1549</v>
      </c>
    </row>
    <row r="12" spans="1:5">
      <c r="B12" s="156" t="s">
        <v>1404</v>
      </c>
      <c r="C12" s="149" t="s">
        <v>1060</v>
      </c>
      <c r="D12" s="156" t="s">
        <v>15</v>
      </c>
      <c r="E12" s="157" t="s">
        <v>1550</v>
      </c>
    </row>
    <row r="13" spans="1:5">
      <c r="B13" s="154" t="s">
        <v>1041</v>
      </c>
      <c r="C13" s="149" t="s">
        <v>1060</v>
      </c>
      <c r="D13" s="156" t="s">
        <v>16</v>
      </c>
      <c r="E13" s="157" t="s">
        <v>1551</v>
      </c>
    </row>
    <row r="14" spans="1:5">
      <c r="A14" s="155" t="s">
        <v>451</v>
      </c>
      <c r="B14" s="154"/>
      <c r="D14" s="156"/>
      <c r="E14" s="157"/>
    </row>
    <row r="15" spans="1:5">
      <c r="A15" s="159"/>
      <c r="B15" s="149" t="s">
        <v>1405</v>
      </c>
      <c r="C15" s="149" t="s">
        <v>1060</v>
      </c>
      <c r="D15" s="156" t="s">
        <v>17</v>
      </c>
      <c r="E15" s="157">
        <v>25</v>
      </c>
    </row>
    <row r="16" spans="1:5">
      <c r="A16" s="159"/>
      <c r="B16" s="149" t="s">
        <v>1406</v>
      </c>
      <c r="C16" s="149" t="s">
        <v>1060</v>
      </c>
      <c r="D16" s="156" t="s">
        <v>618</v>
      </c>
      <c r="E16" s="157">
        <v>26</v>
      </c>
    </row>
    <row r="17" spans="1:5">
      <c r="B17" s="154" t="s">
        <v>904</v>
      </c>
      <c r="C17" s="149" t="s">
        <v>1060</v>
      </c>
      <c r="E17" s="157"/>
    </row>
    <row r="18" spans="1:5">
      <c r="B18" s="154" t="s">
        <v>1412</v>
      </c>
      <c r="D18" s="156" t="s">
        <v>18</v>
      </c>
      <c r="E18" s="157">
        <v>27</v>
      </c>
    </row>
    <row r="19" spans="1:5">
      <c r="B19" s="154" t="s">
        <v>1633</v>
      </c>
      <c r="D19" s="156" t="s">
        <v>1634</v>
      </c>
      <c r="E19" s="157" t="s">
        <v>1651</v>
      </c>
    </row>
    <row r="20" spans="1:5">
      <c r="A20" s="155" t="s">
        <v>996</v>
      </c>
      <c r="C20" s="149" t="s">
        <v>1060</v>
      </c>
      <c r="D20" s="156"/>
      <c r="E20" s="157"/>
    </row>
    <row r="21" spans="1:5">
      <c r="B21" s="154" t="s">
        <v>1407</v>
      </c>
      <c r="C21" s="149" t="s">
        <v>1060</v>
      </c>
      <c r="D21" s="156" t="s">
        <v>19</v>
      </c>
      <c r="E21" s="157">
        <v>32</v>
      </c>
    </row>
    <row r="22" spans="1:5">
      <c r="B22" s="154" t="s">
        <v>1408</v>
      </c>
      <c r="C22" s="149" t="s">
        <v>1060</v>
      </c>
      <c r="D22" s="156" t="s">
        <v>20</v>
      </c>
      <c r="E22" s="157" t="s">
        <v>1652</v>
      </c>
    </row>
    <row r="23" spans="1:5">
      <c r="A23" s="155"/>
      <c r="B23" s="149" t="s">
        <v>1397</v>
      </c>
      <c r="C23" s="149" t="s">
        <v>1060</v>
      </c>
      <c r="D23" s="154" t="s">
        <v>1483</v>
      </c>
      <c r="E23" s="157">
        <v>36</v>
      </c>
    </row>
    <row r="24" spans="1:5">
      <c r="A24" s="155"/>
      <c r="B24" s="149" t="s">
        <v>1398</v>
      </c>
      <c r="D24" s="154" t="s">
        <v>576</v>
      </c>
      <c r="E24" s="157">
        <v>37</v>
      </c>
    </row>
    <row r="25" spans="1:5">
      <c r="A25" s="155" t="s">
        <v>1266</v>
      </c>
      <c r="C25" s="149" t="s">
        <v>1060</v>
      </c>
      <c r="D25" s="154" t="s">
        <v>1141</v>
      </c>
      <c r="E25" s="157">
        <v>38</v>
      </c>
    </row>
    <row r="26" spans="1:5">
      <c r="A26" s="155" t="s">
        <v>1409</v>
      </c>
      <c r="C26" s="149" t="s">
        <v>1060</v>
      </c>
      <c r="D26" s="156" t="s">
        <v>21</v>
      </c>
      <c r="E26" s="157">
        <v>39</v>
      </c>
    </row>
    <row r="27" spans="1:5">
      <c r="A27" s="155" t="s">
        <v>1410</v>
      </c>
      <c r="C27" s="149" t="s">
        <v>1060</v>
      </c>
      <c r="D27" s="156" t="s">
        <v>506</v>
      </c>
      <c r="E27" s="157">
        <v>40</v>
      </c>
    </row>
    <row r="28" spans="1:5">
      <c r="A28" s="155" t="s">
        <v>1411</v>
      </c>
      <c r="C28" s="149" t="s">
        <v>1060</v>
      </c>
      <c r="D28" s="156" t="s">
        <v>500</v>
      </c>
      <c r="E28" s="157">
        <v>41</v>
      </c>
    </row>
    <row r="29" spans="1:5">
      <c r="A29" s="155" t="s">
        <v>1413</v>
      </c>
      <c r="D29" s="156" t="s">
        <v>620</v>
      </c>
      <c r="E29" s="157">
        <v>42</v>
      </c>
    </row>
    <row r="30" spans="1:5">
      <c r="A30" s="155" t="s">
        <v>1414</v>
      </c>
      <c r="D30" s="156" t="s">
        <v>1142</v>
      </c>
      <c r="E30" s="157">
        <v>43</v>
      </c>
    </row>
    <row r="31" spans="1:5">
      <c r="A31" s="160" t="s">
        <v>1415</v>
      </c>
      <c r="C31" s="149" t="s">
        <v>1060</v>
      </c>
      <c r="D31" s="156" t="s">
        <v>40</v>
      </c>
      <c r="E31" s="1376" t="s">
        <v>1658</v>
      </c>
    </row>
    <row r="32" spans="1:5">
      <c r="A32" s="154" t="s">
        <v>1670</v>
      </c>
      <c r="C32" s="149" t="s">
        <v>1060</v>
      </c>
      <c r="D32" s="156" t="s">
        <v>1582</v>
      </c>
      <c r="E32" s="1375" t="s">
        <v>1657</v>
      </c>
    </row>
    <row r="33" spans="1:5">
      <c r="A33" s="159"/>
      <c r="D33" s="156"/>
      <c r="E33" s="158"/>
    </row>
    <row r="34" spans="1:5" ht="15.75" customHeight="1" thickBot="1">
      <c r="A34" s="2033" t="s">
        <v>962</v>
      </c>
      <c r="B34" s="2033"/>
      <c r="C34" s="2033"/>
      <c r="D34" s="2033"/>
      <c r="E34" s="2033"/>
    </row>
    <row r="35" spans="1:5" ht="13" thickTop="1">
      <c r="B35" s="160"/>
      <c r="C35" s="161"/>
      <c r="D35" s="161"/>
      <c r="E35" s="162"/>
    </row>
    <row r="36" spans="1:5" ht="1.5" customHeight="1">
      <c r="B36" s="160"/>
      <c r="C36" s="161"/>
      <c r="D36" s="161"/>
      <c r="E36" s="162"/>
    </row>
    <row r="37" spans="1:5" hidden="1">
      <c r="B37" s="160"/>
      <c r="C37" s="161"/>
      <c r="D37" s="161"/>
      <c r="E37" s="162"/>
    </row>
    <row r="38" spans="1:5" hidden="1">
      <c r="B38" s="160"/>
      <c r="C38" s="161"/>
      <c r="D38" s="161"/>
      <c r="E38" s="162"/>
    </row>
    <row r="39" spans="1:5">
      <c r="A39" s="2030" t="s">
        <v>627</v>
      </c>
      <c r="B39" s="2030"/>
      <c r="C39" s="2030"/>
      <c r="D39" s="2030"/>
      <c r="E39" s="2030"/>
    </row>
    <row r="40" spans="1:5">
      <c r="A40" s="2031" t="s">
        <v>1265</v>
      </c>
      <c r="B40" s="2031"/>
      <c r="C40" s="2031"/>
      <c r="D40" s="2031"/>
      <c r="E40" s="2031"/>
    </row>
    <row r="41" spans="1:5" ht="12.75" customHeight="1">
      <c r="A41" s="2032" t="s">
        <v>927</v>
      </c>
      <c r="B41" s="2032"/>
      <c r="C41" s="2032"/>
      <c r="D41" s="2032"/>
      <c r="E41" s="2032"/>
    </row>
    <row r="42" spans="1:5" ht="6.75" customHeight="1">
      <c r="A42" s="154"/>
      <c r="B42" s="163"/>
    </row>
    <row r="43" spans="1:5">
      <c r="A43" s="171" t="s">
        <v>899</v>
      </c>
      <c r="B43" s="172" t="s">
        <v>1632</v>
      </c>
    </row>
    <row r="44" spans="1:5" ht="6.75" customHeight="1">
      <c r="A44" s="173"/>
      <c r="B44" s="172"/>
    </row>
    <row r="45" spans="1:5">
      <c r="A45" s="171" t="s">
        <v>900</v>
      </c>
      <c r="B45" s="156" t="s">
        <v>1268</v>
      </c>
    </row>
    <row r="46" spans="1:5" ht="9.75" customHeight="1">
      <c r="A46" s="175"/>
      <c r="B46" s="174"/>
    </row>
    <row r="47" spans="1:5">
      <c r="A47" s="156" t="s">
        <v>1267</v>
      </c>
      <c r="B47" s="156" t="s">
        <v>1272</v>
      </c>
      <c r="C47" s="164"/>
    </row>
    <row r="48" spans="1:5" ht="9.75" customHeight="1">
      <c r="A48" s="174"/>
      <c r="B48" s="174"/>
      <c r="C48" s="164"/>
    </row>
    <row r="49" spans="1:2">
      <c r="A49" s="186" t="s">
        <v>1269</v>
      </c>
      <c r="B49" s="184" t="s">
        <v>1273</v>
      </c>
    </row>
    <row r="50" spans="1:2">
      <c r="B50" s="156" t="s">
        <v>1343</v>
      </c>
    </row>
    <row r="51" spans="1:2">
      <c r="A51" s="176"/>
      <c r="B51" s="174" t="s">
        <v>1361</v>
      </c>
    </row>
    <row r="52" spans="1:2" ht="4.5" customHeight="1">
      <c r="A52" s="176"/>
      <c r="B52" s="176"/>
    </row>
    <row r="53" spans="1:2">
      <c r="A53" s="176"/>
      <c r="B53" s="187" t="s">
        <v>1270</v>
      </c>
    </row>
    <row r="54" spans="1:2" ht="8.25" customHeight="1">
      <c r="A54" s="176"/>
      <c r="B54" s="177"/>
    </row>
    <row r="55" spans="1:2">
      <c r="A55" s="178"/>
      <c r="B55" s="156" t="s">
        <v>1344</v>
      </c>
    </row>
    <row r="56" spans="1:2">
      <c r="A56" s="179"/>
      <c r="B56" s="176" t="s">
        <v>1346</v>
      </c>
    </row>
    <row r="57" spans="1:2">
      <c r="A57" s="180"/>
      <c r="B57" s="176" t="s">
        <v>1347</v>
      </c>
    </row>
    <row r="58" spans="1:2">
      <c r="A58" s="181"/>
      <c r="B58" s="750" t="s">
        <v>1348</v>
      </c>
    </row>
    <row r="59" spans="1:2">
      <c r="A59" s="182"/>
      <c r="B59" s="750" t="s">
        <v>1349</v>
      </c>
    </row>
    <row r="60" spans="1:2" ht="6" customHeight="1">
      <c r="A60" s="183"/>
      <c r="B60" s="175"/>
    </row>
    <row r="61" spans="1:2">
      <c r="A61" s="156" t="s">
        <v>1271</v>
      </c>
      <c r="B61" s="184" t="s">
        <v>1345</v>
      </c>
    </row>
    <row r="62" spans="1:2">
      <c r="A62" s="174"/>
      <c r="B62" s="156" t="s">
        <v>1358</v>
      </c>
    </row>
    <row r="63" spans="1:2">
      <c r="A63" s="181"/>
      <c r="B63" s="752" t="s">
        <v>1687</v>
      </c>
    </row>
    <row r="64" spans="1:2">
      <c r="A64" s="174"/>
      <c r="B64" s="156" t="s">
        <v>1359</v>
      </c>
    </row>
    <row r="65" spans="1:9">
      <c r="A65" s="176"/>
      <c r="B65" s="176" t="s">
        <v>1350</v>
      </c>
    </row>
    <row r="66" spans="1:9" ht="12" customHeight="1">
      <c r="A66" s="174"/>
      <c r="B66" s="156" t="s">
        <v>1360</v>
      </c>
    </row>
    <row r="67" spans="1:9">
      <c r="A67" s="175"/>
      <c r="B67" s="176" t="s">
        <v>1351</v>
      </c>
    </row>
    <row r="68" spans="1:9">
      <c r="A68" s="176"/>
      <c r="B68" s="174" t="s">
        <v>1352</v>
      </c>
    </row>
    <row r="69" spans="1:9" ht="13.5" customHeight="1">
      <c r="A69" s="176"/>
      <c r="B69" s="174" t="s">
        <v>1353</v>
      </c>
    </row>
    <row r="70" spans="1:9" ht="12" customHeight="1">
      <c r="A70" s="178"/>
      <c r="B70" s="751" t="s">
        <v>1274</v>
      </c>
    </row>
    <row r="71" spans="1:9" ht="9" customHeight="1">
      <c r="A71" s="178"/>
      <c r="B71" s="185"/>
    </row>
    <row r="72" spans="1:9">
      <c r="A72" s="175" t="s">
        <v>1275</v>
      </c>
      <c r="B72" s="156" t="s">
        <v>1688</v>
      </c>
    </row>
    <row r="73" spans="1:9">
      <c r="A73" s="175"/>
      <c r="B73" s="156" t="s">
        <v>1354</v>
      </c>
    </row>
    <row r="74" spans="1:9" ht="8.25" customHeight="1">
      <c r="A74" s="175"/>
      <c r="B74" s="175"/>
    </row>
    <row r="75" spans="1:9" ht="12.25" customHeight="1">
      <c r="A75" s="175" t="s">
        <v>1276</v>
      </c>
      <c r="B75" s="184" t="s">
        <v>1355</v>
      </c>
    </row>
    <row r="76" spans="1:9" ht="12.25" customHeight="1">
      <c r="A76" s="176"/>
      <c r="B76" s="156" t="s">
        <v>1277</v>
      </c>
      <c r="C76" s="166"/>
      <c r="D76" s="167"/>
      <c r="E76" s="168"/>
      <c r="F76" s="168"/>
      <c r="G76" s="168"/>
      <c r="H76" s="168"/>
      <c r="I76" s="168"/>
    </row>
    <row r="77" spans="1:9" ht="11.25" customHeight="1">
      <c r="A77" s="176"/>
      <c r="B77" s="176" t="s">
        <v>1357</v>
      </c>
      <c r="C77" s="166"/>
      <c r="D77" s="169"/>
      <c r="E77" s="169"/>
      <c r="F77" s="169"/>
      <c r="G77" s="169"/>
      <c r="H77" s="169"/>
      <c r="I77" s="168"/>
    </row>
    <row r="78" spans="1:9" ht="12.25" customHeight="1">
      <c r="A78" s="176"/>
      <c r="B78" s="156" t="s">
        <v>1278</v>
      </c>
      <c r="C78" s="166"/>
      <c r="D78" s="169"/>
      <c r="E78" s="169"/>
      <c r="F78" s="169"/>
      <c r="G78" s="169"/>
      <c r="H78" s="169"/>
      <c r="I78" s="168"/>
    </row>
    <row r="79" spans="1:9" ht="11.25" customHeight="1">
      <c r="A79" s="175"/>
      <c r="B79" s="176" t="s">
        <v>1356</v>
      </c>
      <c r="C79" s="166"/>
      <c r="D79" s="169"/>
      <c r="E79" s="169"/>
      <c r="F79" s="169"/>
      <c r="G79" s="169"/>
      <c r="H79" s="169"/>
      <c r="I79" s="168"/>
    </row>
    <row r="80" spans="1:9" ht="12.25" customHeight="1">
      <c r="A80" s="159"/>
    </row>
    <row r="81" spans="1:2" ht="12.25" customHeight="1">
      <c r="A81" s="159"/>
    </row>
    <row r="82" spans="1:2" ht="3.75" customHeight="1">
      <c r="A82" s="159"/>
    </row>
    <row r="83" spans="1:2" ht="12.25" customHeight="1">
      <c r="A83" s="156"/>
      <c r="B83" s="170"/>
    </row>
  </sheetData>
  <sheetProtection algorithmName="SHA-512" hashValue="YIJq+GMKgYkv3RBC0aYyDe8HI89i6ftYEEHo0b/eJoJAsLc8gLDWlEFS4m4h5FN37fi8dx3PYrbmpGzIUeNRoQ==" saltValue="1RmzVM5//t4tML3y1EkB6Q==" spinCount="100000" sheet="1" objects="1" scenarios="1"/>
  <mergeCells count="4">
    <mergeCell ref="A39:E39"/>
    <mergeCell ref="A40:E40"/>
    <mergeCell ref="A41:E41"/>
    <mergeCell ref="A34:E34"/>
  </mergeCells>
  <hyperlinks>
    <hyperlink ref="B70" r:id="rId1" display="Federal Single Audit 2 CFR 200.500" xr:uid="{00000000-0004-0000-0100-000000000000}"/>
    <hyperlink ref="A41" r:id="rId2" xr:uid="{00000000-0004-0000-0100-000001000000}"/>
    <hyperlink ref="B53" r:id="rId3" display="Attachment Manager Link" xr:uid="{00000000-0004-0000-0100-000002000000}"/>
    <hyperlink ref="E4" location="'Aud Quest 2'!A1" display="2" xr:uid="{00000000-0004-0000-0100-000003000000}"/>
    <hyperlink ref="E5" location="'Aud Quest 2'!A1" display="2" xr:uid="{00000000-0004-0000-0100-000004000000}"/>
    <hyperlink ref="E6" location="'FP Info 3'!A1" display="3" xr:uid="{00000000-0004-0000-0100-000005000000}"/>
    <hyperlink ref="E7" location="'Fin Profile 4'!A1" display="4" xr:uid="{00000000-0004-0000-0100-000006000000}"/>
    <hyperlink ref="E9" location="'Assets-Liab 5-6'!A1" display="5 - 6 " xr:uid="{00000000-0004-0000-0100-000007000000}"/>
    <hyperlink ref="A41:E41" r:id="rId4" display="23, Illinois Administrative Code 100, Subtitle A, Chapter I, Subchapter C (Part 100)" xr:uid="{00000000-0004-0000-0100-000008000000}"/>
    <hyperlink ref="E11" location="'Acct Summary 7-9'!A1" display="7-9" xr:uid="{00000000-0004-0000-0100-000009000000}"/>
    <hyperlink ref="E12" location="'Revenues 10-15'!A1" display="10-15" xr:uid="{00000000-0004-0000-0100-00000A000000}"/>
    <hyperlink ref="E13" location="'Expenditures 16-24'!A1" display="16-24" xr:uid="{00000000-0004-0000-0100-00000B000000}"/>
    <hyperlink ref="E15" location="'Tax Sched 25'!A1" display="'Tax Sched 25'!A1" xr:uid="{00000000-0004-0000-0100-00000C000000}"/>
    <hyperlink ref="E16" location="'Short-Term Long-Term Debt 26'!A1" display="'Short-Term Long-Term Debt 26'!A1" xr:uid="{00000000-0004-0000-0100-00000D000000}"/>
    <hyperlink ref="E18" location="'Rest Tax Levies-Tort Im 27'!A1" display="'Rest Tax Levies-Tort Im 27'!A1" xr:uid="{00000000-0004-0000-0100-00000E000000}"/>
    <hyperlink ref="E19" location="'CARES CRRSA ARP 28-31'!A1" display="28-31" xr:uid="{00000000-0004-0000-0100-00000F000000}"/>
    <hyperlink ref="E21" location="'Cap Outlay Deprec 32'!A1" display="'Cap Outlay Deprec 32'!A1" xr:uid="{00000000-0004-0000-0100-000010000000}"/>
    <hyperlink ref="E22" location="'PCTC-OEPP 33-35'!A1" display="33-35" xr:uid="{00000000-0004-0000-0100-000011000000}"/>
    <hyperlink ref="E23" location="'Contracts Paid in CY 36'!A1" display="'Contracts Paid in CY 36'!A1" xr:uid="{00000000-0004-0000-0100-000012000000}"/>
    <hyperlink ref="E24" location="'ICR Computation 37'!A1" display="'ICR Computation 37'!A1" xr:uid="{00000000-0004-0000-0100-000013000000}"/>
    <hyperlink ref="E25" location="'Shared Outsourced Services 38'!A1" display="'Shared Outsourced Services 38'!A1" xr:uid="{00000000-0004-0000-0100-000014000000}"/>
    <hyperlink ref="E26" location="'AC 39'!A1" display="'AC 39'!A1" xr:uid="{00000000-0004-0000-0100-000015000000}"/>
    <hyperlink ref="E27" location="'Itemization 40'!A1" display="'Itemization 40'!A1" xr:uid="{00000000-0004-0000-0100-000016000000}"/>
    <hyperlink ref="E28" location="'REF 41'!A1" display="'REF 41'!A1" xr:uid="{00000000-0004-0000-0100-000017000000}"/>
    <hyperlink ref="E29" location="'Opinion-Notes 42'!A1" display="'Opinion-Notes 42'!A1" xr:uid="{00000000-0004-0000-0100-000018000000}"/>
    <hyperlink ref="E30" location="'DeficitAFRSum Calc 43'!A1" display="'DeficitAFRSum Calc 43'!A1" xr:uid="{00000000-0004-0000-0100-000019000000}"/>
    <hyperlink ref="E32" location="'Single Audit &amp; GATA Information'!A1" display="---" xr:uid="{00000000-0004-0000-0100-00001A000000}"/>
    <hyperlink ref="E31" location="AUDITCHECK!A1" display="Auditcheck" xr:uid="{00000000-0004-0000-0100-00001B000000}"/>
  </hyperlinks>
  <pageMargins left="0.7" right="0.7" top="0.75" bottom="0.75" header="0.3" footer="0.3"/>
  <pageSetup scale="73" fitToHeight="0" orientation="portrait" r:id="rId5"/>
</worksheet>
</file>

<file path=xl/worksheets/sheet2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8"/>
  <dimension ref="A2:C65"/>
  <sheetViews>
    <sheetView showGridLines="0" zoomScale="110" zoomScaleNormal="110" workbookViewId="0">
      <selection activeCell="C8" sqref="C8"/>
    </sheetView>
  </sheetViews>
  <sheetFormatPr baseColWidth="10" defaultColWidth="9.1640625" defaultRowHeight="14"/>
  <cols>
    <col min="1" max="1" width="3" style="295" customWidth="1"/>
    <col min="2" max="2" width="59.33203125" style="295" bestFit="1" customWidth="1"/>
    <col min="3" max="3" width="28.5" style="295" bestFit="1" customWidth="1"/>
    <col min="4" max="16384" width="9.1640625" style="295"/>
  </cols>
  <sheetData>
    <row r="2" spans="1:3">
      <c r="A2" s="354" t="s">
        <v>216</v>
      </c>
    </row>
    <row r="3" spans="1:3">
      <c r="A3" s="295" t="s">
        <v>217</v>
      </c>
    </row>
    <row r="5" spans="1:3" ht="15">
      <c r="A5" s="664">
        <v>1</v>
      </c>
      <c r="B5" s="1889" t="s">
        <v>1934</v>
      </c>
      <c r="C5" s="1888" t="s">
        <v>1935</v>
      </c>
    </row>
    <row r="6" spans="1:3" ht="15">
      <c r="A6" s="664">
        <v>2</v>
      </c>
      <c r="B6" s="1889" t="s">
        <v>1936</v>
      </c>
      <c r="C6" s="1890" t="s">
        <v>1937</v>
      </c>
    </row>
    <row r="7" spans="1:3" ht="15">
      <c r="A7" s="664">
        <v>3</v>
      </c>
      <c r="B7" s="1889" t="s">
        <v>1938</v>
      </c>
      <c r="C7" s="1888" t="s">
        <v>1939</v>
      </c>
    </row>
    <row r="8" spans="1:3" ht="15">
      <c r="A8" s="664">
        <v>4</v>
      </c>
      <c r="B8" s="1889" t="s">
        <v>1940</v>
      </c>
      <c r="C8" s="1888" t="s">
        <v>1954</v>
      </c>
    </row>
    <row r="9" spans="1:3" ht="15">
      <c r="A9" s="664">
        <v>5</v>
      </c>
      <c r="B9" s="1889" t="s">
        <v>1941</v>
      </c>
      <c r="C9" s="1890" t="s">
        <v>1942</v>
      </c>
    </row>
    <row r="10" spans="1:3" ht="15">
      <c r="A10" s="665">
        <v>6</v>
      </c>
      <c r="B10" s="1903" t="s">
        <v>1961</v>
      </c>
      <c r="C10" s="1904" t="s">
        <v>1962</v>
      </c>
    </row>
    <row r="11" spans="1:3">
      <c r="A11" s="665"/>
    </row>
    <row r="12" spans="1:3">
      <c r="A12" s="665"/>
    </row>
    <row r="13" spans="1:3">
      <c r="A13" s="665"/>
    </row>
    <row r="14" spans="1:3">
      <c r="A14" s="665"/>
    </row>
    <row r="15" spans="1:3">
      <c r="A15" s="665"/>
    </row>
    <row r="16" spans="1:3">
      <c r="A16" s="665"/>
    </row>
    <row r="17" spans="1:1">
      <c r="A17" s="665"/>
    </row>
    <row r="18" spans="1:1">
      <c r="A18" s="665"/>
    </row>
    <row r="19" spans="1:1">
      <c r="A19" s="665"/>
    </row>
    <row r="20" spans="1:1">
      <c r="A20" s="665"/>
    </row>
    <row r="21" spans="1:1">
      <c r="A21" s="665"/>
    </row>
    <row r="22" spans="1:1">
      <c r="A22" s="665"/>
    </row>
    <row r="23" spans="1:1">
      <c r="A23" s="665"/>
    </row>
    <row r="24" spans="1:1">
      <c r="A24" s="665"/>
    </row>
    <row r="25" spans="1:1">
      <c r="A25" s="665"/>
    </row>
    <row r="26" spans="1:1">
      <c r="A26" s="665"/>
    </row>
    <row r="27" spans="1:1">
      <c r="A27" s="665"/>
    </row>
    <row r="28" spans="1:1">
      <c r="A28" s="665"/>
    </row>
    <row r="29" spans="1:1">
      <c r="A29" s="665"/>
    </row>
    <row r="30" spans="1:1">
      <c r="A30" s="665"/>
    </row>
    <row r="31" spans="1:1">
      <c r="A31" s="665"/>
    </row>
    <row r="32" spans="1:1">
      <c r="A32" s="665"/>
    </row>
    <row r="33" spans="1:1">
      <c r="A33" s="665"/>
    </row>
    <row r="34" spans="1:1">
      <c r="A34" s="665"/>
    </row>
    <row r="35" spans="1:1">
      <c r="A35" s="665"/>
    </row>
    <row r="36" spans="1:1">
      <c r="A36" s="665"/>
    </row>
    <row r="37" spans="1:1">
      <c r="A37" s="665"/>
    </row>
    <row r="38" spans="1:1">
      <c r="A38" s="665"/>
    </row>
    <row r="39" spans="1:1">
      <c r="A39" s="665"/>
    </row>
    <row r="40" spans="1:1">
      <c r="A40" s="665"/>
    </row>
    <row r="41" spans="1:1">
      <c r="A41" s="665"/>
    </row>
    <row r="42" spans="1:1">
      <c r="A42" s="665"/>
    </row>
    <row r="43" spans="1:1">
      <c r="A43" s="665"/>
    </row>
    <row r="44" spans="1:1">
      <c r="A44" s="665"/>
    </row>
    <row r="45" spans="1:1">
      <c r="A45" s="665"/>
    </row>
    <row r="46" spans="1:1">
      <c r="A46" s="665"/>
    </row>
    <row r="47" spans="1:1">
      <c r="A47" s="665"/>
    </row>
    <row r="48" spans="1:1">
      <c r="A48" s="665"/>
    </row>
    <row r="49" spans="1:2">
      <c r="A49" s="665"/>
    </row>
    <row r="50" spans="1:2">
      <c r="A50" s="665"/>
    </row>
    <row r="51" spans="1:2">
      <c r="A51" s="665"/>
    </row>
    <row r="52" spans="1:2">
      <c r="A52" s="665"/>
    </row>
    <row r="53" spans="1:2">
      <c r="A53" s="665"/>
    </row>
    <row r="54" spans="1:2">
      <c r="A54" s="665"/>
    </row>
    <row r="55" spans="1:2">
      <c r="A55" s="665"/>
    </row>
    <row r="56" spans="1:2">
      <c r="A56" s="665"/>
    </row>
    <row r="57" spans="1:2">
      <c r="A57" s="665"/>
    </row>
    <row r="58" spans="1:2">
      <c r="A58" s="665"/>
    </row>
    <row r="59" spans="1:2">
      <c r="A59" s="665"/>
    </row>
    <row r="60" spans="1:2">
      <c r="A60" s="665"/>
    </row>
    <row r="61" spans="1:2">
      <c r="A61" s="665"/>
    </row>
    <row r="62" spans="1:2">
      <c r="A62" s="665"/>
    </row>
    <row r="63" spans="1:2">
      <c r="A63" s="665"/>
    </row>
    <row r="64" spans="1:2">
      <c r="A64" s="665"/>
      <c r="B64" s="241" t="str">
        <f>COVER!A17</f>
        <v>LaGrange Highlands School District 106</v>
      </c>
    </row>
    <row r="65" spans="2:2">
      <c r="B65" s="666" t="str">
        <f>COVER!A13</f>
        <v>06-016-1060-02</v>
      </c>
    </row>
  </sheetData>
  <phoneticPr fontId="18" type="noConversion"/>
  <pageMargins left="0.2" right="0.2" top="1.17" bottom="0.75" header="0.19" footer="0.16"/>
  <pageSetup scale="80" firstPageNumber="40" orientation="portrait" useFirstPageNumber="1" r:id="rId1"/>
  <headerFooter alignWithMargins="0">
    <oddHeader>&amp;C &amp;R&amp;8Page &amp;P</oddHeader>
  </headerFooter>
</worksheet>
</file>

<file path=xl/worksheets/sheet2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
  <dimension ref="A1:D19"/>
  <sheetViews>
    <sheetView showGridLines="0" defaultGridColor="0" colorId="8" zoomScale="110" zoomScaleNormal="110" workbookViewId="0"/>
  </sheetViews>
  <sheetFormatPr baseColWidth="10" defaultColWidth="8.83203125" defaultRowHeight="15"/>
  <cols>
    <col min="1" max="1" width="1.1640625" customWidth="1"/>
    <col min="2" max="2" width="2.6640625" style="17" customWidth="1"/>
    <col min="3" max="3" width="107.5" style="2" customWidth="1"/>
    <col min="4" max="4" width="1.33203125" customWidth="1"/>
  </cols>
  <sheetData>
    <row r="1" spans="1:4" ht="13">
      <c r="A1" s="21" t="s">
        <v>470</v>
      </c>
      <c r="B1" s="22"/>
      <c r="C1" s="21"/>
    </row>
    <row r="3" spans="1:4">
      <c r="B3" s="18">
        <v>1</v>
      </c>
      <c r="C3" s="20" t="s">
        <v>837</v>
      </c>
    </row>
    <row r="4" spans="1:4">
      <c r="B4" s="18" t="s">
        <v>22</v>
      </c>
      <c r="C4" s="16" t="s">
        <v>231</v>
      </c>
    </row>
    <row r="5" spans="1:4" ht="13.5" customHeight="1">
      <c r="B5" s="18" t="s">
        <v>860</v>
      </c>
      <c r="C5" s="16" t="s">
        <v>814</v>
      </c>
    </row>
    <row r="6" spans="1:4" ht="13.5" customHeight="1">
      <c r="A6" s="23"/>
      <c r="B6" s="25" t="s">
        <v>861</v>
      </c>
      <c r="C6" s="62" t="s">
        <v>1161</v>
      </c>
      <c r="D6" s="24"/>
    </row>
    <row r="7" spans="1:4" ht="13.5" customHeight="1">
      <c r="A7" s="23"/>
      <c r="B7" s="25"/>
      <c r="C7" s="62" t="s">
        <v>1162</v>
      </c>
      <c r="D7" s="24"/>
    </row>
    <row r="8" spans="1:4" ht="13.5" customHeight="1">
      <c r="A8" s="23"/>
      <c r="B8" s="134" t="s">
        <v>862</v>
      </c>
      <c r="C8" s="62" t="s">
        <v>1147</v>
      </c>
      <c r="D8" s="24"/>
    </row>
    <row r="9" spans="1:4" ht="13.5" customHeight="1">
      <c r="A9" s="14"/>
      <c r="B9" s="132" t="s">
        <v>863</v>
      </c>
      <c r="C9" s="130" t="s">
        <v>1074</v>
      </c>
    </row>
    <row r="10" spans="1:4" ht="13.5" customHeight="1">
      <c r="B10" s="18" t="s">
        <v>864</v>
      </c>
      <c r="C10" s="15" t="s">
        <v>829</v>
      </c>
    </row>
    <row r="11" spans="1:4" ht="12.75" customHeight="1">
      <c r="B11" s="18" t="s">
        <v>865</v>
      </c>
      <c r="C11" s="16" t="s">
        <v>782</v>
      </c>
    </row>
    <row r="12" spans="1:4" ht="21.75" customHeight="1">
      <c r="B12" s="18" t="s">
        <v>866</v>
      </c>
      <c r="C12" s="133" t="s">
        <v>1146</v>
      </c>
    </row>
    <row r="13" spans="1:4" s="19" customFormat="1" ht="12.75" customHeight="1">
      <c r="B13" s="18" t="s">
        <v>835</v>
      </c>
      <c r="C13" s="16" t="s">
        <v>1022</v>
      </c>
    </row>
    <row r="14" spans="1:4" ht="21.75" customHeight="1">
      <c r="B14" s="18" t="s">
        <v>836</v>
      </c>
      <c r="C14" s="16" t="s">
        <v>769</v>
      </c>
    </row>
    <row r="15" spans="1:4" ht="12.75" customHeight="1">
      <c r="B15" s="131" t="s">
        <v>1080</v>
      </c>
      <c r="C15" s="130" t="s">
        <v>1081</v>
      </c>
    </row>
    <row r="16" spans="1:4" ht="12.75" customHeight="1">
      <c r="C16" s="130" t="s">
        <v>1082</v>
      </c>
    </row>
    <row r="17" spans="3:3" ht="12.75" customHeight="1">
      <c r="C17" s="63" t="s">
        <v>1083</v>
      </c>
    </row>
    <row r="19" spans="3:3">
      <c r="C19" s="7"/>
    </row>
  </sheetData>
  <sheetProtection algorithmName="SHA-512" hashValue="Az+tw8g4po89cSDYxzB1o6tvybcV3aqc6R9BodeZTbgr9ZgwdpNQIzop8YH82nB3Na1hdw+iQhHxq5HCRzG+8A==" saltValue="dTNFHhpGhHHQbsN0NkqCTw==" spinCount="100000" sheet="1" objects="1" scenarios="1"/>
  <phoneticPr fontId="18" type="noConversion"/>
  <pageMargins left="0.2" right="0.2" top="1" bottom="1" header="0.5" footer="0.5"/>
  <pageSetup scale="80" firstPageNumber="41" orientation="portrait" useFirstPageNumber="1" r:id="rId1"/>
  <headerFooter alignWithMargins="0">
    <oddHeader>&amp;R&amp;8Page &amp;P</oddHeader>
  </headerFooter>
</worksheet>
</file>

<file path=xl/worksheets/sheet22.xml><?xml version="1.0" encoding="utf-8"?>
<worksheet xmlns="http://purl.oclc.org/ooxml/spreadsheetml/main" xmlns:r="http://purl.oclc.org/ooxml/officeDocument/relationships" xmlns:xdr="http://purl.oclc.org/ooxml/drawingml/spreadsheetDrawing" xmlns:x14="http://schemas.microsoft.com/office/spreadsheetml/2009/9/main"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6"/>
  <dimension ref="A11:F18"/>
  <sheetViews>
    <sheetView showGridLines="0" zoomScale="110" zoomScaleNormal="110" workbookViewId="0"/>
  </sheetViews>
  <sheetFormatPr baseColWidth="10" defaultColWidth="9.1640625" defaultRowHeight="14"/>
  <cols>
    <col min="1" max="1" width="1.83203125" style="295" customWidth="1"/>
    <col min="2" max="2" width="59.6640625" style="295" customWidth="1"/>
    <col min="3" max="16384" width="9.1640625" style="295"/>
  </cols>
  <sheetData>
    <row r="11" spans="1:6">
      <c r="B11" s="667"/>
      <c r="C11" s="667"/>
      <c r="D11" s="667"/>
      <c r="E11" s="667"/>
      <c r="F11" s="667"/>
    </row>
    <row r="13" spans="1:6">
      <c r="A13" s="668" t="s">
        <v>1213</v>
      </c>
    </row>
    <row r="15" spans="1:6">
      <c r="A15" s="354" t="s">
        <v>780</v>
      </c>
    </row>
    <row r="16" spans="1:6" s="667" customFormat="1" ht="45" customHeight="1">
      <c r="A16" s="669"/>
      <c r="B16" s="669" t="s">
        <v>1456</v>
      </c>
    </row>
    <row r="17" spans="1:2" ht="6" customHeight="1"/>
    <row r="18" spans="1:2" ht="24.75" customHeight="1">
      <c r="A18" s="2398" t="s">
        <v>1334</v>
      </c>
      <c r="B18" s="2398"/>
    </row>
  </sheetData>
  <sheetProtection selectLockedCells="1"/>
  <mergeCells count="1">
    <mergeCell ref="A18:B18"/>
  </mergeCells>
  <phoneticPr fontId="18" type="noConversion"/>
  <pageMargins left="0.75" right="0.75" top="1" bottom="1" header="0.5" footer="0.5"/>
  <pageSetup firstPageNumber="42" orientation="portrait" useFirstPageNumber="1" r:id="rId1"/>
  <headerFooter alignWithMargins="0">
    <oddHeader>&amp;R&amp;8Page &amp;P</oddHeader>
  </headerFooter>
  <drawing r:id="rId2"/>
  <mc:AlternateContent xmlns:mc="http://schemas.openxmlformats.org/markup-compatibility/2006">
    <mc:Choice Requires="v">
      <legacyDrawing r:id="rId3"/>
    </mc:Choice>
  </mc:AlternateContent>
  <oleObjects>
    <oleObject progId="Acrobat Document" dvAspect="DVASPECT_ICON" shapeId="44033" r:id="rId4">
      <objectPr defaultSize="0" r:id="rId5">
        <anchor moveWithCells="1">
          <from>
            <xdr:col>0</xdr:col>
            <xdr:colOff>0</xdr:colOff>
            <xdr:row>0</xdr:row>
            <xdr:rowOff>0</xdr:rowOff>
          </from>
          <to>
            <xdr:col>1</xdr:col>
            <xdr:colOff>787400</xdr:colOff>
            <xdr:row>4</xdr:row>
            <xdr:rowOff>38100</xdr:rowOff>
          </to>
        </anchor>
      </objectPr>
    </oleObject>
    <oleObject progId="Acrobat Document" dvAspect="DVASPECT_ICON" shapeId="44034" r:id="rId6">
      <objectPr defaultSize="0" r:id="rId7">
        <anchor moveWithCells="1">
          <from>
            <xdr:col>1</xdr:col>
            <xdr:colOff>1016000</xdr:colOff>
            <xdr:row>0</xdr:row>
            <xdr:rowOff>0</xdr:rowOff>
          </from>
          <to>
            <xdr:col>1</xdr:col>
            <xdr:colOff>1930400</xdr:colOff>
            <xdr:row>4</xdr:row>
            <xdr:rowOff>38100</xdr:rowOff>
          </to>
        </anchor>
      </objectPr>
    </oleObject>
    <oleObject progId="Acrobat Document" dvAspect="DVASPECT_ICON" shapeId="44035" r:id="rId8">
      <objectPr defaultSize="0" r:id="rId9">
        <anchor moveWithCells="1">
          <from>
            <xdr:col>1</xdr:col>
            <xdr:colOff>2159000</xdr:colOff>
            <xdr:row>0</xdr:row>
            <xdr:rowOff>0</xdr:rowOff>
          </from>
          <to>
            <xdr:col>1</xdr:col>
            <xdr:colOff>3073400</xdr:colOff>
            <xdr:row>4</xdr:row>
            <xdr:rowOff>38100</xdr:rowOff>
          </to>
        </anchor>
      </objectPr>
    </oleObject>
  </oleObjects>
</worksheet>
</file>

<file path=xl/worksheets/sheet2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31">
    <pageSetUpPr fitToPage="1"/>
  </sheetPr>
  <dimension ref="A1:H48"/>
  <sheetViews>
    <sheetView showGridLines="0" showZeros="0" zoomScale="110" zoomScaleNormal="110" workbookViewId="0">
      <selection activeCell="B9" sqref="B9"/>
    </sheetView>
  </sheetViews>
  <sheetFormatPr baseColWidth="10" defaultColWidth="9.1640625" defaultRowHeight="14"/>
  <cols>
    <col min="1" max="1" width="33.83203125" style="282" customWidth="1"/>
    <col min="2" max="6" width="16.6640625" style="282" customWidth="1"/>
    <col min="7" max="16384" width="9.1640625" style="282"/>
  </cols>
  <sheetData>
    <row r="1" spans="1:8" ht="48.75" customHeight="1">
      <c r="A1" s="2399" t="s">
        <v>1337</v>
      </c>
      <c r="B1" s="2400"/>
      <c r="C1" s="2400"/>
      <c r="D1" s="2400"/>
      <c r="E1" s="2400"/>
      <c r="F1" s="2401"/>
    </row>
    <row r="2" spans="1:8" ht="45" customHeight="1">
      <c r="A2" s="2409" t="str">
        <f>"Instructions:  If the Annual Financial Report (AFR) reflects that a Deficit Reduction Plan is required as calculated below,"&amp;" then the school district is to complete the Deficit Reduction Plan in the annual budget and submit the plan to Illinois State Board of Education (ISBE) within 30 days after accepting the audit report."&amp;"  This may require the FY"&amp;'AFR21'!E2+1&amp;" annual budget to be amended to include a Deficit Reduction Plan and narrative.  "</f>
        <v xml:space="preserve">Instructions:  If the Annual Financial Report (AFR) reflects that a Deficit Reduction Plan is required as calculated below, then the school district is to complete the Deficit Reduction Plan in the annual budget and submit the plan to Illinois State Board of Education (ISBE) within 30 days after accepting the audit report.  This may require the FY2022 annual budget to be amended to include a Deficit Reduction Plan and narrative.  </v>
      </c>
      <c r="B2" s="2410"/>
      <c r="C2" s="2410"/>
      <c r="D2" s="2410"/>
      <c r="E2" s="2410"/>
      <c r="F2" s="2411"/>
      <c r="G2" s="670"/>
      <c r="H2" s="670"/>
    </row>
    <row r="3" spans="1:8" ht="57" customHeight="1">
      <c r="A3" s="2412" t="s">
        <v>1849</v>
      </c>
      <c r="B3" s="2413"/>
      <c r="C3" s="2413"/>
      <c r="D3" s="2413"/>
      <c r="E3" s="2413"/>
      <c r="F3" s="2414"/>
      <c r="G3" s="670"/>
      <c r="H3" s="670"/>
    </row>
    <row r="4" spans="1:8" ht="14.25" customHeight="1">
      <c r="A4" s="2418" t="str">
        <f>" -  If the FY"&amp;'AFR21'!E2+1&amp;" school district budget already requires a Deficit Reduction Plan, and one was submitted, an updated (amended) budget is not required."</f>
        <v xml:space="preserve"> -  If the FY2022 school district budget already requires a Deficit Reduction Plan, and one was submitted, an updated (amended) budget is not required.</v>
      </c>
      <c r="B4" s="2419"/>
      <c r="C4" s="2419"/>
      <c r="D4" s="2419"/>
      <c r="E4" s="2419"/>
      <c r="F4" s="2420"/>
      <c r="G4" s="670"/>
      <c r="H4" s="670"/>
    </row>
    <row r="5" spans="1:8" ht="14.25" customHeight="1">
      <c r="A5" s="2421" t="str">
        <f>" -  If the Annual Financial Report requires a deficit reducton plan even though the FY"&amp;'AFR21'!E2+1&amp;" budget does not, a completed deficit reduction plan is still required."</f>
        <v xml:space="preserve"> -  If the Annual Financial Report requires a deficit reducton plan even though the FY2022 budget does not, a completed deficit reduction plan is still required.</v>
      </c>
      <c r="B5" s="2422"/>
      <c r="C5" s="2422"/>
      <c r="D5" s="2422"/>
      <c r="E5" s="2422"/>
      <c r="F5" s="2423"/>
      <c r="G5" s="670"/>
      <c r="H5" s="670"/>
    </row>
    <row r="6" spans="1:8" s="671" customFormat="1" ht="41.25" customHeight="1">
      <c r="A6" s="2415" t="s">
        <v>1338</v>
      </c>
      <c r="B6" s="2416"/>
      <c r="C6" s="2416"/>
      <c r="D6" s="2416"/>
      <c r="E6" s="2416"/>
      <c r="F6" s="2417"/>
    </row>
    <row r="7" spans="1:8" ht="42" customHeight="1">
      <c r="A7" s="672" t="s">
        <v>425</v>
      </c>
      <c r="B7" s="673" t="s">
        <v>1216</v>
      </c>
      <c r="C7" s="673" t="s">
        <v>1217</v>
      </c>
      <c r="D7" s="673" t="s">
        <v>1215</v>
      </c>
      <c r="E7" s="673" t="s">
        <v>1218</v>
      </c>
      <c r="F7" s="673" t="s">
        <v>1116</v>
      </c>
    </row>
    <row r="8" spans="1:8" s="675" customFormat="1" ht="14.25" customHeight="1">
      <c r="A8" s="674" t="s">
        <v>1117</v>
      </c>
      <c r="B8" s="1133">
        <f>'Acct Summary 7-9'!C8</f>
        <v>11566834</v>
      </c>
      <c r="C8" s="1133">
        <f>'Acct Summary 7-9'!D8</f>
        <v>2272079</v>
      </c>
      <c r="D8" s="1133">
        <f>'Acct Summary 7-9'!F8</f>
        <v>182395</v>
      </c>
      <c r="E8" s="1133">
        <f>'Acct Summary 7-9'!I8</f>
        <v>42574</v>
      </c>
      <c r="F8" s="1133">
        <f>SUM(B8:E8)</f>
        <v>14063882</v>
      </c>
    </row>
    <row r="9" spans="1:8" s="675" customFormat="1" ht="14.25" customHeight="1" thickBot="1">
      <c r="A9" s="674" t="s">
        <v>1118</v>
      </c>
      <c r="B9" s="1134">
        <f>'Acct Summary 7-9'!C17</f>
        <v>12175721</v>
      </c>
      <c r="C9" s="1134">
        <f>'Acct Summary 7-9'!D17</f>
        <v>1741417</v>
      </c>
      <c r="D9" s="1134">
        <f>'Acct Summary 7-9'!F17</f>
        <v>179569</v>
      </c>
      <c r="E9" s="1133"/>
      <c r="F9" s="1133">
        <f>SUM(B9:E9)</f>
        <v>14096707</v>
      </c>
    </row>
    <row r="10" spans="1:8" s="675" customFormat="1" ht="16" thickTop="1" thickBot="1">
      <c r="A10" s="676" t="s">
        <v>1119</v>
      </c>
      <c r="B10" s="1135">
        <f>(B8-B9)</f>
        <v>-608887</v>
      </c>
      <c r="C10" s="1135">
        <f>(C8-C9)</f>
        <v>530662</v>
      </c>
      <c r="D10" s="1135">
        <f>(D8-D9)</f>
        <v>2826</v>
      </c>
      <c r="E10" s="1134">
        <f>(E8-E9)</f>
        <v>42574</v>
      </c>
      <c r="F10" s="1136">
        <f>SUM(F8-F9)</f>
        <v>-32825</v>
      </c>
    </row>
    <row r="11" spans="1:8" s="675" customFormat="1" ht="16" thickTop="1" thickBot="1">
      <c r="A11" s="677" t="str">
        <f>"Fund Balance - June 30, "&amp;'AFR21'!E2&amp;""</f>
        <v>Fund Balance - June 30, 2021</v>
      </c>
      <c r="B11" s="1137">
        <f>'Acct Summary 7-9'!C81</f>
        <v>7749875</v>
      </c>
      <c r="C11" s="1137">
        <f>'Acct Summary 7-9'!D81</f>
        <v>6460269</v>
      </c>
      <c r="D11" s="1137">
        <f>'Acct Summary 7-9'!F81</f>
        <v>763298</v>
      </c>
      <c r="E11" s="1137">
        <f>'Acct Summary 7-9'!I81</f>
        <v>1359643</v>
      </c>
      <c r="F11" s="1138">
        <f>SUM(B11:E11)</f>
        <v>16333085</v>
      </c>
    </row>
    <row r="12" spans="1:8" ht="16.5" customHeight="1" thickTop="1">
      <c r="A12" s="678"/>
      <c r="B12" s="679"/>
      <c r="C12" s="2403" t="str">
        <f>IF(AND(F10&lt;0,F11&gt;=0,ABS(F10*3)&gt;ABS(F11)),A16,IF(AND(F10&lt;0,F11&gt;0,ABS(F10*3)&lt;=ABS(F11)),A17,IF(AND(F10&lt;0,F11&lt;0),A16,IF(F11=0,A19,A18))))</f>
        <v>Unbalanced -  however, a deficit reduction plan is not required at this time.</v>
      </c>
      <c r="D12" s="2404"/>
      <c r="E12" s="2404"/>
      <c r="F12" s="2405"/>
    </row>
    <row r="13" spans="1:8" ht="19.5" customHeight="1">
      <c r="A13" s="680"/>
      <c r="B13" s="681"/>
      <c r="C13" s="2403"/>
      <c r="D13" s="2404"/>
      <c r="E13" s="2404"/>
      <c r="F13" s="2405"/>
      <c r="H13" s="670"/>
    </row>
    <row r="14" spans="1:8" ht="19.5" customHeight="1">
      <c r="A14" s="680"/>
      <c r="B14" s="681"/>
      <c r="C14" s="2403"/>
      <c r="D14" s="2404"/>
      <c r="E14" s="2404"/>
      <c r="F14" s="2405"/>
      <c r="H14" s="670"/>
    </row>
    <row r="15" spans="1:8" ht="17.25" customHeight="1">
      <c r="A15" s="680"/>
      <c r="B15" s="681"/>
      <c r="C15" s="2406"/>
      <c r="D15" s="2407"/>
      <c r="E15" s="2407"/>
      <c r="F15" s="2408"/>
      <c r="H15" s="670"/>
    </row>
    <row r="16" spans="1:8" s="276" customFormat="1" ht="51.75" hidden="1" customHeight="1">
      <c r="A16" s="2402" t="s">
        <v>1850</v>
      </c>
      <c r="B16" s="2402"/>
      <c r="C16" s="2402"/>
      <c r="D16" s="2402"/>
      <c r="E16" s="2402"/>
      <c r="F16" s="276" t="s">
        <v>1120</v>
      </c>
    </row>
    <row r="17" spans="1:6" hidden="1">
      <c r="A17" s="282" t="s">
        <v>1335</v>
      </c>
      <c r="F17" s="682" t="s">
        <v>1121</v>
      </c>
    </row>
    <row r="18" spans="1:6" hidden="1">
      <c r="A18" s="282" t="s">
        <v>1336</v>
      </c>
      <c r="F18" s="282" t="s">
        <v>1157</v>
      </c>
    </row>
    <row r="19" spans="1:6" hidden="1">
      <c r="A19" s="282" t="s">
        <v>1156</v>
      </c>
      <c r="F19" s="282" t="s">
        <v>1123</v>
      </c>
    </row>
    <row r="20" spans="1:6" ht="14.25" customHeight="1"/>
    <row r="21" spans="1:6">
      <c r="B21" s="683"/>
    </row>
    <row r="48" spans="3:3">
      <c r="C48" s="682"/>
    </row>
  </sheetData>
  <sheetProtection algorithmName="SHA-512" hashValue="Gb7raEEmnJFg494/3ZEeYqw1iKbXbwdgYT2kyEKIPM29DfSvTozvE6gcAT18y/jOYA0q5iDZPOZx6p9VJ3OjNA==" saltValue="atN66DoVUzN4X6ykkMlxZw==" spinCount="100000" sheet="1" objects="1" scenarios="1"/>
  <mergeCells count="8">
    <mergeCell ref="A1:F1"/>
    <mergeCell ref="A16:E16"/>
    <mergeCell ref="C12:F15"/>
    <mergeCell ref="A2:F2"/>
    <mergeCell ref="A3:F3"/>
    <mergeCell ref="A6:F6"/>
    <mergeCell ref="A4:F4"/>
    <mergeCell ref="A5:F5"/>
  </mergeCells>
  <printOptions headings="1"/>
  <pageMargins left="0.75" right="0.75" top="1" bottom="1" header="0.5" footer="0.5"/>
  <pageSetup firstPageNumber="43" fitToHeight="0" orientation="landscape" useFirstPageNumber="1" r:id="rId1"/>
  <headerFooter alignWithMargins="0">
    <oddHeader xml:space="preserve">&amp;R&amp;8Page &amp;P
</oddHeader>
  </headerFooter>
</worksheet>
</file>

<file path=xl/worksheets/sheet2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50">
    <tabColor indexed="39"/>
    <pageSetUpPr fitToPage="1"/>
  </sheetPr>
  <dimension ref="A1:L93"/>
  <sheetViews>
    <sheetView showGridLines="0" defaultGridColor="0" colorId="8" zoomScaleNormal="100" workbookViewId="0"/>
  </sheetViews>
  <sheetFormatPr baseColWidth="10" defaultColWidth="9.1640625" defaultRowHeight="12"/>
  <cols>
    <col min="1" max="1" width="2.6640625" style="722" customWidth="1"/>
    <col min="2" max="2" width="3.1640625" style="722" customWidth="1"/>
    <col min="3" max="3" width="96.1640625" style="669" customWidth="1"/>
    <col min="4" max="4" width="42.1640625" style="228" customWidth="1"/>
    <col min="5" max="5" width="3.83203125" style="1288" customWidth="1"/>
    <col min="6" max="6" width="1" style="688" customWidth="1"/>
    <col min="7" max="16384" width="9.1640625" style="688"/>
  </cols>
  <sheetData>
    <row r="1" spans="1:8" ht="4.5" customHeight="1" thickBot="1">
      <c r="A1" s="684"/>
      <c r="B1" s="685"/>
      <c r="C1" s="686"/>
      <c r="D1" s="687"/>
    </row>
    <row r="2" spans="1:8" ht="16.5" customHeight="1" thickTop="1">
      <c r="A2" s="2434" t="str">
        <f>"FY "&amp;'AFR21'!E2&amp;" Audit Checklist"</f>
        <v>FY 2021 Audit Checklist</v>
      </c>
      <c r="B2" s="2435"/>
      <c r="C2" s="2435"/>
      <c r="D2" s="1869" t="str">
        <f>"RCDT: "&amp;COVER!A13&amp;""</f>
        <v>RCDT: 06-016-1060-02</v>
      </c>
      <c r="E2" s="1875"/>
    </row>
    <row r="3" spans="1:8" ht="21.75" customHeight="1">
      <c r="A3" s="2436"/>
      <c r="B3" s="2437"/>
      <c r="C3" s="2437"/>
      <c r="D3" s="1870" t="str">
        <f>"School District/Joint Agreement Name: "&amp;COVER!A17&amp;""</f>
        <v>School District/Joint Agreement Name: LaGrange Highlands School District 106</v>
      </c>
      <c r="E3" s="1875"/>
    </row>
    <row r="4" spans="1:8" ht="15" customHeight="1">
      <c r="A4" s="2436"/>
      <c r="B4" s="2437"/>
      <c r="C4" s="2437"/>
      <c r="D4" s="1871" t="str">
        <f>"Auditor Name:  "&amp;COVER!T15&amp;""</f>
        <v>Auditor Name:  Joe Lightcap</v>
      </c>
      <c r="E4" s="1875"/>
      <c r="H4" s="1881"/>
    </row>
    <row r="5" spans="1:8" ht="21.75" customHeight="1">
      <c r="A5" s="2436"/>
      <c r="B5" s="2437"/>
      <c r="C5" s="2437"/>
      <c r="D5" s="1871" t="str">
        <f>"License #: "&amp;COVER!T23&amp;" License Expiration Date (below):"</f>
        <v>License #: 065033525 License Expiration Date (below):</v>
      </c>
      <c r="E5" s="1862"/>
    </row>
    <row r="6" spans="1:8" ht="10.5" customHeight="1">
      <c r="A6" s="2436"/>
      <c r="B6" s="2437"/>
      <c r="C6" s="2437"/>
      <c r="D6" s="1872" t="d">
        <f>COVER!X23</f>
        <v>2024-09-30</v>
      </c>
      <c r="E6" s="1875"/>
    </row>
    <row r="7" spans="1:8" ht="14.25" customHeight="1">
      <c r="A7" s="2436"/>
      <c r="B7" s="2437"/>
      <c r="C7" s="2437"/>
      <c r="D7" s="1873" t="s">
        <v>1879</v>
      </c>
      <c r="E7" s="1875"/>
    </row>
    <row r="8" spans="1:8" ht="17.25" customHeight="1">
      <c r="A8" s="1865"/>
      <c r="B8" s="1865"/>
      <c r="C8" s="1865"/>
      <c r="D8" s="1874" t="s">
        <v>1880</v>
      </c>
      <c r="E8" s="1875"/>
    </row>
    <row r="9" spans="1:8">
      <c r="A9" s="2438" t="s">
        <v>1339</v>
      </c>
      <c r="B9" s="2439"/>
      <c r="C9" s="2439"/>
      <c r="D9" s="2440"/>
      <c r="E9" s="1876"/>
    </row>
    <row r="10" spans="1:8">
      <c r="A10" s="1277"/>
      <c r="B10" s="1282">
        <v>1</v>
      </c>
      <c r="C10" s="486" t="s">
        <v>1493</v>
      </c>
      <c r="D10" s="482"/>
      <c r="E10" s="1862"/>
    </row>
    <row r="11" spans="1:8" s="487" customFormat="1" ht="14.25" customHeight="1">
      <c r="A11" s="1277"/>
      <c r="B11" s="1280">
        <f t="shared" ref="B11:B12" si="0">B10+1</f>
        <v>2</v>
      </c>
      <c r="C11" s="1284" t="s">
        <v>1563</v>
      </c>
      <c r="D11" s="1279"/>
      <c r="E11" s="1866"/>
    </row>
    <row r="12" spans="1:8" s="487" customFormat="1" ht="14">
      <c r="A12" s="1277"/>
      <c r="B12" s="1283">
        <f t="shared" si="0"/>
        <v>3</v>
      </c>
      <c r="C12" s="2426" t="s">
        <v>1492</v>
      </c>
      <c r="D12" s="2427"/>
      <c r="E12" s="1862"/>
      <c r="H12" s="350"/>
    </row>
    <row r="13" spans="1:8" s="487" customFormat="1" ht="14">
      <c r="A13" s="1277"/>
      <c r="B13" s="1280"/>
      <c r="C13" s="1281" t="s">
        <v>1223</v>
      </c>
      <c r="D13" s="1278"/>
      <c r="E13" s="1866"/>
    </row>
    <row r="14" spans="1:8" s="487" customFormat="1" ht="14.25" customHeight="1">
      <c r="A14" s="1277"/>
      <c r="B14" s="1280">
        <f>B12+1</f>
        <v>4</v>
      </c>
      <c r="C14" s="1284" t="s">
        <v>1494</v>
      </c>
      <c r="D14" s="1279"/>
      <c r="E14" s="1866"/>
    </row>
    <row r="15" spans="1:8" s="487" customFormat="1" ht="14.25" customHeight="1">
      <c r="A15" s="1277"/>
      <c r="B15" s="1280">
        <v>5</v>
      </c>
      <c r="C15" s="1284" t="s">
        <v>711</v>
      </c>
      <c r="D15" s="1279"/>
      <c r="E15" s="1866"/>
    </row>
    <row r="16" spans="1:8" s="487" customFormat="1" ht="14.25" customHeight="1">
      <c r="A16" s="1277"/>
      <c r="B16" s="1280">
        <v>6</v>
      </c>
      <c r="C16" s="1284" t="s">
        <v>959</v>
      </c>
      <c r="D16" s="1279"/>
      <c r="E16" s="1866"/>
    </row>
    <row r="17" spans="1:5" s="487" customFormat="1" ht="14.25" customHeight="1">
      <c r="A17" s="1277"/>
      <c r="B17" s="1280">
        <v>7</v>
      </c>
      <c r="C17" s="1285" t="s">
        <v>1851</v>
      </c>
      <c r="D17" s="1279"/>
      <c r="E17" s="1866"/>
    </row>
    <row r="18" spans="1:5" s="487" customFormat="1" ht="14.25" customHeight="1">
      <c r="A18" s="1277"/>
      <c r="B18" s="1286">
        <v>8</v>
      </c>
      <c r="C18" s="1287" t="s">
        <v>1224</v>
      </c>
      <c r="D18" s="1279"/>
      <c r="E18" s="1866"/>
    </row>
    <row r="19" spans="1:5" s="487" customFormat="1" ht="18" customHeight="1">
      <c r="A19" s="2441" t="s">
        <v>924</v>
      </c>
      <c r="B19" s="2442"/>
      <c r="C19" s="2442"/>
      <c r="D19" s="2443"/>
      <c r="E19" s="1867"/>
    </row>
    <row r="20" spans="1:5" s="487" customFormat="1" ht="13.5" customHeight="1">
      <c r="A20" s="2444" t="s">
        <v>601</v>
      </c>
      <c r="B20" s="2445"/>
      <c r="C20" s="2445"/>
      <c r="D20" s="2446"/>
      <c r="E20" s="1867"/>
    </row>
    <row r="21" spans="1:5" s="487" customFormat="1" ht="12.75" customHeight="1">
      <c r="A21" s="731" t="s">
        <v>1340</v>
      </c>
      <c r="B21" s="732"/>
      <c r="C21" s="733"/>
      <c r="D21" s="734"/>
      <c r="E21" s="1867"/>
    </row>
    <row r="22" spans="1:5" s="487" customFormat="1" ht="12.75" customHeight="1">
      <c r="A22" s="735" t="s">
        <v>1457</v>
      </c>
      <c r="B22" s="736"/>
      <c r="C22" s="737"/>
      <c r="D22" s="738"/>
      <c r="E22" s="1867"/>
    </row>
    <row r="23" spans="1:5" ht="6.75" customHeight="1" thickBot="1">
      <c r="A23" s="739"/>
      <c r="B23" s="740"/>
      <c r="C23" s="741"/>
      <c r="D23" s="742"/>
      <c r="E23" s="1867"/>
    </row>
    <row r="24" spans="1:5" s="746" customFormat="1" ht="13" thickTop="1">
      <c r="A24" s="743"/>
      <c r="B24" s="744" t="s">
        <v>1341</v>
      </c>
      <c r="C24" s="745"/>
      <c r="D24" s="748" t="s">
        <v>646</v>
      </c>
      <c r="E24" s="1867"/>
    </row>
    <row r="25" spans="1:5">
      <c r="A25" s="689"/>
      <c r="B25" s="690">
        <v>1</v>
      </c>
      <c r="C25" s="2430" t="s">
        <v>261</v>
      </c>
      <c r="D25" s="2431"/>
      <c r="E25" s="1867"/>
    </row>
    <row r="26" spans="1:5" ht="14">
      <c r="A26" s="723"/>
      <c r="B26" s="724">
        <v>2</v>
      </c>
      <c r="C26" s="2428" t="s">
        <v>1495</v>
      </c>
      <c r="D26" s="2429"/>
      <c r="E26" s="1867"/>
    </row>
    <row r="27" spans="1:5" ht="12.25" customHeight="1">
      <c r="A27" s="723"/>
      <c r="B27" s="724"/>
      <c r="C27" s="725" t="s">
        <v>873</v>
      </c>
      <c r="D27" s="726" t="str">
        <f>IF(COVER!O11="X","CASH",IF(COVER!O12="X","ACCRUAL ","PLEASE CHECK AN ACCOUNTING BASIS."))</f>
        <v xml:space="preserve">ACCRUAL </v>
      </c>
      <c r="E27" s="1866"/>
    </row>
    <row r="28" spans="1:5" ht="12.25" customHeight="1">
      <c r="A28" s="723"/>
      <c r="B28" s="724"/>
      <c r="C28" s="725" t="s">
        <v>1496</v>
      </c>
      <c r="D28" s="726" t="str">
        <f>IF(COVER!B5="X","SCHOOL DISTRICT",IF(COVER!B6="X","JOINT AGREEMENT","PLEASE CHECK SCHOOL DISTRICT OR JOINT AGREEMENT."))</f>
        <v>SCHOOL DISTRICT</v>
      </c>
      <c r="E28" s="1866"/>
    </row>
    <row r="29" spans="1:5" ht="12.25" customHeight="1">
      <c r="A29" s="723"/>
      <c r="B29" s="724"/>
      <c r="C29" s="725" t="s">
        <v>1087</v>
      </c>
      <c r="D29" s="726" t="str">
        <f>IF(COVER!O11="X","OK",IF(AND('Aud Quest 2'!J88=0,'Aud Quest 2'!I75&lt;DATE(2017,12,31)),"ENTER ACCOUNTING INFO",IF(AND('Aud Quest 2'!J88&gt;0,'Aud Quest 2'!I75&lt;DATE(2017,12,31)),"OK")))</f>
        <v>OK</v>
      </c>
      <c r="E29" s="1866"/>
    </row>
    <row r="30" spans="1:5" ht="12" hidden="1" customHeight="1">
      <c r="A30" s="696"/>
      <c r="B30" s="727"/>
      <c r="C30" s="692" t="s">
        <v>892</v>
      </c>
      <c r="D30" s="695" t="str">
        <f>IF(AND(COVER!J29="X",COVER!J31="X",COVER!L29&lt;&gt;"X"),"OK",IF(AND(COVER!J29="X",COVER!J31&lt;&gt;"X",COVER!L31="X"),"NO FINDINGS WERE ISSUED",IF(AND(COVER!L29="X",COVER!J31&lt;&gt;"X"),"OK","PLEASE CHECK YES or NO.")))</f>
        <v>PLEASE CHECK YES or NO.</v>
      </c>
      <c r="E30" s="1866"/>
    </row>
    <row r="31" spans="1:5" ht="24" hidden="1" customHeight="1">
      <c r="A31" s="696"/>
      <c r="B31" s="727"/>
      <c r="C31" s="692" t="s">
        <v>768</v>
      </c>
      <c r="D31" s="697" t="str">
        <f>IF('Aud Quest 2'!B51="X",IF('Aud Quest 2'!F51&gt;"00/00/00 ","Enter Effective Date","ok"))</f>
        <v>ok</v>
      </c>
      <c r="E31" s="1866"/>
    </row>
    <row r="32" spans="1:5">
      <c r="A32" s="691"/>
      <c r="B32" s="727"/>
      <c r="C32" s="694" t="s">
        <v>1122</v>
      </c>
      <c r="D32" s="695" t="str">
        <f>IF(AND('DeficitAFRSum Calc 43'!F10&lt;0,'DeficitAFRSum Calc 43'!F11&gt;=0,ABS('DeficitAFRSum Calc 43'!F10*3)&gt;ABS('DeficitAFRSum Calc 43'!F11)),'DeficitAFRSum Calc 43'!F16,IF(AND('DeficitAFRSum Calc 43'!F10&lt;0,'DeficitAFRSum Calc 43'!F11&gt;0,ABS('DeficitAFRSum Calc 43'!F10*3)&lt;=ABS('DeficitAFRSum Calc 43'!F11)),'DeficitAFRSum Calc 43'!F17,IF(AND('DeficitAFRSum Calc 43'!F10&lt;0,'DeficitAFRSum Calc 43'!F11&lt;0),'DeficitAFRSum Calc 43'!F16,IF('DeficitAFRSum Calc 43'!F11=0,'DeficitAFRSum Calc 43'!F19,'DeficitAFRSum Calc 43'!F18))))</f>
        <v>Deficit reduction plan is not required.</v>
      </c>
      <c r="E32" s="1866"/>
    </row>
    <row r="33" spans="1:12" ht="12.5" customHeight="1">
      <c r="A33" s="689"/>
      <c r="B33" s="724">
        <f>B26+1</f>
        <v>3</v>
      </c>
      <c r="C33" s="698" t="s">
        <v>752</v>
      </c>
      <c r="D33" s="699"/>
      <c r="E33" s="1867"/>
    </row>
    <row r="34" spans="1:12">
      <c r="A34" s="691"/>
      <c r="B34" s="700"/>
      <c r="C34" s="694" t="s">
        <v>211</v>
      </c>
      <c r="D34" s="701" t="str">
        <f>IF(SUM('FP Info 3'!J10:L10)&lt;=0.0999999,"OK","CORRECT THE TAX RATES BY MOVING THE DECIMAL TWO PLACES TO THE LEFT.")</f>
        <v>OK</v>
      </c>
      <c r="E34" s="1868"/>
      <c r="F34" s="324"/>
      <c r="G34" s="324"/>
      <c r="H34" s="324"/>
      <c r="I34" s="324"/>
      <c r="J34" s="324"/>
    </row>
    <row r="35" spans="1:12">
      <c r="A35" s="691"/>
      <c r="B35" s="728"/>
      <c r="C35" s="694" t="s">
        <v>1498</v>
      </c>
      <c r="D35" s="701" t="str">
        <f>IF(OR('FP Info 3'!D10="",'FP Info 3'!F10="",'FP Info 3'!H10="",'FP Info 3'!L10=""),"ENTRY IS REQUIRED!  IF NO TAX RATE, ENTER 0 IN CELL.","OK")</f>
        <v>OK</v>
      </c>
      <c r="E35" s="1866"/>
      <c r="F35" s="1270"/>
      <c r="G35" s="1270"/>
      <c r="H35" s="1270"/>
      <c r="I35" s="1270"/>
      <c r="J35" s="1270"/>
    </row>
    <row r="36" spans="1:12">
      <c r="A36" s="691"/>
      <c r="B36" s="728"/>
      <c r="C36" s="694" t="s">
        <v>895</v>
      </c>
      <c r="D36" s="693" t="str">
        <f>IF(OR(COVER!B6="x",'FP Info 3'!B32="X",'FP Info 3'!B33="X"),"OK","ENTRY IS REQUIRED!")</f>
        <v>OK</v>
      </c>
      <c r="E36" s="1866"/>
    </row>
    <row r="37" spans="1:12">
      <c r="A37" s="696"/>
      <c r="B37" s="728"/>
      <c r="C37" s="694" t="s">
        <v>1497</v>
      </c>
      <c r="D37" s="704" t="str">
        <f>IF(AND('FP Info 3'!B45="",'FP Info 3'!B46="",'FP Info 3'!B47="",'FP Info 3'!B48="",'FP Info 3'!B49="",'FP Info 3'!B50="",'FP Info 3'!B51="",'FP Info 3'!B52=""),"NO","YES")</f>
        <v>NO</v>
      </c>
      <c r="E37" s="1866"/>
    </row>
    <row r="38" spans="1:12" s="705" customFormat="1" ht="12.75" customHeight="1">
      <c r="A38" s="702"/>
      <c r="B38" s="724">
        <f>B33+1</f>
        <v>4</v>
      </c>
      <c r="C38" s="703" t="s">
        <v>712</v>
      </c>
      <c r="D38" s="704"/>
      <c r="E38" s="1866"/>
    </row>
    <row r="39" spans="1:12" s="705" customFormat="1" ht="13">
      <c r="A39" s="706"/>
      <c r="B39" s="724"/>
      <c r="C39" s="707" t="s">
        <v>753</v>
      </c>
      <c r="D39" s="693" t="str">
        <f>IF('Assets-Liab 5-6'!C4&lt;-0.49, "ERROR!","OK")</f>
        <v>OK</v>
      </c>
      <c r="E39" s="1866"/>
    </row>
    <row r="40" spans="1:12" ht="13">
      <c r="A40" s="706"/>
      <c r="B40" s="724"/>
      <c r="C40" s="707" t="s">
        <v>253</v>
      </c>
      <c r="D40" s="693" t="str">
        <f>IF('Assets-Liab 5-6'!D4&lt;-0.49, "ERROR!","OK")</f>
        <v>OK</v>
      </c>
      <c r="E40" s="1866"/>
      <c r="L40" s="747"/>
    </row>
    <row r="41" spans="1:12" ht="13">
      <c r="A41" s="706"/>
      <c r="B41" s="724"/>
      <c r="C41" s="707" t="s">
        <v>713</v>
      </c>
      <c r="D41" s="693" t="str">
        <f>IF('Assets-Liab 5-6'!E4&lt;-0.49, "ERROR!","OK")</f>
        <v>OK</v>
      </c>
      <c r="E41" s="1866"/>
    </row>
    <row r="42" spans="1:12" ht="13">
      <c r="A42" s="706"/>
      <c r="B42" s="724"/>
      <c r="C42" s="707" t="s">
        <v>254</v>
      </c>
      <c r="D42" s="693" t="str">
        <f>IF('Assets-Liab 5-6'!F4&lt;-0.49, "ERROR!","OK")</f>
        <v>OK</v>
      </c>
      <c r="E42" s="1866"/>
    </row>
    <row r="43" spans="1:12" ht="13">
      <c r="A43" s="706"/>
      <c r="B43" s="724"/>
      <c r="C43" s="707" t="s">
        <v>255</v>
      </c>
      <c r="D43" s="693" t="str">
        <f>IF('Assets-Liab 5-6'!G4&lt;-0.49, "ERROR!","OK")</f>
        <v>OK</v>
      </c>
      <c r="E43" s="1866"/>
    </row>
    <row r="44" spans="1:12" ht="13">
      <c r="A44" s="706"/>
      <c r="B44" s="724"/>
      <c r="C44" s="707" t="s">
        <v>714</v>
      </c>
      <c r="D44" s="693" t="str">
        <f>IF('Assets-Liab 5-6'!H4&lt;-0.49, "ERROR!","OK")</f>
        <v>OK</v>
      </c>
      <c r="E44" s="1866"/>
    </row>
    <row r="45" spans="1:12" ht="13">
      <c r="A45" s="706"/>
      <c r="B45" s="724"/>
      <c r="C45" s="707" t="s">
        <v>256</v>
      </c>
      <c r="D45" s="693" t="str">
        <f>IF('Assets-Liab 5-6'!I4&lt;-0.49, "ERROR!","OK")</f>
        <v>OK</v>
      </c>
      <c r="E45" s="1866"/>
    </row>
    <row r="46" spans="1:12" ht="13">
      <c r="A46" s="706"/>
      <c r="B46" s="724"/>
      <c r="C46" s="707" t="s">
        <v>715</v>
      </c>
      <c r="D46" s="693" t="str">
        <f>IF('Assets-Liab 5-6'!J4&lt;-0.49, "ERROR!","OK")</f>
        <v>OK</v>
      </c>
      <c r="E46" s="1866"/>
    </row>
    <row r="47" spans="1:12" ht="13">
      <c r="A47" s="706"/>
      <c r="B47" s="724"/>
      <c r="C47" s="707" t="s">
        <v>257</v>
      </c>
      <c r="D47" s="693" t="str">
        <f>IF('Assets-Liab 5-6'!K4&lt;-0.49, "ERROR!","OK")</f>
        <v>OK</v>
      </c>
      <c r="E47" s="1866"/>
    </row>
    <row r="48" spans="1:12">
      <c r="A48" s="708"/>
      <c r="B48" s="709">
        <f>B38+1</f>
        <v>5</v>
      </c>
      <c r="C48" s="2432" t="s">
        <v>480</v>
      </c>
      <c r="D48" s="2433"/>
      <c r="E48" s="1867"/>
    </row>
    <row r="49" spans="1:5" ht="13">
      <c r="A49" s="708"/>
      <c r="B49" s="710"/>
      <c r="C49" s="711" t="s">
        <v>1090</v>
      </c>
      <c r="D49" s="712" t="str">
        <f>IF(SUM('Assets-Liab 5-6'!C13)&lt;&gt;SUM('Assets-Liab 5-6'!C41),"ERROR!","OK")</f>
        <v>OK</v>
      </c>
      <c r="E49" s="1866"/>
    </row>
    <row r="50" spans="1:5" ht="13">
      <c r="A50" s="708"/>
      <c r="B50" s="710"/>
      <c r="C50" s="711" t="s">
        <v>1091</v>
      </c>
      <c r="D50" s="712" t="str">
        <f>IF(SUM('Assets-Liab 5-6'!D13)&lt;&gt;SUM('Assets-Liab 5-6'!D41),"ERROR!","OK")</f>
        <v>OK</v>
      </c>
      <c r="E50" s="1866"/>
    </row>
    <row r="51" spans="1:5" ht="13">
      <c r="A51" s="708"/>
      <c r="B51" s="710"/>
      <c r="C51" s="711" t="s">
        <v>1092</v>
      </c>
      <c r="D51" s="712" t="str">
        <f>IF(SUM('Assets-Liab 5-6'!E13)&lt;&gt;SUM('Assets-Liab 5-6'!E41),"ERROR!","OK")</f>
        <v>OK</v>
      </c>
      <c r="E51" s="1866"/>
    </row>
    <row r="52" spans="1:5" ht="13">
      <c r="A52" s="708"/>
      <c r="B52" s="710"/>
      <c r="C52" s="711" t="s">
        <v>1093</v>
      </c>
      <c r="D52" s="712" t="str">
        <f>IF(SUM('Assets-Liab 5-6'!F13)&lt;&gt;SUM('Assets-Liab 5-6'!F41),"ERROR!","OK")</f>
        <v>OK</v>
      </c>
      <c r="E52" s="1866"/>
    </row>
    <row r="53" spans="1:5" ht="13">
      <c r="A53" s="708"/>
      <c r="B53" s="710"/>
      <c r="C53" s="711" t="s">
        <v>1094</v>
      </c>
      <c r="D53" s="712" t="str">
        <f>IF(SUM('Assets-Liab 5-6'!G13)&lt;&gt;SUM('Assets-Liab 5-6'!G41),"ERROR!","OK")</f>
        <v>OK</v>
      </c>
      <c r="E53" s="1866"/>
    </row>
    <row r="54" spans="1:5" ht="13">
      <c r="A54" s="708"/>
      <c r="B54" s="710"/>
      <c r="C54" s="711" t="s">
        <v>1095</v>
      </c>
      <c r="D54" s="712" t="str">
        <f>IF(SUM('Assets-Liab 5-6'!H13)&lt;&gt;SUM('Assets-Liab 5-6'!H41),"ERROR!","OK")</f>
        <v>OK</v>
      </c>
      <c r="E54" s="1866"/>
    </row>
    <row r="55" spans="1:5" ht="13">
      <c r="A55" s="708"/>
      <c r="B55" s="710"/>
      <c r="C55" s="711" t="s">
        <v>1096</v>
      </c>
      <c r="D55" s="712" t="str">
        <f>IF(SUM('Assets-Liab 5-6'!I13)&lt;&gt;SUM('Assets-Liab 5-6'!I41),"ERROR!","OK")</f>
        <v>OK</v>
      </c>
      <c r="E55" s="1866"/>
    </row>
    <row r="56" spans="1:5" ht="13">
      <c r="A56" s="708"/>
      <c r="B56" s="710"/>
      <c r="C56" s="711" t="s">
        <v>1097</v>
      </c>
      <c r="D56" s="712" t="str">
        <f>IF(SUM('Assets-Liab 5-6'!J13)&lt;&gt;SUM('Assets-Liab 5-6'!J41),"ERROR!","OK")</f>
        <v>OK</v>
      </c>
      <c r="E56" s="1866"/>
    </row>
    <row r="57" spans="1:5" ht="13">
      <c r="A57" s="708"/>
      <c r="B57" s="710"/>
      <c r="C57" s="711" t="s">
        <v>1098</v>
      </c>
      <c r="D57" s="712" t="str">
        <f>IF(SUM('Assets-Liab 5-6'!K13)&lt;&gt;SUM('Assets-Liab 5-6'!K41),"ERROR!","OK")</f>
        <v>OK</v>
      </c>
      <c r="E57" s="1866"/>
    </row>
    <row r="58" spans="1:5" ht="13">
      <c r="A58" s="708"/>
      <c r="B58" s="710"/>
      <c r="C58" s="711" t="s">
        <v>1099</v>
      </c>
      <c r="D58" s="712" t="str">
        <f>IF(SUM('Assets-Liab 5-6'!L13)&lt;&gt;('Assets-Liab 5-6'!L41),"ERROR!","OK")</f>
        <v>OK</v>
      </c>
      <c r="E58" s="1866"/>
    </row>
    <row r="59" spans="1:5" ht="13">
      <c r="A59" s="708"/>
      <c r="B59" s="710"/>
      <c r="C59" s="711" t="s">
        <v>1100</v>
      </c>
      <c r="D59" s="712" t="str">
        <f>IF(SUM('Assets-Liab 5-6'!M23)&lt;&gt;('Assets-Liab 5-6'!M41),"ERROR!","OK")</f>
        <v>OK</v>
      </c>
      <c r="E59" s="1866"/>
    </row>
    <row r="60" spans="1:5" ht="13">
      <c r="A60" s="708"/>
      <c r="B60" s="710"/>
      <c r="C60" s="711" t="s">
        <v>1101</v>
      </c>
      <c r="D60" s="712" t="str">
        <f>IF(SUM('Assets-Liab 5-6'!N23)&lt;&gt;('Assets-Liab 5-6'!N41),"ERROR!","OK")</f>
        <v>OK</v>
      </c>
      <c r="E60" s="1866"/>
    </row>
    <row r="61" spans="1:5">
      <c r="A61" s="691"/>
      <c r="B61" s="709">
        <f>B48+1</f>
        <v>6</v>
      </c>
      <c r="C61" s="2424" t="s">
        <v>716</v>
      </c>
      <c r="D61" s="2425"/>
      <c r="E61" s="1867"/>
    </row>
    <row r="62" spans="1:5" s="705" customFormat="1" ht="13">
      <c r="A62" s="691"/>
      <c r="B62" s="700"/>
      <c r="C62" s="707" t="s">
        <v>1102</v>
      </c>
      <c r="D62" s="713" t="str">
        <f>IF('Assets-Liab 5-6'!C38+'Assets-Liab 5-6'!C39='Acct Summary 7-9'!C81,"OK","ERROR!")</f>
        <v>OK</v>
      </c>
      <c r="E62" s="1866"/>
    </row>
    <row r="63" spans="1:5" ht="13">
      <c r="A63" s="691"/>
      <c r="B63" s="700"/>
      <c r="C63" s="707" t="s">
        <v>1103</v>
      </c>
      <c r="D63" s="713" t="str">
        <f>IF((('Assets-Liab 5-6'!D38+'Assets-Liab 5-6'!D39) ='Acct Summary 7-9'!D81), "OK", "ERROR!" )</f>
        <v>OK</v>
      </c>
      <c r="E63" s="1866"/>
    </row>
    <row r="64" spans="1:5" s="705" customFormat="1" ht="13">
      <c r="A64" s="691"/>
      <c r="B64" s="700"/>
      <c r="C64" s="707" t="s">
        <v>1104</v>
      </c>
      <c r="D64" s="713" t="str">
        <f>IF((('Assets-Liab 5-6'!E38 + 'Assets-Liab 5-6'!E39) ='Acct Summary 7-9'!E81), "OK", "ERROR!" )</f>
        <v>OK</v>
      </c>
      <c r="E64" s="1866"/>
    </row>
    <row r="65" spans="1:5" ht="13">
      <c r="A65" s="691"/>
      <c r="B65" s="700"/>
      <c r="C65" s="707" t="s">
        <v>1105</v>
      </c>
      <c r="D65" s="713" t="str">
        <f>IF((('Assets-Liab 5-6'!F38 + 'Assets-Liab 5-6'!F39) ='Acct Summary 7-9'!F81), "OK", "ERROR!" )</f>
        <v>OK</v>
      </c>
      <c r="E65" s="1866"/>
    </row>
    <row r="66" spans="1:5" ht="12.75" customHeight="1">
      <c r="A66" s="691"/>
      <c r="B66" s="700"/>
      <c r="C66" s="707" t="s">
        <v>1113</v>
      </c>
      <c r="D66" s="713" t="str">
        <f>IF((('Assets-Liab 5-6'!G38 + 'Assets-Liab 5-6'!G39) ='Acct Summary 7-9'!G81), "OK", "ERROR!" )</f>
        <v>OK</v>
      </c>
      <c r="E66" s="1866"/>
    </row>
    <row r="67" spans="1:5" ht="13">
      <c r="A67" s="691"/>
      <c r="B67" s="700"/>
      <c r="C67" s="707" t="s">
        <v>1106</v>
      </c>
      <c r="D67" s="713" t="str">
        <f>IF((('Assets-Liab 5-6'!H38 + 'Assets-Liab 5-6'!H39) ='Acct Summary 7-9'!H81), "OK", "ERROR!" )</f>
        <v>OK</v>
      </c>
      <c r="E67" s="1866"/>
    </row>
    <row r="68" spans="1:5" ht="12.75" customHeight="1">
      <c r="A68" s="691"/>
      <c r="B68" s="700"/>
      <c r="C68" s="707" t="s">
        <v>1107</v>
      </c>
      <c r="D68" s="713" t="str">
        <f>IF((('Assets-Liab 5-6'!I38 + 'Assets-Liab 5-6'!I39) ='Acct Summary 7-9'!I81), "OK", "ERROR!" )</f>
        <v>OK</v>
      </c>
      <c r="E68" s="1866"/>
    </row>
    <row r="69" spans="1:5" ht="13">
      <c r="A69" s="691"/>
      <c r="B69" s="700"/>
      <c r="C69" s="707" t="s">
        <v>1108</v>
      </c>
      <c r="D69" s="713" t="str">
        <f>IF((('Assets-Liab 5-6'!J38 + 'Assets-Liab 5-6'!J39) ='Acct Summary 7-9'!J81), "OK", "ERROR!" )</f>
        <v>OK</v>
      </c>
      <c r="E69" s="1866"/>
    </row>
    <row r="70" spans="1:5" ht="13">
      <c r="A70" s="706"/>
      <c r="B70" s="700"/>
      <c r="C70" s="707" t="s">
        <v>1114</v>
      </c>
      <c r="D70" s="713" t="str">
        <f>IF((('Assets-Liab 5-6'!K38 + 'Assets-Liab 5-6'!K39) ='Acct Summary 7-9'!K81), "OK", "ERROR!" )</f>
        <v>OK</v>
      </c>
      <c r="E70" s="1866"/>
    </row>
    <row r="71" spans="1:5">
      <c r="A71" s="689"/>
      <c r="B71" s="724">
        <f>B61+1+1</f>
        <v>8</v>
      </c>
      <c r="C71" s="729" t="s">
        <v>1564</v>
      </c>
      <c r="D71" s="714"/>
      <c r="E71" s="1867"/>
    </row>
    <row r="72" spans="1:5">
      <c r="A72" s="708"/>
      <c r="B72" s="724"/>
      <c r="C72" s="730" t="s">
        <v>926</v>
      </c>
      <c r="D72" s="714"/>
      <c r="E72" s="1867"/>
    </row>
    <row r="73" spans="1:5">
      <c r="A73" s="691"/>
      <c r="B73" s="700"/>
      <c r="C73" s="692" t="s">
        <v>1565</v>
      </c>
      <c r="D73" s="713" t="str">
        <f>IF('Short-Term Long-Term Debt 26'!F49=SUM(,'Acct Summary 7-9'!C33:K33),"OK","ERROR!")</f>
        <v>OK</v>
      </c>
      <c r="E73" s="1866"/>
    </row>
    <row r="74" spans="1:5">
      <c r="A74" s="691"/>
      <c r="B74" s="700"/>
      <c r="C74" s="692" t="s">
        <v>1852</v>
      </c>
      <c r="D74" s="713" t="str">
        <f>IF('Expenditures 16-24'!H174&lt;&gt;'Short-Term Long-Term Debt 26'!H49,"ERROR!","OK")</f>
        <v>OK</v>
      </c>
      <c r="E74" s="1866"/>
    </row>
    <row r="75" spans="1:5">
      <c r="A75" s="689"/>
      <c r="B75" s="709">
        <f>B71+1</f>
        <v>9</v>
      </c>
      <c r="C75" s="2424" t="s">
        <v>1853</v>
      </c>
      <c r="D75" s="2425"/>
      <c r="E75" s="1867"/>
    </row>
    <row r="76" spans="1:5">
      <c r="A76" s="689"/>
      <c r="B76" s="709"/>
      <c r="C76" s="692" t="s">
        <v>1109</v>
      </c>
      <c r="D76" s="715" t="str">
        <f>IF(SUM('Acct Summary 7-9'!C27:K27) =SUM( 'Acct Summary 7-9'!C49:K49),"OK", "ERROR")</f>
        <v>OK</v>
      </c>
      <c r="E76" s="1866"/>
    </row>
    <row r="77" spans="1:5" ht="13">
      <c r="A77" s="691"/>
      <c r="B77" s="700"/>
      <c r="C77" s="707" t="s">
        <v>1110</v>
      </c>
      <c r="D77" s="713" t="str">
        <f>IF(SUM('Acct Summary 7-9'!C28:K28)=SUM('Acct Summary 7-9'!C50:K50),"OK","ERROR!")</f>
        <v>OK</v>
      </c>
      <c r="E77" s="1866"/>
    </row>
    <row r="78" spans="1:5" ht="26">
      <c r="A78" s="716"/>
      <c r="B78" s="700"/>
      <c r="C78" s="707" t="s">
        <v>1342</v>
      </c>
      <c r="D78" s="715" t="str">
        <f>IF(SUM('Acct Summary 7-9'!C42:K42)&gt;=SUM( 'Acct Summary 7-9'!C74:K74),"OK", "ERROR")</f>
        <v>OK</v>
      </c>
      <c r="E78" s="1866"/>
    </row>
    <row r="79" spans="1:5">
      <c r="A79" s="689"/>
      <c r="B79" s="709">
        <f>B75+1</f>
        <v>10</v>
      </c>
      <c r="C79" s="703" t="s">
        <v>1556</v>
      </c>
      <c r="D79" s="717"/>
      <c r="E79" s="1867"/>
    </row>
    <row r="80" spans="1:5" ht="13">
      <c r="A80" s="691"/>
      <c r="B80" s="700"/>
      <c r="C80" s="707" t="s">
        <v>1125</v>
      </c>
      <c r="D80" s="713" t="str">
        <f>IF(SUM('Assets-Liab 5-6'!C38:H38)&gt;=SUM('Rest Tax Levies-Tort Im 27'!G25:K25),"OK","ERROR")</f>
        <v>OK</v>
      </c>
      <c r="E80" s="1866"/>
    </row>
    <row r="81" spans="1:5" ht="13">
      <c r="A81" s="691"/>
      <c r="B81" s="700"/>
      <c r="C81" s="707" t="s">
        <v>1165</v>
      </c>
      <c r="D81" s="713" t="str">
        <f>IF(SUM('Assets-Liab 5-6'!C39:K39)&gt;0,"OK","ENTRY IS REQUIRED!")</f>
        <v>OK</v>
      </c>
      <c r="E81" s="1866"/>
    </row>
    <row r="82" spans="1:5" ht="13">
      <c r="A82" s="691"/>
      <c r="B82" s="718">
        <f>B79+1</f>
        <v>11</v>
      </c>
      <c r="C82" s="749" t="s">
        <v>1126</v>
      </c>
      <c r="D82" s="713"/>
      <c r="E82" s="1866"/>
    </row>
    <row r="83" spans="1:5" ht="13">
      <c r="A83" s="691"/>
      <c r="B83" s="700"/>
      <c r="C83" s="707" t="s">
        <v>1461</v>
      </c>
      <c r="D83" s="713" t="str">
        <f>IF(ISNUMBER('Acct Summary 7-9'!C9),"OK","ENTRY IS REQUIRED!")</f>
        <v>OK</v>
      </c>
      <c r="E83" s="1866"/>
    </row>
    <row r="84" spans="1:5">
      <c r="A84" s="708"/>
      <c r="B84" s="709">
        <f>B79+1+1</f>
        <v>12</v>
      </c>
      <c r="C84" s="719" t="s">
        <v>1854</v>
      </c>
      <c r="D84" s="720" t="str">
        <f>IF(OR(COVER!$B$6="X",'PCTC-OEPP 33-35'!F98&gt;0),"OK","PLEASE ENTER 9 MO ADA.")</f>
        <v>OK</v>
      </c>
      <c r="E84" s="1866"/>
    </row>
    <row r="85" spans="1:5">
      <c r="A85" s="689"/>
      <c r="B85" s="709">
        <v>13</v>
      </c>
      <c r="C85" s="719" t="s">
        <v>1855</v>
      </c>
      <c r="D85" s="720" t="str">
        <f>IF(OR(COVER!$B$6="X",ISNUMBER('PCTC-OEPP 33-35'!F192)),"OK","PLEASE ENTER AMOUNT or 0.")</f>
        <v>OK</v>
      </c>
      <c r="E85" s="1866"/>
    </row>
    <row r="86" spans="1:5">
      <c r="A86" s="689"/>
      <c r="B86" s="709">
        <v>14</v>
      </c>
      <c r="C86" s="719" t="s">
        <v>1856</v>
      </c>
      <c r="D86" s="720" t="str">
        <f>IF(OR(COVER!$B$6="X",ISNUMBER('PCTC-OEPP 33-35'!F193)),"OK","PLEASE ENTER AMOUNT or 0.")</f>
        <v>OK</v>
      </c>
      <c r="E86" s="1866"/>
    </row>
    <row r="87" spans="1:5" ht="26">
      <c r="A87" s="689"/>
      <c r="B87" s="709">
        <v>15</v>
      </c>
      <c r="C87" s="1861" t="s">
        <v>1635</v>
      </c>
      <c r="D87" s="1193" t="str">
        <f>IF('Contracts Paid in CY 36'!A20="","PLEASE ENTER CONTRACTS PAID IN CURRENT YEAR.  IF NONE, STATE NO CONTRACTS.","OK")</f>
        <v>OK</v>
      </c>
      <c r="E87" s="1862"/>
    </row>
    <row r="88" spans="1:5">
      <c r="A88" s="689"/>
      <c r="B88" s="709">
        <v>16</v>
      </c>
      <c r="C88" s="719" t="s">
        <v>1636</v>
      </c>
      <c r="D88" s="712" t="str">
        <f>IF('Shared Outsourced Services 38'!B8="X","OK",IF('Shared Outsourced Services 38'!K34&gt;0,"OK","ENTRY REQUIRED!"))</f>
        <v>OK</v>
      </c>
      <c r="E88" s="1866"/>
    </row>
    <row r="89" spans="1:5">
      <c r="A89" s="708"/>
      <c r="B89" s="709">
        <v>17</v>
      </c>
      <c r="C89" s="719" t="s">
        <v>1637</v>
      </c>
      <c r="D89" s="721" t="str">
        <f>IF(COVER!B5="X",IF('AC 39'!L19=0,"ENTER BUDGET DATA!","OK"),"OK")</f>
        <v>OK</v>
      </c>
      <c r="E89" s="1866"/>
    </row>
    <row r="90" spans="1:5">
      <c r="A90" s="708"/>
      <c r="B90" s="709">
        <v>18</v>
      </c>
      <c r="C90" s="719" t="s">
        <v>1873</v>
      </c>
      <c r="D90" s="1321" t="str">
        <f>'Rest Tax Levies-Tort Im 27'!G47</f>
        <v>OK</v>
      </c>
      <c r="E90" s="1866"/>
    </row>
    <row r="91" spans="1:5">
      <c r="A91" s="708"/>
      <c r="B91" s="709">
        <v>19</v>
      </c>
      <c r="C91" s="719" t="s">
        <v>1669</v>
      </c>
      <c r="D91" s="1321" t="str">
        <f>IF(OR('Assets-Liab 5-6'!C45="",'Assets-Liab 5-6'!C48="",'Assets-Liab 5-6'!C49="",'Acct Summary 7-9'!C85="",'Expenditures 16-24'!H33="",'Revenues 10-15'!C82=""),"ENTRY IS REQUIRED!  IF ZERO, ENTER 0 in cell.","OK")</f>
        <v>OK</v>
      </c>
      <c r="E91" s="1866"/>
    </row>
    <row r="92" spans="1:5">
      <c r="A92" s="708"/>
      <c r="B92" s="709">
        <v>20</v>
      </c>
      <c r="C92" s="719" t="s">
        <v>1642</v>
      </c>
      <c r="D92" s="1321" t="str">
        <f>'CARES CRRSA ARP 28-31'!L33</f>
        <v>OK</v>
      </c>
      <c r="E92" s="1866"/>
    </row>
    <row r="93" spans="1:5">
      <c r="A93" s="708"/>
      <c r="B93" s="709">
        <v>21</v>
      </c>
      <c r="C93" s="719" t="s">
        <v>1881</v>
      </c>
      <c r="D93" s="1321" t="str">
        <f>IF(AND(('CARES CRRSA ARP 28-31'!D4=""),('CARES CRRSA ARP 28-31'!G4="")),"ERROR, check yes or no","OK")</f>
        <v>OK</v>
      </c>
      <c r="E93" s="1866"/>
    </row>
  </sheetData>
  <sheetProtection algorithmName="SHA-512" hashValue="DH+71xO90NYZ4xJ2M051UIckEAzcC+z9wEVSQZKgipWejPFKFLCNsJr2IdcCvjI0qm1FCmmeW0IjIdA4oMNSvg==" saltValue="w0009DRE0GbuIHAK16J/Yw==" spinCount="100000" sheet="1" objects="1" scenarios="1"/>
  <mergeCells count="10">
    <mergeCell ref="A2:C7"/>
    <mergeCell ref="A9:D9"/>
    <mergeCell ref="A19:D19"/>
    <mergeCell ref="A20:D20"/>
    <mergeCell ref="C61:D61"/>
    <mergeCell ref="C75:D75"/>
    <mergeCell ref="C12:D12"/>
    <mergeCell ref="C26:D26"/>
    <mergeCell ref="C25:D25"/>
    <mergeCell ref="C48:D48"/>
  </mergeCells>
  <phoneticPr fontId="18" type="noConversion"/>
  <pageMargins left="0.51" right="0.2" top="0.3" bottom="0.3" header="0.25" footer="0.25"/>
  <pageSetup scale="65" firstPageNumber="32" orientation="portrait" r:id="rId1"/>
  <headerFooter alignWithMargins="0"/>
</worksheet>
</file>

<file path=xl/worksheets/sheet2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52">
    <tabColor rgb="FF92D050"/>
  </sheetPr>
  <dimension ref="A1:G9140"/>
  <sheetViews>
    <sheetView zoomScaleNormal="100" workbookViewId="0">
      <pane ySplit="1" topLeftCell="A2" activePane="bottomLeft" state="frozen"/>
      <selection activeCell="W22" sqref="W22"/>
      <selection pane="bottomLeft" activeCell="F3" sqref="F3"/>
    </sheetView>
  </sheetViews>
  <sheetFormatPr baseColWidth="10" defaultColWidth="8.83203125" defaultRowHeight="13"/>
  <cols>
    <col min="1" max="1" width="65.6640625" bestFit="1" customWidth="1"/>
    <col min="2" max="2" width="38.83203125" style="127" bestFit="1" customWidth="1"/>
    <col min="3" max="3" width="3.5" style="2" customWidth="1"/>
    <col min="4" max="4" width="8.83203125" style="2" customWidth="1"/>
    <col min="5" max="5" width="20.6640625" style="2" bestFit="1" customWidth="1"/>
    <col min="6" max="6" width="20.6640625" customWidth="1"/>
    <col min="7" max="7" width="23.1640625" customWidth="1"/>
  </cols>
  <sheetData>
    <row r="1" spans="1:7" ht="16">
      <c r="A1" t="s">
        <v>498</v>
      </c>
      <c r="E1" s="909" t="s">
        <v>1452</v>
      </c>
      <c r="F1" s="909" t="s">
        <v>1453</v>
      </c>
      <c r="G1" s="1192" t="s">
        <v>1458</v>
      </c>
    </row>
    <row r="2" spans="1:7" ht="16">
      <c r="A2" t="s">
        <v>219</v>
      </c>
      <c r="B2" s="127" t="str">
        <f>COVER!A13</f>
        <v>06-016-1060-02</v>
      </c>
      <c r="E2" s="908">
        <v>2021</v>
      </c>
      <c r="F2" s="908">
        <v>2</v>
      </c>
      <c r="G2" s="1191">
        <v>101000300</v>
      </c>
    </row>
    <row r="3" spans="1:7" ht="15">
      <c r="A3" t="s">
        <v>875</v>
      </c>
      <c r="B3" s="127" t="str">
        <f>COVER!A15</f>
        <v>Cook</v>
      </c>
      <c r="E3" s="1142" t="s">
        <v>1455</v>
      </c>
      <c r="F3" s="1142" t="s">
        <v>1454</v>
      </c>
      <c r="G3" s="1191">
        <v>101000400</v>
      </c>
    </row>
    <row r="4" spans="1:7" ht="15">
      <c r="A4" t="s">
        <v>923</v>
      </c>
      <c r="B4" s="127" t="str">
        <f>COVER!A17</f>
        <v>LaGrange Highlands School District 106</v>
      </c>
      <c r="E4" s="1140" t="d">
        <v>2021-10-15</v>
      </c>
      <c r="F4" s="1141" t="d">
        <v>2021-11-15</v>
      </c>
      <c r="G4" s="1191">
        <v>101000600</v>
      </c>
    </row>
    <row r="5" spans="1:7" ht="15">
      <c r="A5" t="s">
        <v>640</v>
      </c>
      <c r="B5" s="127" t="str">
        <f>COVER!A38</f>
        <v>John Munch</v>
      </c>
      <c r="G5" s="1191">
        <v>101000800</v>
      </c>
    </row>
    <row r="6" spans="1:7" ht="15">
      <c r="A6" t="s">
        <v>645</v>
      </c>
      <c r="B6" s="127">
        <f>COVER!P35</f>
        <v>0</v>
      </c>
      <c r="G6" s="1191">
        <v>801000300</v>
      </c>
    </row>
    <row r="7" spans="1:7" ht="15">
      <c r="A7" t="s">
        <v>641</v>
      </c>
      <c r="B7" s="127">
        <f>COVER!I38</f>
        <v>0</v>
      </c>
      <c r="G7" s="1191">
        <v>801000400</v>
      </c>
    </row>
    <row r="8" spans="1:7" ht="15">
      <c r="A8" t="s">
        <v>642</v>
      </c>
      <c r="B8" s="127">
        <f>COVER!T38</f>
        <v>0</v>
      </c>
      <c r="G8" s="1191">
        <v>801000600</v>
      </c>
    </row>
    <row r="9" spans="1:7" ht="15">
      <c r="A9" s="3" t="s">
        <v>876</v>
      </c>
      <c r="B9" s="145" t="str">
        <f>AUDITCHECK!D27</f>
        <v xml:space="preserve">ACCRUAL </v>
      </c>
      <c r="G9" s="1191">
        <v>801000800</v>
      </c>
    </row>
    <row r="10" spans="1:7" ht="15">
      <c r="A10" s="3" t="s">
        <v>1484</v>
      </c>
      <c r="B10" s="145">
        <f>COVER!J24</f>
        <v>0</v>
      </c>
      <c r="G10" s="1191">
        <v>102100300</v>
      </c>
    </row>
    <row r="11" spans="1:7" ht="15">
      <c r="A11" t="s">
        <v>893</v>
      </c>
      <c r="B11" s="127" t="str">
        <f>COVER!B5</f>
        <v>X</v>
      </c>
      <c r="G11" s="1191">
        <v>102100400</v>
      </c>
    </row>
    <row r="12" spans="1:7" ht="15">
      <c r="A12" t="s">
        <v>894</v>
      </c>
      <c r="B12" s="127">
        <f>COVER!B6</f>
        <v>0</v>
      </c>
      <c r="G12" s="1191">
        <v>102100600</v>
      </c>
    </row>
    <row r="13" spans="1:7" ht="15">
      <c r="A13" t="s">
        <v>519</v>
      </c>
      <c r="B13" s="127" t="str">
        <f>COVER!T23</f>
        <v>065033525</v>
      </c>
      <c r="G13" s="1191">
        <v>102100800</v>
      </c>
    </row>
    <row r="14" spans="1:7" ht="15">
      <c r="A14" t="s">
        <v>368</v>
      </c>
      <c r="B14" s="127" t="str">
        <f>COVER!T13</f>
        <v>Baker Tilly US, LLP</v>
      </c>
      <c r="G14" s="1191">
        <v>202100300</v>
      </c>
    </row>
    <row r="15" spans="1:7" ht="15">
      <c r="A15" t="s">
        <v>805</v>
      </c>
      <c r="B15" s="127" t="str">
        <f>COVER!T15</f>
        <v>Joe Lightcap</v>
      </c>
      <c r="G15" s="1191">
        <v>202100400</v>
      </c>
    </row>
    <row r="16" spans="1:7" ht="15">
      <c r="A16" t="s">
        <v>1042</v>
      </c>
      <c r="B16" s="127" t="str">
        <f>COVER!T17</f>
        <v>1301 West 22nd Street, Suite 400</v>
      </c>
      <c r="G16" s="1191">
        <v>202100600</v>
      </c>
    </row>
    <row r="17" spans="1:7" ht="15">
      <c r="A17" t="s">
        <v>806</v>
      </c>
      <c r="B17" s="127" t="str">
        <f>COVER!T25</f>
        <v>joe.lightcap@bakertilly.com</v>
      </c>
      <c r="G17" s="1191">
        <v>202100800</v>
      </c>
    </row>
    <row r="18" spans="1:7" ht="15">
      <c r="A18" t="s">
        <v>807</v>
      </c>
      <c r="B18" s="127" t="str">
        <f>COVER!T19</f>
        <v>Oak Brook</v>
      </c>
      <c r="G18" s="1191">
        <v>402100300</v>
      </c>
    </row>
    <row r="19" spans="1:7" ht="15">
      <c r="A19" t="s">
        <v>423</v>
      </c>
      <c r="B19" s="127" t="str">
        <f>COVER!X19</f>
        <v>IL</v>
      </c>
      <c r="G19" s="1191">
        <v>402100400</v>
      </c>
    </row>
    <row r="20" spans="1:7" ht="15">
      <c r="A20" t="s">
        <v>808</v>
      </c>
      <c r="B20" s="127">
        <f>COVER!Z19</f>
        <v>60523</v>
      </c>
      <c r="G20" s="1191">
        <v>402100600</v>
      </c>
    </row>
    <row r="21" spans="1:7" ht="15">
      <c r="A21" t="s">
        <v>1044</v>
      </c>
      <c r="B21" s="127" t="str">
        <f>COVER!T21</f>
        <v>(630) 990-3131</v>
      </c>
      <c r="G21" s="1191">
        <v>402100800</v>
      </c>
    </row>
    <row r="22" spans="1:7" ht="15">
      <c r="A22" t="s">
        <v>1043</v>
      </c>
      <c r="B22" s="127">
        <f>COVER!Y21</f>
        <v>0</v>
      </c>
      <c r="G22" s="1191">
        <v>802100300</v>
      </c>
    </row>
    <row r="23" spans="1:7" ht="15">
      <c r="A23" t="s">
        <v>695</v>
      </c>
      <c r="B23" s="127">
        <f>COVER!B34</f>
        <v>0</v>
      </c>
      <c r="G23" s="1191">
        <v>802100400</v>
      </c>
    </row>
    <row r="24" spans="1:7" ht="15">
      <c r="A24" t="s">
        <v>1045</v>
      </c>
      <c r="B24" s="127">
        <f>COVER!L34</f>
        <v>0</v>
      </c>
      <c r="G24" s="1191">
        <v>802100600</v>
      </c>
    </row>
    <row r="25" spans="1:7" ht="15">
      <c r="A25" t="s">
        <v>224</v>
      </c>
      <c r="B25" s="127">
        <f>COVER!U34</f>
        <v>0</v>
      </c>
      <c r="G25" s="1191">
        <v>802100800</v>
      </c>
    </row>
    <row r="26" spans="1:7" ht="15">
      <c r="A26" t="s">
        <v>263</v>
      </c>
      <c r="B26" s="127" t="str">
        <f>IF('Aud Quest 2'!B9="x","Yes",IF('Aud Quest 2'!B9&lt;&gt;"x","0"))</f>
        <v>0</v>
      </c>
      <c r="G26" s="1191">
        <v>102200300</v>
      </c>
    </row>
    <row r="27" spans="1:7" ht="15">
      <c r="A27" t="s">
        <v>264</v>
      </c>
      <c r="B27" s="127" t="str">
        <f>IF('Aud Quest 2'!B11="x","Yes",IF('Aud Quest 2'!B11&lt;&gt;"x","0"))</f>
        <v>0</v>
      </c>
      <c r="G27" s="1191">
        <v>102200400</v>
      </c>
    </row>
    <row r="28" spans="1:7" ht="15">
      <c r="A28" t="s">
        <v>265</v>
      </c>
      <c r="B28" s="127" t="str">
        <f>IF('Aud Quest 2'!B13="x","Yes",IF('Aud Quest 2'!B13&lt;&gt;"x","0"))</f>
        <v>0</v>
      </c>
      <c r="G28" s="1191">
        <v>102200600</v>
      </c>
    </row>
    <row r="29" spans="1:7" ht="15">
      <c r="A29" t="s">
        <v>597</v>
      </c>
      <c r="B29" s="127" t="str">
        <f>IF('Aud Quest 2'!B14="x","Yes",IF('Aud Quest 2'!B14&lt;&gt;"x","0"))</f>
        <v>0</v>
      </c>
      <c r="G29" s="1191">
        <v>102200800</v>
      </c>
    </row>
    <row r="30" spans="1:7" ht="15">
      <c r="A30" t="s">
        <v>596</v>
      </c>
      <c r="B30" s="127" t="str">
        <f>IF('Aud Quest 2'!B15="x","Yes",IF('Aud Quest 2'!B15&lt;&gt;"x","0"))</f>
        <v>0</v>
      </c>
      <c r="G30" s="1191">
        <v>802200300</v>
      </c>
    </row>
    <row r="31" spans="1:7" ht="15">
      <c r="A31" t="s">
        <v>598</v>
      </c>
      <c r="B31" s="127" t="str">
        <f>IF('Aud Quest 2'!B16="x","Yes",IF('Aud Quest 2'!B16&lt;&gt;"x","0"))</f>
        <v>0</v>
      </c>
      <c r="G31" s="1191">
        <v>802200400</v>
      </c>
    </row>
    <row r="32" spans="1:7" ht="15">
      <c r="A32" t="s">
        <v>599</v>
      </c>
      <c r="B32" s="127" t="str">
        <f>IF('Aud Quest 2'!B18="x","Yes",IF('Aud Quest 2'!B18&lt;&gt;"x","0"))</f>
        <v>0</v>
      </c>
      <c r="G32" s="1191">
        <v>802200600</v>
      </c>
    </row>
    <row r="33" spans="1:7" ht="15">
      <c r="A33" t="s">
        <v>600</v>
      </c>
      <c r="B33" s="127" t="str">
        <f>IF('Aud Quest 2'!B20="x","Yes",IF('Aud Quest 2'!B20&lt;&gt;"x","0"))</f>
        <v>0</v>
      </c>
      <c r="G33" s="1191">
        <v>802200800</v>
      </c>
    </row>
    <row r="34" spans="1:7" ht="15">
      <c r="A34" t="s">
        <v>594</v>
      </c>
      <c r="B34" s="127" t="str">
        <f>IF('Aud Quest 2'!B22="x","Yes",IF('Aud Quest 2'!B22&lt;&gt;"x","0"))</f>
        <v>0</v>
      </c>
      <c r="G34" s="1191">
        <v>102300300</v>
      </c>
    </row>
    <row r="35" spans="1:7" ht="15">
      <c r="A35" t="s">
        <v>694</v>
      </c>
      <c r="B35" s="127" t="str">
        <f>IF('Aud Quest 2'!B24="x","Yes",IF('Aud Quest 2'!B24&lt;&gt;"x","0"))</f>
        <v>0</v>
      </c>
      <c r="G35" s="1191">
        <v>102300400</v>
      </c>
    </row>
    <row r="36" spans="1:7" ht="15">
      <c r="A36" t="s">
        <v>274</v>
      </c>
      <c r="B36" s="127" t="str">
        <f>IF('Aud Quest 2'!B25="x","Yes",IF('Aud Quest 2'!B25&lt;&gt;"x","0"))</f>
        <v>0</v>
      </c>
      <c r="G36" s="1191">
        <v>102300600</v>
      </c>
    </row>
    <row r="37" spans="1:7" ht="15">
      <c r="A37" t="s">
        <v>275</v>
      </c>
      <c r="B37" s="127" t="str">
        <f>IF('Aud Quest 2'!B27="x","Yes",IF('Aud Quest 2'!B27&lt;&gt;"x","0"))</f>
        <v>0</v>
      </c>
      <c r="G37" s="1191">
        <v>102300800</v>
      </c>
    </row>
    <row r="38" spans="1:7" ht="15">
      <c r="A38" t="s">
        <v>266</v>
      </c>
      <c r="B38" s="127" t="str">
        <f>IF('Aud Quest 2'!B29="x","Yes",IF('Aud Quest 2'!B29&lt;&gt;"x","0"))</f>
        <v>0</v>
      </c>
      <c r="G38" s="1191">
        <v>802300300</v>
      </c>
    </row>
    <row r="39" spans="1:7" ht="15">
      <c r="A39" t="s">
        <v>267</v>
      </c>
      <c r="B39" s="127" t="str">
        <f>IF('Aud Quest 2'!B31="x","Yes",IF('Aud Quest 2'!B31&lt;&gt;"x","0"))</f>
        <v>0</v>
      </c>
      <c r="G39" s="1191">
        <v>802300400</v>
      </c>
    </row>
    <row r="40" spans="1:7" ht="15">
      <c r="A40" t="s">
        <v>268</v>
      </c>
      <c r="B40" s="127" t="str">
        <f>IF('Aud Quest 2'!B37="x","Yes",IF('Aud Quest 2'!B37&lt;&gt;"x","0"))</f>
        <v>0</v>
      </c>
      <c r="G40" s="1191">
        <v>802300600</v>
      </c>
    </row>
    <row r="41" spans="1:7" ht="15">
      <c r="A41" t="s">
        <v>269</v>
      </c>
      <c r="B41" s="127" t="str">
        <f>IF('Aud Quest 2'!B40="x","Yes",IF('Aud Quest 2'!B40&lt;&gt;"x","0"))</f>
        <v>0</v>
      </c>
      <c r="G41" s="1191">
        <v>802300800</v>
      </c>
    </row>
    <row r="42" spans="1:7" ht="15">
      <c r="A42" s="1" t="s">
        <v>270</v>
      </c>
      <c r="B42" s="127" t="str">
        <f>IF('Aud Quest 2'!B42="x","Yes",IF('Aud Quest 2'!B42&lt;&gt;"x","0"))</f>
        <v>0</v>
      </c>
      <c r="G42" s="1191">
        <v>102400300</v>
      </c>
    </row>
    <row r="43" spans="1:7" ht="15">
      <c r="A43" t="s">
        <v>271</v>
      </c>
      <c r="B43" s="127" t="str">
        <f>IF('Aud Quest 2'!B44="x","Yes",IF('Aud Quest 2'!B44&lt;&gt;"x","0"))</f>
        <v>0</v>
      </c>
      <c r="G43" s="1191">
        <v>102400400</v>
      </c>
    </row>
    <row r="44" spans="1:7" ht="15">
      <c r="A44" t="s">
        <v>272</v>
      </c>
      <c r="B44" s="127" t="str">
        <f>IF('Aud Quest 2'!B49="x","Yes",IF('Aud Quest 2'!B49&lt;&gt;"x","0"))</f>
        <v>0</v>
      </c>
      <c r="G44" s="1191">
        <v>102400600</v>
      </c>
    </row>
    <row r="45" spans="1:7" ht="15">
      <c r="A45" t="s">
        <v>273</v>
      </c>
      <c r="B45" s="127" t="str">
        <f>IF('Aud Quest 2'!B50="x","Yes",IF('Aud Quest 2'!B50&lt;&gt;"x","0"))</f>
        <v>0</v>
      </c>
      <c r="G45" s="1191">
        <v>102400800</v>
      </c>
    </row>
    <row r="46" spans="1:7" ht="15">
      <c r="A46" s="119" t="s">
        <v>427</v>
      </c>
      <c r="G46" s="1191">
        <v>802400300</v>
      </c>
    </row>
    <row r="47" spans="1:7" ht="15">
      <c r="A47" s="1" t="s">
        <v>1202</v>
      </c>
      <c r="B47" s="127" t="str">
        <f>IF('Aud Quest 2'!B51="x","Yes",IF('Aud Quest 2'!B51&lt;&gt;"x","0"))</f>
        <v>Yes</v>
      </c>
      <c r="G47" s="1191">
        <v>802400400</v>
      </c>
    </row>
    <row r="48" spans="1:7" ht="15">
      <c r="A48" s="1" t="s">
        <v>1201</v>
      </c>
      <c r="B48" s="138" t="d">
        <f>'Aud Quest 2'!H51</f>
        <v>1991-01-01</v>
      </c>
      <c r="G48" s="1191">
        <v>802400600</v>
      </c>
    </row>
    <row r="49" spans="1:7" ht="15">
      <c r="A49" s="1" t="s">
        <v>1203</v>
      </c>
      <c r="B49" s="127" t="str">
        <f>IF('Aud Quest 2'!B52="x","Yes",IF('Aud Quest 2'!B52&lt;&gt;"x","0"))</f>
        <v>0</v>
      </c>
      <c r="G49" s="1191">
        <v>802400800</v>
      </c>
    </row>
    <row r="50" spans="1:7" ht="15">
      <c r="A50" t="s">
        <v>276</v>
      </c>
      <c r="B50" s="127">
        <f>('Aud Quest 2'!D54)</f>
        <v>0</v>
      </c>
      <c r="G50" s="1191">
        <v>102510300</v>
      </c>
    </row>
    <row r="51" spans="1:7" ht="15">
      <c r="A51" s="1" t="s">
        <v>277</v>
      </c>
      <c r="B51" s="127">
        <f>IF('FP Info 3'!B45="X","Yes",0)</f>
        <v>0</v>
      </c>
      <c r="G51" s="1191">
        <v>102510400</v>
      </c>
    </row>
    <row r="52" spans="1:7" ht="15">
      <c r="A52" t="s">
        <v>278</v>
      </c>
      <c r="B52" s="127">
        <f>IF('FP Info 3'!B46="X","Yes",0)</f>
        <v>0</v>
      </c>
      <c r="G52" s="1191">
        <v>102510600</v>
      </c>
    </row>
    <row r="53" spans="1:7" ht="15">
      <c r="A53" t="s">
        <v>279</v>
      </c>
      <c r="B53" s="127">
        <f>IF('FP Info 3'!B47="X","Yes",0)</f>
        <v>0</v>
      </c>
      <c r="G53" s="1191">
        <v>102510800</v>
      </c>
    </row>
    <row r="54" spans="1:7" ht="15">
      <c r="A54" t="s">
        <v>280</v>
      </c>
      <c r="B54" s="127">
        <f>IF('FP Info 3'!B48="X","Yes",0)</f>
        <v>0</v>
      </c>
      <c r="G54" s="1191">
        <v>202510300</v>
      </c>
    </row>
    <row r="55" spans="1:7" ht="15">
      <c r="A55" t="s">
        <v>281</v>
      </c>
      <c r="B55" s="127">
        <f>IF('FP Info 3'!B49="X","Yes",0)</f>
        <v>0</v>
      </c>
      <c r="G55" s="1191">
        <v>202510400</v>
      </c>
    </row>
    <row r="56" spans="1:7" ht="15">
      <c r="A56" t="s">
        <v>282</v>
      </c>
      <c r="B56" s="127">
        <f>IF('FP Info 3'!B50="X","Yes",0)</f>
        <v>0</v>
      </c>
      <c r="G56" s="1191">
        <v>202510600</v>
      </c>
    </row>
    <row r="57" spans="1:7" ht="15">
      <c r="A57" t="s">
        <v>283</v>
      </c>
      <c r="B57" s="127">
        <f>IF('FP Info 3'!B51="X","Yes",0)</f>
        <v>0</v>
      </c>
      <c r="G57" s="1191">
        <v>202510800</v>
      </c>
    </row>
    <row r="58" spans="1:7" ht="15">
      <c r="A58" t="s">
        <v>284</v>
      </c>
      <c r="B58" s="127">
        <f>IF('FP Info 3'!B52="X","Yes",0)</f>
        <v>0</v>
      </c>
      <c r="G58" s="1191">
        <v>802510300</v>
      </c>
    </row>
    <row r="59" spans="1:7" ht="15">
      <c r="A59" t="s">
        <v>285</v>
      </c>
      <c r="B59" s="127">
        <f>('FP Info 3'!A54)</f>
        <v>0</v>
      </c>
      <c r="G59" s="1191">
        <v>802510400</v>
      </c>
    </row>
    <row r="60" spans="1:7" ht="15">
      <c r="A60" s="10">
        <v>1</v>
      </c>
      <c r="B60" s="1144"/>
      <c r="D60" s="2" t="str">
        <f>IF(ISBLANK(B60),"OK",IF(A60-B60=0,"OK","Error?"))</f>
        <v>OK</v>
      </c>
      <c r="G60" s="1191">
        <v>802510600</v>
      </c>
    </row>
    <row r="61" spans="1:7" ht="15">
      <c r="A61" s="10">
        <v>2</v>
      </c>
      <c r="B61" s="1144"/>
      <c r="D61" s="2" t="str">
        <f t="shared" ref="D61:D124" si="0">IF(ISBLANK(B61),"OK",IF(A61-B61=0,"OK","Error?"))</f>
        <v>OK</v>
      </c>
      <c r="G61" s="1191">
        <v>802510800</v>
      </c>
    </row>
    <row r="62" spans="1:7" ht="15">
      <c r="A62" s="10">
        <v>3</v>
      </c>
      <c r="B62" s="1144"/>
      <c r="D62" s="2" t="str">
        <f t="shared" si="0"/>
        <v>OK</v>
      </c>
      <c r="G62" s="1191">
        <v>102520300</v>
      </c>
    </row>
    <row r="63" spans="1:7" ht="15">
      <c r="A63" s="5">
        <v>4</v>
      </c>
      <c r="B63" s="1144">
        <f>'Assets-Liab 5-6'!C6</f>
        <v>5042007</v>
      </c>
      <c r="D63" s="2" t="str">
        <f t="shared" si="0"/>
        <v>Error?</v>
      </c>
      <c r="G63" s="1191">
        <v>102520400</v>
      </c>
    </row>
    <row r="64" spans="1:7" ht="15">
      <c r="A64" s="10">
        <v>5</v>
      </c>
      <c r="B64" s="1144"/>
      <c r="D64" s="2" t="str">
        <f t="shared" si="0"/>
        <v>OK</v>
      </c>
      <c r="G64" s="1191">
        <v>102520600</v>
      </c>
    </row>
    <row r="65" spans="1:7" ht="15">
      <c r="A65" s="10">
        <v>6</v>
      </c>
      <c r="B65" s="1144"/>
      <c r="D65" s="2" t="str">
        <f t="shared" si="0"/>
        <v>OK</v>
      </c>
      <c r="G65" s="1191">
        <v>102520800</v>
      </c>
    </row>
    <row r="66" spans="1:7" ht="15">
      <c r="A66" s="10">
        <v>7</v>
      </c>
      <c r="B66" s="1144"/>
      <c r="D66" s="2" t="str">
        <f t="shared" si="0"/>
        <v>OK</v>
      </c>
      <c r="G66" s="1191">
        <v>802520300</v>
      </c>
    </row>
    <row r="67" spans="1:7" ht="15">
      <c r="A67" s="10">
        <v>8</v>
      </c>
      <c r="B67" s="1144"/>
      <c r="D67" s="2" t="str">
        <f t="shared" si="0"/>
        <v>OK</v>
      </c>
      <c r="G67" s="1191">
        <v>802520400</v>
      </c>
    </row>
    <row r="68" spans="1:7" ht="15">
      <c r="A68" s="10">
        <v>9</v>
      </c>
      <c r="B68" s="1144"/>
      <c r="D68" s="2" t="str">
        <f t="shared" si="0"/>
        <v>OK</v>
      </c>
      <c r="G68" s="1191">
        <v>802520600</v>
      </c>
    </row>
    <row r="69" spans="1:7" ht="15">
      <c r="A69" s="10">
        <v>10</v>
      </c>
      <c r="B69" s="1144"/>
      <c r="D69" s="2" t="str">
        <f t="shared" si="0"/>
        <v>OK</v>
      </c>
      <c r="G69" s="1191">
        <v>802520800</v>
      </c>
    </row>
    <row r="70" spans="1:7" ht="15">
      <c r="A70" s="5">
        <v>11</v>
      </c>
      <c r="B70" s="1144">
        <f>'Assets-Liab 5-6'!C10</f>
        <v>0</v>
      </c>
      <c r="D70" s="2" t="str">
        <f t="shared" si="0"/>
        <v>Error?</v>
      </c>
      <c r="G70" s="1191">
        <v>102540300</v>
      </c>
    </row>
    <row r="71" spans="1:7" ht="15">
      <c r="A71" s="5">
        <v>12</v>
      </c>
      <c r="B71" s="1144">
        <f>'Assets-Liab 5-6'!C5</f>
        <v>0</v>
      </c>
      <c r="D71" s="2" t="str">
        <f t="shared" si="0"/>
        <v>Error?</v>
      </c>
      <c r="G71" s="1191">
        <v>102540400</v>
      </c>
    </row>
    <row r="72" spans="1:7" ht="15">
      <c r="A72" s="10">
        <v>13</v>
      </c>
      <c r="B72" s="1144"/>
      <c r="D72" s="2" t="str">
        <f t="shared" si="0"/>
        <v>OK</v>
      </c>
      <c r="G72" s="1191">
        <v>102540600</v>
      </c>
    </row>
    <row r="73" spans="1:7" ht="15">
      <c r="A73" s="10">
        <v>14</v>
      </c>
      <c r="B73" s="1144"/>
      <c r="D73" s="2" t="str">
        <f t="shared" si="0"/>
        <v>OK</v>
      </c>
      <c r="G73" s="1191">
        <v>102540800</v>
      </c>
    </row>
    <row r="74" spans="1:7" ht="15">
      <c r="A74" s="5">
        <v>15</v>
      </c>
      <c r="B74" s="1144">
        <f>'Assets-Liab 5-6'!C12</f>
        <v>0</v>
      </c>
      <c r="D74" s="2" t="str">
        <f t="shared" si="0"/>
        <v>Error?</v>
      </c>
      <c r="G74" s="1191">
        <v>202540300</v>
      </c>
    </row>
    <row r="75" spans="1:7" ht="15">
      <c r="A75" s="5">
        <v>16</v>
      </c>
      <c r="B75" s="1144">
        <f>'Assets-Liab 5-6'!C13</f>
        <v>13171624</v>
      </c>
      <c r="D75" s="2" t="str">
        <f t="shared" si="0"/>
        <v>Error?</v>
      </c>
      <c r="G75" s="1191">
        <v>202540400</v>
      </c>
    </row>
    <row r="76" spans="1:7" ht="15">
      <c r="A76" s="10">
        <v>17</v>
      </c>
      <c r="B76" s="1144"/>
      <c r="D76" s="2" t="str">
        <f t="shared" si="0"/>
        <v>OK</v>
      </c>
      <c r="G76" s="1191">
        <v>202540600</v>
      </c>
    </row>
    <row r="77" spans="1:7" ht="15">
      <c r="A77" s="10">
        <v>18</v>
      </c>
      <c r="B77" s="1144"/>
      <c r="C77" s="2" t="s">
        <v>516</v>
      </c>
      <c r="D77" s="2" t="str">
        <f t="shared" si="0"/>
        <v>OK</v>
      </c>
      <c r="G77" s="1191">
        <v>202540800</v>
      </c>
    </row>
    <row r="78" spans="1:7" ht="15">
      <c r="A78" s="10">
        <v>19</v>
      </c>
      <c r="B78" s="1144"/>
      <c r="D78" s="2" t="str">
        <f t="shared" si="0"/>
        <v>OK</v>
      </c>
      <c r="G78" s="1191">
        <v>802540300</v>
      </c>
    </row>
    <row r="79" spans="1:7" ht="15">
      <c r="A79" s="10">
        <v>20</v>
      </c>
      <c r="B79" s="1144"/>
      <c r="D79" s="2" t="str">
        <f t="shared" si="0"/>
        <v>OK</v>
      </c>
      <c r="G79" s="1191">
        <v>802540400</v>
      </c>
    </row>
    <row r="80" spans="1:7" ht="15">
      <c r="A80" s="10">
        <v>21</v>
      </c>
      <c r="B80" s="1144"/>
      <c r="D80" s="2" t="str">
        <f t="shared" si="0"/>
        <v>OK</v>
      </c>
      <c r="G80" s="1191">
        <v>802540600</v>
      </c>
    </row>
    <row r="81" spans="1:7" ht="15">
      <c r="A81" s="10">
        <v>22</v>
      </c>
      <c r="B81" s="1144"/>
      <c r="D81" s="2" t="str">
        <f t="shared" si="0"/>
        <v>OK</v>
      </c>
      <c r="G81" s="1191">
        <v>802540800</v>
      </c>
    </row>
    <row r="82" spans="1:7" ht="15">
      <c r="A82" s="10">
        <v>23</v>
      </c>
      <c r="B82" s="1144"/>
      <c r="D82" s="2" t="str">
        <f t="shared" si="0"/>
        <v>OK</v>
      </c>
      <c r="G82" s="1191">
        <v>902540300</v>
      </c>
    </row>
    <row r="83" spans="1:7" ht="15">
      <c r="A83" s="10">
        <v>24</v>
      </c>
      <c r="B83" s="1144"/>
      <c r="D83" s="2" t="str">
        <f t="shared" si="0"/>
        <v>OK</v>
      </c>
      <c r="G83" s="1191">
        <v>902540400</v>
      </c>
    </row>
    <row r="84" spans="1:7" ht="15">
      <c r="A84" s="12">
        <v>25</v>
      </c>
      <c r="B84" s="1144">
        <f>'Assets-Liab 5-6'!C31</f>
        <v>0</v>
      </c>
      <c r="D84" s="2" t="str">
        <f t="shared" si="0"/>
        <v>Error?</v>
      </c>
      <c r="G84" s="1191">
        <v>902540600</v>
      </c>
    </row>
    <row r="85" spans="1:7" ht="15">
      <c r="A85" s="10">
        <v>26</v>
      </c>
      <c r="B85" s="1144"/>
      <c r="D85" s="2" t="str">
        <f t="shared" si="0"/>
        <v>OK</v>
      </c>
      <c r="G85" s="1191">
        <v>902540800</v>
      </c>
    </row>
    <row r="86" spans="1:7" ht="15">
      <c r="A86" s="5">
        <v>27</v>
      </c>
      <c r="B86" s="1144">
        <f>'Assets-Liab 5-6'!C32</f>
        <v>5356245</v>
      </c>
      <c r="D86" s="2" t="str">
        <f t="shared" si="0"/>
        <v>Error?</v>
      </c>
      <c r="G86" s="1191">
        <v>102550300</v>
      </c>
    </row>
    <row r="87" spans="1:7" ht="15">
      <c r="A87" s="10">
        <v>28</v>
      </c>
      <c r="B87" s="1144"/>
      <c r="D87" s="2" t="str">
        <f t="shared" si="0"/>
        <v>OK</v>
      </c>
      <c r="G87" s="1191">
        <v>102550400</v>
      </c>
    </row>
    <row r="88" spans="1:7" ht="15">
      <c r="A88" s="10">
        <v>29</v>
      </c>
      <c r="B88" s="1144"/>
      <c r="D88" s="2" t="str">
        <f t="shared" si="0"/>
        <v>OK</v>
      </c>
      <c r="G88" s="1191">
        <v>102550600</v>
      </c>
    </row>
    <row r="89" spans="1:7" ht="15">
      <c r="A89" s="5">
        <v>30</v>
      </c>
      <c r="B89" s="1144">
        <f>'Assets-Liab 5-6'!C34</f>
        <v>5421749</v>
      </c>
      <c r="D89" s="2" t="str">
        <f t="shared" si="0"/>
        <v>Error?</v>
      </c>
      <c r="G89" s="1191">
        <v>102550800</v>
      </c>
    </row>
    <row r="90" spans="1:7" ht="15">
      <c r="A90" s="5">
        <v>31</v>
      </c>
      <c r="B90" s="1144">
        <f>'Assets-Liab 5-6'!C39</f>
        <v>7749875</v>
      </c>
      <c r="D90" s="2" t="str">
        <f t="shared" si="0"/>
        <v>Error?</v>
      </c>
      <c r="G90" s="1191">
        <v>202550300</v>
      </c>
    </row>
    <row r="91" spans="1:7" ht="15">
      <c r="A91" s="5">
        <v>32</v>
      </c>
      <c r="B91" s="1144">
        <f>'Assets-Liab 5-6'!C41</f>
        <v>13171624</v>
      </c>
      <c r="C91" s="2" t="s">
        <v>516</v>
      </c>
      <c r="D91" s="2" t="str">
        <f t="shared" si="0"/>
        <v>Error?</v>
      </c>
      <c r="G91" s="1191">
        <v>202550400</v>
      </c>
    </row>
    <row r="92" spans="1:7" ht="15">
      <c r="A92" s="10">
        <v>33</v>
      </c>
      <c r="B92" s="1144"/>
      <c r="D92" s="2" t="str">
        <f t="shared" si="0"/>
        <v>OK</v>
      </c>
      <c r="G92" s="1191">
        <v>202550600</v>
      </c>
    </row>
    <row r="93" spans="1:7" ht="15">
      <c r="A93" s="10">
        <v>34</v>
      </c>
      <c r="B93" s="1144"/>
      <c r="C93" s="2" t="s">
        <v>516</v>
      </c>
      <c r="D93" s="2" t="str">
        <f t="shared" si="0"/>
        <v>OK</v>
      </c>
      <c r="G93" s="1191">
        <v>202550800</v>
      </c>
    </row>
    <row r="94" spans="1:7" ht="15">
      <c r="A94" s="10">
        <v>35</v>
      </c>
      <c r="B94" s="1144"/>
      <c r="D94" s="2" t="str">
        <f t="shared" si="0"/>
        <v>OK</v>
      </c>
      <c r="G94" s="1191">
        <v>402550300</v>
      </c>
    </row>
    <row r="95" spans="1:7" ht="15">
      <c r="A95" s="5">
        <v>36</v>
      </c>
      <c r="B95" s="1144">
        <f>'Assets-Liab 5-6'!D6</f>
        <v>1065208</v>
      </c>
      <c r="D95" s="2" t="str">
        <f t="shared" si="0"/>
        <v>Error?</v>
      </c>
      <c r="G95" s="1191">
        <v>402550400</v>
      </c>
    </row>
    <row r="96" spans="1:7" ht="15">
      <c r="A96" s="10">
        <v>37</v>
      </c>
      <c r="B96" s="1144"/>
      <c r="D96" s="2" t="str">
        <f t="shared" si="0"/>
        <v>OK</v>
      </c>
      <c r="G96" s="1191">
        <v>402550600</v>
      </c>
    </row>
    <row r="97" spans="1:7" ht="15">
      <c r="A97" s="10">
        <v>38</v>
      </c>
      <c r="B97" s="1144"/>
      <c r="D97" s="2" t="str">
        <f t="shared" si="0"/>
        <v>OK</v>
      </c>
      <c r="G97" s="1191">
        <v>402550800</v>
      </c>
    </row>
    <row r="98" spans="1:7" ht="15">
      <c r="A98" s="10">
        <v>39</v>
      </c>
      <c r="B98" s="1144"/>
      <c r="D98" s="2" t="str">
        <f t="shared" si="0"/>
        <v>OK</v>
      </c>
      <c r="G98" s="1191">
        <v>802550300</v>
      </c>
    </row>
    <row r="99" spans="1:7" ht="15">
      <c r="A99" s="10">
        <v>40</v>
      </c>
      <c r="B99" s="1144"/>
      <c r="D99" s="2" t="str">
        <f t="shared" si="0"/>
        <v>OK</v>
      </c>
      <c r="G99" s="1191">
        <v>802550400</v>
      </c>
    </row>
    <row r="100" spans="1:7" ht="15">
      <c r="A100" s="10">
        <v>41</v>
      </c>
      <c r="B100" s="1144"/>
      <c r="D100" s="2" t="str">
        <f t="shared" si="0"/>
        <v>OK</v>
      </c>
      <c r="G100" s="1191">
        <v>802550600</v>
      </c>
    </row>
    <row r="101" spans="1:7" ht="15">
      <c r="A101" s="10">
        <v>42</v>
      </c>
      <c r="B101" s="1144"/>
      <c r="D101" s="2" t="str">
        <f t="shared" si="0"/>
        <v>OK</v>
      </c>
      <c r="G101" s="1191">
        <v>802550800</v>
      </c>
    </row>
    <row r="102" spans="1:7" ht="15">
      <c r="A102" s="5">
        <v>43</v>
      </c>
      <c r="B102" s="1144">
        <f>'Assets-Liab 5-6'!D10</f>
        <v>0</v>
      </c>
      <c r="D102" s="2" t="str">
        <f t="shared" si="0"/>
        <v>Error?</v>
      </c>
      <c r="G102" s="1191">
        <v>102560300</v>
      </c>
    </row>
    <row r="103" spans="1:7" ht="15">
      <c r="A103" s="5">
        <v>44</v>
      </c>
      <c r="B103" s="1144">
        <f>'Assets-Liab 5-6'!D5</f>
        <v>0</v>
      </c>
      <c r="D103" s="2" t="str">
        <f t="shared" si="0"/>
        <v>Error?</v>
      </c>
      <c r="G103" s="1191">
        <v>102560400</v>
      </c>
    </row>
    <row r="104" spans="1:7" ht="15">
      <c r="A104" s="10">
        <v>45</v>
      </c>
      <c r="B104" s="1144"/>
      <c r="D104" s="2" t="str">
        <f t="shared" si="0"/>
        <v>OK</v>
      </c>
      <c r="G104" s="1191">
        <v>102560600</v>
      </c>
    </row>
    <row r="105" spans="1:7" ht="15">
      <c r="A105" s="10">
        <v>46</v>
      </c>
      <c r="B105" s="1144"/>
      <c r="D105" s="2" t="str">
        <f t="shared" si="0"/>
        <v>OK</v>
      </c>
      <c r="G105" s="1191">
        <v>102560800</v>
      </c>
    </row>
    <row r="106" spans="1:7" ht="15">
      <c r="A106" s="5">
        <v>47</v>
      </c>
      <c r="B106" s="1144">
        <f>'Assets-Liab 5-6'!D12</f>
        <v>0</v>
      </c>
      <c r="D106" s="2" t="str">
        <f t="shared" si="0"/>
        <v>Error?</v>
      </c>
      <c r="G106" s="1191">
        <v>802560300</v>
      </c>
    </row>
    <row r="107" spans="1:7" ht="15">
      <c r="A107" s="5">
        <v>48</v>
      </c>
      <c r="B107" s="1144">
        <f>'Assets-Liab 5-6'!D13</f>
        <v>7564489</v>
      </c>
      <c r="D107" s="2" t="str">
        <f t="shared" si="0"/>
        <v>Error?</v>
      </c>
      <c r="G107" s="1191">
        <v>802560400</v>
      </c>
    </row>
    <row r="108" spans="1:7" ht="15">
      <c r="A108" s="10">
        <v>49</v>
      </c>
      <c r="B108" s="1144"/>
      <c r="D108" s="2" t="str">
        <f t="shared" si="0"/>
        <v>OK</v>
      </c>
      <c r="G108" s="1191">
        <v>802560600</v>
      </c>
    </row>
    <row r="109" spans="1:7" ht="15">
      <c r="A109" s="10">
        <v>50</v>
      </c>
      <c r="B109" s="1144"/>
      <c r="C109" s="2" t="s">
        <v>516</v>
      </c>
      <c r="D109" s="2" t="str">
        <f t="shared" si="0"/>
        <v>OK</v>
      </c>
      <c r="G109" s="1191">
        <v>802560800</v>
      </c>
    </row>
    <row r="110" spans="1:7" ht="15">
      <c r="A110" s="10">
        <v>51</v>
      </c>
      <c r="B110" s="1144"/>
      <c r="D110" s="2" t="str">
        <f t="shared" si="0"/>
        <v>OK</v>
      </c>
      <c r="G110" s="1191">
        <v>102570300</v>
      </c>
    </row>
    <row r="111" spans="1:7" ht="15">
      <c r="A111" s="10">
        <v>52</v>
      </c>
      <c r="B111" s="1144"/>
      <c r="D111" s="2" t="str">
        <f t="shared" si="0"/>
        <v>OK</v>
      </c>
      <c r="G111" s="1191">
        <v>102570400</v>
      </c>
    </row>
    <row r="112" spans="1:7" ht="15">
      <c r="A112" s="10">
        <v>53</v>
      </c>
      <c r="B112" s="1144"/>
      <c r="D112" s="2" t="str">
        <f t="shared" si="0"/>
        <v>OK</v>
      </c>
      <c r="G112" s="1191">
        <v>102570600</v>
      </c>
    </row>
    <row r="113" spans="1:7" ht="15">
      <c r="A113" s="10">
        <v>54</v>
      </c>
      <c r="B113" s="1144"/>
      <c r="D113" s="2" t="str">
        <f t="shared" si="0"/>
        <v>OK</v>
      </c>
      <c r="G113" s="1191">
        <v>102570800</v>
      </c>
    </row>
    <row r="114" spans="1:7" ht="15">
      <c r="A114" s="10">
        <v>55</v>
      </c>
      <c r="B114" s="1144"/>
      <c r="D114" s="2" t="str">
        <f t="shared" si="0"/>
        <v>OK</v>
      </c>
      <c r="G114" s="1191">
        <v>802570300</v>
      </c>
    </row>
    <row r="115" spans="1:7" ht="15">
      <c r="A115" s="5">
        <v>56</v>
      </c>
      <c r="B115" s="1144">
        <f>'Assets-Liab 5-6'!D31</f>
        <v>0</v>
      </c>
      <c r="D115" s="2" t="str">
        <f t="shared" si="0"/>
        <v>Error?</v>
      </c>
      <c r="G115" s="1191">
        <v>802570400</v>
      </c>
    </row>
    <row r="116" spans="1:7" ht="15">
      <c r="A116" s="10">
        <v>57</v>
      </c>
      <c r="B116" s="1144"/>
      <c r="D116" s="2" t="str">
        <f t="shared" si="0"/>
        <v>OK</v>
      </c>
      <c r="G116" s="1191">
        <v>802570600</v>
      </c>
    </row>
    <row r="117" spans="1:7" ht="15">
      <c r="A117" s="5">
        <v>58</v>
      </c>
      <c r="B117" s="1144">
        <f>'Assets-Liab 5-6'!D32</f>
        <v>1065208</v>
      </c>
      <c r="D117" s="2" t="str">
        <f t="shared" si="0"/>
        <v>Error?</v>
      </c>
      <c r="G117" s="1191">
        <v>802570800</v>
      </c>
    </row>
    <row r="118" spans="1:7" ht="15">
      <c r="A118" s="10">
        <v>59</v>
      </c>
      <c r="B118" s="1144"/>
      <c r="D118" s="2" t="str">
        <f t="shared" si="0"/>
        <v>OK</v>
      </c>
      <c r="G118" s="1191">
        <v>102610300</v>
      </c>
    </row>
    <row r="119" spans="1:7" ht="15">
      <c r="A119" s="10">
        <v>60</v>
      </c>
      <c r="B119" s="1144"/>
      <c r="D119" s="2" t="str">
        <f t="shared" si="0"/>
        <v>OK</v>
      </c>
      <c r="G119" s="1191">
        <v>102610400</v>
      </c>
    </row>
    <row r="120" spans="1:7" ht="15">
      <c r="A120" s="5">
        <v>61</v>
      </c>
      <c r="B120" s="1144">
        <f>'Assets-Liab 5-6'!D34</f>
        <v>1104220</v>
      </c>
      <c r="D120" s="2" t="str">
        <f t="shared" si="0"/>
        <v>Error?</v>
      </c>
      <c r="G120" s="1191">
        <v>102610600</v>
      </c>
    </row>
    <row r="121" spans="1:7" ht="15">
      <c r="A121" s="5">
        <v>62</v>
      </c>
      <c r="B121" s="1144">
        <f>'Assets-Liab 5-6'!D39</f>
        <v>2458174</v>
      </c>
      <c r="D121" s="2" t="str">
        <f t="shared" si="0"/>
        <v>Error?</v>
      </c>
      <c r="G121" s="1191">
        <v>102610800</v>
      </c>
    </row>
    <row r="122" spans="1:7" ht="15">
      <c r="A122" s="5">
        <v>63</v>
      </c>
      <c r="B122" s="1144">
        <f>'Assets-Liab 5-6'!D41</f>
        <v>7564489</v>
      </c>
      <c r="C122" s="2" t="s">
        <v>516</v>
      </c>
      <c r="D122" s="2" t="str">
        <f t="shared" si="0"/>
        <v>Error?</v>
      </c>
      <c r="G122" s="1191">
        <v>802610300</v>
      </c>
    </row>
    <row r="123" spans="1:7" ht="15">
      <c r="A123" s="10">
        <v>64</v>
      </c>
      <c r="B123" s="1144"/>
      <c r="D123" s="2" t="str">
        <f t="shared" si="0"/>
        <v>OK</v>
      </c>
      <c r="G123" s="1191">
        <v>802610400</v>
      </c>
    </row>
    <row r="124" spans="1:7" ht="15">
      <c r="A124" s="5">
        <v>65</v>
      </c>
      <c r="B124" s="1144">
        <f>'Assets-Liab 5-6'!E6</f>
        <v>316415</v>
      </c>
      <c r="C124" s="2" t="s">
        <v>516</v>
      </c>
      <c r="D124" s="2" t="str">
        <f t="shared" si="0"/>
        <v>Error?</v>
      </c>
      <c r="G124" s="1191">
        <v>802610600</v>
      </c>
    </row>
    <row r="125" spans="1:7" ht="15">
      <c r="A125" s="10">
        <v>66</v>
      </c>
      <c r="B125" s="1144"/>
      <c r="D125" s="2" t="str">
        <f t="shared" ref="D125:D188" si="1">IF(ISBLANK(B125),"OK",IF(A125-B125=0,"OK","Error?"))</f>
        <v>OK</v>
      </c>
      <c r="G125" s="1191">
        <v>802610800</v>
      </c>
    </row>
    <row r="126" spans="1:7" ht="15">
      <c r="A126" s="10">
        <v>67</v>
      </c>
      <c r="B126" s="1144"/>
      <c r="D126" s="2" t="str">
        <f t="shared" si="1"/>
        <v>OK</v>
      </c>
      <c r="G126" s="1191">
        <v>102620300</v>
      </c>
    </row>
    <row r="127" spans="1:7" ht="15">
      <c r="A127" s="5">
        <v>68</v>
      </c>
      <c r="B127" s="1144">
        <f>'Assets-Liab 5-6'!E5</f>
        <v>0</v>
      </c>
      <c r="D127" s="2" t="str">
        <f t="shared" si="1"/>
        <v>Error?</v>
      </c>
      <c r="G127" s="1191">
        <v>102620400</v>
      </c>
    </row>
    <row r="128" spans="1:7" ht="15">
      <c r="A128" s="5">
        <v>69</v>
      </c>
      <c r="B128" s="1144">
        <f>'Assets-Liab 5-6'!E12</f>
        <v>0</v>
      </c>
      <c r="D128" s="2" t="str">
        <f t="shared" si="1"/>
        <v>Error?</v>
      </c>
      <c r="G128" s="1191">
        <v>102620600</v>
      </c>
    </row>
    <row r="129" spans="1:7" ht="15">
      <c r="A129" s="5">
        <v>70</v>
      </c>
      <c r="B129" s="1144">
        <f>'Assets-Liab 5-6'!E13</f>
        <v>601404</v>
      </c>
      <c r="D129" s="2" t="str">
        <f t="shared" si="1"/>
        <v>Error?</v>
      </c>
      <c r="G129" s="1191">
        <v>102620800</v>
      </c>
    </row>
    <row r="130" spans="1:7" ht="15">
      <c r="A130" s="10">
        <v>71</v>
      </c>
      <c r="B130" s="1144"/>
      <c r="D130" s="2" t="str">
        <f t="shared" si="1"/>
        <v>OK</v>
      </c>
      <c r="G130" s="1191">
        <v>802620300</v>
      </c>
    </row>
    <row r="131" spans="1:7" ht="15">
      <c r="A131" s="10">
        <v>72</v>
      </c>
      <c r="B131" s="1144"/>
      <c r="C131" s="2" t="s">
        <v>516</v>
      </c>
      <c r="D131" s="2" t="str">
        <f t="shared" si="1"/>
        <v>OK</v>
      </c>
      <c r="G131" s="1191">
        <v>802620400</v>
      </c>
    </row>
    <row r="132" spans="1:7" ht="15">
      <c r="A132" s="5">
        <v>73</v>
      </c>
      <c r="B132" s="1144">
        <f>'Assets-Liab 5-6'!E32</f>
        <v>316415</v>
      </c>
      <c r="D132" s="2" t="str">
        <f t="shared" si="1"/>
        <v>Error?</v>
      </c>
      <c r="G132" s="1191">
        <v>802620600</v>
      </c>
    </row>
    <row r="133" spans="1:7" ht="15">
      <c r="A133" s="10">
        <v>74</v>
      </c>
      <c r="B133" s="1144"/>
      <c r="D133" s="2" t="str">
        <f t="shared" si="1"/>
        <v>OK</v>
      </c>
      <c r="G133" s="1191">
        <v>802620800</v>
      </c>
    </row>
    <row r="134" spans="1:7" ht="15">
      <c r="A134" s="10">
        <v>75</v>
      </c>
      <c r="B134" s="1144"/>
      <c r="D134" s="2" t="str">
        <f t="shared" si="1"/>
        <v>OK</v>
      </c>
      <c r="G134" s="1191">
        <v>102630300</v>
      </c>
    </row>
    <row r="135" spans="1:7" ht="15">
      <c r="A135" s="10">
        <v>76</v>
      </c>
      <c r="B135" s="1144"/>
      <c r="D135" s="2" t="str">
        <f t="shared" si="1"/>
        <v>OK</v>
      </c>
      <c r="G135" s="1191">
        <v>102630400</v>
      </c>
    </row>
    <row r="136" spans="1:7" ht="15">
      <c r="A136" s="10">
        <v>77</v>
      </c>
      <c r="B136" s="1144"/>
      <c r="D136" s="2" t="str">
        <f t="shared" si="1"/>
        <v>OK</v>
      </c>
      <c r="G136" s="1191">
        <v>102630600</v>
      </c>
    </row>
    <row r="137" spans="1:7" ht="15">
      <c r="A137" s="5">
        <v>78</v>
      </c>
      <c r="B137" s="1144">
        <f>'Assets-Liab 5-6'!E34</f>
        <v>316415</v>
      </c>
      <c r="D137" s="2" t="str">
        <f t="shared" si="1"/>
        <v>Error?</v>
      </c>
      <c r="G137" s="1191">
        <v>102630800</v>
      </c>
    </row>
    <row r="138" spans="1:7" ht="15">
      <c r="A138" s="5">
        <v>79</v>
      </c>
      <c r="B138" s="1144">
        <f>'Assets-Liab 5-6'!E39</f>
        <v>284989</v>
      </c>
      <c r="D138" s="2" t="str">
        <f t="shared" si="1"/>
        <v>Error?</v>
      </c>
      <c r="G138" s="1191">
        <v>802630300</v>
      </c>
    </row>
    <row r="139" spans="1:7" ht="15">
      <c r="A139" s="5">
        <v>80</v>
      </c>
      <c r="B139" s="1144">
        <f>'Assets-Liab 5-6'!E41</f>
        <v>601404</v>
      </c>
      <c r="C139" s="2" t="s">
        <v>516</v>
      </c>
      <c r="D139" s="2" t="str">
        <f t="shared" si="1"/>
        <v>Error?</v>
      </c>
      <c r="G139" s="1191">
        <v>802630400</v>
      </c>
    </row>
    <row r="140" spans="1:7" ht="15">
      <c r="A140" s="10">
        <v>81</v>
      </c>
      <c r="B140" s="1144"/>
      <c r="D140" s="2" t="str">
        <f t="shared" si="1"/>
        <v>OK</v>
      </c>
      <c r="G140" s="1191">
        <v>802630600</v>
      </c>
    </row>
    <row r="141" spans="1:7" ht="15">
      <c r="A141" s="10">
        <v>82</v>
      </c>
      <c r="B141" s="1144"/>
      <c r="C141" s="2" t="s">
        <v>516</v>
      </c>
      <c r="D141" s="2" t="str">
        <f t="shared" si="1"/>
        <v>OK</v>
      </c>
      <c r="G141" s="1191">
        <v>802630800</v>
      </c>
    </row>
    <row r="142" spans="1:7" ht="15">
      <c r="A142" s="10">
        <v>83</v>
      </c>
      <c r="B142" s="1144"/>
      <c r="D142" s="2" t="str">
        <f t="shared" si="1"/>
        <v>OK</v>
      </c>
      <c r="G142" s="1191">
        <v>102640300</v>
      </c>
    </row>
    <row r="143" spans="1:7" ht="15">
      <c r="A143" s="5">
        <v>84</v>
      </c>
      <c r="B143" s="1144">
        <f>'Assets-Liab 5-6'!F6</f>
        <v>42564</v>
      </c>
      <c r="D143" s="2" t="str">
        <f t="shared" si="1"/>
        <v>Error?</v>
      </c>
      <c r="G143" s="1191">
        <v>102640400</v>
      </c>
    </row>
    <row r="144" spans="1:7" ht="15">
      <c r="A144" s="10">
        <v>85</v>
      </c>
      <c r="B144" s="1144"/>
      <c r="D144" s="2" t="str">
        <f t="shared" si="1"/>
        <v>OK</v>
      </c>
      <c r="G144" s="1191">
        <v>102640600</v>
      </c>
    </row>
    <row r="145" spans="1:7" ht="15">
      <c r="A145" s="10">
        <v>86</v>
      </c>
      <c r="B145" s="1144"/>
      <c r="D145" s="2" t="str">
        <f t="shared" si="1"/>
        <v>OK</v>
      </c>
      <c r="G145" s="1191">
        <v>102640800</v>
      </c>
    </row>
    <row r="146" spans="1:7" ht="15">
      <c r="A146" s="10">
        <v>87</v>
      </c>
      <c r="B146" s="1144"/>
      <c r="D146" s="2" t="str">
        <f t="shared" si="1"/>
        <v>OK</v>
      </c>
      <c r="G146" s="1191">
        <v>802640300</v>
      </c>
    </row>
    <row r="147" spans="1:7" ht="15">
      <c r="A147" s="10">
        <v>88</v>
      </c>
      <c r="B147" s="1144"/>
      <c r="D147" s="2" t="str">
        <f t="shared" si="1"/>
        <v>OK</v>
      </c>
      <c r="G147" s="1191">
        <v>802640400</v>
      </c>
    </row>
    <row r="148" spans="1:7" ht="15">
      <c r="A148" s="10">
        <v>89</v>
      </c>
      <c r="B148" s="1144"/>
      <c r="D148" s="2" t="str">
        <f t="shared" si="1"/>
        <v>OK</v>
      </c>
      <c r="G148" s="1191">
        <v>802640600</v>
      </c>
    </row>
    <row r="149" spans="1:7" ht="15">
      <c r="A149" s="10">
        <v>90</v>
      </c>
      <c r="B149" s="1144"/>
      <c r="D149" s="2" t="str">
        <f t="shared" si="1"/>
        <v>OK</v>
      </c>
      <c r="G149" s="1191">
        <v>802640800</v>
      </c>
    </row>
    <row r="150" spans="1:7" ht="15">
      <c r="A150" s="5">
        <v>91</v>
      </c>
      <c r="B150" s="1144">
        <f>'Assets-Liab 5-6'!F10</f>
        <v>0</v>
      </c>
      <c r="D150" s="2" t="str">
        <f t="shared" si="1"/>
        <v>Error?</v>
      </c>
      <c r="G150" s="1191">
        <v>102660300</v>
      </c>
    </row>
    <row r="151" spans="1:7" ht="15">
      <c r="A151" s="5">
        <v>92</v>
      </c>
      <c r="B151" s="1144">
        <f>'Assets-Liab 5-6'!F5</f>
        <v>0</v>
      </c>
      <c r="D151" s="2" t="str">
        <f t="shared" si="1"/>
        <v>Error?</v>
      </c>
      <c r="G151" s="1191">
        <v>102660400</v>
      </c>
    </row>
    <row r="152" spans="1:7" ht="15">
      <c r="A152" s="10">
        <v>93</v>
      </c>
      <c r="B152" s="1144"/>
      <c r="D152" s="2" t="str">
        <f t="shared" si="1"/>
        <v>OK</v>
      </c>
      <c r="G152" s="1191">
        <v>102660600</v>
      </c>
    </row>
    <row r="153" spans="1:7" ht="15">
      <c r="A153" s="10">
        <v>94</v>
      </c>
      <c r="B153" s="1144"/>
      <c r="D153" s="2" t="str">
        <f t="shared" si="1"/>
        <v>OK</v>
      </c>
      <c r="G153" s="1191">
        <v>102660800</v>
      </c>
    </row>
    <row r="154" spans="1:7" ht="15">
      <c r="A154" s="5">
        <v>95</v>
      </c>
      <c r="B154" s="1144">
        <f>'Assets-Liab 5-6'!F12</f>
        <v>0</v>
      </c>
      <c r="D154" s="2" t="str">
        <f t="shared" si="1"/>
        <v>Error?</v>
      </c>
      <c r="G154" s="1191">
        <v>802660300</v>
      </c>
    </row>
    <row r="155" spans="1:7" ht="15">
      <c r="A155" s="5">
        <v>96</v>
      </c>
      <c r="B155" s="1144">
        <f>'Assets-Liab 5-6'!F13</f>
        <v>817992</v>
      </c>
      <c r="D155" s="2" t="str">
        <f t="shared" si="1"/>
        <v>Error?</v>
      </c>
      <c r="G155" s="1191">
        <v>802660400</v>
      </c>
    </row>
    <row r="156" spans="1:7" ht="15">
      <c r="A156" s="10">
        <v>97</v>
      </c>
      <c r="B156" s="1144"/>
      <c r="D156" s="2" t="str">
        <f t="shared" si="1"/>
        <v>OK</v>
      </c>
      <c r="G156" s="1191">
        <v>802660600</v>
      </c>
    </row>
    <row r="157" spans="1:7" ht="15">
      <c r="A157" s="10">
        <v>98</v>
      </c>
      <c r="B157" s="1144"/>
      <c r="C157" s="2" t="s">
        <v>516</v>
      </c>
      <c r="D157" s="2" t="str">
        <f t="shared" si="1"/>
        <v>OK</v>
      </c>
      <c r="G157" s="1191">
        <v>802660800</v>
      </c>
    </row>
    <row r="158" spans="1:7" ht="15">
      <c r="A158" s="10">
        <v>99</v>
      </c>
      <c r="B158" s="1144"/>
      <c r="D158" s="2" t="str">
        <f t="shared" si="1"/>
        <v>OK</v>
      </c>
      <c r="G158" s="1191">
        <v>102900300</v>
      </c>
    </row>
    <row r="159" spans="1:7" ht="15">
      <c r="A159" s="10">
        <v>100</v>
      </c>
      <c r="B159" s="1144"/>
      <c r="D159" s="2" t="str">
        <f t="shared" si="1"/>
        <v>OK</v>
      </c>
      <c r="G159" s="1191">
        <v>102900400</v>
      </c>
    </row>
    <row r="160" spans="1:7" ht="15">
      <c r="A160" s="10">
        <v>101</v>
      </c>
      <c r="B160" s="1144"/>
      <c r="D160" s="2" t="str">
        <f t="shared" si="1"/>
        <v>OK</v>
      </c>
      <c r="G160" s="1191">
        <v>102900600</v>
      </c>
    </row>
    <row r="161" spans="1:7" ht="15">
      <c r="A161" s="10">
        <v>102</v>
      </c>
      <c r="B161" s="1144"/>
      <c r="D161" s="2" t="str">
        <f t="shared" si="1"/>
        <v>OK</v>
      </c>
      <c r="G161" s="1191">
        <v>102900800</v>
      </c>
    </row>
    <row r="162" spans="1:7" ht="15">
      <c r="A162" s="5">
        <v>103</v>
      </c>
      <c r="B162" s="1144">
        <f>'Assets-Liab 5-6'!F31</f>
        <v>0</v>
      </c>
      <c r="D162" s="2" t="str">
        <f t="shared" si="1"/>
        <v>Error?</v>
      </c>
      <c r="G162" s="1191">
        <v>202900300</v>
      </c>
    </row>
    <row r="163" spans="1:7" ht="15">
      <c r="A163" s="10">
        <v>104</v>
      </c>
      <c r="B163" s="1144"/>
      <c r="D163" s="2" t="str">
        <f t="shared" si="1"/>
        <v>OK</v>
      </c>
      <c r="G163" s="1191">
        <v>202900400</v>
      </c>
    </row>
    <row r="164" spans="1:7" ht="15">
      <c r="A164" s="5">
        <v>105</v>
      </c>
      <c r="B164" s="1144">
        <f>'Assets-Liab 5-6'!F32</f>
        <v>42564</v>
      </c>
      <c r="D164" s="2" t="str">
        <f t="shared" si="1"/>
        <v>Error?</v>
      </c>
      <c r="G164" s="1191">
        <v>202900600</v>
      </c>
    </row>
    <row r="165" spans="1:7" ht="15">
      <c r="A165" s="10">
        <v>106</v>
      </c>
      <c r="B165" s="1144"/>
      <c r="D165" s="2" t="str">
        <f t="shared" si="1"/>
        <v>OK</v>
      </c>
      <c r="G165" s="1191">
        <v>202900800</v>
      </c>
    </row>
    <row r="166" spans="1:7" ht="15">
      <c r="A166" s="10">
        <v>107</v>
      </c>
      <c r="B166" s="1144"/>
      <c r="D166" s="2" t="str">
        <f t="shared" si="1"/>
        <v>OK</v>
      </c>
      <c r="G166" s="1191">
        <v>402900300</v>
      </c>
    </row>
    <row r="167" spans="1:7" ht="15">
      <c r="A167" s="5">
        <v>108</v>
      </c>
      <c r="B167" s="1144">
        <f>'Assets-Liab 5-6'!F34</f>
        <v>54694</v>
      </c>
      <c r="D167" s="2" t="str">
        <f t="shared" si="1"/>
        <v>Error?</v>
      </c>
      <c r="G167" s="1191">
        <v>402900400</v>
      </c>
    </row>
    <row r="168" spans="1:7" ht="15">
      <c r="A168" s="5">
        <v>109</v>
      </c>
      <c r="B168" s="1144">
        <f>'Assets-Liab 5-6'!F39</f>
        <v>763298</v>
      </c>
      <c r="D168" s="2" t="str">
        <f t="shared" si="1"/>
        <v>Error?</v>
      </c>
      <c r="G168" s="1191">
        <v>402900600</v>
      </c>
    </row>
    <row r="169" spans="1:7" ht="15">
      <c r="A169" s="5">
        <v>110</v>
      </c>
      <c r="B169" s="1144">
        <f>'Assets-Liab 5-6'!F41</f>
        <v>817992</v>
      </c>
      <c r="C169" s="2" t="s">
        <v>516</v>
      </c>
      <c r="D169" s="2" t="str">
        <f t="shared" si="1"/>
        <v>Error?</v>
      </c>
      <c r="G169" s="1191">
        <v>402900800</v>
      </c>
    </row>
    <row r="170" spans="1:7" ht="15">
      <c r="A170" s="10">
        <v>111</v>
      </c>
      <c r="B170" s="1144"/>
      <c r="D170" s="2" t="str">
        <f t="shared" si="1"/>
        <v>OK</v>
      </c>
      <c r="G170" s="1191">
        <v>602900300</v>
      </c>
    </row>
    <row r="171" spans="1:7" ht="15">
      <c r="A171" s="5">
        <v>112</v>
      </c>
      <c r="B171" s="1144">
        <f>'Assets-Liab 5-6'!G6</f>
        <v>189791</v>
      </c>
      <c r="C171" s="2" t="s">
        <v>516</v>
      </c>
      <c r="D171" s="2" t="str">
        <f t="shared" si="1"/>
        <v>Error?</v>
      </c>
      <c r="G171" s="1191">
        <v>602900400</v>
      </c>
    </row>
    <row r="172" spans="1:7" ht="15">
      <c r="A172" s="10">
        <v>113</v>
      </c>
      <c r="B172" s="1144"/>
      <c r="D172" s="2" t="str">
        <f t="shared" si="1"/>
        <v>OK</v>
      </c>
      <c r="G172" s="1191">
        <v>602900600</v>
      </c>
    </row>
    <row r="173" spans="1:7" ht="15">
      <c r="A173" s="5">
        <v>114</v>
      </c>
      <c r="B173" s="1144"/>
      <c r="D173" s="2" t="str">
        <f t="shared" si="1"/>
        <v>OK</v>
      </c>
      <c r="G173" s="1191">
        <v>602900800</v>
      </c>
    </row>
    <row r="174" spans="1:7" ht="15">
      <c r="A174" s="5">
        <v>115</v>
      </c>
      <c r="B174" s="1144"/>
      <c r="D174" s="2" t="str">
        <f t="shared" si="1"/>
        <v>OK</v>
      </c>
      <c r="G174" s="1191">
        <v>802900300</v>
      </c>
    </row>
    <row r="175" spans="1:7" ht="15">
      <c r="A175" s="5">
        <v>116</v>
      </c>
      <c r="B175" s="1144">
        <f>'Assets-Liab 5-6'!G5</f>
        <v>0</v>
      </c>
      <c r="D175" s="2" t="str">
        <f t="shared" si="1"/>
        <v>Error?</v>
      </c>
      <c r="G175" s="1191">
        <v>802900400</v>
      </c>
    </row>
    <row r="176" spans="1:7" ht="15">
      <c r="A176" s="10">
        <v>117</v>
      </c>
      <c r="B176" s="1144"/>
      <c r="D176" s="2" t="str">
        <f t="shared" si="1"/>
        <v>OK</v>
      </c>
      <c r="G176" s="1191">
        <v>802900600</v>
      </c>
    </row>
    <row r="177" spans="1:7" ht="15">
      <c r="A177" s="5">
        <v>118</v>
      </c>
      <c r="B177" s="1144">
        <f>'Assets-Liab 5-6'!G12</f>
        <v>0</v>
      </c>
      <c r="D177" s="2" t="str">
        <f t="shared" si="1"/>
        <v>Error?</v>
      </c>
      <c r="G177" s="1191">
        <v>802900800</v>
      </c>
    </row>
    <row r="178" spans="1:7" ht="15">
      <c r="A178" s="5">
        <v>119</v>
      </c>
      <c r="B178" s="1144">
        <f>'Assets-Liab 5-6'!G13</f>
        <v>740884</v>
      </c>
      <c r="D178" s="2" t="str">
        <f t="shared" si="1"/>
        <v>Error?</v>
      </c>
      <c r="G178" s="1191">
        <v>902900300</v>
      </c>
    </row>
    <row r="179" spans="1:7" ht="15">
      <c r="A179" s="10">
        <v>120</v>
      </c>
      <c r="B179" s="1144"/>
      <c r="D179" s="2" t="str">
        <f t="shared" si="1"/>
        <v>OK</v>
      </c>
      <c r="G179" s="1191">
        <v>902900400</v>
      </c>
    </row>
    <row r="180" spans="1:7" ht="15">
      <c r="A180" s="10">
        <v>121</v>
      </c>
      <c r="B180" s="1144"/>
      <c r="C180" s="2" t="s">
        <v>516</v>
      </c>
      <c r="D180" s="2" t="str">
        <f t="shared" si="1"/>
        <v>OK</v>
      </c>
      <c r="G180" s="1191">
        <v>902900600</v>
      </c>
    </row>
    <row r="181" spans="1:7" ht="15">
      <c r="A181" s="10">
        <v>122</v>
      </c>
      <c r="B181" s="1144"/>
      <c r="D181" s="2" t="str">
        <f t="shared" si="1"/>
        <v>OK</v>
      </c>
      <c r="G181" s="1191">
        <v>902900800</v>
      </c>
    </row>
    <row r="182" spans="1:7" ht="15">
      <c r="A182" s="5">
        <v>123</v>
      </c>
      <c r="B182" s="1144">
        <f>'Assets-Liab 5-6'!G31</f>
        <v>0</v>
      </c>
      <c r="D182" s="2" t="str">
        <f t="shared" si="1"/>
        <v>Error?</v>
      </c>
      <c r="G182" s="1191">
        <v>103000300</v>
      </c>
    </row>
    <row r="183" spans="1:7" ht="15">
      <c r="A183" s="5">
        <v>124</v>
      </c>
      <c r="B183" s="1144">
        <f>'Assets-Liab 5-6'!G32</f>
        <v>189791</v>
      </c>
      <c r="D183" s="2" t="str">
        <f t="shared" si="1"/>
        <v>Error?</v>
      </c>
      <c r="G183" s="1191">
        <v>103000400</v>
      </c>
    </row>
    <row r="184" spans="1:7" ht="15">
      <c r="A184" s="10">
        <v>125</v>
      </c>
      <c r="B184" s="1144"/>
      <c r="D184" s="2" t="str">
        <f t="shared" si="1"/>
        <v>OK</v>
      </c>
      <c r="G184" s="1191">
        <v>103000600</v>
      </c>
    </row>
    <row r="185" spans="1:7" ht="15">
      <c r="A185" s="10">
        <v>126</v>
      </c>
      <c r="B185" s="1144"/>
      <c r="D185" s="2" t="str">
        <f t="shared" si="1"/>
        <v>OK</v>
      </c>
      <c r="G185" s="1191">
        <v>103000800</v>
      </c>
    </row>
    <row r="186" spans="1:7" ht="15">
      <c r="A186" s="5">
        <v>127</v>
      </c>
      <c r="B186" s="1144">
        <f>'Assets-Liab 5-6'!G34</f>
        <v>189791</v>
      </c>
      <c r="D186" s="2" t="str">
        <f t="shared" si="1"/>
        <v>Error?</v>
      </c>
      <c r="G186" s="1191">
        <v>203000300</v>
      </c>
    </row>
    <row r="187" spans="1:7" ht="15">
      <c r="A187" s="5">
        <v>128</v>
      </c>
      <c r="B187" s="1144">
        <f>'Assets-Liab 5-6'!G39</f>
        <v>551093</v>
      </c>
      <c r="D187" s="2" t="str">
        <f t="shared" si="1"/>
        <v>Error?</v>
      </c>
      <c r="G187" s="1191">
        <v>203000400</v>
      </c>
    </row>
    <row r="188" spans="1:7" ht="15">
      <c r="A188" s="5">
        <v>129</v>
      </c>
      <c r="B188" s="1144">
        <f>'Assets-Liab 5-6'!G41</f>
        <v>740884</v>
      </c>
      <c r="C188" s="2" t="s">
        <v>516</v>
      </c>
      <c r="D188" s="2" t="str">
        <f t="shared" si="1"/>
        <v>Error?</v>
      </c>
      <c r="G188" s="1191">
        <v>203000600</v>
      </c>
    </row>
    <row r="189" spans="1:7" ht="15">
      <c r="A189" s="10">
        <v>130</v>
      </c>
      <c r="B189" s="1144"/>
      <c r="D189" s="2" t="str">
        <f t="shared" ref="D189:D252" si="2">IF(ISBLANK(B189),"OK",IF(A189-B189=0,"OK","Error?"))</f>
        <v>OK</v>
      </c>
      <c r="G189" s="1191">
        <v>203000800</v>
      </c>
    </row>
    <row r="190" spans="1:7" ht="15">
      <c r="A190" s="10">
        <v>131</v>
      </c>
      <c r="B190" s="1144"/>
      <c r="C190" s="2" t="s">
        <v>516</v>
      </c>
      <c r="D190" s="2" t="str">
        <f t="shared" si="2"/>
        <v>OK</v>
      </c>
      <c r="G190" s="1191">
        <v>403000300</v>
      </c>
    </row>
    <row r="191" spans="1:7" ht="15">
      <c r="A191" s="10">
        <v>132</v>
      </c>
      <c r="B191" s="1144"/>
      <c r="D191" s="2" t="str">
        <f t="shared" si="2"/>
        <v>OK</v>
      </c>
      <c r="G191" s="1191">
        <v>403000400</v>
      </c>
    </row>
    <row r="192" spans="1:7" ht="15">
      <c r="A192" s="10">
        <v>133</v>
      </c>
      <c r="B192" s="1144"/>
      <c r="D192" s="2" t="str">
        <f t="shared" si="2"/>
        <v>OK</v>
      </c>
      <c r="G192" s="1191">
        <v>403000600</v>
      </c>
    </row>
    <row r="193" spans="1:7" ht="15">
      <c r="A193" s="10">
        <v>134</v>
      </c>
      <c r="B193" s="1144"/>
      <c r="D193" s="2" t="str">
        <f t="shared" si="2"/>
        <v>OK</v>
      </c>
      <c r="G193" s="1191">
        <v>403000800</v>
      </c>
    </row>
    <row r="194" spans="1:7" ht="15">
      <c r="A194" s="10">
        <v>135</v>
      </c>
      <c r="B194" s="1144"/>
      <c r="D194" s="2" t="str">
        <f t="shared" si="2"/>
        <v>OK</v>
      </c>
      <c r="G194" s="1191">
        <v>803000300</v>
      </c>
    </row>
    <row r="195" spans="1:7" ht="15">
      <c r="A195" s="10">
        <v>136</v>
      </c>
      <c r="B195" s="1144"/>
      <c r="D195" s="2" t="str">
        <f t="shared" si="2"/>
        <v>OK</v>
      </c>
      <c r="G195" s="1191">
        <v>803000400</v>
      </c>
    </row>
    <row r="196" spans="1:7" ht="15">
      <c r="A196" s="5">
        <v>137</v>
      </c>
      <c r="B196" s="1144">
        <f>'Assets-Liab 5-6'!H10</f>
        <v>0</v>
      </c>
      <c r="D196" s="2" t="str">
        <f t="shared" si="2"/>
        <v>Error?</v>
      </c>
      <c r="G196" s="1191">
        <v>803000600</v>
      </c>
    </row>
    <row r="197" spans="1:7" ht="15">
      <c r="A197" s="5">
        <v>138</v>
      </c>
      <c r="B197" s="1144">
        <f>'Assets-Liab 5-6'!H5</f>
        <v>0</v>
      </c>
      <c r="D197" s="2" t="str">
        <f t="shared" si="2"/>
        <v>Error?</v>
      </c>
      <c r="G197" s="1191">
        <v>803000800</v>
      </c>
    </row>
    <row r="198" spans="1:7">
      <c r="A198" s="10">
        <v>139</v>
      </c>
      <c r="B198" s="1144"/>
      <c r="D198" s="2" t="str">
        <f t="shared" si="2"/>
        <v>OK</v>
      </c>
    </row>
    <row r="199" spans="1:7">
      <c r="A199" s="10">
        <v>140</v>
      </c>
      <c r="B199" s="1144"/>
      <c r="D199" s="2" t="str">
        <f t="shared" si="2"/>
        <v>OK</v>
      </c>
    </row>
    <row r="200" spans="1:7">
      <c r="A200" s="5">
        <v>141</v>
      </c>
      <c r="B200" s="1144">
        <f>'Assets-Liab 5-6'!H12</f>
        <v>0</v>
      </c>
      <c r="D200" s="2" t="str">
        <f t="shared" si="2"/>
        <v>Error?</v>
      </c>
    </row>
    <row r="201" spans="1:7">
      <c r="A201" s="5">
        <v>142</v>
      </c>
      <c r="B201" s="1144">
        <f>'Assets-Liab 5-6'!H13</f>
        <v>0</v>
      </c>
      <c r="D201" s="2" t="str">
        <f t="shared" si="2"/>
        <v>Error?</v>
      </c>
    </row>
    <row r="202" spans="1:7">
      <c r="A202" s="10">
        <v>143</v>
      </c>
      <c r="B202" s="1144"/>
      <c r="D202" s="2" t="str">
        <f t="shared" si="2"/>
        <v>OK</v>
      </c>
    </row>
    <row r="203" spans="1:7">
      <c r="A203" s="10">
        <v>144</v>
      </c>
      <c r="B203" s="1144"/>
      <c r="C203" s="2" t="s">
        <v>516</v>
      </c>
      <c r="D203" s="2" t="str">
        <f t="shared" si="2"/>
        <v>OK</v>
      </c>
    </row>
    <row r="204" spans="1:7">
      <c r="A204" s="5">
        <v>145</v>
      </c>
      <c r="B204" s="1144">
        <f>'Assets-Liab 5-6'!H31</f>
        <v>0</v>
      </c>
      <c r="D204" s="2" t="str">
        <f t="shared" si="2"/>
        <v>Error?</v>
      </c>
    </row>
    <row r="205" spans="1:7">
      <c r="A205" s="10">
        <v>146</v>
      </c>
      <c r="B205" s="1144"/>
      <c r="D205" s="2" t="str">
        <f t="shared" si="2"/>
        <v>OK</v>
      </c>
    </row>
    <row r="206" spans="1:7">
      <c r="A206" s="5">
        <v>147</v>
      </c>
      <c r="B206" s="1144">
        <f>'Assets-Liab 5-6'!H32</f>
        <v>0</v>
      </c>
      <c r="D206" s="2" t="str">
        <f t="shared" si="2"/>
        <v>Error?</v>
      </c>
    </row>
    <row r="207" spans="1:7">
      <c r="A207" s="10">
        <v>148</v>
      </c>
      <c r="B207" s="1144"/>
      <c r="D207" s="2" t="str">
        <f t="shared" si="2"/>
        <v>OK</v>
      </c>
    </row>
    <row r="208" spans="1:7">
      <c r="A208" s="10">
        <v>149</v>
      </c>
      <c r="B208" s="1144"/>
      <c r="D208" s="2" t="str">
        <f t="shared" si="2"/>
        <v>OK</v>
      </c>
    </row>
    <row r="209" spans="1:4">
      <c r="A209" s="5">
        <v>150</v>
      </c>
      <c r="B209" s="1144">
        <f>'Assets-Liab 5-6'!H34</f>
        <v>0</v>
      </c>
      <c r="D209" s="2" t="str">
        <f t="shared" si="2"/>
        <v>Error?</v>
      </c>
    </row>
    <row r="210" spans="1:4">
      <c r="A210" s="5">
        <v>151</v>
      </c>
      <c r="B210" s="1144">
        <f>'Assets-Liab 5-6'!H39</f>
        <v>0</v>
      </c>
      <c r="D210" s="2" t="str">
        <f t="shared" si="2"/>
        <v>Error?</v>
      </c>
    </row>
    <row r="211" spans="1:4">
      <c r="A211" s="12">
        <v>152</v>
      </c>
      <c r="B211" s="1144">
        <f>'Assets-Liab 5-6'!H41</f>
        <v>0</v>
      </c>
      <c r="C211" s="2" t="s">
        <v>516</v>
      </c>
      <c r="D211" s="2" t="str">
        <f t="shared" si="2"/>
        <v>Error?</v>
      </c>
    </row>
    <row r="212" spans="1:4">
      <c r="A212" s="10">
        <v>153</v>
      </c>
      <c r="B212" s="1144"/>
      <c r="D212" s="2" t="str">
        <f t="shared" si="2"/>
        <v>OK</v>
      </c>
    </row>
    <row r="213" spans="1:4">
      <c r="A213" s="10">
        <v>154</v>
      </c>
      <c r="B213" s="1144"/>
      <c r="C213" s="2" t="s">
        <v>516</v>
      </c>
      <c r="D213" s="2" t="str">
        <f t="shared" si="2"/>
        <v>OK</v>
      </c>
    </row>
    <row r="214" spans="1:4">
      <c r="A214" s="10">
        <v>155</v>
      </c>
      <c r="B214" s="1144"/>
      <c r="D214" s="2" t="str">
        <f t="shared" si="2"/>
        <v>OK</v>
      </c>
    </row>
    <row r="215" spans="1:4">
      <c r="A215" s="10">
        <v>156</v>
      </c>
      <c r="B215" s="1144"/>
      <c r="D215" s="2" t="str">
        <f t="shared" si="2"/>
        <v>OK</v>
      </c>
    </row>
    <row r="216" spans="1:4">
      <c r="A216" s="10">
        <v>157</v>
      </c>
      <c r="B216" s="1144"/>
      <c r="D216" s="2" t="str">
        <f t="shared" si="2"/>
        <v>OK</v>
      </c>
    </row>
    <row r="217" spans="1:4">
      <c r="A217" s="10">
        <v>158</v>
      </c>
      <c r="B217" s="1144"/>
      <c r="D217" s="2" t="str">
        <f t="shared" si="2"/>
        <v>OK</v>
      </c>
    </row>
    <row r="218" spans="1:4">
      <c r="A218" s="10">
        <v>159</v>
      </c>
      <c r="B218" s="1144"/>
      <c r="D218" s="2" t="str">
        <f t="shared" si="2"/>
        <v>OK</v>
      </c>
    </row>
    <row r="219" spans="1:4">
      <c r="A219" s="10">
        <v>160</v>
      </c>
      <c r="B219" s="1144"/>
      <c r="D219" s="2" t="str">
        <f t="shared" si="2"/>
        <v>OK</v>
      </c>
    </row>
    <row r="220" spans="1:4">
      <c r="A220" s="10">
        <v>161</v>
      </c>
      <c r="B220" s="1144"/>
      <c r="D220" s="2" t="str">
        <f t="shared" si="2"/>
        <v>OK</v>
      </c>
    </row>
    <row r="221" spans="1:4">
      <c r="A221" s="10">
        <v>162</v>
      </c>
      <c r="B221" s="1144"/>
      <c r="D221" s="2" t="str">
        <f t="shared" si="2"/>
        <v>OK</v>
      </c>
    </row>
    <row r="222" spans="1:4">
      <c r="A222" s="10">
        <v>163</v>
      </c>
      <c r="B222" s="1144"/>
      <c r="D222" s="2" t="str">
        <f t="shared" si="2"/>
        <v>OK</v>
      </c>
    </row>
    <row r="223" spans="1:4">
      <c r="A223" s="10">
        <v>164</v>
      </c>
      <c r="B223" s="1144"/>
      <c r="D223" s="2" t="str">
        <f t="shared" si="2"/>
        <v>OK</v>
      </c>
    </row>
    <row r="224" spans="1:4">
      <c r="A224" s="10">
        <v>165</v>
      </c>
      <c r="B224" s="1144"/>
      <c r="D224" s="2" t="str">
        <f t="shared" si="2"/>
        <v>OK</v>
      </c>
    </row>
    <row r="225" spans="1:4">
      <c r="A225" s="10">
        <v>166</v>
      </c>
      <c r="B225" s="1144"/>
      <c r="D225" s="2" t="str">
        <f t="shared" si="2"/>
        <v>OK</v>
      </c>
    </row>
    <row r="226" spans="1:4">
      <c r="A226" s="10">
        <v>167</v>
      </c>
      <c r="B226" s="1144"/>
      <c r="D226" s="2" t="str">
        <f t="shared" si="2"/>
        <v>OK</v>
      </c>
    </row>
    <row r="227" spans="1:4">
      <c r="A227" s="10">
        <v>168</v>
      </c>
      <c r="B227" s="1144"/>
      <c r="D227" s="2" t="str">
        <f t="shared" si="2"/>
        <v>OK</v>
      </c>
    </row>
    <row r="228" spans="1:4">
      <c r="A228" s="10">
        <v>169</v>
      </c>
      <c r="B228" s="1144"/>
      <c r="D228" s="2" t="str">
        <f t="shared" si="2"/>
        <v>OK</v>
      </c>
    </row>
    <row r="229" spans="1:4">
      <c r="A229" s="10">
        <v>170</v>
      </c>
      <c r="B229" s="1144"/>
      <c r="D229" s="2" t="str">
        <f t="shared" si="2"/>
        <v>OK</v>
      </c>
    </row>
    <row r="230" spans="1:4">
      <c r="A230" s="10">
        <v>171</v>
      </c>
      <c r="B230" s="1144"/>
      <c r="D230" s="2" t="str">
        <f t="shared" si="2"/>
        <v>OK</v>
      </c>
    </row>
    <row r="231" spans="1:4">
      <c r="A231" s="10">
        <v>172</v>
      </c>
      <c r="B231" s="1144"/>
      <c r="D231" s="2" t="str">
        <f t="shared" si="2"/>
        <v>OK</v>
      </c>
    </row>
    <row r="232" spans="1:4">
      <c r="A232" s="10">
        <v>173</v>
      </c>
      <c r="B232" s="1144"/>
      <c r="D232" s="2" t="str">
        <f t="shared" si="2"/>
        <v>OK</v>
      </c>
    </row>
    <row r="233" spans="1:4">
      <c r="A233" s="10">
        <v>174</v>
      </c>
      <c r="B233" s="1144"/>
      <c r="D233" s="2" t="str">
        <f t="shared" si="2"/>
        <v>OK</v>
      </c>
    </row>
    <row r="234" spans="1:4">
      <c r="A234" s="10">
        <v>175</v>
      </c>
      <c r="B234" s="1144"/>
      <c r="D234" s="2" t="str">
        <f t="shared" si="2"/>
        <v>OK</v>
      </c>
    </row>
    <row r="235" spans="1:4">
      <c r="A235" s="10">
        <v>176</v>
      </c>
      <c r="B235" s="1144"/>
      <c r="D235" s="2" t="str">
        <f t="shared" si="2"/>
        <v>OK</v>
      </c>
    </row>
    <row r="236" spans="1:4">
      <c r="A236" s="10">
        <v>177</v>
      </c>
      <c r="B236" s="1144"/>
      <c r="D236" s="2" t="str">
        <f t="shared" si="2"/>
        <v>OK</v>
      </c>
    </row>
    <row r="237" spans="1:4">
      <c r="A237" s="10">
        <v>178</v>
      </c>
      <c r="B237" s="1144"/>
      <c r="D237" s="2" t="str">
        <f t="shared" si="2"/>
        <v>OK</v>
      </c>
    </row>
    <row r="238" spans="1:4">
      <c r="A238" s="10">
        <v>179</v>
      </c>
      <c r="B238" s="1144"/>
      <c r="D238" s="2" t="str">
        <f t="shared" si="2"/>
        <v>OK</v>
      </c>
    </row>
    <row r="239" spans="1:4">
      <c r="A239" s="10">
        <v>180</v>
      </c>
      <c r="B239" s="1144"/>
      <c r="D239" s="2" t="str">
        <f t="shared" si="2"/>
        <v>OK</v>
      </c>
    </row>
    <row r="240" spans="1:4">
      <c r="A240" s="10">
        <v>181</v>
      </c>
      <c r="B240" s="1144"/>
      <c r="D240" s="2" t="str">
        <f t="shared" si="2"/>
        <v>OK</v>
      </c>
    </row>
    <row r="241" spans="1:4">
      <c r="A241" s="10">
        <v>182</v>
      </c>
      <c r="B241" s="1144"/>
      <c r="C241" s="2" t="s">
        <v>516</v>
      </c>
      <c r="D241" s="2" t="str">
        <f t="shared" si="2"/>
        <v>OK</v>
      </c>
    </row>
    <row r="242" spans="1:4">
      <c r="A242" s="10">
        <v>183</v>
      </c>
      <c r="B242" s="1144"/>
      <c r="D242" s="2" t="str">
        <f t="shared" si="2"/>
        <v>OK</v>
      </c>
    </row>
    <row r="243" spans="1:4">
      <c r="A243" s="10">
        <v>184</v>
      </c>
      <c r="B243" s="1144"/>
      <c r="D243" s="2" t="str">
        <f t="shared" si="2"/>
        <v>OK</v>
      </c>
    </row>
    <row r="244" spans="1:4">
      <c r="A244" s="10">
        <v>185</v>
      </c>
      <c r="B244" s="1144"/>
      <c r="D244" s="2" t="str">
        <f t="shared" si="2"/>
        <v>OK</v>
      </c>
    </row>
    <row r="245" spans="1:4">
      <c r="A245" s="10">
        <v>186</v>
      </c>
      <c r="B245" s="1144"/>
      <c r="D245" s="2" t="str">
        <f t="shared" si="2"/>
        <v>OK</v>
      </c>
    </row>
    <row r="246" spans="1:4">
      <c r="A246" s="10">
        <v>187</v>
      </c>
      <c r="B246" s="1144"/>
      <c r="D246" s="2" t="str">
        <f t="shared" si="2"/>
        <v>OK</v>
      </c>
    </row>
    <row r="247" spans="1:4">
      <c r="A247" s="10">
        <v>188</v>
      </c>
      <c r="B247" s="1144"/>
      <c r="C247" s="2" t="s">
        <v>516</v>
      </c>
      <c r="D247" s="2" t="str">
        <f t="shared" si="2"/>
        <v>OK</v>
      </c>
    </row>
    <row r="248" spans="1:4">
      <c r="A248" s="10">
        <v>189</v>
      </c>
      <c r="B248" s="1144"/>
      <c r="D248" s="2" t="str">
        <f t="shared" si="2"/>
        <v>OK</v>
      </c>
    </row>
    <row r="249" spans="1:4">
      <c r="A249" s="10">
        <v>190</v>
      </c>
      <c r="B249" s="1144"/>
      <c r="C249" s="2" t="s">
        <v>516</v>
      </c>
      <c r="D249" s="2" t="str">
        <f t="shared" si="2"/>
        <v>OK</v>
      </c>
    </row>
    <row r="250" spans="1:4">
      <c r="A250" s="10">
        <v>191</v>
      </c>
      <c r="B250" s="1144"/>
      <c r="D250" s="2" t="str">
        <f t="shared" si="2"/>
        <v>OK</v>
      </c>
    </row>
    <row r="251" spans="1:4">
      <c r="A251" s="10">
        <v>192</v>
      </c>
      <c r="B251" s="1144"/>
      <c r="D251" s="2" t="str">
        <f t="shared" si="2"/>
        <v>OK</v>
      </c>
    </row>
    <row r="252" spans="1:4">
      <c r="A252" s="10">
        <v>193</v>
      </c>
      <c r="B252" s="1144"/>
      <c r="D252" s="2" t="str">
        <f t="shared" si="2"/>
        <v>OK</v>
      </c>
    </row>
    <row r="253" spans="1:4">
      <c r="A253" s="10">
        <v>194</v>
      </c>
      <c r="B253" s="1144"/>
      <c r="D253" s="2" t="str">
        <f t="shared" ref="D253:D316" si="3">IF(ISBLANK(B253),"OK",IF(A253-B253=0,"OK","Error?"))</f>
        <v>OK</v>
      </c>
    </row>
    <row r="254" spans="1:4">
      <c r="A254" s="10">
        <v>195</v>
      </c>
      <c r="B254" s="1144"/>
      <c r="D254" s="2" t="str">
        <f t="shared" si="3"/>
        <v>OK</v>
      </c>
    </row>
    <row r="255" spans="1:4">
      <c r="A255" s="10">
        <v>196</v>
      </c>
      <c r="B255" s="1144"/>
      <c r="D255" s="2" t="str">
        <f t="shared" si="3"/>
        <v>OK</v>
      </c>
    </row>
    <row r="256" spans="1:4">
      <c r="A256" s="10">
        <v>197</v>
      </c>
      <c r="B256" s="1144"/>
      <c r="D256" s="2" t="str">
        <f t="shared" si="3"/>
        <v>OK</v>
      </c>
    </row>
    <row r="257" spans="1:4">
      <c r="A257" s="10">
        <v>198</v>
      </c>
      <c r="B257" s="1144"/>
      <c r="D257" s="2" t="str">
        <f t="shared" si="3"/>
        <v>OK</v>
      </c>
    </row>
    <row r="258" spans="1:4">
      <c r="A258" s="10">
        <v>199</v>
      </c>
      <c r="B258" s="1144"/>
      <c r="D258" s="2" t="str">
        <f t="shared" si="3"/>
        <v>OK</v>
      </c>
    </row>
    <row r="259" spans="1:4">
      <c r="A259" s="10">
        <v>200</v>
      </c>
      <c r="B259" s="1144"/>
      <c r="D259" s="2" t="str">
        <f t="shared" si="3"/>
        <v>OK</v>
      </c>
    </row>
    <row r="260" spans="1:4">
      <c r="A260" s="10">
        <v>201</v>
      </c>
      <c r="B260" s="1144"/>
      <c r="D260" s="2" t="str">
        <f t="shared" si="3"/>
        <v>OK</v>
      </c>
    </row>
    <row r="261" spans="1:4">
      <c r="A261" s="10">
        <v>202</v>
      </c>
      <c r="B261" s="1144"/>
      <c r="D261" s="2" t="str">
        <f t="shared" si="3"/>
        <v>OK</v>
      </c>
    </row>
    <row r="262" spans="1:4">
      <c r="A262" s="10">
        <v>203</v>
      </c>
      <c r="B262" s="1144"/>
      <c r="D262" s="2" t="str">
        <f t="shared" si="3"/>
        <v>OK</v>
      </c>
    </row>
    <row r="263" spans="1:4">
      <c r="A263" s="10">
        <v>204</v>
      </c>
      <c r="B263" s="1144"/>
      <c r="D263" s="2" t="str">
        <f t="shared" si="3"/>
        <v>OK</v>
      </c>
    </row>
    <row r="264" spans="1:4">
      <c r="A264" s="10">
        <v>205</v>
      </c>
      <c r="B264" s="1144"/>
      <c r="D264" s="2" t="str">
        <f t="shared" si="3"/>
        <v>OK</v>
      </c>
    </row>
    <row r="265" spans="1:4">
      <c r="A265" s="10">
        <v>206</v>
      </c>
      <c r="B265" s="1144"/>
      <c r="D265" s="2" t="str">
        <f t="shared" si="3"/>
        <v>OK</v>
      </c>
    </row>
    <row r="266" spans="1:4">
      <c r="A266" s="10">
        <v>207</v>
      </c>
      <c r="B266" s="1144"/>
      <c r="D266" s="2" t="str">
        <f t="shared" si="3"/>
        <v>OK</v>
      </c>
    </row>
    <row r="267" spans="1:4">
      <c r="A267" s="10">
        <v>208</v>
      </c>
      <c r="B267" s="1144"/>
      <c r="D267" s="2" t="str">
        <f t="shared" si="3"/>
        <v>OK</v>
      </c>
    </row>
    <row r="268" spans="1:4">
      <c r="A268" s="10">
        <v>209</v>
      </c>
      <c r="B268" s="1144"/>
      <c r="D268" s="2" t="str">
        <f t="shared" si="3"/>
        <v>OK</v>
      </c>
    </row>
    <row r="269" spans="1:4">
      <c r="A269" s="10">
        <v>210</v>
      </c>
      <c r="B269" s="1144"/>
      <c r="D269" s="2" t="str">
        <f t="shared" si="3"/>
        <v>OK</v>
      </c>
    </row>
    <row r="270" spans="1:4">
      <c r="A270" s="10">
        <v>211</v>
      </c>
      <c r="B270" s="1144"/>
      <c r="D270" s="2" t="str">
        <f t="shared" si="3"/>
        <v>OK</v>
      </c>
    </row>
    <row r="271" spans="1:4">
      <c r="A271" s="5">
        <v>212</v>
      </c>
      <c r="B271" s="1144">
        <f>'Assets-Liab 5-6'!M16</f>
        <v>929156</v>
      </c>
      <c r="D271" s="2" t="str">
        <f t="shared" si="3"/>
        <v>Error?</v>
      </c>
    </row>
    <row r="272" spans="1:4">
      <c r="A272" s="5">
        <v>213</v>
      </c>
      <c r="B272" s="1144">
        <f>'Assets-Liab 5-6'!M17</f>
        <v>23646196</v>
      </c>
      <c r="D272" s="2" t="str">
        <f t="shared" si="3"/>
        <v>Error?</v>
      </c>
    </row>
    <row r="273" spans="1:4">
      <c r="A273" s="5">
        <v>214</v>
      </c>
      <c r="B273" s="1144">
        <f>'Assets-Liab 5-6'!M18</f>
        <v>0</v>
      </c>
      <c r="D273" s="2" t="str">
        <f t="shared" si="3"/>
        <v>Error?</v>
      </c>
    </row>
    <row r="274" spans="1:4">
      <c r="A274" s="5">
        <v>215</v>
      </c>
      <c r="B274" s="1144">
        <f>'Assets-Liab 5-6'!M19</f>
        <v>3571984</v>
      </c>
      <c r="D274" s="2" t="str">
        <f t="shared" si="3"/>
        <v>Error?</v>
      </c>
    </row>
    <row r="275" spans="1:4">
      <c r="A275" s="10">
        <v>216</v>
      </c>
      <c r="B275" s="1144"/>
      <c r="D275" s="2" t="str">
        <f t="shared" si="3"/>
        <v>OK</v>
      </c>
    </row>
    <row r="276" spans="1:4">
      <c r="A276" s="10">
        <v>217</v>
      </c>
      <c r="B276" s="1144"/>
      <c r="D276" s="2" t="str">
        <f t="shared" si="3"/>
        <v>OK</v>
      </c>
    </row>
    <row r="277" spans="1:4">
      <c r="A277" s="5">
        <v>218</v>
      </c>
      <c r="B277" s="1144">
        <f>'Assets-Liab 5-6'!M23</f>
        <v>28147336</v>
      </c>
      <c r="D277" s="2" t="str">
        <f t="shared" si="3"/>
        <v>Error?</v>
      </c>
    </row>
    <row r="278" spans="1:4">
      <c r="A278" s="5">
        <v>219</v>
      </c>
      <c r="B278" s="1144">
        <f>'Assets-Liab 5-6'!M40</f>
        <v>28147336</v>
      </c>
      <c r="D278" s="2" t="str">
        <f t="shared" si="3"/>
        <v>Error?</v>
      </c>
    </row>
    <row r="279" spans="1:4">
      <c r="A279" s="5">
        <v>220</v>
      </c>
      <c r="B279" s="1144">
        <f>'Assets-Liab 5-6'!M41</f>
        <v>28147336</v>
      </c>
      <c r="C279" s="2" t="s">
        <v>516</v>
      </c>
      <c r="D279" s="2" t="str">
        <f t="shared" si="3"/>
        <v>Error?</v>
      </c>
    </row>
    <row r="280" spans="1:4">
      <c r="A280" s="5">
        <v>221</v>
      </c>
      <c r="B280" s="1144">
        <f>'Assets-Liab 5-6'!N21</f>
        <v>284989</v>
      </c>
      <c r="D280" s="2" t="str">
        <f t="shared" si="3"/>
        <v>Error?</v>
      </c>
    </row>
    <row r="281" spans="1:4">
      <c r="A281" s="5">
        <v>222</v>
      </c>
      <c r="B281" s="1144">
        <f>'Assets-Liab 5-6'!N22</f>
        <v>3335011</v>
      </c>
      <c r="C281" s="2" t="s">
        <v>516</v>
      </c>
      <c r="D281" s="2" t="str">
        <f t="shared" si="3"/>
        <v>Error?</v>
      </c>
    </row>
    <row r="282" spans="1:4">
      <c r="A282" s="5">
        <v>223</v>
      </c>
      <c r="B282" s="1144">
        <f>'Assets-Liab 5-6'!N23</f>
        <v>3620000</v>
      </c>
      <c r="D282" s="2" t="str">
        <f t="shared" si="3"/>
        <v>Error?</v>
      </c>
    </row>
    <row r="283" spans="1:4">
      <c r="A283" s="5">
        <v>224</v>
      </c>
      <c r="B283" s="1144">
        <f>'Assets-Liab 5-6'!N36</f>
        <v>3620000</v>
      </c>
      <c r="D283" s="2" t="str">
        <f t="shared" si="3"/>
        <v>Error?</v>
      </c>
    </row>
    <row r="284" spans="1:4">
      <c r="A284" s="10">
        <v>225</v>
      </c>
      <c r="B284" s="1144"/>
      <c r="C284" s="2" t="s">
        <v>516</v>
      </c>
      <c r="D284" s="2" t="str">
        <f t="shared" si="3"/>
        <v>OK</v>
      </c>
    </row>
    <row r="285" spans="1:4">
      <c r="A285" s="5">
        <v>226</v>
      </c>
      <c r="B285" s="1144">
        <f>'Assets-Liab 5-6'!N37</f>
        <v>3620000</v>
      </c>
      <c r="D285" s="2" t="str">
        <f t="shared" si="3"/>
        <v>Error?</v>
      </c>
    </row>
    <row r="286" spans="1:4">
      <c r="A286" s="5">
        <v>227</v>
      </c>
      <c r="B286" s="1144">
        <f>'Assets-Liab 5-6'!N41</f>
        <v>3620000</v>
      </c>
      <c r="D286" s="2" t="str">
        <f t="shared" si="3"/>
        <v>Error?</v>
      </c>
    </row>
    <row r="287" spans="1:4">
      <c r="A287" s="10">
        <v>228</v>
      </c>
      <c r="B287" s="1144"/>
      <c r="C287" s="2" t="s">
        <v>516</v>
      </c>
      <c r="D287" s="2" t="str">
        <f t="shared" si="3"/>
        <v>OK</v>
      </c>
    </row>
    <row r="288" spans="1:4">
      <c r="A288" s="10">
        <v>229</v>
      </c>
      <c r="B288" s="1144"/>
      <c r="C288" s="2" t="s">
        <v>516</v>
      </c>
      <c r="D288" s="2" t="str">
        <f t="shared" si="3"/>
        <v>OK</v>
      </c>
    </row>
    <row r="289" spans="1:4">
      <c r="A289" s="10">
        <v>230</v>
      </c>
      <c r="B289" s="1144"/>
      <c r="D289" s="2" t="str">
        <f t="shared" si="3"/>
        <v>OK</v>
      </c>
    </row>
    <row r="290" spans="1:4">
      <c r="A290" s="10">
        <v>231</v>
      </c>
      <c r="B290" s="1144"/>
      <c r="D290" s="2" t="str">
        <f t="shared" si="3"/>
        <v>OK</v>
      </c>
    </row>
    <row r="291" spans="1:4">
      <c r="A291" s="10">
        <v>232</v>
      </c>
      <c r="B291" s="1144"/>
      <c r="D291" s="2" t="str">
        <f t="shared" si="3"/>
        <v>OK</v>
      </c>
    </row>
    <row r="292" spans="1:4">
      <c r="A292" s="10">
        <v>233</v>
      </c>
      <c r="B292" s="1144"/>
      <c r="D292" s="2" t="str">
        <f t="shared" si="3"/>
        <v>OK</v>
      </c>
    </row>
    <row r="293" spans="1:4">
      <c r="A293" s="10">
        <v>234</v>
      </c>
      <c r="B293" s="1144"/>
      <c r="D293" s="2" t="str">
        <f t="shared" si="3"/>
        <v>OK</v>
      </c>
    </row>
    <row r="294" spans="1:4">
      <c r="A294" s="10">
        <v>235</v>
      </c>
      <c r="B294" s="1144"/>
      <c r="D294" s="2" t="str">
        <f t="shared" si="3"/>
        <v>OK</v>
      </c>
    </row>
    <row r="295" spans="1:4">
      <c r="A295" s="10">
        <v>236</v>
      </c>
      <c r="B295" s="1144"/>
      <c r="D295" s="2" t="str">
        <f t="shared" si="3"/>
        <v>OK</v>
      </c>
    </row>
    <row r="296" spans="1:4">
      <c r="A296" s="10">
        <v>237</v>
      </c>
      <c r="B296" s="1144"/>
      <c r="D296" s="2" t="str">
        <f t="shared" si="3"/>
        <v>OK</v>
      </c>
    </row>
    <row r="297" spans="1:4">
      <c r="A297" s="10">
        <v>238</v>
      </c>
      <c r="B297" s="1144"/>
      <c r="D297" s="2" t="str">
        <f t="shared" si="3"/>
        <v>OK</v>
      </c>
    </row>
    <row r="298" spans="1:4">
      <c r="A298" s="10">
        <v>239</v>
      </c>
      <c r="B298" s="1144"/>
      <c r="D298" s="2" t="str">
        <f t="shared" si="3"/>
        <v>OK</v>
      </c>
    </row>
    <row r="299" spans="1:4">
      <c r="A299" s="10">
        <v>240</v>
      </c>
      <c r="B299" s="1144"/>
      <c r="D299" s="2" t="str">
        <f t="shared" si="3"/>
        <v>OK</v>
      </c>
    </row>
    <row r="300" spans="1:4">
      <c r="A300" s="10">
        <v>241</v>
      </c>
      <c r="B300" s="1144"/>
      <c r="D300" s="2" t="str">
        <f t="shared" si="3"/>
        <v>OK</v>
      </c>
    </row>
    <row r="301" spans="1:4">
      <c r="A301" s="10">
        <v>242</v>
      </c>
      <c r="B301" s="1144"/>
      <c r="D301" s="2" t="str">
        <f t="shared" si="3"/>
        <v>OK</v>
      </c>
    </row>
    <row r="302" spans="1:4">
      <c r="A302" s="10">
        <v>243</v>
      </c>
      <c r="B302" s="1144"/>
      <c r="D302" s="2" t="str">
        <f t="shared" si="3"/>
        <v>OK</v>
      </c>
    </row>
    <row r="303" spans="1:4">
      <c r="A303" s="10">
        <v>244</v>
      </c>
      <c r="B303" s="1144"/>
      <c r="D303" s="2" t="str">
        <f t="shared" si="3"/>
        <v>OK</v>
      </c>
    </row>
    <row r="304" spans="1:4">
      <c r="A304" s="10">
        <v>245</v>
      </c>
      <c r="B304" s="1144"/>
      <c r="D304" s="2" t="str">
        <f t="shared" si="3"/>
        <v>OK</v>
      </c>
    </row>
    <row r="305" spans="1:4">
      <c r="A305" s="10">
        <v>246</v>
      </c>
      <c r="B305" s="1144"/>
      <c r="D305" s="2" t="str">
        <f t="shared" si="3"/>
        <v>OK</v>
      </c>
    </row>
    <row r="306" spans="1:4">
      <c r="A306" s="10">
        <v>247</v>
      </c>
      <c r="B306" s="1144"/>
      <c r="D306" s="2" t="str">
        <f t="shared" si="3"/>
        <v>OK</v>
      </c>
    </row>
    <row r="307" spans="1:4">
      <c r="A307" s="10">
        <v>248</v>
      </c>
      <c r="B307" s="1144"/>
      <c r="D307" s="2" t="str">
        <f t="shared" si="3"/>
        <v>OK</v>
      </c>
    </row>
    <row r="308" spans="1:4">
      <c r="A308" s="10">
        <v>249</v>
      </c>
      <c r="B308" s="1144"/>
      <c r="D308" s="2" t="str">
        <f t="shared" si="3"/>
        <v>OK</v>
      </c>
    </row>
    <row r="309" spans="1:4">
      <c r="A309" s="10">
        <v>250</v>
      </c>
      <c r="B309" s="1144"/>
      <c r="D309" s="2" t="str">
        <f t="shared" si="3"/>
        <v>OK</v>
      </c>
    </row>
    <row r="310" spans="1:4">
      <c r="A310" s="10">
        <v>251</v>
      </c>
      <c r="B310" s="1144"/>
      <c r="D310" s="2" t="str">
        <f t="shared" si="3"/>
        <v>OK</v>
      </c>
    </row>
    <row r="311" spans="1:4">
      <c r="A311" s="10">
        <v>252</v>
      </c>
      <c r="B311" s="1144"/>
      <c r="D311" s="2" t="str">
        <f t="shared" si="3"/>
        <v>OK</v>
      </c>
    </row>
    <row r="312" spans="1:4">
      <c r="A312" s="10">
        <v>253</v>
      </c>
      <c r="B312" s="1144"/>
      <c r="D312" s="2" t="str">
        <f t="shared" si="3"/>
        <v>OK</v>
      </c>
    </row>
    <row r="313" spans="1:4">
      <c r="A313" s="10">
        <v>254</v>
      </c>
      <c r="B313" s="1144"/>
      <c r="D313" s="2" t="str">
        <f t="shared" si="3"/>
        <v>OK</v>
      </c>
    </row>
    <row r="314" spans="1:4">
      <c r="A314" s="10">
        <v>255</v>
      </c>
      <c r="B314" s="1144"/>
      <c r="D314" s="2" t="str">
        <f t="shared" si="3"/>
        <v>OK</v>
      </c>
    </row>
    <row r="315" spans="1:4">
      <c r="A315" s="10">
        <v>256</v>
      </c>
      <c r="B315" s="1144"/>
      <c r="D315" s="2" t="str">
        <f t="shared" si="3"/>
        <v>OK</v>
      </c>
    </row>
    <row r="316" spans="1:4">
      <c r="A316" s="10">
        <v>257</v>
      </c>
      <c r="B316" s="1144"/>
      <c r="D316" s="2" t="str">
        <f t="shared" si="3"/>
        <v>OK</v>
      </c>
    </row>
    <row r="317" spans="1:4">
      <c r="A317" s="10">
        <v>258</v>
      </c>
      <c r="B317" s="1144"/>
      <c r="D317" s="2" t="str">
        <f t="shared" ref="D317:D380" si="4">IF(ISBLANK(B317),"OK",IF(A317-B317=0,"OK","Error?"))</f>
        <v>OK</v>
      </c>
    </row>
    <row r="318" spans="1:4">
      <c r="A318" s="5">
        <v>259</v>
      </c>
      <c r="B318" s="1144">
        <f>'Acct Summary 7-9'!C24</f>
        <v>0</v>
      </c>
      <c r="D318" s="2" t="str">
        <f t="shared" si="4"/>
        <v>Error?</v>
      </c>
    </row>
    <row r="319" spans="1:4">
      <c r="A319" s="5">
        <v>260</v>
      </c>
      <c r="B319" s="1144">
        <f>'Acct Summary 7-9'!C26</f>
        <v>0</v>
      </c>
      <c r="D319" s="2" t="str">
        <f t="shared" si="4"/>
        <v>Error?</v>
      </c>
    </row>
    <row r="320" spans="1:4">
      <c r="A320" s="10">
        <v>261</v>
      </c>
      <c r="B320" s="1144"/>
      <c r="D320" s="2" t="str">
        <f t="shared" si="4"/>
        <v>OK</v>
      </c>
    </row>
    <row r="321" spans="1:4">
      <c r="A321" s="5">
        <v>262</v>
      </c>
      <c r="B321" s="1144">
        <f>'Acct Summary 7-9'!C33</f>
        <v>0</v>
      </c>
      <c r="D321" s="2" t="str">
        <f t="shared" si="4"/>
        <v>Error?</v>
      </c>
    </row>
    <row r="322" spans="1:4">
      <c r="A322" s="5">
        <v>263</v>
      </c>
      <c r="B322" s="1144">
        <f>'Acct Summary 7-9'!C34</f>
        <v>0</v>
      </c>
      <c r="D322" s="2" t="str">
        <f t="shared" si="4"/>
        <v>Error?</v>
      </c>
    </row>
    <row r="323" spans="1:4">
      <c r="A323" s="5">
        <v>264</v>
      </c>
      <c r="B323" s="1144">
        <f>'Acct Summary 7-9'!C35</f>
        <v>0</v>
      </c>
      <c r="D323" s="2" t="str">
        <f t="shared" si="4"/>
        <v>Error?</v>
      </c>
    </row>
    <row r="324" spans="1:4">
      <c r="A324" s="10">
        <v>265</v>
      </c>
      <c r="B324" s="1144"/>
      <c r="D324" s="2" t="str">
        <f t="shared" si="4"/>
        <v>OK</v>
      </c>
    </row>
    <row r="325" spans="1:4">
      <c r="A325" s="10">
        <v>266</v>
      </c>
      <c r="B325" s="1144"/>
      <c r="D325" s="2" t="str">
        <f t="shared" si="4"/>
        <v>OK</v>
      </c>
    </row>
    <row r="326" spans="1:4">
      <c r="A326" s="10">
        <v>267</v>
      </c>
      <c r="B326" s="1144"/>
      <c r="D326" s="2" t="str">
        <f t="shared" si="4"/>
        <v>OK</v>
      </c>
    </row>
    <row r="327" spans="1:4">
      <c r="A327" s="10">
        <v>268</v>
      </c>
      <c r="B327" s="1144"/>
      <c r="D327" s="2" t="str">
        <f t="shared" si="4"/>
        <v>OK</v>
      </c>
    </row>
    <row r="328" spans="1:4">
      <c r="A328" s="10">
        <v>269</v>
      </c>
      <c r="B328" s="1144"/>
      <c r="D328" s="2" t="str">
        <f t="shared" si="4"/>
        <v>OK</v>
      </c>
    </row>
    <row r="329" spans="1:4">
      <c r="A329" s="10">
        <v>270</v>
      </c>
      <c r="B329" s="1144"/>
      <c r="D329" s="2" t="str">
        <f t="shared" si="4"/>
        <v>OK</v>
      </c>
    </row>
    <row r="330" spans="1:4">
      <c r="A330" s="10">
        <v>271</v>
      </c>
      <c r="B330" s="1144"/>
      <c r="D330" s="2" t="str">
        <f t="shared" si="4"/>
        <v>OK</v>
      </c>
    </row>
    <row r="331" spans="1:4">
      <c r="A331" s="10">
        <v>272</v>
      </c>
      <c r="B331" s="1144"/>
      <c r="D331" s="2" t="str">
        <f t="shared" si="4"/>
        <v>OK</v>
      </c>
    </row>
    <row r="332" spans="1:4">
      <c r="A332" s="10">
        <v>273</v>
      </c>
      <c r="B332" s="1144"/>
      <c r="D332" s="2" t="str">
        <f t="shared" si="4"/>
        <v>OK</v>
      </c>
    </row>
    <row r="333" spans="1:4">
      <c r="A333" s="10">
        <v>274</v>
      </c>
      <c r="B333" s="1144"/>
      <c r="D333" s="2" t="str">
        <f t="shared" si="4"/>
        <v>OK</v>
      </c>
    </row>
    <row r="334" spans="1:4">
      <c r="A334" s="10">
        <v>275</v>
      </c>
      <c r="B334" s="1144"/>
      <c r="D334" s="2" t="str">
        <f t="shared" si="4"/>
        <v>OK</v>
      </c>
    </row>
    <row r="335" spans="1:4">
      <c r="A335" s="10">
        <v>276</v>
      </c>
      <c r="B335" s="1144"/>
      <c r="D335" s="2" t="str">
        <f t="shared" si="4"/>
        <v>OK</v>
      </c>
    </row>
    <row r="336" spans="1:4">
      <c r="A336" s="10">
        <v>277</v>
      </c>
      <c r="B336" s="1144"/>
      <c r="D336" s="2" t="str">
        <f t="shared" si="4"/>
        <v>OK</v>
      </c>
    </row>
    <row r="337" spans="1:4">
      <c r="A337" s="10">
        <v>278</v>
      </c>
      <c r="B337" s="1144"/>
      <c r="D337" s="2" t="str">
        <f t="shared" si="4"/>
        <v>OK</v>
      </c>
    </row>
    <row r="338" spans="1:4">
      <c r="A338" s="10">
        <v>279</v>
      </c>
      <c r="B338" s="1144"/>
      <c r="D338" s="2" t="str">
        <f t="shared" si="4"/>
        <v>OK</v>
      </c>
    </row>
    <row r="339" spans="1:4">
      <c r="A339" s="10">
        <v>280</v>
      </c>
      <c r="B339" s="1144"/>
      <c r="D339" s="2" t="str">
        <f t="shared" si="4"/>
        <v>OK</v>
      </c>
    </row>
    <row r="340" spans="1:4">
      <c r="A340" s="10">
        <v>281</v>
      </c>
      <c r="B340" s="1144"/>
      <c r="D340" s="2" t="str">
        <f t="shared" si="4"/>
        <v>OK</v>
      </c>
    </row>
    <row r="341" spans="1:4">
      <c r="A341" s="10">
        <v>282</v>
      </c>
      <c r="B341" s="1144"/>
      <c r="D341" s="2" t="str">
        <f t="shared" si="4"/>
        <v>OK</v>
      </c>
    </row>
    <row r="342" spans="1:4">
      <c r="A342" s="10">
        <v>283</v>
      </c>
      <c r="B342" s="1144"/>
      <c r="D342" s="2" t="str">
        <f t="shared" si="4"/>
        <v>OK</v>
      </c>
    </row>
    <row r="343" spans="1:4">
      <c r="A343" s="10">
        <v>284</v>
      </c>
      <c r="B343" s="1144"/>
      <c r="D343" s="2" t="str">
        <f t="shared" si="4"/>
        <v>OK</v>
      </c>
    </row>
    <row r="344" spans="1:4">
      <c r="A344" s="10">
        <v>285</v>
      </c>
      <c r="B344" s="1144"/>
      <c r="D344" s="2" t="str">
        <f t="shared" si="4"/>
        <v>OK</v>
      </c>
    </row>
    <row r="345" spans="1:4">
      <c r="A345" s="10">
        <v>286</v>
      </c>
      <c r="B345" s="1144"/>
      <c r="D345" s="2" t="str">
        <f t="shared" si="4"/>
        <v>OK</v>
      </c>
    </row>
    <row r="346" spans="1:4">
      <c r="A346" s="10">
        <v>287</v>
      </c>
      <c r="B346" s="1144"/>
      <c r="D346" s="2" t="str">
        <f t="shared" si="4"/>
        <v>OK</v>
      </c>
    </row>
    <row r="347" spans="1:4">
      <c r="A347" s="10">
        <v>288</v>
      </c>
      <c r="B347" s="1144"/>
      <c r="D347" s="2" t="str">
        <f t="shared" si="4"/>
        <v>OK</v>
      </c>
    </row>
    <row r="348" spans="1:4">
      <c r="A348" s="10">
        <v>289</v>
      </c>
      <c r="B348" s="1144"/>
      <c r="D348" s="2" t="str">
        <f t="shared" si="4"/>
        <v>OK</v>
      </c>
    </row>
    <row r="349" spans="1:4">
      <c r="A349" s="10">
        <v>290</v>
      </c>
      <c r="B349" s="1144"/>
      <c r="D349" s="2" t="str">
        <f t="shared" si="4"/>
        <v>OK</v>
      </c>
    </row>
    <row r="350" spans="1:4">
      <c r="A350" s="10">
        <v>291</v>
      </c>
      <c r="B350" s="1144"/>
      <c r="D350" s="2" t="str">
        <f t="shared" si="4"/>
        <v>OK</v>
      </c>
    </row>
    <row r="351" spans="1:4">
      <c r="A351" s="10">
        <v>292</v>
      </c>
      <c r="B351" s="1144"/>
      <c r="D351" s="2" t="str">
        <f t="shared" si="4"/>
        <v>OK</v>
      </c>
    </row>
    <row r="352" spans="1:4">
      <c r="A352" s="10">
        <v>293</v>
      </c>
      <c r="B352" s="1144"/>
      <c r="D352" s="2" t="str">
        <f t="shared" si="4"/>
        <v>OK</v>
      </c>
    </row>
    <row r="353" spans="1:4">
      <c r="A353" s="10">
        <v>294</v>
      </c>
      <c r="B353" s="1144"/>
      <c r="D353" s="2" t="str">
        <f t="shared" si="4"/>
        <v>OK</v>
      </c>
    </row>
    <row r="354" spans="1:4">
      <c r="A354" s="10">
        <v>295</v>
      </c>
      <c r="B354" s="1144"/>
      <c r="D354" s="2" t="str">
        <f t="shared" si="4"/>
        <v>OK</v>
      </c>
    </row>
    <row r="355" spans="1:4">
      <c r="A355" s="10">
        <v>296</v>
      </c>
      <c r="B355" s="1144"/>
      <c r="D355" s="2" t="str">
        <f t="shared" si="4"/>
        <v>OK</v>
      </c>
    </row>
    <row r="356" spans="1:4">
      <c r="A356" s="10">
        <v>297</v>
      </c>
      <c r="B356" s="1144"/>
      <c r="D356" s="2" t="str">
        <f t="shared" si="4"/>
        <v>OK</v>
      </c>
    </row>
    <row r="357" spans="1:4">
      <c r="A357" s="10">
        <v>298</v>
      </c>
      <c r="B357" s="1144"/>
      <c r="D357" s="2" t="str">
        <f t="shared" si="4"/>
        <v>OK</v>
      </c>
    </row>
    <row r="358" spans="1:4">
      <c r="A358" s="10">
        <v>299</v>
      </c>
      <c r="B358" s="1144"/>
      <c r="D358" s="2" t="str">
        <f t="shared" si="4"/>
        <v>OK</v>
      </c>
    </row>
    <row r="359" spans="1:4">
      <c r="A359" s="10">
        <v>300</v>
      </c>
      <c r="B359" s="1144"/>
      <c r="D359" s="2" t="str">
        <f t="shared" si="4"/>
        <v>OK</v>
      </c>
    </row>
    <row r="360" spans="1:4">
      <c r="A360" s="10">
        <v>301</v>
      </c>
      <c r="B360" s="1144"/>
      <c r="D360" s="2" t="str">
        <f t="shared" si="4"/>
        <v>OK</v>
      </c>
    </row>
    <row r="361" spans="1:4">
      <c r="A361" s="10">
        <v>302</v>
      </c>
      <c r="B361" s="1144"/>
      <c r="D361" s="2" t="str">
        <f t="shared" si="4"/>
        <v>OK</v>
      </c>
    </row>
    <row r="362" spans="1:4">
      <c r="A362" s="10">
        <v>303</v>
      </c>
      <c r="B362" s="1144"/>
      <c r="D362" s="2" t="str">
        <f t="shared" si="4"/>
        <v>OK</v>
      </c>
    </row>
    <row r="363" spans="1:4">
      <c r="A363" s="10">
        <v>304</v>
      </c>
      <c r="B363" s="1144"/>
      <c r="D363" s="2" t="str">
        <f t="shared" si="4"/>
        <v>OK</v>
      </c>
    </row>
    <row r="364" spans="1:4">
      <c r="A364" s="10">
        <v>305</v>
      </c>
      <c r="B364" s="1144"/>
      <c r="D364" s="2" t="str">
        <f t="shared" si="4"/>
        <v>OK</v>
      </c>
    </row>
    <row r="365" spans="1:4">
      <c r="A365" s="10">
        <v>306</v>
      </c>
      <c r="B365" s="1144"/>
      <c r="D365" s="2" t="str">
        <f t="shared" si="4"/>
        <v>OK</v>
      </c>
    </row>
    <row r="366" spans="1:4">
      <c r="A366" s="10">
        <v>307</v>
      </c>
      <c r="B366" s="1144"/>
      <c r="D366" s="2" t="str">
        <f t="shared" si="4"/>
        <v>OK</v>
      </c>
    </row>
    <row r="367" spans="1:4">
      <c r="A367" s="10">
        <v>308</v>
      </c>
      <c r="B367" s="1144"/>
      <c r="D367" s="2" t="str">
        <f t="shared" si="4"/>
        <v>OK</v>
      </c>
    </row>
    <row r="368" spans="1:4">
      <c r="A368" s="10">
        <v>309</v>
      </c>
      <c r="B368" s="1144"/>
      <c r="D368" s="2" t="str">
        <f t="shared" si="4"/>
        <v>OK</v>
      </c>
    </row>
    <row r="369" spans="1:4">
      <c r="A369" s="10">
        <v>310</v>
      </c>
      <c r="B369" s="1144"/>
      <c r="D369" s="2" t="str">
        <f t="shared" si="4"/>
        <v>OK</v>
      </c>
    </row>
    <row r="370" spans="1:4">
      <c r="A370" s="10">
        <v>311</v>
      </c>
      <c r="B370" s="1144"/>
      <c r="D370" s="2" t="str">
        <f t="shared" si="4"/>
        <v>OK</v>
      </c>
    </row>
    <row r="371" spans="1:4">
      <c r="A371" s="10">
        <v>312</v>
      </c>
      <c r="B371" s="1144"/>
      <c r="D371" s="2" t="str">
        <f t="shared" si="4"/>
        <v>OK</v>
      </c>
    </row>
    <row r="372" spans="1:4">
      <c r="A372" s="10">
        <v>313</v>
      </c>
      <c r="B372" s="1144"/>
      <c r="D372" s="2" t="str">
        <f t="shared" si="4"/>
        <v>OK</v>
      </c>
    </row>
    <row r="373" spans="1:4">
      <c r="A373" s="10">
        <v>314</v>
      </c>
      <c r="B373" s="1144"/>
      <c r="D373" s="2" t="str">
        <f t="shared" si="4"/>
        <v>OK</v>
      </c>
    </row>
    <row r="374" spans="1:4">
      <c r="A374" s="10">
        <v>315</v>
      </c>
      <c r="B374" s="1144"/>
      <c r="D374" s="2" t="str">
        <f t="shared" si="4"/>
        <v>OK</v>
      </c>
    </row>
    <row r="375" spans="1:4">
      <c r="A375" s="10">
        <v>316</v>
      </c>
      <c r="B375" s="1144"/>
      <c r="D375" s="2" t="str">
        <f t="shared" si="4"/>
        <v>OK</v>
      </c>
    </row>
    <row r="376" spans="1:4">
      <c r="A376" s="10">
        <v>317</v>
      </c>
      <c r="B376" s="1144"/>
      <c r="D376" s="2" t="str">
        <f t="shared" si="4"/>
        <v>OK</v>
      </c>
    </row>
    <row r="377" spans="1:4">
      <c r="A377" s="10">
        <v>318</v>
      </c>
      <c r="B377" s="1144"/>
      <c r="D377" s="2" t="str">
        <f t="shared" si="4"/>
        <v>OK</v>
      </c>
    </row>
    <row r="378" spans="1:4">
      <c r="A378" s="10">
        <v>319</v>
      </c>
      <c r="B378" s="1144"/>
      <c r="D378" s="2" t="str">
        <f t="shared" si="4"/>
        <v>OK</v>
      </c>
    </row>
    <row r="379" spans="1:4">
      <c r="A379" s="10">
        <v>320</v>
      </c>
      <c r="B379" s="1144"/>
      <c r="D379" s="2" t="str">
        <f t="shared" si="4"/>
        <v>OK</v>
      </c>
    </row>
    <row r="380" spans="1:4">
      <c r="A380" s="10">
        <v>321</v>
      </c>
      <c r="B380" s="1144"/>
      <c r="D380" s="2" t="str">
        <f t="shared" si="4"/>
        <v>OK</v>
      </c>
    </row>
    <row r="381" spans="1:4">
      <c r="A381" s="10">
        <v>322</v>
      </c>
      <c r="B381" s="1144"/>
      <c r="D381" s="2" t="str">
        <f t="shared" ref="D381:D444" si="5">IF(ISBLANK(B381),"OK",IF(A381-B381=0,"OK","Error?"))</f>
        <v>OK</v>
      </c>
    </row>
    <row r="382" spans="1:4">
      <c r="A382" s="10">
        <v>323</v>
      </c>
      <c r="B382" s="1144"/>
      <c r="D382" s="2" t="str">
        <f t="shared" si="5"/>
        <v>OK</v>
      </c>
    </row>
    <row r="383" spans="1:4">
      <c r="A383" s="10">
        <v>324</v>
      </c>
      <c r="B383" s="1144"/>
      <c r="D383" s="2" t="str">
        <f t="shared" si="5"/>
        <v>OK</v>
      </c>
    </row>
    <row r="384" spans="1:4">
      <c r="A384" s="10">
        <v>325</v>
      </c>
      <c r="B384" s="1144"/>
      <c r="D384" s="2" t="str">
        <f t="shared" si="5"/>
        <v>OK</v>
      </c>
    </row>
    <row r="385" spans="1:4">
      <c r="A385" s="10">
        <v>326</v>
      </c>
      <c r="B385" s="1144"/>
      <c r="D385" s="2" t="str">
        <f t="shared" si="5"/>
        <v>OK</v>
      </c>
    </row>
    <row r="386" spans="1:4">
      <c r="A386" s="10">
        <v>327</v>
      </c>
      <c r="B386" s="1144"/>
      <c r="D386" s="2" t="str">
        <f t="shared" si="5"/>
        <v>OK</v>
      </c>
    </row>
    <row r="387" spans="1:4">
      <c r="A387" s="10">
        <v>328</v>
      </c>
      <c r="B387" s="1144"/>
      <c r="D387" s="2" t="str">
        <f t="shared" si="5"/>
        <v>OK</v>
      </c>
    </row>
    <row r="388" spans="1:4">
      <c r="A388" s="10">
        <v>329</v>
      </c>
      <c r="B388" s="1144"/>
      <c r="D388" s="2" t="str">
        <f t="shared" si="5"/>
        <v>OK</v>
      </c>
    </row>
    <row r="389" spans="1:4">
      <c r="A389" s="10">
        <v>330</v>
      </c>
      <c r="B389" s="1144"/>
      <c r="D389" s="2" t="str">
        <f t="shared" si="5"/>
        <v>OK</v>
      </c>
    </row>
    <row r="390" spans="1:4">
      <c r="A390" s="10">
        <v>331</v>
      </c>
      <c r="B390" s="1144"/>
      <c r="D390" s="2" t="str">
        <f t="shared" si="5"/>
        <v>OK</v>
      </c>
    </row>
    <row r="391" spans="1:4">
      <c r="A391" s="10">
        <v>332</v>
      </c>
      <c r="B391" s="1144"/>
      <c r="D391" s="2" t="str">
        <f t="shared" si="5"/>
        <v>OK</v>
      </c>
    </row>
    <row r="392" spans="1:4">
      <c r="A392" s="10">
        <v>333</v>
      </c>
      <c r="B392" s="1144"/>
      <c r="D392" s="2" t="str">
        <f t="shared" si="5"/>
        <v>OK</v>
      </c>
    </row>
    <row r="393" spans="1:4">
      <c r="A393" s="10">
        <v>334</v>
      </c>
      <c r="B393" s="1144"/>
      <c r="D393" s="2" t="str">
        <f t="shared" si="5"/>
        <v>OK</v>
      </c>
    </row>
    <row r="394" spans="1:4">
      <c r="A394" s="10">
        <v>335</v>
      </c>
      <c r="B394" s="1144"/>
      <c r="D394" s="2" t="str">
        <f t="shared" si="5"/>
        <v>OK</v>
      </c>
    </row>
    <row r="395" spans="1:4">
      <c r="A395" s="10">
        <v>336</v>
      </c>
      <c r="B395" s="1144"/>
      <c r="D395" s="2" t="str">
        <f t="shared" si="5"/>
        <v>OK</v>
      </c>
    </row>
    <row r="396" spans="1:4">
      <c r="A396" s="10">
        <v>337</v>
      </c>
      <c r="B396" s="1144"/>
      <c r="D396" s="2" t="str">
        <f t="shared" si="5"/>
        <v>OK</v>
      </c>
    </row>
    <row r="397" spans="1:4">
      <c r="A397" s="10">
        <v>338</v>
      </c>
      <c r="B397" s="1144"/>
      <c r="D397" s="2" t="str">
        <f t="shared" si="5"/>
        <v>OK</v>
      </c>
    </row>
    <row r="398" spans="1:4">
      <c r="A398" s="10">
        <v>339</v>
      </c>
      <c r="B398" s="1144"/>
      <c r="D398" s="2" t="str">
        <f t="shared" si="5"/>
        <v>OK</v>
      </c>
    </row>
    <row r="399" spans="1:4">
      <c r="A399" s="10">
        <v>340</v>
      </c>
      <c r="B399" s="1144"/>
      <c r="D399" s="2" t="str">
        <f t="shared" si="5"/>
        <v>OK</v>
      </c>
    </row>
    <row r="400" spans="1:4">
      <c r="A400" s="10">
        <v>341</v>
      </c>
      <c r="B400" s="1144"/>
      <c r="D400" s="2" t="str">
        <f t="shared" si="5"/>
        <v>OK</v>
      </c>
    </row>
    <row r="401" spans="1:4">
      <c r="A401" s="10">
        <v>342</v>
      </c>
      <c r="B401" s="1144"/>
      <c r="D401" s="2" t="str">
        <f t="shared" si="5"/>
        <v>OK</v>
      </c>
    </row>
    <row r="402" spans="1:4">
      <c r="A402" s="10">
        <v>343</v>
      </c>
      <c r="B402" s="1144"/>
      <c r="D402" s="2" t="str">
        <f t="shared" si="5"/>
        <v>OK</v>
      </c>
    </row>
    <row r="403" spans="1:4">
      <c r="A403" s="10">
        <v>344</v>
      </c>
      <c r="B403" s="1144"/>
      <c r="D403" s="2" t="str">
        <f t="shared" si="5"/>
        <v>OK</v>
      </c>
    </row>
    <row r="404" spans="1:4">
      <c r="A404" s="10">
        <v>345</v>
      </c>
      <c r="B404" s="1144"/>
      <c r="D404" s="2" t="str">
        <f t="shared" si="5"/>
        <v>OK</v>
      </c>
    </row>
    <row r="405" spans="1:4">
      <c r="A405" s="10">
        <v>346</v>
      </c>
      <c r="B405" s="1144"/>
      <c r="D405" s="2" t="str">
        <f t="shared" si="5"/>
        <v>OK</v>
      </c>
    </row>
    <row r="406" spans="1:4">
      <c r="A406" s="10">
        <v>347</v>
      </c>
      <c r="B406" s="1144"/>
      <c r="D406" s="2" t="str">
        <f t="shared" si="5"/>
        <v>OK</v>
      </c>
    </row>
    <row r="407" spans="1:4">
      <c r="A407" s="10">
        <v>348</v>
      </c>
      <c r="B407" s="1144"/>
      <c r="D407" s="2" t="str">
        <f t="shared" si="5"/>
        <v>OK</v>
      </c>
    </row>
    <row r="408" spans="1:4">
      <c r="A408" s="10">
        <v>349</v>
      </c>
      <c r="B408" s="1144"/>
      <c r="D408" s="2" t="str">
        <f t="shared" si="5"/>
        <v>OK</v>
      </c>
    </row>
    <row r="409" spans="1:4">
      <c r="A409" s="10">
        <v>350</v>
      </c>
      <c r="B409" s="1144"/>
      <c r="D409" s="2" t="str">
        <f t="shared" si="5"/>
        <v>OK</v>
      </c>
    </row>
    <row r="410" spans="1:4">
      <c r="A410" s="10">
        <v>351</v>
      </c>
      <c r="B410" s="1144"/>
      <c r="D410" s="2" t="str">
        <f t="shared" si="5"/>
        <v>OK</v>
      </c>
    </row>
    <row r="411" spans="1:4">
      <c r="A411" s="10">
        <v>352</v>
      </c>
      <c r="B411" s="1144"/>
      <c r="D411" s="2" t="str">
        <f t="shared" si="5"/>
        <v>OK</v>
      </c>
    </row>
    <row r="412" spans="1:4">
      <c r="A412" s="10">
        <v>353</v>
      </c>
      <c r="B412" s="1144"/>
      <c r="D412" s="2" t="str">
        <f t="shared" si="5"/>
        <v>OK</v>
      </c>
    </row>
    <row r="413" spans="1:4">
      <c r="A413" s="10">
        <v>354</v>
      </c>
      <c r="B413" s="1144"/>
      <c r="D413" s="2" t="str">
        <f t="shared" si="5"/>
        <v>OK</v>
      </c>
    </row>
    <row r="414" spans="1:4">
      <c r="A414" s="10">
        <v>355</v>
      </c>
      <c r="B414" s="1144"/>
      <c r="D414" s="2" t="str">
        <f t="shared" si="5"/>
        <v>OK</v>
      </c>
    </row>
    <row r="415" spans="1:4">
      <c r="A415" s="10">
        <v>356</v>
      </c>
      <c r="B415" s="1144"/>
      <c r="D415" s="2" t="str">
        <f t="shared" si="5"/>
        <v>OK</v>
      </c>
    </row>
    <row r="416" spans="1:4">
      <c r="A416" s="10">
        <v>357</v>
      </c>
      <c r="B416" s="1144"/>
      <c r="D416" s="2" t="str">
        <f t="shared" si="5"/>
        <v>OK</v>
      </c>
    </row>
    <row r="417" spans="1:4">
      <c r="A417" s="10">
        <v>358</v>
      </c>
      <c r="B417" s="1144"/>
      <c r="D417" s="2" t="str">
        <f t="shared" si="5"/>
        <v>OK</v>
      </c>
    </row>
    <row r="418" spans="1:4">
      <c r="A418" s="10">
        <v>359</v>
      </c>
      <c r="B418" s="1144"/>
      <c r="D418" s="2" t="str">
        <f t="shared" si="5"/>
        <v>OK</v>
      </c>
    </row>
    <row r="419" spans="1:4">
      <c r="A419" s="10">
        <v>360</v>
      </c>
      <c r="B419" s="1144"/>
      <c r="D419" s="2" t="str">
        <f t="shared" si="5"/>
        <v>OK</v>
      </c>
    </row>
    <row r="420" spans="1:4">
      <c r="A420" s="10">
        <v>361</v>
      </c>
      <c r="B420" s="1144"/>
      <c r="D420" s="2" t="str">
        <f t="shared" si="5"/>
        <v>OK</v>
      </c>
    </row>
    <row r="421" spans="1:4">
      <c r="A421" s="10">
        <v>362</v>
      </c>
      <c r="B421" s="1144"/>
      <c r="D421" s="2" t="str">
        <f t="shared" si="5"/>
        <v>OK</v>
      </c>
    </row>
    <row r="422" spans="1:4">
      <c r="A422" s="10">
        <v>363</v>
      </c>
      <c r="B422" s="1144"/>
      <c r="D422" s="2" t="str">
        <f t="shared" si="5"/>
        <v>OK</v>
      </c>
    </row>
    <row r="423" spans="1:4">
      <c r="A423" s="10">
        <v>364</v>
      </c>
      <c r="B423" s="1144"/>
      <c r="D423" s="2" t="str">
        <f t="shared" si="5"/>
        <v>OK</v>
      </c>
    </row>
    <row r="424" spans="1:4">
      <c r="A424" s="10">
        <v>365</v>
      </c>
      <c r="B424" s="1144"/>
      <c r="D424" s="2" t="str">
        <f t="shared" si="5"/>
        <v>OK</v>
      </c>
    </row>
    <row r="425" spans="1:4">
      <c r="A425" s="10">
        <v>366</v>
      </c>
      <c r="B425" s="1144"/>
      <c r="D425" s="2" t="str">
        <f t="shared" si="5"/>
        <v>OK</v>
      </c>
    </row>
    <row r="426" spans="1:4">
      <c r="A426" s="10">
        <v>367</v>
      </c>
      <c r="B426" s="1144"/>
      <c r="D426" s="2" t="str">
        <f t="shared" si="5"/>
        <v>OK</v>
      </c>
    </row>
    <row r="427" spans="1:4">
      <c r="A427" s="10">
        <v>368</v>
      </c>
      <c r="B427" s="1144"/>
      <c r="D427" s="2" t="str">
        <f t="shared" si="5"/>
        <v>OK</v>
      </c>
    </row>
    <row r="428" spans="1:4">
      <c r="A428" s="10">
        <v>369</v>
      </c>
      <c r="B428" s="1144"/>
      <c r="D428" s="2" t="str">
        <f t="shared" si="5"/>
        <v>OK</v>
      </c>
    </row>
    <row r="429" spans="1:4">
      <c r="A429" s="10">
        <v>370</v>
      </c>
      <c r="B429" s="1144"/>
      <c r="D429" s="2" t="str">
        <f t="shared" si="5"/>
        <v>OK</v>
      </c>
    </row>
    <row r="430" spans="1:4">
      <c r="A430" s="5">
        <v>371</v>
      </c>
      <c r="B430" s="1144">
        <f>'Acct Summary 7-9'!D26</f>
        <v>0</v>
      </c>
      <c r="D430" s="2" t="str">
        <f t="shared" si="5"/>
        <v>Error?</v>
      </c>
    </row>
    <row r="431" spans="1:4">
      <c r="A431" s="10">
        <v>372</v>
      </c>
      <c r="B431" s="1144"/>
      <c r="D431" s="2" t="str">
        <f t="shared" si="5"/>
        <v>OK</v>
      </c>
    </row>
    <row r="432" spans="1:4">
      <c r="A432" s="10">
        <v>373</v>
      </c>
      <c r="B432" s="1144"/>
      <c r="D432" s="2" t="str">
        <f t="shared" si="5"/>
        <v>OK</v>
      </c>
    </row>
    <row r="433" spans="1:4">
      <c r="A433" s="10">
        <v>374</v>
      </c>
      <c r="B433" s="1144"/>
      <c r="D433" s="2" t="str">
        <f t="shared" si="5"/>
        <v>OK</v>
      </c>
    </row>
    <row r="434" spans="1:4">
      <c r="A434" s="10">
        <v>375</v>
      </c>
      <c r="B434" s="1144"/>
      <c r="D434" s="2" t="str">
        <f t="shared" si="5"/>
        <v>OK</v>
      </c>
    </row>
    <row r="435" spans="1:4">
      <c r="A435" s="10">
        <v>376</v>
      </c>
      <c r="B435" s="1144"/>
      <c r="D435" s="2" t="str">
        <f t="shared" si="5"/>
        <v>OK</v>
      </c>
    </row>
    <row r="436" spans="1:4">
      <c r="A436" s="10">
        <v>377</v>
      </c>
      <c r="B436" s="1144"/>
      <c r="D436" s="2" t="str">
        <f t="shared" si="5"/>
        <v>OK</v>
      </c>
    </row>
    <row r="437" spans="1:4">
      <c r="A437" s="10">
        <v>378</v>
      </c>
      <c r="B437" s="1144"/>
      <c r="D437" s="2" t="str">
        <f t="shared" si="5"/>
        <v>OK</v>
      </c>
    </row>
    <row r="438" spans="1:4">
      <c r="A438" s="10">
        <v>379</v>
      </c>
      <c r="B438" s="1144"/>
      <c r="D438" s="2" t="str">
        <f t="shared" si="5"/>
        <v>OK</v>
      </c>
    </row>
    <row r="439" spans="1:4">
      <c r="A439" s="10">
        <v>380</v>
      </c>
      <c r="B439" s="1144"/>
      <c r="D439" s="2" t="str">
        <f t="shared" si="5"/>
        <v>OK</v>
      </c>
    </row>
    <row r="440" spans="1:4">
      <c r="A440" s="10">
        <v>381</v>
      </c>
      <c r="B440" s="1144"/>
      <c r="D440" s="2" t="str">
        <f t="shared" si="5"/>
        <v>OK</v>
      </c>
    </row>
    <row r="441" spans="1:4">
      <c r="A441" s="10">
        <v>382</v>
      </c>
      <c r="B441" s="1144"/>
      <c r="D441" s="2" t="str">
        <f t="shared" si="5"/>
        <v>OK</v>
      </c>
    </row>
    <row r="442" spans="1:4">
      <c r="A442" s="10">
        <v>383</v>
      </c>
      <c r="B442" s="1144"/>
      <c r="D442" s="2" t="str">
        <f t="shared" si="5"/>
        <v>OK</v>
      </c>
    </row>
    <row r="443" spans="1:4">
      <c r="A443" s="10">
        <v>384</v>
      </c>
      <c r="B443" s="1144"/>
      <c r="D443" s="2" t="str">
        <f t="shared" si="5"/>
        <v>OK</v>
      </c>
    </row>
    <row r="444" spans="1:4">
      <c r="A444" s="10">
        <v>385</v>
      </c>
      <c r="B444" s="1144"/>
      <c r="D444" s="2" t="str">
        <f t="shared" si="5"/>
        <v>OK</v>
      </c>
    </row>
    <row r="445" spans="1:4">
      <c r="A445" s="10">
        <v>386</v>
      </c>
      <c r="B445" s="1144"/>
      <c r="D445" s="2" t="str">
        <f t="shared" ref="D445:D508" si="6">IF(ISBLANK(B445),"OK",IF(A445-B445=0,"OK","Error?"))</f>
        <v>OK</v>
      </c>
    </row>
    <row r="446" spans="1:4">
      <c r="A446" s="10">
        <v>387</v>
      </c>
      <c r="B446" s="1144"/>
      <c r="D446" s="2" t="str">
        <f t="shared" si="6"/>
        <v>OK</v>
      </c>
    </row>
    <row r="447" spans="1:4">
      <c r="A447" s="10">
        <v>388</v>
      </c>
      <c r="B447" s="1144"/>
      <c r="D447" s="2" t="str">
        <f t="shared" si="6"/>
        <v>OK</v>
      </c>
    </row>
    <row r="448" spans="1:4">
      <c r="A448" s="10">
        <v>389</v>
      </c>
      <c r="B448" s="1144"/>
      <c r="D448" s="2" t="str">
        <f t="shared" si="6"/>
        <v>OK</v>
      </c>
    </row>
    <row r="449" spans="1:4">
      <c r="A449" s="10">
        <v>390</v>
      </c>
      <c r="B449" s="1144"/>
      <c r="D449" s="2" t="str">
        <f t="shared" si="6"/>
        <v>OK</v>
      </c>
    </row>
    <row r="450" spans="1:4">
      <c r="A450" s="10">
        <v>391</v>
      </c>
      <c r="B450" s="1144"/>
      <c r="D450" s="2" t="str">
        <f t="shared" si="6"/>
        <v>OK</v>
      </c>
    </row>
    <row r="451" spans="1:4">
      <c r="A451" s="10">
        <v>392</v>
      </c>
      <c r="B451" s="1144"/>
      <c r="D451" s="2" t="str">
        <f t="shared" si="6"/>
        <v>OK</v>
      </c>
    </row>
    <row r="452" spans="1:4">
      <c r="A452" s="10">
        <v>393</v>
      </c>
      <c r="B452" s="1144"/>
      <c r="D452" s="2" t="str">
        <f t="shared" si="6"/>
        <v>OK</v>
      </c>
    </row>
    <row r="453" spans="1:4">
      <c r="A453" s="10">
        <v>394</v>
      </c>
      <c r="B453" s="1144"/>
      <c r="D453" s="2" t="str">
        <f t="shared" si="6"/>
        <v>OK</v>
      </c>
    </row>
    <row r="454" spans="1:4">
      <c r="A454" s="10">
        <v>395</v>
      </c>
      <c r="B454" s="1144"/>
      <c r="D454" s="2" t="str">
        <f t="shared" si="6"/>
        <v>OK</v>
      </c>
    </row>
    <row r="455" spans="1:4">
      <c r="A455" s="10">
        <v>396</v>
      </c>
      <c r="B455" s="1144"/>
      <c r="D455" s="2" t="str">
        <f t="shared" si="6"/>
        <v>OK</v>
      </c>
    </row>
    <row r="456" spans="1:4">
      <c r="A456" s="10">
        <v>397</v>
      </c>
      <c r="B456" s="1144"/>
      <c r="D456" s="2" t="str">
        <f t="shared" si="6"/>
        <v>OK</v>
      </c>
    </row>
    <row r="457" spans="1:4">
      <c r="A457" s="10">
        <v>398</v>
      </c>
      <c r="B457" s="1144"/>
      <c r="D457" s="2" t="str">
        <f t="shared" si="6"/>
        <v>OK</v>
      </c>
    </row>
    <row r="458" spans="1:4">
      <c r="A458" s="10">
        <v>399</v>
      </c>
      <c r="B458" s="1144"/>
      <c r="D458" s="2" t="str">
        <f t="shared" si="6"/>
        <v>OK</v>
      </c>
    </row>
    <row r="459" spans="1:4">
      <c r="A459" s="10">
        <v>400</v>
      </c>
      <c r="B459" s="1144"/>
      <c r="D459" s="2" t="str">
        <f t="shared" si="6"/>
        <v>OK</v>
      </c>
    </row>
    <row r="460" spans="1:4">
      <c r="A460" s="10">
        <v>401</v>
      </c>
      <c r="B460" s="1144"/>
      <c r="D460" s="2" t="str">
        <f t="shared" si="6"/>
        <v>OK</v>
      </c>
    </row>
    <row r="461" spans="1:4">
      <c r="A461" s="10">
        <v>402</v>
      </c>
      <c r="B461" s="1144"/>
      <c r="D461" s="2" t="str">
        <f t="shared" si="6"/>
        <v>OK</v>
      </c>
    </row>
    <row r="462" spans="1:4">
      <c r="A462" s="10">
        <v>403</v>
      </c>
      <c r="B462" s="1144"/>
      <c r="D462" s="2" t="str">
        <f t="shared" si="6"/>
        <v>OK</v>
      </c>
    </row>
    <row r="463" spans="1:4">
      <c r="A463" s="10">
        <v>404</v>
      </c>
      <c r="B463" s="1144"/>
      <c r="D463" s="2" t="str">
        <f t="shared" si="6"/>
        <v>OK</v>
      </c>
    </row>
    <row r="464" spans="1:4">
      <c r="A464" s="10">
        <v>405</v>
      </c>
      <c r="B464" s="1144"/>
      <c r="D464" s="2" t="str">
        <f t="shared" si="6"/>
        <v>OK</v>
      </c>
    </row>
    <row r="465" spans="1:4">
      <c r="A465" s="10">
        <v>406</v>
      </c>
      <c r="B465" s="1144"/>
      <c r="D465" s="2" t="str">
        <f t="shared" si="6"/>
        <v>OK</v>
      </c>
    </row>
    <row r="466" spans="1:4">
      <c r="A466" s="10">
        <v>407</v>
      </c>
      <c r="B466" s="1144"/>
      <c r="D466" s="2" t="str">
        <f t="shared" si="6"/>
        <v>OK</v>
      </c>
    </row>
    <row r="467" spans="1:4">
      <c r="A467" s="10">
        <v>408</v>
      </c>
      <c r="B467" s="1144"/>
      <c r="D467" s="2" t="str">
        <f t="shared" si="6"/>
        <v>OK</v>
      </c>
    </row>
    <row r="468" spans="1:4">
      <c r="A468" s="10">
        <v>409</v>
      </c>
      <c r="B468" s="1144"/>
      <c r="D468" s="2" t="str">
        <f t="shared" si="6"/>
        <v>OK</v>
      </c>
    </row>
    <row r="469" spans="1:4">
      <c r="A469" s="10">
        <v>410</v>
      </c>
      <c r="B469" s="1144"/>
      <c r="D469" s="2" t="str">
        <f t="shared" si="6"/>
        <v>OK</v>
      </c>
    </row>
    <row r="470" spans="1:4">
      <c r="A470" s="10">
        <v>411</v>
      </c>
      <c r="B470" s="1144"/>
      <c r="D470" s="2" t="str">
        <f t="shared" si="6"/>
        <v>OK</v>
      </c>
    </row>
    <row r="471" spans="1:4">
      <c r="A471" s="10">
        <v>412</v>
      </c>
      <c r="B471" s="1144"/>
      <c r="D471" s="2" t="str">
        <f t="shared" si="6"/>
        <v>OK</v>
      </c>
    </row>
    <row r="472" spans="1:4">
      <c r="A472" s="10">
        <v>413</v>
      </c>
      <c r="B472" s="1144"/>
      <c r="D472" s="2" t="str">
        <f t="shared" si="6"/>
        <v>OK</v>
      </c>
    </row>
    <row r="473" spans="1:4">
      <c r="A473" s="10">
        <v>414</v>
      </c>
      <c r="B473" s="1144"/>
      <c r="D473" s="2" t="str">
        <f t="shared" si="6"/>
        <v>OK</v>
      </c>
    </row>
    <row r="474" spans="1:4">
      <c r="A474" s="10">
        <v>415</v>
      </c>
      <c r="B474" s="1144"/>
      <c r="D474" s="2" t="str">
        <f t="shared" si="6"/>
        <v>OK</v>
      </c>
    </row>
    <row r="475" spans="1:4">
      <c r="A475" s="10">
        <v>416</v>
      </c>
      <c r="B475" s="1144"/>
      <c r="D475" s="2" t="str">
        <f t="shared" si="6"/>
        <v>OK</v>
      </c>
    </row>
    <row r="476" spans="1:4">
      <c r="A476" s="10">
        <v>417</v>
      </c>
      <c r="B476" s="1144"/>
      <c r="D476" s="2" t="str">
        <f t="shared" si="6"/>
        <v>OK</v>
      </c>
    </row>
    <row r="477" spans="1:4">
      <c r="A477" s="10">
        <v>418</v>
      </c>
      <c r="B477" s="1144"/>
      <c r="D477" s="2" t="str">
        <f t="shared" si="6"/>
        <v>OK</v>
      </c>
    </row>
    <row r="478" spans="1:4">
      <c r="A478" s="10">
        <v>419</v>
      </c>
      <c r="B478" s="1144"/>
      <c r="D478" s="2" t="str">
        <f t="shared" si="6"/>
        <v>OK</v>
      </c>
    </row>
    <row r="479" spans="1:4">
      <c r="A479" s="10">
        <v>420</v>
      </c>
      <c r="B479" s="1144"/>
      <c r="D479" s="2" t="str">
        <f t="shared" si="6"/>
        <v>OK</v>
      </c>
    </row>
    <row r="480" spans="1:4">
      <c r="A480" s="10">
        <v>421</v>
      </c>
      <c r="B480" s="1144"/>
      <c r="D480" s="2" t="str">
        <f t="shared" si="6"/>
        <v>OK</v>
      </c>
    </row>
    <row r="481" spans="1:4">
      <c r="A481" s="10">
        <v>422</v>
      </c>
      <c r="B481" s="1144"/>
      <c r="D481" s="2" t="str">
        <f t="shared" si="6"/>
        <v>OK</v>
      </c>
    </row>
    <row r="482" spans="1:4">
      <c r="A482" s="10">
        <v>423</v>
      </c>
      <c r="B482" s="1144"/>
      <c r="D482" s="2" t="str">
        <f t="shared" si="6"/>
        <v>OK</v>
      </c>
    </row>
    <row r="483" spans="1:4">
      <c r="A483" s="10">
        <v>424</v>
      </c>
      <c r="B483" s="1144"/>
      <c r="D483" s="2" t="str">
        <f t="shared" si="6"/>
        <v>OK</v>
      </c>
    </row>
    <row r="484" spans="1:4">
      <c r="A484" s="10">
        <v>425</v>
      </c>
      <c r="B484" s="1144"/>
      <c r="D484" s="2" t="str">
        <f t="shared" si="6"/>
        <v>OK</v>
      </c>
    </row>
    <row r="485" spans="1:4">
      <c r="A485" s="10">
        <v>426</v>
      </c>
      <c r="B485" s="1144"/>
      <c r="D485" s="2" t="str">
        <f t="shared" si="6"/>
        <v>OK</v>
      </c>
    </row>
    <row r="486" spans="1:4">
      <c r="A486" s="10">
        <v>427</v>
      </c>
      <c r="B486" s="1144"/>
      <c r="D486" s="2" t="str">
        <f t="shared" si="6"/>
        <v>OK</v>
      </c>
    </row>
    <row r="487" spans="1:4">
      <c r="A487" s="10">
        <v>428</v>
      </c>
      <c r="B487" s="1144"/>
      <c r="D487" s="2" t="str">
        <f t="shared" si="6"/>
        <v>OK</v>
      </c>
    </row>
    <row r="488" spans="1:4">
      <c r="A488" s="10">
        <v>429</v>
      </c>
      <c r="B488" s="1144"/>
      <c r="D488" s="2" t="str">
        <f t="shared" si="6"/>
        <v>OK</v>
      </c>
    </row>
    <row r="489" spans="1:4">
      <c r="A489" s="10">
        <v>430</v>
      </c>
      <c r="B489" s="1144"/>
      <c r="D489" s="2" t="str">
        <f t="shared" si="6"/>
        <v>OK</v>
      </c>
    </row>
    <row r="490" spans="1:4">
      <c r="A490" s="10">
        <v>431</v>
      </c>
      <c r="B490" s="1144"/>
      <c r="D490" s="2" t="str">
        <f t="shared" si="6"/>
        <v>OK</v>
      </c>
    </row>
    <row r="491" spans="1:4">
      <c r="A491" s="10">
        <v>432</v>
      </c>
      <c r="B491" s="1144"/>
      <c r="D491" s="2" t="str">
        <f t="shared" si="6"/>
        <v>OK</v>
      </c>
    </row>
    <row r="492" spans="1:4">
      <c r="A492" s="10">
        <v>433</v>
      </c>
      <c r="B492" s="1144"/>
      <c r="D492" s="2" t="str">
        <f t="shared" si="6"/>
        <v>OK</v>
      </c>
    </row>
    <row r="493" spans="1:4">
      <c r="A493" s="10">
        <v>434</v>
      </c>
      <c r="B493" s="1144"/>
      <c r="D493" s="2" t="str">
        <f t="shared" si="6"/>
        <v>OK</v>
      </c>
    </row>
    <row r="494" spans="1:4">
      <c r="A494" s="10">
        <v>435</v>
      </c>
      <c r="B494" s="1144"/>
      <c r="D494" s="2" t="str">
        <f t="shared" si="6"/>
        <v>OK</v>
      </c>
    </row>
    <row r="495" spans="1:4">
      <c r="A495" s="10">
        <v>436</v>
      </c>
      <c r="B495" s="1144"/>
      <c r="D495" s="2" t="str">
        <f t="shared" si="6"/>
        <v>OK</v>
      </c>
    </row>
    <row r="496" spans="1:4">
      <c r="A496" s="10">
        <v>437</v>
      </c>
      <c r="B496" s="1144"/>
      <c r="D496" s="2" t="str">
        <f t="shared" si="6"/>
        <v>OK</v>
      </c>
    </row>
    <row r="497" spans="1:4">
      <c r="A497" s="10">
        <v>438</v>
      </c>
      <c r="B497" s="1144"/>
      <c r="D497" s="2" t="str">
        <f t="shared" si="6"/>
        <v>OK</v>
      </c>
    </row>
    <row r="498" spans="1:4">
      <c r="A498" s="5">
        <v>439</v>
      </c>
      <c r="B498" s="1144">
        <f>'Acct Summary 7-9'!E34</f>
        <v>0</v>
      </c>
      <c r="D498" s="2" t="str">
        <f t="shared" si="6"/>
        <v>Error?</v>
      </c>
    </row>
    <row r="499" spans="1:4">
      <c r="A499" s="5">
        <v>440</v>
      </c>
      <c r="B499" s="1144">
        <f>'Acct Summary 7-9'!E35</f>
        <v>0</v>
      </c>
      <c r="D499" s="2" t="str">
        <f t="shared" si="6"/>
        <v>Error?</v>
      </c>
    </row>
    <row r="500" spans="1:4">
      <c r="A500" s="10">
        <v>441</v>
      </c>
      <c r="B500" s="1144"/>
      <c r="D500" s="2" t="str">
        <f t="shared" si="6"/>
        <v>OK</v>
      </c>
    </row>
    <row r="501" spans="1:4">
      <c r="A501" s="10">
        <v>442</v>
      </c>
      <c r="B501" s="1144"/>
      <c r="D501" s="2" t="str">
        <f t="shared" si="6"/>
        <v>OK</v>
      </c>
    </row>
    <row r="502" spans="1:4">
      <c r="A502" s="10">
        <v>443</v>
      </c>
      <c r="B502" s="1144"/>
      <c r="D502" s="2" t="str">
        <f t="shared" si="6"/>
        <v>OK</v>
      </c>
    </row>
    <row r="503" spans="1:4">
      <c r="A503" s="10">
        <v>444</v>
      </c>
      <c r="B503" s="1144"/>
      <c r="D503" s="2" t="str">
        <f t="shared" si="6"/>
        <v>OK</v>
      </c>
    </row>
    <row r="504" spans="1:4">
      <c r="A504" s="10">
        <v>445</v>
      </c>
      <c r="B504" s="1144"/>
      <c r="D504" s="2" t="str">
        <f t="shared" si="6"/>
        <v>OK</v>
      </c>
    </row>
    <row r="505" spans="1:4">
      <c r="A505" s="10">
        <v>446</v>
      </c>
      <c r="B505" s="1144"/>
      <c r="D505" s="2" t="str">
        <f t="shared" si="6"/>
        <v>OK</v>
      </c>
    </row>
    <row r="506" spans="1:4">
      <c r="A506" s="10">
        <v>447</v>
      </c>
      <c r="B506" s="1144"/>
      <c r="D506" s="2" t="str">
        <f t="shared" si="6"/>
        <v>OK</v>
      </c>
    </row>
    <row r="507" spans="1:4">
      <c r="A507" s="10">
        <v>448</v>
      </c>
      <c r="B507" s="1144"/>
      <c r="D507" s="2" t="str">
        <f t="shared" si="6"/>
        <v>OK</v>
      </c>
    </row>
    <row r="508" spans="1:4">
      <c r="A508" s="10">
        <v>449</v>
      </c>
      <c r="B508" s="1144"/>
      <c r="D508" s="2" t="str">
        <f t="shared" si="6"/>
        <v>OK</v>
      </c>
    </row>
    <row r="509" spans="1:4">
      <c r="A509" s="10">
        <v>450</v>
      </c>
      <c r="B509" s="1144"/>
      <c r="D509" s="2" t="str">
        <f t="shared" ref="D509:D572" si="7">IF(ISBLANK(B509),"OK",IF(A509-B509=0,"OK","Error?"))</f>
        <v>OK</v>
      </c>
    </row>
    <row r="510" spans="1:4">
      <c r="A510" s="10">
        <v>451</v>
      </c>
      <c r="B510" s="1144"/>
      <c r="D510" s="2" t="str">
        <f t="shared" si="7"/>
        <v>OK</v>
      </c>
    </row>
    <row r="511" spans="1:4">
      <c r="A511" s="10">
        <v>452</v>
      </c>
      <c r="B511" s="1144"/>
      <c r="D511" s="2" t="str">
        <f t="shared" si="7"/>
        <v>OK</v>
      </c>
    </row>
    <row r="512" spans="1:4">
      <c r="A512" s="10">
        <v>453</v>
      </c>
      <c r="B512" s="1144"/>
      <c r="D512" s="2" t="str">
        <f t="shared" si="7"/>
        <v>OK</v>
      </c>
    </row>
    <row r="513" spans="1:4">
      <c r="A513" s="10">
        <v>454</v>
      </c>
      <c r="B513" s="1144"/>
      <c r="D513" s="2" t="str">
        <f t="shared" si="7"/>
        <v>OK</v>
      </c>
    </row>
    <row r="514" spans="1:4">
      <c r="A514" s="10">
        <v>455</v>
      </c>
      <c r="B514" s="1144"/>
      <c r="D514" s="2" t="str">
        <f t="shared" si="7"/>
        <v>OK</v>
      </c>
    </row>
    <row r="515" spans="1:4">
      <c r="A515" s="10">
        <v>456</v>
      </c>
      <c r="B515" s="1144"/>
      <c r="D515" s="2" t="str">
        <f t="shared" si="7"/>
        <v>OK</v>
      </c>
    </row>
    <row r="516" spans="1:4">
      <c r="A516" s="10">
        <v>457</v>
      </c>
      <c r="B516" s="1144"/>
      <c r="D516" s="2" t="str">
        <f t="shared" si="7"/>
        <v>OK</v>
      </c>
    </row>
    <row r="517" spans="1:4">
      <c r="A517" s="10">
        <v>458</v>
      </c>
      <c r="B517" s="1144"/>
      <c r="D517" s="2" t="str">
        <f t="shared" si="7"/>
        <v>OK</v>
      </c>
    </row>
    <row r="518" spans="1:4">
      <c r="A518" s="10">
        <v>459</v>
      </c>
      <c r="B518" s="1144"/>
      <c r="D518" s="2" t="str">
        <f t="shared" si="7"/>
        <v>OK</v>
      </c>
    </row>
    <row r="519" spans="1:4">
      <c r="A519" s="10">
        <v>460</v>
      </c>
      <c r="B519" s="1144"/>
      <c r="D519" s="2" t="str">
        <f t="shared" si="7"/>
        <v>OK</v>
      </c>
    </row>
    <row r="520" spans="1:4">
      <c r="A520" s="10">
        <v>461</v>
      </c>
      <c r="B520" s="1144"/>
      <c r="D520" s="2" t="str">
        <f t="shared" si="7"/>
        <v>OK</v>
      </c>
    </row>
    <row r="521" spans="1:4">
      <c r="A521" s="10">
        <v>462</v>
      </c>
      <c r="B521" s="1144"/>
      <c r="D521" s="2" t="str">
        <f t="shared" si="7"/>
        <v>OK</v>
      </c>
    </row>
    <row r="522" spans="1:4">
      <c r="A522" s="10">
        <v>463</v>
      </c>
      <c r="B522" s="1144"/>
      <c r="D522" s="2" t="str">
        <f t="shared" si="7"/>
        <v>OK</v>
      </c>
    </row>
    <row r="523" spans="1:4">
      <c r="A523" s="10">
        <v>464</v>
      </c>
      <c r="B523" s="1144"/>
      <c r="D523" s="2" t="str">
        <f t="shared" si="7"/>
        <v>OK</v>
      </c>
    </row>
    <row r="524" spans="1:4">
      <c r="A524" s="10">
        <v>465</v>
      </c>
      <c r="B524" s="1144"/>
      <c r="D524" s="2" t="str">
        <f t="shared" si="7"/>
        <v>OK</v>
      </c>
    </row>
    <row r="525" spans="1:4">
      <c r="A525" s="10">
        <v>466</v>
      </c>
      <c r="B525" s="1144"/>
      <c r="D525" s="2" t="str">
        <f t="shared" si="7"/>
        <v>OK</v>
      </c>
    </row>
    <row r="526" spans="1:4">
      <c r="A526" s="10">
        <v>467</v>
      </c>
      <c r="B526" s="1144"/>
      <c r="D526" s="2" t="str">
        <f t="shared" si="7"/>
        <v>OK</v>
      </c>
    </row>
    <row r="527" spans="1:4">
      <c r="A527" s="10">
        <v>468</v>
      </c>
      <c r="B527" s="1144"/>
      <c r="D527" s="2" t="str">
        <f t="shared" si="7"/>
        <v>OK</v>
      </c>
    </row>
    <row r="528" spans="1:4">
      <c r="A528" s="10">
        <v>469</v>
      </c>
      <c r="B528" s="1144"/>
      <c r="D528" s="2" t="str">
        <f t="shared" si="7"/>
        <v>OK</v>
      </c>
    </row>
    <row r="529" spans="1:4">
      <c r="A529" s="10">
        <v>470</v>
      </c>
      <c r="B529" s="1144"/>
      <c r="D529" s="2" t="str">
        <f t="shared" si="7"/>
        <v>OK</v>
      </c>
    </row>
    <row r="530" spans="1:4">
      <c r="A530" s="10">
        <v>471</v>
      </c>
      <c r="B530" s="1144"/>
      <c r="D530" s="2" t="str">
        <f t="shared" si="7"/>
        <v>OK</v>
      </c>
    </row>
    <row r="531" spans="1:4">
      <c r="A531" s="10">
        <v>472</v>
      </c>
      <c r="B531" s="1144"/>
      <c r="D531" s="2" t="str">
        <f t="shared" si="7"/>
        <v>OK</v>
      </c>
    </row>
    <row r="532" spans="1:4">
      <c r="A532" s="10">
        <v>473</v>
      </c>
      <c r="B532" s="1144"/>
      <c r="D532" s="2" t="str">
        <f t="shared" si="7"/>
        <v>OK</v>
      </c>
    </row>
    <row r="533" spans="1:4">
      <c r="A533" s="10">
        <v>474</v>
      </c>
      <c r="B533" s="1144"/>
      <c r="D533" s="2" t="str">
        <f t="shared" si="7"/>
        <v>OK</v>
      </c>
    </row>
    <row r="534" spans="1:4">
      <c r="A534" s="10">
        <v>475</v>
      </c>
      <c r="B534" s="1144"/>
      <c r="D534" s="2" t="str">
        <f t="shared" si="7"/>
        <v>OK</v>
      </c>
    </row>
    <row r="535" spans="1:4">
      <c r="A535" s="10">
        <v>476</v>
      </c>
      <c r="B535" s="1144"/>
      <c r="D535" s="2" t="str">
        <f t="shared" si="7"/>
        <v>OK</v>
      </c>
    </row>
    <row r="536" spans="1:4">
      <c r="A536" s="10">
        <v>477</v>
      </c>
      <c r="B536" s="1144"/>
      <c r="D536" s="2" t="str">
        <f t="shared" si="7"/>
        <v>OK</v>
      </c>
    </row>
    <row r="537" spans="1:4">
      <c r="A537" s="10">
        <v>478</v>
      </c>
      <c r="B537" s="1144"/>
      <c r="D537" s="2" t="str">
        <f t="shared" si="7"/>
        <v>OK</v>
      </c>
    </row>
    <row r="538" spans="1:4">
      <c r="A538" s="10">
        <v>479</v>
      </c>
      <c r="B538" s="1144"/>
      <c r="D538" s="2" t="str">
        <f t="shared" si="7"/>
        <v>OK</v>
      </c>
    </row>
    <row r="539" spans="1:4">
      <c r="A539" s="10">
        <v>480</v>
      </c>
      <c r="B539" s="1144"/>
      <c r="D539" s="2" t="str">
        <f t="shared" si="7"/>
        <v>OK</v>
      </c>
    </row>
    <row r="540" spans="1:4">
      <c r="A540" s="10">
        <v>481</v>
      </c>
      <c r="B540" s="1144"/>
      <c r="D540" s="2" t="str">
        <f t="shared" si="7"/>
        <v>OK</v>
      </c>
    </row>
    <row r="541" spans="1:4">
      <c r="A541" s="10">
        <v>482</v>
      </c>
      <c r="B541" s="1144"/>
      <c r="D541" s="2" t="str">
        <f t="shared" si="7"/>
        <v>OK</v>
      </c>
    </row>
    <row r="542" spans="1:4">
      <c r="A542" s="10">
        <v>483</v>
      </c>
      <c r="B542" s="1144"/>
      <c r="D542" s="2" t="str">
        <f t="shared" si="7"/>
        <v>OK</v>
      </c>
    </row>
    <row r="543" spans="1:4">
      <c r="A543" s="10">
        <v>484</v>
      </c>
      <c r="B543" s="1144"/>
      <c r="D543" s="2" t="str">
        <f t="shared" si="7"/>
        <v>OK</v>
      </c>
    </row>
    <row r="544" spans="1:4">
      <c r="A544" s="10">
        <v>485</v>
      </c>
      <c r="B544" s="1144"/>
      <c r="D544" s="2" t="str">
        <f t="shared" si="7"/>
        <v>OK</v>
      </c>
    </row>
    <row r="545" spans="1:4">
      <c r="A545" s="10">
        <v>486</v>
      </c>
      <c r="B545" s="1144"/>
      <c r="D545" s="2" t="str">
        <f t="shared" si="7"/>
        <v>OK</v>
      </c>
    </row>
    <row r="546" spans="1:4">
      <c r="A546" s="10">
        <v>487</v>
      </c>
      <c r="B546" s="1144"/>
      <c r="D546" s="2" t="str">
        <f t="shared" si="7"/>
        <v>OK</v>
      </c>
    </row>
    <row r="547" spans="1:4">
      <c r="A547" s="10">
        <v>488</v>
      </c>
      <c r="B547" s="1144"/>
      <c r="D547" s="2" t="str">
        <f t="shared" si="7"/>
        <v>OK</v>
      </c>
    </row>
    <row r="548" spans="1:4">
      <c r="A548" s="10">
        <v>489</v>
      </c>
      <c r="B548" s="1144"/>
      <c r="D548" s="2" t="str">
        <f t="shared" si="7"/>
        <v>OK</v>
      </c>
    </row>
    <row r="549" spans="1:4">
      <c r="A549" s="10">
        <v>490</v>
      </c>
      <c r="B549" s="1144"/>
      <c r="D549" s="2" t="str">
        <f t="shared" si="7"/>
        <v>OK</v>
      </c>
    </row>
    <row r="550" spans="1:4">
      <c r="A550" s="10">
        <v>491</v>
      </c>
      <c r="B550" s="1144"/>
      <c r="D550" s="2" t="str">
        <f t="shared" si="7"/>
        <v>OK</v>
      </c>
    </row>
    <row r="551" spans="1:4">
      <c r="A551" s="10">
        <v>492</v>
      </c>
      <c r="B551" s="1144"/>
      <c r="D551" s="2" t="str">
        <f t="shared" si="7"/>
        <v>OK</v>
      </c>
    </row>
    <row r="552" spans="1:4">
      <c r="A552" s="10">
        <v>493</v>
      </c>
      <c r="B552" s="1144"/>
      <c r="D552" s="2" t="str">
        <f t="shared" si="7"/>
        <v>OK</v>
      </c>
    </row>
    <row r="553" spans="1:4">
      <c r="A553" s="10">
        <v>494</v>
      </c>
      <c r="B553" s="1144"/>
      <c r="D553" s="2" t="str">
        <f t="shared" si="7"/>
        <v>OK</v>
      </c>
    </row>
    <row r="554" spans="1:4">
      <c r="A554" s="10">
        <v>495</v>
      </c>
      <c r="B554" s="1144"/>
      <c r="D554" s="2" t="str">
        <f t="shared" si="7"/>
        <v>OK</v>
      </c>
    </row>
    <row r="555" spans="1:4">
      <c r="A555" s="10">
        <v>496</v>
      </c>
      <c r="B555" s="1144"/>
      <c r="D555" s="2" t="str">
        <f t="shared" si="7"/>
        <v>OK</v>
      </c>
    </row>
    <row r="556" spans="1:4">
      <c r="A556" s="10">
        <v>497</v>
      </c>
      <c r="B556" s="1144"/>
      <c r="D556" s="2" t="str">
        <f t="shared" si="7"/>
        <v>OK</v>
      </c>
    </row>
    <row r="557" spans="1:4">
      <c r="A557" s="10">
        <v>498</v>
      </c>
      <c r="B557" s="1144"/>
      <c r="D557" s="2" t="str">
        <f t="shared" si="7"/>
        <v>OK</v>
      </c>
    </row>
    <row r="558" spans="1:4">
      <c r="A558" s="10">
        <v>499</v>
      </c>
      <c r="B558" s="1144"/>
      <c r="D558" s="2" t="str">
        <f t="shared" si="7"/>
        <v>OK</v>
      </c>
    </row>
    <row r="559" spans="1:4">
      <c r="A559" s="10">
        <v>500</v>
      </c>
      <c r="B559" s="1144"/>
      <c r="D559" s="2" t="str">
        <f t="shared" si="7"/>
        <v>OK</v>
      </c>
    </row>
    <row r="560" spans="1:4">
      <c r="A560" s="10">
        <v>501</v>
      </c>
      <c r="B560" s="1144"/>
      <c r="D560" s="2" t="str">
        <f t="shared" si="7"/>
        <v>OK</v>
      </c>
    </row>
    <row r="561" spans="1:4">
      <c r="A561" s="10">
        <v>502</v>
      </c>
      <c r="B561" s="1144"/>
      <c r="D561" s="2" t="str">
        <f t="shared" si="7"/>
        <v>OK</v>
      </c>
    </row>
    <row r="562" spans="1:4">
      <c r="A562" s="10">
        <v>503</v>
      </c>
      <c r="B562" s="1144"/>
      <c r="D562" s="2" t="str">
        <f t="shared" si="7"/>
        <v>OK</v>
      </c>
    </row>
    <row r="563" spans="1:4">
      <c r="A563" s="10">
        <v>504</v>
      </c>
      <c r="B563" s="1144"/>
      <c r="D563" s="2" t="str">
        <f t="shared" si="7"/>
        <v>OK</v>
      </c>
    </row>
    <row r="564" spans="1:4">
      <c r="A564" s="10">
        <v>505</v>
      </c>
      <c r="B564" s="1144"/>
      <c r="D564" s="2" t="str">
        <f t="shared" si="7"/>
        <v>OK</v>
      </c>
    </row>
    <row r="565" spans="1:4">
      <c r="A565" s="10">
        <v>506</v>
      </c>
      <c r="B565" s="1144"/>
      <c r="D565" s="2" t="str">
        <f t="shared" si="7"/>
        <v>OK</v>
      </c>
    </row>
    <row r="566" spans="1:4">
      <c r="A566" s="10">
        <v>507</v>
      </c>
      <c r="B566" s="1144"/>
      <c r="D566" s="2" t="str">
        <f t="shared" si="7"/>
        <v>OK</v>
      </c>
    </row>
    <row r="567" spans="1:4">
      <c r="A567" s="10">
        <v>508</v>
      </c>
      <c r="B567" s="1144"/>
      <c r="D567" s="2" t="str">
        <f t="shared" si="7"/>
        <v>OK</v>
      </c>
    </row>
    <row r="568" spans="1:4">
      <c r="A568" s="10">
        <v>509</v>
      </c>
      <c r="B568" s="1144"/>
      <c r="D568" s="2" t="str">
        <f t="shared" si="7"/>
        <v>OK</v>
      </c>
    </row>
    <row r="569" spans="1:4">
      <c r="A569" s="10">
        <v>510</v>
      </c>
      <c r="B569" s="1144"/>
      <c r="D569" s="2" t="str">
        <f t="shared" si="7"/>
        <v>OK</v>
      </c>
    </row>
    <row r="570" spans="1:4">
      <c r="A570" s="10">
        <v>511</v>
      </c>
      <c r="B570" s="1144"/>
      <c r="D570" s="2" t="str">
        <f t="shared" si="7"/>
        <v>OK</v>
      </c>
    </row>
    <row r="571" spans="1:4">
      <c r="A571" s="10">
        <v>512</v>
      </c>
      <c r="B571" s="1144"/>
      <c r="D571" s="2" t="str">
        <f t="shared" si="7"/>
        <v>OK</v>
      </c>
    </row>
    <row r="572" spans="1:4">
      <c r="A572" s="10">
        <v>513</v>
      </c>
      <c r="B572" s="1144"/>
      <c r="D572" s="2" t="str">
        <f t="shared" si="7"/>
        <v>OK</v>
      </c>
    </row>
    <row r="573" spans="1:4">
      <c r="A573" s="10">
        <v>514</v>
      </c>
      <c r="B573" s="1144"/>
      <c r="D573" s="2" t="str">
        <f t="shared" ref="D573:D636" si="8">IF(ISBLANK(B573),"OK",IF(A573-B573=0,"OK","Error?"))</f>
        <v>OK</v>
      </c>
    </row>
    <row r="574" spans="1:4">
      <c r="A574" s="10">
        <v>515</v>
      </c>
      <c r="B574" s="1144"/>
      <c r="D574" s="2" t="str">
        <f t="shared" si="8"/>
        <v>OK</v>
      </c>
    </row>
    <row r="575" spans="1:4">
      <c r="A575" s="10">
        <v>516</v>
      </c>
      <c r="B575" s="1144"/>
      <c r="D575" s="2" t="str">
        <f t="shared" si="8"/>
        <v>OK</v>
      </c>
    </row>
    <row r="576" spans="1:4">
      <c r="A576" s="10">
        <v>517</v>
      </c>
      <c r="B576" s="1144"/>
      <c r="D576" s="2" t="str">
        <f t="shared" si="8"/>
        <v>OK</v>
      </c>
    </row>
    <row r="577" spans="1:4">
      <c r="A577" s="10">
        <v>518</v>
      </c>
      <c r="B577" s="1144"/>
      <c r="D577" s="2" t="str">
        <f t="shared" si="8"/>
        <v>OK</v>
      </c>
    </row>
    <row r="578" spans="1:4">
      <c r="A578" s="10">
        <v>519</v>
      </c>
      <c r="B578" s="1144"/>
      <c r="D578" s="2" t="str">
        <f t="shared" si="8"/>
        <v>OK</v>
      </c>
    </row>
    <row r="579" spans="1:4">
      <c r="A579" s="10">
        <v>520</v>
      </c>
      <c r="B579" s="1144"/>
      <c r="D579" s="2" t="str">
        <f t="shared" si="8"/>
        <v>OK</v>
      </c>
    </row>
    <row r="580" spans="1:4">
      <c r="A580" s="10">
        <v>521</v>
      </c>
      <c r="B580" s="1144"/>
      <c r="D580" s="2" t="str">
        <f t="shared" si="8"/>
        <v>OK</v>
      </c>
    </row>
    <row r="581" spans="1:4">
      <c r="A581" s="10">
        <v>522</v>
      </c>
      <c r="B581" s="1144"/>
      <c r="D581" s="2" t="str">
        <f t="shared" si="8"/>
        <v>OK</v>
      </c>
    </row>
    <row r="582" spans="1:4">
      <c r="A582" s="10">
        <v>523</v>
      </c>
      <c r="B582" s="1144"/>
      <c r="D582" s="2" t="str">
        <f t="shared" si="8"/>
        <v>OK</v>
      </c>
    </row>
    <row r="583" spans="1:4">
      <c r="A583" s="10">
        <v>524</v>
      </c>
      <c r="B583" s="1144"/>
      <c r="D583" s="2" t="str">
        <f t="shared" si="8"/>
        <v>OK</v>
      </c>
    </row>
    <row r="584" spans="1:4">
      <c r="A584" s="10">
        <v>525</v>
      </c>
      <c r="B584" s="1144"/>
      <c r="D584" s="2" t="str">
        <f t="shared" si="8"/>
        <v>OK</v>
      </c>
    </row>
    <row r="585" spans="1:4">
      <c r="A585" s="10">
        <v>526</v>
      </c>
      <c r="B585" s="1144"/>
      <c r="D585" s="2" t="str">
        <f t="shared" si="8"/>
        <v>OK</v>
      </c>
    </row>
    <row r="586" spans="1:4">
      <c r="A586" s="10">
        <v>527</v>
      </c>
      <c r="B586" s="1144"/>
      <c r="D586" s="2" t="str">
        <f t="shared" si="8"/>
        <v>OK</v>
      </c>
    </row>
    <row r="587" spans="1:4">
      <c r="A587" s="10">
        <v>528</v>
      </c>
      <c r="B587" s="1144"/>
      <c r="D587" s="2" t="str">
        <f t="shared" si="8"/>
        <v>OK</v>
      </c>
    </row>
    <row r="588" spans="1:4">
      <c r="A588" s="10">
        <v>529</v>
      </c>
      <c r="B588" s="1144"/>
      <c r="D588" s="2" t="str">
        <f t="shared" si="8"/>
        <v>OK</v>
      </c>
    </row>
    <row r="589" spans="1:4">
      <c r="A589" s="10">
        <v>530</v>
      </c>
      <c r="B589" s="1144"/>
      <c r="D589" s="2" t="str">
        <f t="shared" si="8"/>
        <v>OK</v>
      </c>
    </row>
    <row r="590" spans="1:4">
      <c r="A590" s="10">
        <v>531</v>
      </c>
      <c r="B590" s="1144"/>
      <c r="D590" s="2" t="str">
        <f t="shared" si="8"/>
        <v>OK</v>
      </c>
    </row>
    <row r="591" spans="1:4">
      <c r="A591" s="10">
        <v>532</v>
      </c>
      <c r="B591" s="1144"/>
      <c r="D591" s="2" t="str">
        <f t="shared" si="8"/>
        <v>OK</v>
      </c>
    </row>
    <row r="592" spans="1:4">
      <c r="A592" s="10">
        <v>533</v>
      </c>
      <c r="B592" s="1144"/>
      <c r="D592" s="2" t="str">
        <f t="shared" si="8"/>
        <v>OK</v>
      </c>
    </row>
    <row r="593" spans="1:4">
      <c r="A593" s="10">
        <v>534</v>
      </c>
      <c r="B593" s="1144"/>
      <c r="D593" s="2" t="str">
        <f t="shared" si="8"/>
        <v>OK</v>
      </c>
    </row>
    <row r="594" spans="1:4">
      <c r="A594" s="10">
        <v>535</v>
      </c>
      <c r="B594" s="1144"/>
      <c r="D594" s="2" t="str">
        <f t="shared" si="8"/>
        <v>OK</v>
      </c>
    </row>
    <row r="595" spans="1:4">
      <c r="A595" s="10">
        <v>536</v>
      </c>
      <c r="B595" s="1144"/>
      <c r="D595" s="2" t="str">
        <f t="shared" si="8"/>
        <v>OK</v>
      </c>
    </row>
    <row r="596" spans="1:4">
      <c r="A596" s="10">
        <v>537</v>
      </c>
      <c r="B596" s="1144"/>
      <c r="D596" s="2" t="str">
        <f t="shared" si="8"/>
        <v>OK</v>
      </c>
    </row>
    <row r="597" spans="1:4">
      <c r="A597" s="10">
        <v>538</v>
      </c>
      <c r="B597" s="1144"/>
      <c r="D597" s="2" t="str">
        <f t="shared" si="8"/>
        <v>OK</v>
      </c>
    </row>
    <row r="598" spans="1:4">
      <c r="A598" s="10">
        <v>539</v>
      </c>
      <c r="B598" s="1144"/>
      <c r="D598" s="2" t="str">
        <f t="shared" si="8"/>
        <v>OK</v>
      </c>
    </row>
    <row r="599" spans="1:4">
      <c r="A599" s="10">
        <v>540</v>
      </c>
      <c r="B599" s="1144"/>
      <c r="D599" s="2" t="str">
        <f t="shared" si="8"/>
        <v>OK</v>
      </c>
    </row>
    <row r="600" spans="1:4">
      <c r="A600" s="10">
        <v>541</v>
      </c>
      <c r="B600" s="1144"/>
      <c r="D600" s="2" t="str">
        <f t="shared" si="8"/>
        <v>OK</v>
      </c>
    </row>
    <row r="601" spans="1:4">
      <c r="A601" s="10">
        <v>542</v>
      </c>
      <c r="B601" s="1144"/>
      <c r="D601" s="2" t="str">
        <f t="shared" si="8"/>
        <v>OK</v>
      </c>
    </row>
    <row r="602" spans="1:4">
      <c r="A602" s="10">
        <v>543</v>
      </c>
      <c r="B602" s="1144"/>
      <c r="D602" s="2" t="str">
        <f t="shared" si="8"/>
        <v>OK</v>
      </c>
    </row>
    <row r="603" spans="1:4">
      <c r="A603" s="10">
        <v>544</v>
      </c>
      <c r="B603" s="1144"/>
      <c r="D603" s="2" t="str">
        <f t="shared" si="8"/>
        <v>OK</v>
      </c>
    </row>
    <row r="604" spans="1:4">
      <c r="A604" s="10">
        <v>545</v>
      </c>
      <c r="B604" s="1144"/>
      <c r="D604" s="2" t="str">
        <f t="shared" si="8"/>
        <v>OK</v>
      </c>
    </row>
    <row r="605" spans="1:4">
      <c r="A605" s="10">
        <v>546</v>
      </c>
      <c r="B605" s="1144"/>
      <c r="D605" s="2" t="str">
        <f t="shared" si="8"/>
        <v>OK</v>
      </c>
    </row>
    <row r="606" spans="1:4">
      <c r="A606" s="10">
        <v>547</v>
      </c>
      <c r="B606" s="1144"/>
      <c r="D606" s="2" t="str">
        <f t="shared" si="8"/>
        <v>OK</v>
      </c>
    </row>
    <row r="607" spans="1:4">
      <c r="A607" s="10">
        <v>548</v>
      </c>
      <c r="B607" s="1144"/>
      <c r="D607" s="2" t="str">
        <f t="shared" si="8"/>
        <v>OK</v>
      </c>
    </row>
    <row r="608" spans="1:4">
      <c r="A608" s="10">
        <v>549</v>
      </c>
      <c r="B608" s="1144"/>
      <c r="D608" s="2" t="str">
        <f t="shared" si="8"/>
        <v>OK</v>
      </c>
    </row>
    <row r="609" spans="1:4">
      <c r="A609" s="10">
        <v>550</v>
      </c>
      <c r="B609" s="1144"/>
      <c r="D609" s="2" t="str">
        <f t="shared" si="8"/>
        <v>OK</v>
      </c>
    </row>
    <row r="610" spans="1:4">
      <c r="A610" s="10">
        <v>551</v>
      </c>
      <c r="B610" s="1144"/>
      <c r="D610" s="2" t="str">
        <f t="shared" si="8"/>
        <v>OK</v>
      </c>
    </row>
    <row r="611" spans="1:4">
      <c r="A611" s="10">
        <v>552</v>
      </c>
      <c r="B611" s="1144"/>
      <c r="D611" s="2" t="str">
        <f t="shared" si="8"/>
        <v>OK</v>
      </c>
    </row>
    <row r="612" spans="1:4">
      <c r="A612" s="10">
        <v>553</v>
      </c>
      <c r="B612" s="1144"/>
      <c r="D612" s="2" t="str">
        <f t="shared" si="8"/>
        <v>OK</v>
      </c>
    </row>
    <row r="613" spans="1:4">
      <c r="A613" s="10">
        <v>554</v>
      </c>
      <c r="B613" s="1144"/>
      <c r="D613" s="2" t="str">
        <f t="shared" si="8"/>
        <v>OK</v>
      </c>
    </row>
    <row r="614" spans="1:4">
      <c r="A614" s="10">
        <v>555</v>
      </c>
      <c r="B614" s="1144"/>
      <c r="D614" s="2" t="str">
        <f t="shared" si="8"/>
        <v>OK</v>
      </c>
    </row>
    <row r="615" spans="1:4">
      <c r="A615" s="10">
        <v>556</v>
      </c>
      <c r="B615" s="1144"/>
      <c r="D615" s="2" t="str">
        <f t="shared" si="8"/>
        <v>OK</v>
      </c>
    </row>
    <row r="616" spans="1:4">
      <c r="A616" s="5">
        <v>557</v>
      </c>
      <c r="B616" s="1144">
        <f>'Acct Summary 7-9'!H33</f>
        <v>0</v>
      </c>
      <c r="D616" s="2" t="str">
        <f t="shared" si="8"/>
        <v>Error?</v>
      </c>
    </row>
    <row r="617" spans="1:4">
      <c r="A617" s="5">
        <v>558</v>
      </c>
      <c r="B617" s="1144">
        <f>'Acct Summary 7-9'!H34</f>
        <v>0</v>
      </c>
      <c r="D617" s="2" t="str">
        <f t="shared" si="8"/>
        <v>Error?</v>
      </c>
    </row>
    <row r="618" spans="1:4">
      <c r="A618" s="5">
        <v>559</v>
      </c>
      <c r="B618" s="1144">
        <f>'Acct Summary 7-9'!H35</f>
        <v>0</v>
      </c>
      <c r="D618" s="2" t="str">
        <f t="shared" si="8"/>
        <v>Error?</v>
      </c>
    </row>
    <row r="619" spans="1:4">
      <c r="A619" s="10">
        <v>560</v>
      </c>
      <c r="B619" s="1144"/>
      <c r="D619" s="2" t="str">
        <f t="shared" si="8"/>
        <v>OK</v>
      </c>
    </row>
    <row r="620" spans="1:4">
      <c r="A620" s="10">
        <v>561</v>
      </c>
      <c r="B620" s="1144"/>
      <c r="D620" s="2" t="str">
        <f t="shared" si="8"/>
        <v>OK</v>
      </c>
    </row>
    <row r="621" spans="1:4">
      <c r="A621" s="10">
        <v>562</v>
      </c>
      <c r="B621" s="1144"/>
      <c r="D621" s="2" t="str">
        <f t="shared" si="8"/>
        <v>OK</v>
      </c>
    </row>
    <row r="622" spans="1:4">
      <c r="A622" s="10">
        <v>563</v>
      </c>
      <c r="B622" s="1144"/>
      <c r="D622" s="2" t="str">
        <f t="shared" si="8"/>
        <v>OK</v>
      </c>
    </row>
    <row r="623" spans="1:4">
      <c r="A623" s="10">
        <v>564</v>
      </c>
      <c r="B623" s="1144"/>
      <c r="D623" s="2" t="str">
        <f t="shared" si="8"/>
        <v>OK</v>
      </c>
    </row>
    <row r="624" spans="1:4">
      <c r="A624" s="10">
        <v>565</v>
      </c>
      <c r="B624" s="1144"/>
      <c r="D624" s="2" t="str">
        <f t="shared" si="8"/>
        <v>OK</v>
      </c>
    </row>
    <row r="625" spans="1:4">
      <c r="A625" s="10">
        <v>566</v>
      </c>
      <c r="B625" s="1144"/>
      <c r="D625" s="2" t="str">
        <f t="shared" si="8"/>
        <v>OK</v>
      </c>
    </row>
    <row r="626" spans="1:4">
      <c r="A626" s="10">
        <v>567</v>
      </c>
      <c r="B626" s="1144"/>
      <c r="D626" s="2" t="str">
        <f t="shared" si="8"/>
        <v>OK</v>
      </c>
    </row>
    <row r="627" spans="1:4">
      <c r="A627" s="10">
        <v>568</v>
      </c>
      <c r="B627" s="1144"/>
      <c r="D627" s="2" t="str">
        <f t="shared" si="8"/>
        <v>OK</v>
      </c>
    </row>
    <row r="628" spans="1:4">
      <c r="A628" s="10">
        <v>569</v>
      </c>
      <c r="B628" s="1144"/>
      <c r="D628" s="2" t="str">
        <f t="shared" si="8"/>
        <v>OK</v>
      </c>
    </row>
    <row r="629" spans="1:4">
      <c r="A629" s="10">
        <v>570</v>
      </c>
      <c r="B629" s="1144"/>
      <c r="D629" s="2" t="str">
        <f t="shared" si="8"/>
        <v>OK</v>
      </c>
    </row>
    <row r="630" spans="1:4">
      <c r="A630" s="10">
        <v>571</v>
      </c>
      <c r="B630" s="1144"/>
      <c r="D630" s="2" t="str">
        <f t="shared" si="8"/>
        <v>OK</v>
      </c>
    </row>
    <row r="631" spans="1:4">
      <c r="A631" s="10">
        <v>572</v>
      </c>
      <c r="B631" s="1144"/>
      <c r="D631" s="2" t="str">
        <f t="shared" si="8"/>
        <v>OK</v>
      </c>
    </row>
    <row r="632" spans="1:4">
      <c r="A632" s="10">
        <v>573</v>
      </c>
      <c r="B632" s="1144"/>
      <c r="D632" s="2" t="str">
        <f t="shared" si="8"/>
        <v>OK</v>
      </c>
    </row>
    <row r="633" spans="1:4">
      <c r="A633" s="10">
        <v>574</v>
      </c>
      <c r="B633" s="1144"/>
      <c r="D633" s="2" t="str">
        <f t="shared" si="8"/>
        <v>OK</v>
      </c>
    </row>
    <row r="634" spans="1:4">
      <c r="A634" s="10">
        <v>575</v>
      </c>
      <c r="B634" s="1144"/>
      <c r="D634" s="2" t="str">
        <f t="shared" si="8"/>
        <v>OK</v>
      </c>
    </row>
    <row r="635" spans="1:4">
      <c r="A635" s="10">
        <v>576</v>
      </c>
      <c r="B635" s="1144"/>
      <c r="D635" s="2" t="str">
        <f t="shared" si="8"/>
        <v>OK</v>
      </c>
    </row>
    <row r="636" spans="1:4">
      <c r="A636" s="10">
        <v>577</v>
      </c>
      <c r="B636" s="1144"/>
      <c r="D636" s="2" t="str">
        <f t="shared" si="8"/>
        <v>OK</v>
      </c>
    </row>
    <row r="637" spans="1:4">
      <c r="A637" s="10">
        <v>578</v>
      </c>
      <c r="B637" s="1144"/>
      <c r="D637" s="2" t="str">
        <f t="shared" ref="D637:D700" si="9">IF(ISBLANK(B637),"OK",IF(A637-B637=0,"OK","Error?"))</f>
        <v>OK</v>
      </c>
    </row>
    <row r="638" spans="1:4">
      <c r="A638" s="10">
        <v>579</v>
      </c>
      <c r="B638" s="1144"/>
      <c r="D638" s="2" t="str">
        <f t="shared" si="9"/>
        <v>OK</v>
      </c>
    </row>
    <row r="639" spans="1:4">
      <c r="A639" s="10">
        <v>580</v>
      </c>
      <c r="B639" s="1144"/>
      <c r="D639" s="2" t="str">
        <f t="shared" si="9"/>
        <v>OK</v>
      </c>
    </row>
    <row r="640" spans="1:4">
      <c r="A640" s="10">
        <v>581</v>
      </c>
      <c r="B640" s="1144"/>
      <c r="D640" s="2" t="str">
        <f t="shared" si="9"/>
        <v>OK</v>
      </c>
    </row>
    <row r="641" spans="1:4">
      <c r="A641" s="10">
        <v>582</v>
      </c>
      <c r="B641" s="1144"/>
      <c r="D641" s="2" t="str">
        <f t="shared" si="9"/>
        <v>OK</v>
      </c>
    </row>
    <row r="642" spans="1:4">
      <c r="A642" s="10">
        <v>583</v>
      </c>
      <c r="B642" s="1144"/>
      <c r="D642" s="2" t="str">
        <f t="shared" si="9"/>
        <v>OK</v>
      </c>
    </row>
    <row r="643" spans="1:4">
      <c r="A643" s="10">
        <v>584</v>
      </c>
      <c r="B643" s="1144"/>
      <c r="D643" s="2" t="str">
        <f t="shared" si="9"/>
        <v>OK</v>
      </c>
    </row>
    <row r="644" spans="1:4">
      <c r="A644" s="10">
        <v>585</v>
      </c>
      <c r="B644" s="1144"/>
      <c r="D644" s="2" t="str">
        <f t="shared" si="9"/>
        <v>OK</v>
      </c>
    </row>
    <row r="645" spans="1:4">
      <c r="A645" s="10">
        <v>586</v>
      </c>
      <c r="B645" s="1144"/>
      <c r="D645" s="2" t="str">
        <f t="shared" si="9"/>
        <v>OK</v>
      </c>
    </row>
    <row r="646" spans="1:4">
      <c r="A646" s="10">
        <v>587</v>
      </c>
      <c r="B646" s="1144"/>
      <c r="D646" s="2" t="str">
        <f t="shared" si="9"/>
        <v>OK</v>
      </c>
    </row>
    <row r="647" spans="1:4">
      <c r="A647" s="10">
        <v>588</v>
      </c>
      <c r="B647" s="1144"/>
      <c r="D647" s="2" t="str">
        <f t="shared" si="9"/>
        <v>OK</v>
      </c>
    </row>
    <row r="648" spans="1:4">
      <c r="A648" s="10">
        <v>589</v>
      </c>
      <c r="B648" s="1144"/>
      <c r="D648" s="2" t="str">
        <f t="shared" si="9"/>
        <v>OK</v>
      </c>
    </row>
    <row r="649" spans="1:4">
      <c r="A649" s="5">
        <v>590</v>
      </c>
      <c r="B649" s="1144">
        <f>'Acct Summary 7-9'!I33</f>
        <v>3530256</v>
      </c>
      <c r="D649" s="2" t="str">
        <f t="shared" si="9"/>
        <v>Error?</v>
      </c>
    </row>
    <row r="650" spans="1:4">
      <c r="A650" s="5">
        <v>591</v>
      </c>
      <c r="B650" s="1144">
        <f>'Acct Summary 7-9'!I34</f>
        <v>471839</v>
      </c>
      <c r="D650" s="2" t="str">
        <f t="shared" si="9"/>
        <v>Error?</v>
      </c>
    </row>
    <row r="651" spans="1:4">
      <c r="A651" s="5">
        <v>592</v>
      </c>
      <c r="B651" s="1144">
        <f>'Acct Summary 7-9'!I35</f>
        <v>0</v>
      </c>
      <c r="D651" s="2" t="str">
        <f t="shared" si="9"/>
        <v>Error?</v>
      </c>
    </row>
    <row r="652" spans="1:4">
      <c r="A652" s="10">
        <v>593</v>
      </c>
      <c r="B652" s="1144"/>
      <c r="D652" s="2" t="str">
        <f t="shared" si="9"/>
        <v>OK</v>
      </c>
    </row>
    <row r="653" spans="1:4">
      <c r="A653" s="10">
        <v>594</v>
      </c>
      <c r="B653" s="1144"/>
      <c r="D653" s="2" t="str">
        <f t="shared" si="9"/>
        <v>OK</v>
      </c>
    </row>
    <row r="654" spans="1:4">
      <c r="A654" s="10">
        <v>595</v>
      </c>
      <c r="B654" s="1144"/>
      <c r="D654" s="2" t="str">
        <f t="shared" si="9"/>
        <v>OK</v>
      </c>
    </row>
    <row r="655" spans="1:4">
      <c r="A655" s="10">
        <v>596</v>
      </c>
      <c r="B655" s="1144"/>
      <c r="D655" s="2" t="str">
        <f t="shared" si="9"/>
        <v>OK</v>
      </c>
    </row>
    <row r="656" spans="1:4">
      <c r="A656" s="10">
        <v>597</v>
      </c>
      <c r="B656" s="1144"/>
      <c r="D656" s="2" t="str">
        <f t="shared" si="9"/>
        <v>OK</v>
      </c>
    </row>
    <row r="657" spans="1:4">
      <c r="A657" s="10">
        <v>598</v>
      </c>
      <c r="B657" s="1144"/>
      <c r="D657" s="2" t="str">
        <f t="shared" si="9"/>
        <v>OK</v>
      </c>
    </row>
    <row r="658" spans="1:4">
      <c r="A658" s="10">
        <v>599</v>
      </c>
      <c r="B658" s="1144"/>
      <c r="D658" s="2" t="str">
        <f t="shared" si="9"/>
        <v>OK</v>
      </c>
    </row>
    <row r="659" spans="1:4">
      <c r="A659" s="10">
        <v>600</v>
      </c>
      <c r="B659" s="1144"/>
      <c r="D659" s="2" t="str">
        <f t="shared" si="9"/>
        <v>OK</v>
      </c>
    </row>
    <row r="660" spans="1:4">
      <c r="A660" s="10">
        <v>601</v>
      </c>
      <c r="B660" s="1144"/>
      <c r="D660" s="2" t="str">
        <f t="shared" si="9"/>
        <v>OK</v>
      </c>
    </row>
    <row r="661" spans="1:4">
      <c r="A661" s="10">
        <v>602</v>
      </c>
      <c r="B661" s="1144"/>
      <c r="D661" s="2" t="str">
        <f t="shared" si="9"/>
        <v>OK</v>
      </c>
    </row>
    <row r="662" spans="1:4">
      <c r="A662" s="10">
        <v>603</v>
      </c>
      <c r="B662" s="1144"/>
      <c r="D662" s="2" t="str">
        <f t="shared" si="9"/>
        <v>OK</v>
      </c>
    </row>
    <row r="663" spans="1:4">
      <c r="A663" s="10">
        <v>604</v>
      </c>
      <c r="B663" s="1144"/>
      <c r="D663" s="2" t="str">
        <f t="shared" si="9"/>
        <v>OK</v>
      </c>
    </row>
    <row r="664" spans="1:4">
      <c r="A664" s="10">
        <v>605</v>
      </c>
      <c r="B664" s="1144"/>
      <c r="D664" s="2" t="str">
        <f t="shared" si="9"/>
        <v>OK</v>
      </c>
    </row>
    <row r="665" spans="1:4">
      <c r="A665" s="10">
        <v>606</v>
      </c>
      <c r="B665" s="1144"/>
      <c r="D665" s="2" t="str">
        <f t="shared" si="9"/>
        <v>OK</v>
      </c>
    </row>
    <row r="666" spans="1:4">
      <c r="A666" s="10">
        <v>607</v>
      </c>
      <c r="B666" s="1144"/>
      <c r="D666" s="2" t="str">
        <f t="shared" si="9"/>
        <v>OK</v>
      </c>
    </row>
    <row r="667" spans="1:4">
      <c r="A667" s="10">
        <v>608</v>
      </c>
      <c r="B667" s="1144"/>
      <c r="D667" s="2" t="str">
        <f t="shared" si="9"/>
        <v>OK</v>
      </c>
    </row>
    <row r="668" spans="1:4">
      <c r="A668" s="10">
        <v>609</v>
      </c>
      <c r="B668" s="1144"/>
      <c r="D668" s="2" t="str">
        <f t="shared" si="9"/>
        <v>OK</v>
      </c>
    </row>
    <row r="669" spans="1:4">
      <c r="A669" s="10">
        <v>610</v>
      </c>
      <c r="B669" s="1144"/>
      <c r="D669" s="2" t="str">
        <f t="shared" si="9"/>
        <v>OK</v>
      </c>
    </row>
    <row r="670" spans="1:4">
      <c r="A670" s="10">
        <v>611</v>
      </c>
      <c r="B670" s="1144"/>
      <c r="D670" s="2" t="str">
        <f t="shared" si="9"/>
        <v>OK</v>
      </c>
    </row>
    <row r="671" spans="1:4">
      <c r="A671" s="10">
        <v>612</v>
      </c>
      <c r="B671" s="1144"/>
      <c r="D671" s="2" t="str">
        <f t="shared" si="9"/>
        <v>OK</v>
      </c>
    </row>
    <row r="672" spans="1:4">
      <c r="A672" s="10">
        <v>613</v>
      </c>
      <c r="B672" s="1144"/>
      <c r="D672" s="2" t="str">
        <f t="shared" si="9"/>
        <v>OK</v>
      </c>
    </row>
    <row r="673" spans="1:4">
      <c r="A673" s="10">
        <v>614</v>
      </c>
      <c r="B673" s="1144"/>
      <c r="D673" s="2" t="str">
        <f t="shared" si="9"/>
        <v>OK</v>
      </c>
    </row>
    <row r="674" spans="1:4">
      <c r="A674" s="10">
        <v>615</v>
      </c>
      <c r="B674" s="1144"/>
      <c r="D674" s="2" t="str">
        <f t="shared" si="9"/>
        <v>OK</v>
      </c>
    </row>
    <row r="675" spans="1:4">
      <c r="A675" s="10">
        <v>616</v>
      </c>
      <c r="B675" s="1144"/>
      <c r="D675" s="2" t="str">
        <f t="shared" si="9"/>
        <v>OK</v>
      </c>
    </row>
    <row r="676" spans="1:4">
      <c r="A676" s="10">
        <v>617</v>
      </c>
      <c r="B676" s="1144"/>
      <c r="D676" s="2" t="str">
        <f t="shared" si="9"/>
        <v>OK</v>
      </c>
    </row>
    <row r="677" spans="1:4">
      <c r="A677" s="10">
        <v>618</v>
      </c>
      <c r="B677" s="1144"/>
      <c r="D677" s="2" t="str">
        <f t="shared" si="9"/>
        <v>OK</v>
      </c>
    </row>
    <row r="678" spans="1:4">
      <c r="A678" s="10">
        <v>619</v>
      </c>
      <c r="B678" s="1144"/>
      <c r="D678" s="2" t="str">
        <f t="shared" si="9"/>
        <v>OK</v>
      </c>
    </row>
    <row r="679" spans="1:4">
      <c r="A679" s="10">
        <v>620</v>
      </c>
      <c r="B679" s="1144"/>
      <c r="D679" s="2" t="str">
        <f t="shared" si="9"/>
        <v>OK</v>
      </c>
    </row>
    <row r="680" spans="1:4">
      <c r="A680" s="10">
        <v>621</v>
      </c>
      <c r="B680" s="1144"/>
      <c r="D680" s="2" t="str">
        <f t="shared" si="9"/>
        <v>OK</v>
      </c>
    </row>
    <row r="681" spans="1:4">
      <c r="A681" s="10">
        <v>622</v>
      </c>
      <c r="B681" s="1144"/>
      <c r="D681" s="2" t="str">
        <f t="shared" si="9"/>
        <v>OK</v>
      </c>
    </row>
    <row r="682" spans="1:4">
      <c r="A682" s="10">
        <v>623</v>
      </c>
      <c r="B682" s="1144"/>
      <c r="D682" s="2" t="str">
        <f t="shared" si="9"/>
        <v>OK</v>
      </c>
    </row>
    <row r="683" spans="1:4">
      <c r="A683" s="10">
        <v>624</v>
      </c>
      <c r="B683" s="1144"/>
      <c r="D683" s="2" t="str">
        <f t="shared" si="9"/>
        <v>OK</v>
      </c>
    </row>
    <row r="684" spans="1:4">
      <c r="A684" s="10">
        <v>625</v>
      </c>
      <c r="B684" s="1144"/>
      <c r="D684" s="2" t="str">
        <f t="shared" si="9"/>
        <v>OK</v>
      </c>
    </row>
    <row r="685" spans="1:4">
      <c r="A685" s="10">
        <v>626</v>
      </c>
      <c r="B685" s="1144"/>
      <c r="D685" s="2" t="str">
        <f t="shared" si="9"/>
        <v>OK</v>
      </c>
    </row>
    <row r="686" spans="1:4">
      <c r="A686" s="10">
        <v>627</v>
      </c>
      <c r="B686" s="1144"/>
      <c r="D686" s="2" t="str">
        <f t="shared" si="9"/>
        <v>OK</v>
      </c>
    </row>
    <row r="687" spans="1:4">
      <c r="A687" s="10">
        <v>628</v>
      </c>
      <c r="B687" s="1144"/>
      <c r="D687" s="2" t="str">
        <f t="shared" si="9"/>
        <v>OK</v>
      </c>
    </row>
    <row r="688" spans="1:4">
      <c r="A688" s="10">
        <v>629</v>
      </c>
      <c r="B688" s="1144"/>
      <c r="D688" s="2" t="str">
        <f t="shared" si="9"/>
        <v>OK</v>
      </c>
    </row>
    <row r="689" spans="1:4">
      <c r="A689" s="10">
        <v>630</v>
      </c>
      <c r="B689" s="1144"/>
      <c r="D689" s="2" t="str">
        <f t="shared" si="9"/>
        <v>OK</v>
      </c>
    </row>
    <row r="690" spans="1:4">
      <c r="A690" s="10">
        <v>631</v>
      </c>
      <c r="B690" s="1144"/>
      <c r="D690" s="2" t="str">
        <f t="shared" si="9"/>
        <v>OK</v>
      </c>
    </row>
    <row r="691" spans="1:4">
      <c r="A691" s="10">
        <v>632</v>
      </c>
      <c r="B691" s="1144"/>
      <c r="D691" s="2" t="str">
        <f t="shared" si="9"/>
        <v>OK</v>
      </c>
    </row>
    <row r="692" spans="1:4">
      <c r="A692" s="10">
        <v>633</v>
      </c>
      <c r="B692" s="1144"/>
      <c r="D692" s="2" t="str">
        <f t="shared" si="9"/>
        <v>OK</v>
      </c>
    </row>
    <row r="693" spans="1:4">
      <c r="A693" s="10">
        <v>634</v>
      </c>
      <c r="B693" s="1144"/>
      <c r="D693" s="2" t="str">
        <f t="shared" si="9"/>
        <v>OK</v>
      </c>
    </row>
    <row r="694" spans="1:4">
      <c r="A694" s="10">
        <v>635</v>
      </c>
      <c r="B694" s="1144"/>
      <c r="D694" s="2" t="str">
        <f t="shared" si="9"/>
        <v>OK</v>
      </c>
    </row>
    <row r="695" spans="1:4">
      <c r="A695" s="10">
        <v>636</v>
      </c>
      <c r="B695" s="1144"/>
      <c r="D695" s="2" t="str">
        <f t="shared" si="9"/>
        <v>OK</v>
      </c>
    </row>
    <row r="696" spans="1:4">
      <c r="A696" s="10">
        <v>637</v>
      </c>
      <c r="B696" s="1144"/>
      <c r="D696" s="2" t="str">
        <f t="shared" si="9"/>
        <v>OK</v>
      </c>
    </row>
    <row r="697" spans="1:4">
      <c r="A697" s="10">
        <v>638</v>
      </c>
      <c r="B697" s="1144"/>
      <c r="D697" s="2" t="str">
        <f t="shared" si="9"/>
        <v>OK</v>
      </c>
    </row>
    <row r="698" spans="1:4">
      <c r="A698" s="10">
        <v>639</v>
      </c>
      <c r="B698" s="1144"/>
      <c r="D698" s="2" t="str">
        <f t="shared" si="9"/>
        <v>OK</v>
      </c>
    </row>
    <row r="699" spans="1:4">
      <c r="A699" s="10">
        <v>640</v>
      </c>
      <c r="B699" s="1144"/>
      <c r="D699" s="2" t="str">
        <f t="shared" si="9"/>
        <v>OK</v>
      </c>
    </row>
    <row r="700" spans="1:4">
      <c r="A700" s="10">
        <v>641</v>
      </c>
      <c r="B700" s="1144"/>
      <c r="D700" s="2" t="str">
        <f t="shared" si="9"/>
        <v>OK</v>
      </c>
    </row>
    <row r="701" spans="1:4">
      <c r="A701" s="10">
        <v>642</v>
      </c>
      <c r="B701" s="1144"/>
      <c r="D701" s="2" t="str">
        <f t="shared" ref="D701:D764" si="10">IF(ISBLANK(B701),"OK",IF(A701-B701=0,"OK","Error?"))</f>
        <v>OK</v>
      </c>
    </row>
    <row r="702" spans="1:4">
      <c r="A702" s="10">
        <v>643</v>
      </c>
      <c r="B702" s="1144"/>
      <c r="D702" s="2" t="str">
        <f t="shared" si="10"/>
        <v>OK</v>
      </c>
    </row>
    <row r="703" spans="1:4">
      <c r="A703" s="5">
        <v>644</v>
      </c>
      <c r="B703" s="1144">
        <f>'Expenditures 16-24'!C5</f>
        <v>4825845</v>
      </c>
      <c r="D703" s="2" t="str">
        <f t="shared" si="10"/>
        <v>Error?</v>
      </c>
    </row>
    <row r="704" spans="1:4">
      <c r="A704" s="5">
        <v>645</v>
      </c>
      <c r="B704" s="1144">
        <f>'Expenditures 16-24'!C16</f>
        <v>192616</v>
      </c>
      <c r="D704" s="2" t="str">
        <f t="shared" si="10"/>
        <v>Error?</v>
      </c>
    </row>
    <row r="705" spans="1:4">
      <c r="A705" s="10">
        <v>646</v>
      </c>
      <c r="B705" s="1144"/>
      <c r="D705" s="2" t="str">
        <f t="shared" si="10"/>
        <v>OK</v>
      </c>
    </row>
    <row r="706" spans="1:4">
      <c r="A706" s="10">
        <v>647</v>
      </c>
      <c r="B706" s="1144"/>
      <c r="D706" s="2" t="str">
        <f t="shared" si="10"/>
        <v>OK</v>
      </c>
    </row>
    <row r="707" spans="1:4">
      <c r="A707" s="10">
        <v>648</v>
      </c>
      <c r="B707" s="1144"/>
      <c r="D707" s="2" t="str">
        <f t="shared" si="10"/>
        <v>OK</v>
      </c>
    </row>
    <row r="708" spans="1:4">
      <c r="A708" s="10">
        <v>649</v>
      </c>
      <c r="B708" s="1144"/>
      <c r="D708" s="2" t="str">
        <f t="shared" si="10"/>
        <v>OK</v>
      </c>
    </row>
    <row r="709" spans="1:4">
      <c r="A709" s="10">
        <v>650</v>
      </c>
      <c r="B709" s="1144"/>
      <c r="D709" s="2" t="str">
        <f t="shared" si="10"/>
        <v>OK</v>
      </c>
    </row>
    <row r="710" spans="1:4">
      <c r="A710" s="5">
        <v>651</v>
      </c>
      <c r="B710" s="1144">
        <f>'Expenditures 16-24'!C18</f>
        <v>0</v>
      </c>
      <c r="D710" s="2" t="str">
        <f t="shared" si="10"/>
        <v>Error?</v>
      </c>
    </row>
    <row r="711" spans="1:4">
      <c r="A711" s="10">
        <v>652</v>
      </c>
      <c r="B711" s="1144"/>
      <c r="D711" s="2" t="str">
        <f t="shared" si="10"/>
        <v>OK</v>
      </c>
    </row>
    <row r="712" spans="1:4">
      <c r="A712" s="10">
        <v>653</v>
      </c>
      <c r="B712" s="1144"/>
      <c r="D712" s="2" t="str">
        <f t="shared" si="10"/>
        <v>OK</v>
      </c>
    </row>
    <row r="713" spans="1:4">
      <c r="A713" s="10">
        <v>654</v>
      </c>
      <c r="B713" s="1144"/>
      <c r="D713" s="2" t="str">
        <f t="shared" si="10"/>
        <v>OK</v>
      </c>
    </row>
    <row r="714" spans="1:4">
      <c r="A714" s="12">
        <v>655</v>
      </c>
      <c r="B714" s="1144">
        <f>'Expenditures 16-24'!C12</f>
        <v>0</v>
      </c>
      <c r="D714" s="2" t="str">
        <f t="shared" si="10"/>
        <v>Error?</v>
      </c>
    </row>
    <row r="715" spans="1:4">
      <c r="A715" s="5">
        <v>656</v>
      </c>
      <c r="B715" s="1144">
        <f>'Expenditures 16-24'!C13</f>
        <v>0</v>
      </c>
      <c r="D715" s="2" t="str">
        <f t="shared" si="10"/>
        <v>Error?</v>
      </c>
    </row>
    <row r="716" spans="1:4">
      <c r="A716" s="5">
        <v>657</v>
      </c>
      <c r="B716" s="1144">
        <f>'Expenditures 16-24'!C14</f>
        <v>158455</v>
      </c>
      <c r="D716" s="2" t="str">
        <f t="shared" si="10"/>
        <v>Error?</v>
      </c>
    </row>
    <row r="717" spans="1:4">
      <c r="A717" s="5">
        <v>658</v>
      </c>
      <c r="B717" s="1144">
        <f>'Expenditures 16-24'!C15</f>
        <v>25698</v>
      </c>
      <c r="D717" s="2" t="str">
        <f t="shared" si="10"/>
        <v>Error?</v>
      </c>
    </row>
    <row r="718" spans="1:4">
      <c r="A718" s="5">
        <v>659</v>
      </c>
      <c r="B718" s="1144">
        <f>'Expenditures 16-24'!C34</f>
        <v>6663295</v>
      </c>
      <c r="D718" s="2" t="str">
        <f t="shared" si="10"/>
        <v>Error?</v>
      </c>
    </row>
    <row r="719" spans="1:4">
      <c r="A719" s="5">
        <v>660</v>
      </c>
      <c r="B719" s="1144">
        <f>'Expenditures 16-24'!C38</f>
        <v>201332</v>
      </c>
      <c r="D719" s="2" t="str">
        <f t="shared" si="10"/>
        <v>Error?</v>
      </c>
    </row>
    <row r="720" spans="1:4">
      <c r="A720" s="5">
        <v>661</v>
      </c>
      <c r="B720" s="1144">
        <f>'Expenditures 16-24'!C39</f>
        <v>0</v>
      </c>
      <c r="C720" s="2" t="s">
        <v>516</v>
      </c>
      <c r="D720" s="2" t="str">
        <f t="shared" si="10"/>
        <v>Error?</v>
      </c>
    </row>
    <row r="721" spans="1:4">
      <c r="A721" s="5">
        <v>662</v>
      </c>
      <c r="B721" s="1144">
        <f>'Expenditures 16-24'!C40</f>
        <v>111870</v>
      </c>
      <c r="D721" s="2" t="str">
        <f t="shared" si="10"/>
        <v>Error?</v>
      </c>
    </row>
    <row r="722" spans="1:4">
      <c r="A722" s="5">
        <v>663</v>
      </c>
      <c r="B722" s="1144">
        <f>'Expenditures 16-24'!C41</f>
        <v>0</v>
      </c>
      <c r="D722" s="2" t="str">
        <f t="shared" si="10"/>
        <v>Error?</v>
      </c>
    </row>
    <row r="723" spans="1:4">
      <c r="A723" s="5">
        <v>664</v>
      </c>
      <c r="B723" s="1144">
        <f>'Expenditures 16-24'!C42</f>
        <v>223648</v>
      </c>
      <c r="D723" s="2" t="str">
        <f t="shared" si="10"/>
        <v>Error?</v>
      </c>
    </row>
    <row r="724" spans="1:4">
      <c r="A724" s="5">
        <v>665</v>
      </c>
      <c r="B724" s="1144">
        <f>'Expenditures 16-24'!C43</f>
        <v>0</v>
      </c>
      <c r="D724" s="2" t="str">
        <f t="shared" si="10"/>
        <v>Error?</v>
      </c>
    </row>
    <row r="725" spans="1:4">
      <c r="A725" s="5">
        <v>666</v>
      </c>
      <c r="B725" s="1144">
        <f>'Expenditures 16-24'!C44</f>
        <v>536850</v>
      </c>
      <c r="D725" s="2" t="str">
        <f t="shared" si="10"/>
        <v>Error?</v>
      </c>
    </row>
    <row r="726" spans="1:4">
      <c r="A726" s="5">
        <v>667</v>
      </c>
      <c r="B726" s="1144">
        <f>'Expenditures 16-24'!C46</f>
        <v>240330</v>
      </c>
      <c r="D726" s="2" t="str">
        <f t="shared" si="10"/>
        <v>Error?</v>
      </c>
    </row>
    <row r="727" spans="1:4">
      <c r="A727" s="5">
        <v>668</v>
      </c>
      <c r="B727" s="1144">
        <f>'Expenditures 16-24'!C47</f>
        <v>78336</v>
      </c>
      <c r="C727" s="2" t="s">
        <v>516</v>
      </c>
      <c r="D727" s="2" t="str">
        <f t="shared" si="10"/>
        <v>Error?</v>
      </c>
    </row>
    <row r="728" spans="1:4">
      <c r="A728" s="5">
        <v>669</v>
      </c>
      <c r="B728" s="1144">
        <f>'Expenditures 16-24'!C48</f>
        <v>0</v>
      </c>
      <c r="D728" s="2" t="str">
        <f t="shared" si="10"/>
        <v>Error?</v>
      </c>
    </row>
    <row r="729" spans="1:4">
      <c r="A729" s="5">
        <v>670</v>
      </c>
      <c r="B729" s="1144">
        <f>'Expenditures 16-24'!C49</f>
        <v>318666</v>
      </c>
      <c r="D729" s="2" t="str">
        <f t="shared" si="10"/>
        <v>Error?</v>
      </c>
    </row>
    <row r="730" spans="1:4">
      <c r="A730" s="5">
        <v>671</v>
      </c>
      <c r="B730" s="1144">
        <f>'Expenditures 16-24'!C51</f>
        <v>0</v>
      </c>
      <c r="D730" s="2" t="str">
        <f t="shared" si="10"/>
        <v>Error?</v>
      </c>
    </row>
    <row r="731" spans="1:4">
      <c r="A731" s="5">
        <v>672</v>
      </c>
      <c r="B731" s="1144">
        <f>'Expenditures 16-24'!C52</f>
        <v>266667</v>
      </c>
      <c r="C731" s="2" t="s">
        <v>516</v>
      </c>
      <c r="D731" s="2" t="str">
        <f t="shared" si="10"/>
        <v>Error?</v>
      </c>
    </row>
    <row r="732" spans="1:4">
      <c r="A732" s="5">
        <v>673</v>
      </c>
      <c r="B732" s="1144">
        <f>'Expenditures 16-24'!C55</f>
        <v>266667</v>
      </c>
      <c r="D732" s="2" t="str">
        <f t="shared" si="10"/>
        <v>Error?</v>
      </c>
    </row>
    <row r="733" spans="1:4">
      <c r="A733" s="5">
        <v>674</v>
      </c>
      <c r="B733" s="1144">
        <f>'Expenditures 16-24'!C57</f>
        <v>453737</v>
      </c>
      <c r="D733" s="2" t="str">
        <f t="shared" si="10"/>
        <v>Error?</v>
      </c>
    </row>
    <row r="734" spans="1:4">
      <c r="A734" s="5">
        <v>675</v>
      </c>
      <c r="B734" s="1144">
        <f>'Expenditures 16-24'!C58</f>
        <v>0</v>
      </c>
      <c r="C734" s="2" t="s">
        <v>516</v>
      </c>
      <c r="D734" s="2" t="str">
        <f t="shared" si="10"/>
        <v>Error?</v>
      </c>
    </row>
    <row r="735" spans="1:4">
      <c r="A735" s="5">
        <v>676</v>
      </c>
      <c r="B735" s="1144">
        <f>'Expenditures 16-24'!C59</f>
        <v>453737</v>
      </c>
      <c r="D735" s="2" t="str">
        <f t="shared" si="10"/>
        <v>Error?</v>
      </c>
    </row>
    <row r="736" spans="1:4">
      <c r="A736" s="5">
        <v>677</v>
      </c>
      <c r="B736" s="1144">
        <f>'Expenditures 16-24'!C61</f>
        <v>0</v>
      </c>
      <c r="D736" s="2" t="str">
        <f t="shared" si="10"/>
        <v>Error?</v>
      </c>
    </row>
    <row r="737" spans="1:4">
      <c r="A737" s="5">
        <v>678</v>
      </c>
      <c r="B737" s="1144">
        <f>'Expenditures 16-24'!C62</f>
        <v>150108</v>
      </c>
      <c r="C737" s="2" t="s">
        <v>516</v>
      </c>
      <c r="D737" s="2" t="str">
        <f t="shared" si="10"/>
        <v>Error?</v>
      </c>
    </row>
    <row r="738" spans="1:4">
      <c r="A738" s="5">
        <v>679</v>
      </c>
      <c r="B738" s="1144">
        <f>'Expenditures 16-24'!C63</f>
        <v>0</v>
      </c>
      <c r="D738" s="2" t="str">
        <f t="shared" si="10"/>
        <v>Error?</v>
      </c>
    </row>
    <row r="739" spans="1:4">
      <c r="A739" s="5">
        <v>680</v>
      </c>
      <c r="B739" s="1144">
        <f>'Expenditures 16-24'!C64</f>
        <v>0</v>
      </c>
      <c r="D739" s="2" t="str">
        <f t="shared" si="10"/>
        <v>Error?</v>
      </c>
    </row>
    <row r="740" spans="1:4">
      <c r="A740" s="5">
        <v>681</v>
      </c>
      <c r="B740" s="1144">
        <f>'Expenditures 16-24'!C65</f>
        <v>44026</v>
      </c>
      <c r="D740" s="2" t="str">
        <f t="shared" si="10"/>
        <v>Error?</v>
      </c>
    </row>
    <row r="741" spans="1:4">
      <c r="A741" s="5">
        <v>682</v>
      </c>
      <c r="B741" s="1144">
        <f>'Expenditures 16-24'!C66</f>
        <v>0</v>
      </c>
      <c r="D741" s="2" t="str">
        <f t="shared" si="10"/>
        <v>Error?</v>
      </c>
    </row>
    <row r="742" spans="1:4">
      <c r="A742" s="10">
        <v>683</v>
      </c>
      <c r="B742" s="1144"/>
      <c r="D742" s="2" t="str">
        <f t="shared" si="10"/>
        <v>OK</v>
      </c>
    </row>
    <row r="743" spans="1:4">
      <c r="A743" s="5">
        <v>684</v>
      </c>
      <c r="B743" s="1144">
        <f>'Expenditures 16-24'!C67</f>
        <v>194134</v>
      </c>
      <c r="D743" s="2" t="str">
        <f t="shared" si="10"/>
        <v>Error?</v>
      </c>
    </row>
    <row r="744" spans="1:4">
      <c r="A744" s="5">
        <v>685</v>
      </c>
      <c r="B744" s="1144">
        <f>'Expenditures 16-24'!C69</f>
        <v>0</v>
      </c>
      <c r="D744" s="2" t="str">
        <f t="shared" si="10"/>
        <v>Error?</v>
      </c>
    </row>
    <row r="745" spans="1:4">
      <c r="A745" s="5">
        <v>686</v>
      </c>
      <c r="B745" s="1144">
        <f>'Expenditures 16-24'!C70</f>
        <v>0</v>
      </c>
      <c r="C745" s="2" t="s">
        <v>516</v>
      </c>
      <c r="D745" s="2" t="str">
        <f t="shared" si="10"/>
        <v>Error?</v>
      </c>
    </row>
    <row r="746" spans="1:4">
      <c r="A746" s="5">
        <v>687</v>
      </c>
      <c r="B746" s="1144">
        <f>'Expenditures 16-24'!C71</f>
        <v>0</v>
      </c>
      <c r="D746" s="2" t="str">
        <f t="shared" si="10"/>
        <v>Error?</v>
      </c>
    </row>
    <row r="747" spans="1:4">
      <c r="A747" s="5">
        <v>688</v>
      </c>
      <c r="B747" s="1144">
        <f>'Expenditures 16-24'!C72</f>
        <v>0</v>
      </c>
      <c r="D747" s="2" t="str">
        <f t="shared" si="10"/>
        <v>Error?</v>
      </c>
    </row>
    <row r="748" spans="1:4">
      <c r="A748" s="10">
        <v>689</v>
      </c>
      <c r="B748" s="1144"/>
      <c r="D748" s="2" t="str">
        <f t="shared" si="10"/>
        <v>OK</v>
      </c>
    </row>
    <row r="749" spans="1:4">
      <c r="A749" s="5">
        <v>690</v>
      </c>
      <c r="B749" s="1144">
        <f>'Expenditures 16-24'!C73</f>
        <v>135883</v>
      </c>
      <c r="D749" s="2" t="str">
        <f t="shared" si="10"/>
        <v>Error?</v>
      </c>
    </row>
    <row r="750" spans="1:4">
      <c r="A750" s="10">
        <v>691</v>
      </c>
      <c r="B750" s="1144"/>
      <c r="D750" s="2" t="str">
        <f t="shared" si="10"/>
        <v>OK</v>
      </c>
    </row>
    <row r="751" spans="1:4">
      <c r="A751" s="5">
        <v>692</v>
      </c>
      <c r="B751" s="1144">
        <f>'Expenditures 16-24'!C74</f>
        <v>135883</v>
      </c>
      <c r="D751" s="2" t="str">
        <f t="shared" si="10"/>
        <v>Error?</v>
      </c>
    </row>
    <row r="752" spans="1:4">
      <c r="A752" s="5">
        <v>693</v>
      </c>
      <c r="B752" s="1144">
        <f>'Expenditures 16-24'!C75</f>
        <v>0</v>
      </c>
      <c r="D752" s="2" t="str">
        <f t="shared" si="10"/>
        <v>Error?</v>
      </c>
    </row>
    <row r="753" spans="1:4">
      <c r="A753" s="5">
        <v>694</v>
      </c>
      <c r="B753" s="1144">
        <f>'Expenditures 16-24'!C76</f>
        <v>1905937</v>
      </c>
      <c r="C753" s="2" t="s">
        <v>516</v>
      </c>
      <c r="D753" s="2" t="str">
        <f t="shared" si="10"/>
        <v>Error?</v>
      </c>
    </row>
    <row r="754" spans="1:4">
      <c r="A754" s="5">
        <v>695</v>
      </c>
      <c r="B754" s="1144">
        <f>'Expenditures 16-24'!C77</f>
        <v>47960</v>
      </c>
      <c r="D754" s="2" t="str">
        <f t="shared" si="10"/>
        <v>Error?</v>
      </c>
    </row>
    <row r="755" spans="1:4">
      <c r="A755" s="5">
        <v>696</v>
      </c>
      <c r="B755" s="1144">
        <f>'Expenditures 16-24'!C116</f>
        <v>8617192</v>
      </c>
      <c r="C755" s="2" t="s">
        <v>516</v>
      </c>
      <c r="D755" s="2" t="str">
        <f t="shared" si="10"/>
        <v>Error?</v>
      </c>
    </row>
    <row r="756" spans="1:4">
      <c r="A756" s="10">
        <v>697</v>
      </c>
      <c r="B756" s="1144"/>
      <c r="D756" s="2" t="str">
        <f t="shared" si="10"/>
        <v>OK</v>
      </c>
    </row>
    <row r="757" spans="1:4">
      <c r="A757" s="10">
        <v>698</v>
      </c>
      <c r="B757" s="1144"/>
      <c r="C757" s="2" t="s">
        <v>516</v>
      </c>
      <c r="D757" s="2" t="str">
        <f t="shared" si="10"/>
        <v>OK</v>
      </c>
    </row>
    <row r="758" spans="1:4">
      <c r="A758" s="10">
        <v>699</v>
      </c>
      <c r="B758" s="1144"/>
      <c r="D758" s="2" t="str">
        <f t="shared" si="10"/>
        <v>OK</v>
      </c>
    </row>
    <row r="759" spans="1:4">
      <c r="A759" s="10">
        <v>700</v>
      </c>
      <c r="B759" s="1144"/>
      <c r="D759" s="2" t="str">
        <f t="shared" si="10"/>
        <v>OK</v>
      </c>
    </row>
    <row r="760" spans="1:4">
      <c r="A760" s="10">
        <v>701</v>
      </c>
      <c r="B760" s="1144"/>
      <c r="D760" s="2" t="str">
        <f t="shared" si="10"/>
        <v>OK</v>
      </c>
    </row>
    <row r="761" spans="1:4">
      <c r="A761" s="5">
        <v>702</v>
      </c>
      <c r="B761" s="1144">
        <f>'Expenditures 16-24'!D5</f>
        <v>620995</v>
      </c>
      <c r="D761" s="2" t="str">
        <f t="shared" si="10"/>
        <v>Error?</v>
      </c>
    </row>
    <row r="762" spans="1:4">
      <c r="A762" s="5">
        <v>703</v>
      </c>
      <c r="B762" s="1144">
        <f>'Expenditures 16-24'!D16</f>
        <v>19879</v>
      </c>
      <c r="D762" s="2" t="str">
        <f t="shared" si="10"/>
        <v>Error?</v>
      </c>
    </row>
    <row r="763" spans="1:4">
      <c r="A763" s="10">
        <v>704</v>
      </c>
      <c r="B763" s="1144"/>
      <c r="D763" s="2" t="str">
        <f t="shared" si="10"/>
        <v>OK</v>
      </c>
    </row>
    <row r="764" spans="1:4">
      <c r="A764" s="10">
        <v>705</v>
      </c>
      <c r="B764" s="1144"/>
      <c r="D764" s="2" t="str">
        <f t="shared" si="10"/>
        <v>OK</v>
      </c>
    </row>
    <row r="765" spans="1:4">
      <c r="A765" s="10">
        <v>706</v>
      </c>
      <c r="B765" s="1144"/>
      <c r="D765" s="2" t="str">
        <f t="shared" ref="D765:D828" si="11">IF(ISBLANK(B765),"OK",IF(A765-B765=0,"OK","Error?"))</f>
        <v>OK</v>
      </c>
    </row>
    <row r="766" spans="1:4">
      <c r="A766" s="10">
        <v>707</v>
      </c>
      <c r="B766" s="1144"/>
      <c r="D766" s="2" t="str">
        <f t="shared" si="11"/>
        <v>OK</v>
      </c>
    </row>
    <row r="767" spans="1:4">
      <c r="A767" s="10">
        <v>708</v>
      </c>
      <c r="B767" s="1144"/>
      <c r="D767" s="2" t="str">
        <f t="shared" si="11"/>
        <v>OK</v>
      </c>
    </row>
    <row r="768" spans="1:4">
      <c r="A768" s="5">
        <v>709</v>
      </c>
      <c r="B768" s="1144">
        <f>'Expenditures 16-24'!D18</f>
        <v>0</v>
      </c>
      <c r="D768" s="2" t="str">
        <f t="shared" si="11"/>
        <v>Error?</v>
      </c>
    </row>
    <row r="769" spans="1:4">
      <c r="A769" s="10">
        <v>710</v>
      </c>
      <c r="B769" s="1144"/>
      <c r="D769" s="2" t="str">
        <f t="shared" si="11"/>
        <v>OK</v>
      </c>
    </row>
    <row r="770" spans="1:4">
      <c r="A770" s="10">
        <v>711</v>
      </c>
      <c r="B770" s="1144"/>
      <c r="D770" s="2" t="str">
        <f t="shared" si="11"/>
        <v>OK</v>
      </c>
    </row>
    <row r="771" spans="1:4">
      <c r="A771" s="10">
        <v>712</v>
      </c>
      <c r="B771" s="1144"/>
      <c r="D771" s="2" t="str">
        <f t="shared" si="11"/>
        <v>OK</v>
      </c>
    </row>
    <row r="772" spans="1:4">
      <c r="A772" s="5">
        <v>713</v>
      </c>
      <c r="B772" s="1144">
        <f>'Expenditures 16-24'!D12</f>
        <v>0</v>
      </c>
      <c r="D772" s="2" t="str">
        <f t="shared" si="11"/>
        <v>Error?</v>
      </c>
    </row>
    <row r="773" spans="1:4">
      <c r="A773" s="5">
        <v>714</v>
      </c>
      <c r="B773" s="1144">
        <f>'Expenditures 16-24'!D13</f>
        <v>0</v>
      </c>
      <c r="D773" s="2" t="str">
        <f t="shared" si="11"/>
        <v>Error?</v>
      </c>
    </row>
    <row r="774" spans="1:4">
      <c r="A774" s="5">
        <v>715</v>
      </c>
      <c r="B774" s="1144">
        <f>'Expenditures 16-24'!D14</f>
        <v>19520</v>
      </c>
      <c r="D774" s="2" t="str">
        <f t="shared" si="11"/>
        <v>Error?</v>
      </c>
    </row>
    <row r="775" spans="1:4">
      <c r="A775" s="5">
        <v>716</v>
      </c>
      <c r="B775" s="1144">
        <f>'Expenditures 16-24'!D15</f>
        <v>386</v>
      </c>
      <c r="D775" s="2" t="str">
        <f t="shared" si="11"/>
        <v>Error?</v>
      </c>
    </row>
    <row r="776" spans="1:4">
      <c r="A776" s="5">
        <v>717</v>
      </c>
      <c r="B776" s="1144">
        <f>'Expenditures 16-24'!D34</f>
        <v>851053</v>
      </c>
      <c r="D776" s="2" t="str">
        <f t="shared" si="11"/>
        <v>Error?</v>
      </c>
    </row>
    <row r="777" spans="1:4">
      <c r="A777" s="5">
        <v>718</v>
      </c>
      <c r="B777" s="1144">
        <f>'Expenditures 16-24'!D38</f>
        <v>42864</v>
      </c>
      <c r="D777" s="2" t="str">
        <f t="shared" si="11"/>
        <v>Error?</v>
      </c>
    </row>
    <row r="778" spans="1:4">
      <c r="A778" s="5">
        <v>719</v>
      </c>
      <c r="B778" s="1144">
        <f>'Expenditures 16-24'!D39</f>
        <v>0</v>
      </c>
      <c r="C778" s="2" t="s">
        <v>516</v>
      </c>
      <c r="D778" s="2" t="str">
        <f t="shared" si="11"/>
        <v>Error?</v>
      </c>
    </row>
    <row r="779" spans="1:4">
      <c r="A779" s="5">
        <v>720</v>
      </c>
      <c r="B779" s="1144">
        <f>'Expenditures 16-24'!D40</f>
        <v>20333</v>
      </c>
      <c r="D779" s="2" t="str">
        <f t="shared" si="11"/>
        <v>Error?</v>
      </c>
    </row>
    <row r="780" spans="1:4">
      <c r="A780" s="5">
        <v>721</v>
      </c>
      <c r="B780" s="1144">
        <f>'Expenditures 16-24'!D41</f>
        <v>0</v>
      </c>
      <c r="D780" s="2" t="str">
        <f t="shared" si="11"/>
        <v>Error?</v>
      </c>
    </row>
    <row r="781" spans="1:4">
      <c r="A781" s="5">
        <v>722</v>
      </c>
      <c r="B781" s="1144">
        <f>'Expenditures 16-24'!D42</f>
        <v>26427</v>
      </c>
      <c r="D781" s="2" t="str">
        <f t="shared" si="11"/>
        <v>Error?</v>
      </c>
    </row>
    <row r="782" spans="1:4">
      <c r="A782" s="5">
        <v>723</v>
      </c>
      <c r="B782" s="1144">
        <f>'Expenditures 16-24'!D43</f>
        <v>0</v>
      </c>
      <c r="D782" s="2" t="str">
        <f t="shared" si="11"/>
        <v>Error?</v>
      </c>
    </row>
    <row r="783" spans="1:4">
      <c r="A783" s="5">
        <v>724</v>
      </c>
      <c r="B783" s="1144">
        <f>'Expenditures 16-24'!D44</f>
        <v>89624</v>
      </c>
      <c r="D783" s="2" t="str">
        <f t="shared" si="11"/>
        <v>Error?</v>
      </c>
    </row>
    <row r="784" spans="1:4">
      <c r="A784" s="5">
        <v>725</v>
      </c>
      <c r="B784" s="1144">
        <f>'Expenditures 16-24'!D46</f>
        <v>46845</v>
      </c>
      <c r="D784" s="2" t="str">
        <f t="shared" si="11"/>
        <v>Error?</v>
      </c>
    </row>
    <row r="785" spans="1:4">
      <c r="A785" s="5">
        <v>726</v>
      </c>
      <c r="B785" s="1144">
        <f>'Expenditures 16-24'!D47</f>
        <v>1244</v>
      </c>
      <c r="C785" s="2" t="s">
        <v>516</v>
      </c>
      <c r="D785" s="2" t="str">
        <f t="shared" si="11"/>
        <v>Error?</v>
      </c>
    </row>
    <row r="786" spans="1:4">
      <c r="A786" s="5">
        <v>727</v>
      </c>
      <c r="B786" s="1144">
        <f>'Expenditures 16-24'!D48</f>
        <v>0</v>
      </c>
      <c r="D786" s="2" t="str">
        <f t="shared" si="11"/>
        <v>Error?</v>
      </c>
    </row>
    <row r="787" spans="1:4">
      <c r="A787" s="5">
        <v>728</v>
      </c>
      <c r="B787" s="1144">
        <f>'Expenditures 16-24'!D49</f>
        <v>48089</v>
      </c>
      <c r="D787" s="2" t="str">
        <f t="shared" si="11"/>
        <v>Error?</v>
      </c>
    </row>
    <row r="788" spans="1:4">
      <c r="A788" s="5">
        <v>729</v>
      </c>
      <c r="B788" s="1144">
        <f>'Expenditures 16-24'!D51</f>
        <v>0</v>
      </c>
      <c r="D788" s="2" t="str">
        <f t="shared" si="11"/>
        <v>Error?</v>
      </c>
    </row>
    <row r="789" spans="1:4">
      <c r="A789" s="5">
        <v>730</v>
      </c>
      <c r="B789" s="1144">
        <f>'Expenditures 16-24'!D52</f>
        <v>37553</v>
      </c>
      <c r="C789" s="2" t="s">
        <v>516</v>
      </c>
      <c r="D789" s="2" t="str">
        <f t="shared" si="11"/>
        <v>Error?</v>
      </c>
    </row>
    <row r="790" spans="1:4">
      <c r="A790" s="5">
        <v>731</v>
      </c>
      <c r="B790" s="1144">
        <f>'Expenditures 16-24'!D55</f>
        <v>37553</v>
      </c>
      <c r="D790" s="2" t="str">
        <f t="shared" si="11"/>
        <v>Error?</v>
      </c>
    </row>
    <row r="791" spans="1:4">
      <c r="A791" s="5">
        <v>732</v>
      </c>
      <c r="B791" s="1144">
        <f>'Expenditures 16-24'!D57</f>
        <v>101309</v>
      </c>
      <c r="D791" s="2" t="str">
        <f t="shared" si="11"/>
        <v>Error?</v>
      </c>
    </row>
    <row r="792" spans="1:4">
      <c r="A792" s="5">
        <v>733</v>
      </c>
      <c r="B792" s="1144">
        <f>'Expenditures 16-24'!D58</f>
        <v>0</v>
      </c>
      <c r="C792" s="2" t="s">
        <v>516</v>
      </c>
      <c r="D792" s="2" t="str">
        <f t="shared" si="11"/>
        <v>Error?</v>
      </c>
    </row>
    <row r="793" spans="1:4">
      <c r="A793" s="5">
        <v>734</v>
      </c>
      <c r="B793" s="1144">
        <f>'Expenditures 16-24'!D59</f>
        <v>101309</v>
      </c>
      <c r="D793" s="2" t="str">
        <f t="shared" si="11"/>
        <v>Error?</v>
      </c>
    </row>
    <row r="794" spans="1:4">
      <c r="A794" s="5">
        <v>735</v>
      </c>
      <c r="B794" s="1144">
        <f>'Expenditures 16-24'!D61</f>
        <v>0</v>
      </c>
      <c r="D794" s="2" t="str">
        <f t="shared" si="11"/>
        <v>Error?</v>
      </c>
    </row>
    <row r="795" spans="1:4">
      <c r="A795" s="5">
        <v>736</v>
      </c>
      <c r="B795" s="1144">
        <f>'Expenditures 16-24'!D62</f>
        <v>45255</v>
      </c>
      <c r="C795" s="2" t="s">
        <v>516</v>
      </c>
      <c r="D795" s="2" t="str">
        <f t="shared" si="11"/>
        <v>Error?</v>
      </c>
    </row>
    <row r="796" spans="1:4">
      <c r="A796" s="5">
        <v>737</v>
      </c>
      <c r="B796" s="1144">
        <f>'Expenditures 16-24'!D63</f>
        <v>0</v>
      </c>
      <c r="D796" s="2" t="str">
        <f t="shared" si="11"/>
        <v>Error?</v>
      </c>
    </row>
    <row r="797" spans="1:4">
      <c r="A797" s="5">
        <v>738</v>
      </c>
      <c r="B797" s="1144">
        <f>'Expenditures 16-24'!D64</f>
        <v>0</v>
      </c>
      <c r="D797" s="2" t="str">
        <f t="shared" si="11"/>
        <v>Error?</v>
      </c>
    </row>
    <row r="798" spans="1:4">
      <c r="A798" s="5">
        <v>739</v>
      </c>
      <c r="B798" s="1144">
        <f>'Expenditures 16-24'!D65</f>
        <v>148</v>
      </c>
      <c r="D798" s="2" t="str">
        <f t="shared" si="11"/>
        <v>Error?</v>
      </c>
    </row>
    <row r="799" spans="1:4">
      <c r="A799" s="5">
        <v>740</v>
      </c>
      <c r="B799" s="1144">
        <f>'Expenditures 16-24'!D66</f>
        <v>0</v>
      </c>
      <c r="D799" s="2" t="str">
        <f t="shared" si="11"/>
        <v>Error?</v>
      </c>
    </row>
    <row r="800" spans="1:4">
      <c r="A800" s="10">
        <v>741</v>
      </c>
      <c r="B800" s="1144"/>
      <c r="D800" s="2" t="str">
        <f t="shared" si="11"/>
        <v>OK</v>
      </c>
    </row>
    <row r="801" spans="1:4">
      <c r="A801" s="5">
        <v>742</v>
      </c>
      <c r="B801" s="1144">
        <f>'Expenditures 16-24'!D67</f>
        <v>45403</v>
      </c>
      <c r="D801" s="2" t="str">
        <f t="shared" si="11"/>
        <v>Error?</v>
      </c>
    </row>
    <row r="802" spans="1:4">
      <c r="A802" s="5">
        <v>743</v>
      </c>
      <c r="B802" s="1144">
        <f>'Expenditures 16-24'!D69</f>
        <v>0</v>
      </c>
      <c r="D802" s="2" t="str">
        <f t="shared" si="11"/>
        <v>Error?</v>
      </c>
    </row>
    <row r="803" spans="1:4">
      <c r="A803" s="5">
        <v>744</v>
      </c>
      <c r="B803" s="1144">
        <f>'Expenditures 16-24'!D70</f>
        <v>0</v>
      </c>
      <c r="C803" s="2" t="s">
        <v>516</v>
      </c>
      <c r="D803" s="2" t="str">
        <f t="shared" si="11"/>
        <v>Error?</v>
      </c>
    </row>
    <row r="804" spans="1:4">
      <c r="A804" s="5">
        <v>745</v>
      </c>
      <c r="B804" s="1144">
        <f>'Expenditures 16-24'!D71</f>
        <v>0</v>
      </c>
      <c r="D804" s="2" t="str">
        <f t="shared" si="11"/>
        <v>Error?</v>
      </c>
    </row>
    <row r="805" spans="1:4">
      <c r="A805" s="5">
        <v>746</v>
      </c>
      <c r="B805" s="1144">
        <f>'Expenditures 16-24'!D72</f>
        <v>0</v>
      </c>
      <c r="D805" s="2" t="str">
        <f t="shared" si="11"/>
        <v>Error?</v>
      </c>
    </row>
    <row r="806" spans="1:4">
      <c r="A806" s="10">
        <v>747</v>
      </c>
      <c r="B806" s="1144"/>
      <c r="D806" s="2" t="str">
        <f t="shared" si="11"/>
        <v>OK</v>
      </c>
    </row>
    <row r="807" spans="1:4">
      <c r="A807" s="5">
        <v>748</v>
      </c>
      <c r="B807" s="1144">
        <f>'Expenditures 16-24'!D73</f>
        <v>25621</v>
      </c>
      <c r="D807" s="2" t="str">
        <f t="shared" si="11"/>
        <v>Error?</v>
      </c>
    </row>
    <row r="808" spans="1:4">
      <c r="A808" s="10">
        <v>749</v>
      </c>
      <c r="B808" s="1144"/>
      <c r="D808" s="2" t="str">
        <f t="shared" si="11"/>
        <v>OK</v>
      </c>
    </row>
    <row r="809" spans="1:4">
      <c r="A809" s="5">
        <v>750</v>
      </c>
      <c r="B809" s="1144">
        <f>'Expenditures 16-24'!D74</f>
        <v>25621</v>
      </c>
      <c r="D809" s="2" t="str">
        <f t="shared" si="11"/>
        <v>Error?</v>
      </c>
    </row>
    <row r="810" spans="1:4">
      <c r="A810" s="5">
        <v>751</v>
      </c>
      <c r="B810" s="1144">
        <f>'Expenditures 16-24'!D75</f>
        <v>0</v>
      </c>
      <c r="D810" s="2" t="str">
        <f t="shared" si="11"/>
        <v>Error?</v>
      </c>
    </row>
    <row r="811" spans="1:4">
      <c r="A811" s="5">
        <v>752</v>
      </c>
      <c r="B811" s="1144">
        <f>'Expenditures 16-24'!D76</f>
        <v>347599</v>
      </c>
      <c r="C811" s="2" t="s">
        <v>516</v>
      </c>
      <c r="D811" s="2" t="str">
        <f t="shared" si="11"/>
        <v>Error?</v>
      </c>
    </row>
    <row r="812" spans="1:4">
      <c r="A812" s="5">
        <v>753</v>
      </c>
      <c r="B812" s="1144">
        <f>'Expenditures 16-24'!D77</f>
        <v>4341</v>
      </c>
      <c r="D812" s="2" t="str">
        <f t="shared" si="11"/>
        <v>Error?</v>
      </c>
    </row>
    <row r="813" spans="1:4">
      <c r="A813" s="5">
        <v>754</v>
      </c>
      <c r="B813" s="1144">
        <f>'Expenditures 16-24'!D116</f>
        <v>1202993</v>
      </c>
      <c r="C813" s="2" t="s">
        <v>516</v>
      </c>
      <c r="D813" s="2" t="str">
        <f t="shared" si="11"/>
        <v>Error?</v>
      </c>
    </row>
    <row r="814" spans="1:4">
      <c r="A814" s="10">
        <v>755</v>
      </c>
      <c r="B814" s="1144"/>
      <c r="D814" s="2" t="str">
        <f t="shared" si="11"/>
        <v>OK</v>
      </c>
    </row>
    <row r="815" spans="1:4">
      <c r="A815" s="10">
        <v>756</v>
      </c>
      <c r="B815" s="1144"/>
      <c r="C815" s="2" t="s">
        <v>516</v>
      </c>
      <c r="D815" s="2" t="str">
        <f t="shared" si="11"/>
        <v>OK</v>
      </c>
    </row>
    <row r="816" spans="1:4">
      <c r="A816" s="10">
        <v>757</v>
      </c>
      <c r="B816" s="1144"/>
      <c r="D816" s="2" t="str">
        <f t="shared" si="11"/>
        <v>OK</v>
      </c>
    </row>
    <row r="817" spans="1:4">
      <c r="A817" s="10">
        <v>758</v>
      </c>
      <c r="B817" s="1144"/>
      <c r="D817" s="2" t="str">
        <f t="shared" si="11"/>
        <v>OK</v>
      </c>
    </row>
    <row r="818" spans="1:4">
      <c r="A818" s="10">
        <v>759</v>
      </c>
      <c r="B818" s="1144"/>
      <c r="D818" s="2" t="str">
        <f t="shared" si="11"/>
        <v>OK</v>
      </c>
    </row>
    <row r="819" spans="1:4">
      <c r="A819" s="5">
        <v>760</v>
      </c>
      <c r="B819" s="1144">
        <f>'Expenditures 16-24'!E5</f>
        <v>91786</v>
      </c>
      <c r="D819" s="2" t="str">
        <f t="shared" si="11"/>
        <v>Error?</v>
      </c>
    </row>
    <row r="820" spans="1:4">
      <c r="A820" s="5">
        <v>761</v>
      </c>
      <c r="B820" s="1144">
        <f>'Expenditures 16-24'!E16</f>
        <v>0</v>
      </c>
      <c r="D820" s="2" t="str">
        <f t="shared" si="11"/>
        <v>Error?</v>
      </c>
    </row>
    <row r="821" spans="1:4">
      <c r="A821" s="10">
        <v>762</v>
      </c>
      <c r="B821" s="1144"/>
      <c r="D821" s="2" t="str">
        <f t="shared" si="11"/>
        <v>OK</v>
      </c>
    </row>
    <row r="822" spans="1:4">
      <c r="A822" s="10">
        <v>763</v>
      </c>
      <c r="B822" s="1144"/>
      <c r="D822" s="2" t="str">
        <f t="shared" si="11"/>
        <v>OK</v>
      </c>
    </row>
    <row r="823" spans="1:4">
      <c r="A823" s="10">
        <v>764</v>
      </c>
      <c r="B823" s="1144"/>
      <c r="D823" s="2" t="str">
        <f t="shared" si="11"/>
        <v>OK</v>
      </c>
    </row>
    <row r="824" spans="1:4">
      <c r="A824" s="10">
        <v>765</v>
      </c>
      <c r="B824" s="1144"/>
      <c r="D824" s="2" t="str">
        <f t="shared" si="11"/>
        <v>OK</v>
      </c>
    </row>
    <row r="825" spans="1:4">
      <c r="A825" s="10">
        <v>766</v>
      </c>
      <c r="B825" s="1144"/>
      <c r="D825" s="2" t="str">
        <f t="shared" si="11"/>
        <v>OK</v>
      </c>
    </row>
    <row r="826" spans="1:4">
      <c r="A826" s="5">
        <v>767</v>
      </c>
      <c r="B826" s="1144">
        <f>'Expenditures 16-24'!E18</f>
        <v>0</v>
      </c>
      <c r="D826" s="2" t="str">
        <f t="shared" si="11"/>
        <v>Error?</v>
      </c>
    </row>
    <row r="827" spans="1:4">
      <c r="A827" s="10">
        <v>768</v>
      </c>
      <c r="B827" s="1144"/>
      <c r="D827" s="2" t="str">
        <f t="shared" si="11"/>
        <v>OK</v>
      </c>
    </row>
    <row r="828" spans="1:4">
      <c r="A828" s="10">
        <v>769</v>
      </c>
      <c r="B828" s="1144"/>
      <c r="D828" s="2" t="str">
        <f t="shared" si="11"/>
        <v>OK</v>
      </c>
    </row>
    <row r="829" spans="1:4">
      <c r="A829" s="10">
        <v>770</v>
      </c>
      <c r="B829" s="1144"/>
      <c r="D829" s="2" t="str">
        <f t="shared" ref="D829:D892" si="12">IF(ISBLANK(B829),"OK",IF(A829-B829=0,"OK","Error?"))</f>
        <v>OK</v>
      </c>
    </row>
    <row r="830" spans="1:4">
      <c r="A830" s="5">
        <v>771</v>
      </c>
      <c r="B830" s="1144">
        <f>'Expenditures 16-24'!E12</f>
        <v>0</v>
      </c>
      <c r="D830" s="2" t="str">
        <f t="shared" si="12"/>
        <v>Error?</v>
      </c>
    </row>
    <row r="831" spans="1:4">
      <c r="A831" s="5">
        <v>772</v>
      </c>
      <c r="B831" s="1144">
        <f>'Expenditures 16-24'!E13</f>
        <v>0</v>
      </c>
      <c r="D831" s="2" t="str">
        <f t="shared" si="12"/>
        <v>Error?</v>
      </c>
    </row>
    <row r="832" spans="1:4">
      <c r="A832" s="5">
        <v>773</v>
      </c>
      <c r="B832" s="1144">
        <f>'Expenditures 16-24'!E14</f>
        <v>6980</v>
      </c>
      <c r="D832" s="2" t="str">
        <f t="shared" si="12"/>
        <v>Error?</v>
      </c>
    </row>
    <row r="833" spans="1:4">
      <c r="A833" s="5">
        <v>774</v>
      </c>
      <c r="B833" s="1144">
        <f>'Expenditures 16-24'!E15</f>
        <v>0</v>
      </c>
      <c r="D833" s="2" t="str">
        <f t="shared" si="12"/>
        <v>Error?</v>
      </c>
    </row>
    <row r="834" spans="1:4">
      <c r="A834" s="5">
        <v>775</v>
      </c>
      <c r="B834" s="1144">
        <f>'Expenditures 16-24'!E34</f>
        <v>440528</v>
      </c>
      <c r="D834" s="2" t="str">
        <f t="shared" si="12"/>
        <v>Error?</v>
      </c>
    </row>
    <row r="835" spans="1:4">
      <c r="A835" s="5">
        <v>776</v>
      </c>
      <c r="B835" s="1144">
        <f>'Expenditures 16-24'!E38</f>
        <v>0</v>
      </c>
      <c r="D835" s="2" t="str">
        <f t="shared" si="12"/>
        <v>Error?</v>
      </c>
    </row>
    <row r="836" spans="1:4">
      <c r="A836" s="5">
        <v>777</v>
      </c>
      <c r="B836" s="1144">
        <f>'Expenditures 16-24'!E39</f>
        <v>0</v>
      </c>
      <c r="C836" s="2" t="s">
        <v>516</v>
      </c>
      <c r="D836" s="2" t="str">
        <f t="shared" si="12"/>
        <v>Error?</v>
      </c>
    </row>
    <row r="837" spans="1:4">
      <c r="A837" s="5">
        <v>778</v>
      </c>
      <c r="B837" s="1144">
        <f>'Expenditures 16-24'!E40</f>
        <v>113329</v>
      </c>
      <c r="D837" s="2" t="str">
        <f t="shared" si="12"/>
        <v>Error?</v>
      </c>
    </row>
    <row r="838" spans="1:4">
      <c r="A838" s="5">
        <v>779</v>
      </c>
      <c r="B838" s="1144">
        <f>'Expenditures 16-24'!E41</f>
        <v>0</v>
      </c>
      <c r="D838" s="2" t="str">
        <f t="shared" si="12"/>
        <v>Error?</v>
      </c>
    </row>
    <row r="839" spans="1:4">
      <c r="A839" s="5">
        <v>780</v>
      </c>
      <c r="B839" s="1144">
        <f>'Expenditures 16-24'!E42</f>
        <v>0</v>
      </c>
      <c r="D839" s="2" t="str">
        <f t="shared" si="12"/>
        <v>Error?</v>
      </c>
    </row>
    <row r="840" spans="1:4">
      <c r="A840" s="5">
        <v>781</v>
      </c>
      <c r="B840" s="1144">
        <f>'Expenditures 16-24'!E43</f>
        <v>0</v>
      </c>
      <c r="D840" s="2" t="str">
        <f t="shared" si="12"/>
        <v>Error?</v>
      </c>
    </row>
    <row r="841" spans="1:4">
      <c r="A841" s="5">
        <v>782</v>
      </c>
      <c r="B841" s="1144">
        <f>'Expenditures 16-24'!E44</f>
        <v>113329</v>
      </c>
      <c r="D841" s="2" t="str">
        <f t="shared" si="12"/>
        <v>Error?</v>
      </c>
    </row>
    <row r="842" spans="1:4">
      <c r="A842" s="5">
        <v>783</v>
      </c>
      <c r="B842" s="1144">
        <f>'Expenditures 16-24'!E46</f>
        <v>160506</v>
      </c>
      <c r="D842" s="2" t="str">
        <f t="shared" si="12"/>
        <v>Error?</v>
      </c>
    </row>
    <row r="843" spans="1:4">
      <c r="A843" s="5">
        <v>784</v>
      </c>
      <c r="B843" s="1144">
        <f>'Expenditures 16-24'!E47</f>
        <v>0</v>
      </c>
      <c r="C843" s="2" t="s">
        <v>516</v>
      </c>
      <c r="D843" s="2" t="str">
        <f t="shared" si="12"/>
        <v>Error?</v>
      </c>
    </row>
    <row r="844" spans="1:4">
      <c r="A844" s="5">
        <v>785</v>
      </c>
      <c r="B844" s="1144">
        <f>'Expenditures 16-24'!E48</f>
        <v>0</v>
      </c>
      <c r="D844" s="2" t="str">
        <f t="shared" si="12"/>
        <v>Error?</v>
      </c>
    </row>
    <row r="845" spans="1:4">
      <c r="A845" s="5">
        <v>786</v>
      </c>
      <c r="B845" s="1144">
        <f>'Expenditures 16-24'!E49</f>
        <v>160506</v>
      </c>
      <c r="D845" s="2" t="str">
        <f t="shared" si="12"/>
        <v>Error?</v>
      </c>
    </row>
    <row r="846" spans="1:4">
      <c r="A846" s="5">
        <v>787</v>
      </c>
      <c r="B846" s="1144">
        <f>'Expenditures 16-24'!E51</f>
        <v>171621</v>
      </c>
      <c r="D846" s="2" t="str">
        <f t="shared" si="12"/>
        <v>Error?</v>
      </c>
    </row>
    <row r="847" spans="1:4">
      <c r="A847" s="5">
        <v>788</v>
      </c>
      <c r="B847" s="1144">
        <f>'Expenditures 16-24'!E52</f>
        <v>2296</v>
      </c>
      <c r="C847" s="2" t="s">
        <v>516</v>
      </c>
      <c r="D847" s="2" t="str">
        <f t="shared" si="12"/>
        <v>Error?</v>
      </c>
    </row>
    <row r="848" spans="1:4">
      <c r="A848" s="5">
        <v>789</v>
      </c>
      <c r="B848" s="1144">
        <f>'Expenditures 16-24'!E55</f>
        <v>173917</v>
      </c>
      <c r="D848" s="2" t="str">
        <f t="shared" si="12"/>
        <v>Error?</v>
      </c>
    </row>
    <row r="849" spans="1:4">
      <c r="A849" s="5">
        <v>790</v>
      </c>
      <c r="B849" s="1144">
        <f>'Expenditures 16-24'!E57</f>
        <v>798</v>
      </c>
      <c r="D849" s="2" t="str">
        <f t="shared" si="12"/>
        <v>Error?</v>
      </c>
    </row>
    <row r="850" spans="1:4">
      <c r="A850" s="5">
        <v>791</v>
      </c>
      <c r="B850" s="1144">
        <f>'Expenditures 16-24'!E58</f>
        <v>0</v>
      </c>
      <c r="C850" s="2" t="s">
        <v>516</v>
      </c>
      <c r="D850" s="2" t="str">
        <f t="shared" si="12"/>
        <v>Error?</v>
      </c>
    </row>
    <row r="851" spans="1:4">
      <c r="A851" s="5">
        <v>792</v>
      </c>
      <c r="B851" s="1144">
        <f>'Expenditures 16-24'!E59</f>
        <v>798</v>
      </c>
      <c r="D851" s="2" t="str">
        <f t="shared" si="12"/>
        <v>Error?</v>
      </c>
    </row>
    <row r="852" spans="1:4">
      <c r="A852" s="5">
        <v>793</v>
      </c>
      <c r="B852" s="1144">
        <f>'Expenditures 16-24'!E61</f>
        <v>0</v>
      </c>
      <c r="D852" s="2" t="str">
        <f t="shared" si="12"/>
        <v>Error?</v>
      </c>
    </row>
    <row r="853" spans="1:4">
      <c r="A853" s="5">
        <v>794</v>
      </c>
      <c r="B853" s="1144">
        <f>'Expenditures 16-24'!E62</f>
        <v>64121</v>
      </c>
      <c r="C853" s="2" t="s">
        <v>516</v>
      </c>
      <c r="D853" s="2" t="str">
        <f t="shared" si="12"/>
        <v>Error?</v>
      </c>
    </row>
    <row r="854" spans="1:4">
      <c r="A854" s="5">
        <v>795</v>
      </c>
      <c r="B854" s="1144">
        <f>'Expenditures 16-24'!E63</f>
        <v>0</v>
      </c>
      <c r="D854" s="2" t="str">
        <f t="shared" si="12"/>
        <v>Error?</v>
      </c>
    </row>
    <row r="855" spans="1:4">
      <c r="A855" s="5">
        <v>796</v>
      </c>
      <c r="B855" s="1144">
        <f>'Expenditures 16-24'!E64</f>
        <v>0</v>
      </c>
      <c r="D855" s="2" t="str">
        <f t="shared" si="12"/>
        <v>Error?</v>
      </c>
    </row>
    <row r="856" spans="1:4">
      <c r="A856" s="5">
        <v>797</v>
      </c>
      <c r="B856" s="1144">
        <f>'Expenditures 16-24'!E65</f>
        <v>640</v>
      </c>
      <c r="D856" s="2" t="str">
        <f t="shared" si="12"/>
        <v>Error?</v>
      </c>
    </row>
    <row r="857" spans="1:4">
      <c r="A857" s="5">
        <v>798</v>
      </c>
      <c r="B857" s="1144">
        <f>'Expenditures 16-24'!E66</f>
        <v>0</v>
      </c>
      <c r="D857" s="2" t="str">
        <f t="shared" si="12"/>
        <v>Error?</v>
      </c>
    </row>
    <row r="858" spans="1:4">
      <c r="A858" s="10">
        <v>799</v>
      </c>
      <c r="B858" s="1144"/>
      <c r="D858" s="2" t="str">
        <f t="shared" si="12"/>
        <v>OK</v>
      </c>
    </row>
    <row r="859" spans="1:4">
      <c r="A859" s="5">
        <v>800</v>
      </c>
      <c r="B859" s="1144">
        <f>'Expenditures 16-24'!E67</f>
        <v>64761</v>
      </c>
      <c r="D859" s="2" t="str">
        <f t="shared" si="12"/>
        <v>Error?</v>
      </c>
    </row>
    <row r="860" spans="1:4">
      <c r="A860" s="5">
        <v>801</v>
      </c>
      <c r="B860" s="1144">
        <f>'Expenditures 16-24'!E69</f>
        <v>0</v>
      </c>
      <c r="D860" s="2" t="str">
        <f t="shared" si="12"/>
        <v>Error?</v>
      </c>
    </row>
    <row r="861" spans="1:4">
      <c r="A861" s="5">
        <v>802</v>
      </c>
      <c r="B861" s="1144">
        <f>'Expenditures 16-24'!E70</f>
        <v>0</v>
      </c>
      <c r="C861" s="2" t="s">
        <v>516</v>
      </c>
      <c r="D861" s="2" t="str">
        <f t="shared" si="12"/>
        <v>Error?</v>
      </c>
    </row>
    <row r="862" spans="1:4">
      <c r="A862" s="5">
        <v>803</v>
      </c>
      <c r="B862" s="1144">
        <f>'Expenditures 16-24'!E71</f>
        <v>0</v>
      </c>
      <c r="D862" s="2" t="str">
        <f t="shared" si="12"/>
        <v>Error?</v>
      </c>
    </row>
    <row r="863" spans="1:4">
      <c r="A863" s="5">
        <v>804</v>
      </c>
      <c r="B863" s="1144">
        <f>'Expenditures 16-24'!E72</f>
        <v>61372</v>
      </c>
      <c r="D863" s="2" t="str">
        <f t="shared" si="12"/>
        <v>Error?</v>
      </c>
    </row>
    <row r="864" spans="1:4">
      <c r="A864" s="10">
        <v>805</v>
      </c>
      <c r="B864" s="1144"/>
      <c r="D864" s="2" t="str">
        <f t="shared" si="12"/>
        <v>OK</v>
      </c>
    </row>
    <row r="865" spans="1:4">
      <c r="A865" s="5">
        <v>806</v>
      </c>
      <c r="B865" s="1144">
        <f>'Expenditures 16-24'!E73</f>
        <v>79904</v>
      </c>
      <c r="D865" s="2" t="str">
        <f t="shared" si="12"/>
        <v>Error?</v>
      </c>
    </row>
    <row r="866" spans="1:4">
      <c r="A866" s="10">
        <v>807</v>
      </c>
      <c r="B866" s="1144"/>
      <c r="D866" s="2" t="str">
        <f t="shared" si="12"/>
        <v>OK</v>
      </c>
    </row>
    <row r="867" spans="1:4">
      <c r="A867" s="5">
        <v>808</v>
      </c>
      <c r="B867" s="1144">
        <f>'Expenditures 16-24'!E74</f>
        <v>141276</v>
      </c>
      <c r="D867" s="2" t="str">
        <f t="shared" si="12"/>
        <v>Error?</v>
      </c>
    </row>
    <row r="868" spans="1:4">
      <c r="A868" s="5">
        <v>809</v>
      </c>
      <c r="B868" s="1144">
        <f>'Expenditures 16-24'!E75</f>
        <v>0</v>
      </c>
      <c r="D868" s="2" t="str">
        <f t="shared" si="12"/>
        <v>Error?</v>
      </c>
    </row>
    <row r="869" spans="1:4">
      <c r="A869" s="5">
        <v>810</v>
      </c>
      <c r="B869" s="1144">
        <f>'Expenditures 16-24'!E76</f>
        <v>654587</v>
      </c>
      <c r="C869" s="2" t="s">
        <v>516</v>
      </c>
      <c r="D869" s="2" t="str">
        <f t="shared" si="12"/>
        <v>Error?</v>
      </c>
    </row>
    <row r="870" spans="1:4">
      <c r="A870" s="5">
        <v>811</v>
      </c>
      <c r="B870" s="1144">
        <f>'Expenditures 16-24'!E77</f>
        <v>4183</v>
      </c>
      <c r="D870" s="2" t="str">
        <f t="shared" si="12"/>
        <v>Error?</v>
      </c>
    </row>
    <row r="871" spans="1:4">
      <c r="A871" s="5">
        <v>812</v>
      </c>
      <c r="B871" s="1144">
        <f>'Expenditures 16-24'!E116</f>
        <v>1339022</v>
      </c>
      <c r="C871" s="2" t="s">
        <v>516</v>
      </c>
      <c r="D871" s="2" t="str">
        <f t="shared" si="12"/>
        <v>Error?</v>
      </c>
    </row>
    <row r="872" spans="1:4">
      <c r="A872" s="10">
        <v>813</v>
      </c>
      <c r="B872" s="1144"/>
      <c r="D872" s="2" t="str">
        <f t="shared" si="12"/>
        <v>OK</v>
      </c>
    </row>
    <row r="873" spans="1:4">
      <c r="A873" s="10">
        <v>814</v>
      </c>
      <c r="B873" s="1144"/>
      <c r="C873" s="2" t="s">
        <v>516</v>
      </c>
      <c r="D873" s="2" t="str">
        <f t="shared" si="12"/>
        <v>OK</v>
      </c>
    </row>
    <row r="874" spans="1:4">
      <c r="A874" s="10">
        <v>815</v>
      </c>
      <c r="B874" s="1144"/>
      <c r="D874" s="2" t="str">
        <f t="shared" si="12"/>
        <v>OK</v>
      </c>
    </row>
    <row r="875" spans="1:4">
      <c r="A875" s="10">
        <v>816</v>
      </c>
      <c r="B875" s="1144"/>
      <c r="D875" s="2" t="str">
        <f t="shared" si="12"/>
        <v>OK</v>
      </c>
    </row>
    <row r="876" spans="1:4">
      <c r="A876" s="10">
        <v>817</v>
      </c>
      <c r="B876" s="1144"/>
      <c r="D876" s="2" t="str">
        <f t="shared" si="12"/>
        <v>OK</v>
      </c>
    </row>
    <row r="877" spans="1:4">
      <c r="A877" s="5">
        <v>818</v>
      </c>
      <c r="B877" s="1144">
        <f>'Expenditures 16-24'!F5</f>
        <v>192146</v>
      </c>
      <c r="D877" s="2" t="str">
        <f t="shared" si="12"/>
        <v>Error?</v>
      </c>
    </row>
    <row r="878" spans="1:4">
      <c r="A878" s="5">
        <v>819</v>
      </c>
      <c r="B878" s="1144">
        <f>'Expenditures 16-24'!F16</f>
        <v>0</v>
      </c>
      <c r="D878" s="2" t="str">
        <f t="shared" si="12"/>
        <v>Error?</v>
      </c>
    </row>
    <row r="879" spans="1:4">
      <c r="A879" s="10">
        <v>820</v>
      </c>
      <c r="B879" s="1144"/>
      <c r="D879" s="2" t="str">
        <f t="shared" si="12"/>
        <v>OK</v>
      </c>
    </row>
    <row r="880" spans="1:4">
      <c r="A880" s="10">
        <v>821</v>
      </c>
      <c r="B880" s="1144"/>
      <c r="D880" s="2" t="str">
        <f t="shared" si="12"/>
        <v>OK</v>
      </c>
    </row>
    <row r="881" spans="1:4">
      <c r="A881" s="10">
        <v>822</v>
      </c>
      <c r="B881" s="1144"/>
      <c r="D881" s="2" t="str">
        <f t="shared" si="12"/>
        <v>OK</v>
      </c>
    </row>
    <row r="882" spans="1:4">
      <c r="A882" s="10">
        <v>823</v>
      </c>
      <c r="B882" s="1144"/>
      <c r="D882" s="2" t="str">
        <f t="shared" si="12"/>
        <v>OK</v>
      </c>
    </row>
    <row r="883" spans="1:4">
      <c r="A883" s="10">
        <v>824</v>
      </c>
      <c r="B883" s="1144"/>
      <c r="D883" s="2" t="str">
        <f t="shared" si="12"/>
        <v>OK</v>
      </c>
    </row>
    <row r="884" spans="1:4">
      <c r="A884" s="5">
        <v>825</v>
      </c>
      <c r="B884" s="1144">
        <f>'Expenditures 16-24'!F18</f>
        <v>0</v>
      </c>
      <c r="D884" s="2" t="str">
        <f t="shared" si="12"/>
        <v>Error?</v>
      </c>
    </row>
    <row r="885" spans="1:4">
      <c r="A885" s="10">
        <v>826</v>
      </c>
      <c r="B885" s="1144"/>
      <c r="D885" s="2" t="str">
        <f t="shared" si="12"/>
        <v>OK</v>
      </c>
    </row>
    <row r="886" spans="1:4">
      <c r="A886" s="10">
        <v>827</v>
      </c>
      <c r="B886" s="1144"/>
      <c r="D886" s="2" t="str">
        <f t="shared" si="12"/>
        <v>OK</v>
      </c>
    </row>
    <row r="887" spans="1:4">
      <c r="A887" s="10">
        <v>828</v>
      </c>
      <c r="B887" s="1144"/>
      <c r="D887" s="2" t="str">
        <f t="shared" si="12"/>
        <v>OK</v>
      </c>
    </row>
    <row r="888" spans="1:4">
      <c r="A888" s="5">
        <v>829</v>
      </c>
      <c r="B888" s="1144">
        <f>'Expenditures 16-24'!F12</f>
        <v>0</v>
      </c>
      <c r="D888" s="2" t="str">
        <f t="shared" si="12"/>
        <v>Error?</v>
      </c>
    </row>
    <row r="889" spans="1:4">
      <c r="A889" s="5">
        <v>830</v>
      </c>
      <c r="B889" s="1144">
        <f>'Expenditures 16-24'!F13</f>
        <v>0</v>
      </c>
      <c r="D889" s="2" t="str">
        <f t="shared" si="12"/>
        <v>Error?</v>
      </c>
    </row>
    <row r="890" spans="1:4">
      <c r="A890" s="5">
        <v>831</v>
      </c>
      <c r="B890" s="1144">
        <f>'Expenditures 16-24'!F14</f>
        <v>5203</v>
      </c>
      <c r="D890" s="2" t="str">
        <f t="shared" si="12"/>
        <v>Error?</v>
      </c>
    </row>
    <row r="891" spans="1:4">
      <c r="A891" s="5">
        <v>832</v>
      </c>
      <c r="B891" s="1144">
        <f>'Expenditures 16-24'!F15</f>
        <v>323</v>
      </c>
      <c r="D891" s="2" t="str">
        <f t="shared" si="12"/>
        <v>Error?</v>
      </c>
    </row>
    <row r="892" spans="1:4">
      <c r="A892" s="5">
        <v>833</v>
      </c>
      <c r="B892" s="1144">
        <f>'Expenditures 16-24'!F34</f>
        <v>203903</v>
      </c>
      <c r="D892" s="2" t="str">
        <f t="shared" si="12"/>
        <v>Error?</v>
      </c>
    </row>
    <row r="893" spans="1:4">
      <c r="A893" s="5">
        <v>834</v>
      </c>
      <c r="B893" s="1144">
        <f>'Expenditures 16-24'!F38</f>
        <v>0</v>
      </c>
      <c r="D893" s="2" t="str">
        <f t="shared" ref="D893:D956" si="13">IF(ISBLANK(B893),"OK",IF(A893-B893=0,"OK","Error?"))</f>
        <v>Error?</v>
      </c>
    </row>
    <row r="894" spans="1:4">
      <c r="A894" s="5">
        <v>835</v>
      </c>
      <c r="B894" s="1144">
        <f>'Expenditures 16-24'!F39</f>
        <v>0</v>
      </c>
      <c r="C894" s="2" t="s">
        <v>516</v>
      </c>
      <c r="D894" s="2" t="str">
        <f t="shared" si="13"/>
        <v>Error?</v>
      </c>
    </row>
    <row r="895" spans="1:4">
      <c r="A895" s="5">
        <v>836</v>
      </c>
      <c r="B895" s="1144">
        <f>'Expenditures 16-24'!F40</f>
        <v>2180</v>
      </c>
      <c r="D895" s="2" t="str">
        <f t="shared" si="13"/>
        <v>Error?</v>
      </c>
    </row>
    <row r="896" spans="1:4">
      <c r="A896" s="5">
        <v>837</v>
      </c>
      <c r="B896" s="1144">
        <f>'Expenditures 16-24'!F41</f>
        <v>0</v>
      </c>
      <c r="D896" s="2" t="str">
        <f t="shared" si="13"/>
        <v>Error?</v>
      </c>
    </row>
    <row r="897" spans="1:4">
      <c r="A897" s="5">
        <v>838</v>
      </c>
      <c r="B897" s="1144">
        <f>'Expenditures 16-24'!F42</f>
        <v>0</v>
      </c>
      <c r="D897" s="2" t="str">
        <f t="shared" si="13"/>
        <v>Error?</v>
      </c>
    </row>
    <row r="898" spans="1:4">
      <c r="A898" s="5">
        <v>839</v>
      </c>
      <c r="B898" s="1144">
        <f>'Expenditures 16-24'!F43</f>
        <v>0</v>
      </c>
      <c r="D898" s="2" t="str">
        <f t="shared" si="13"/>
        <v>Error?</v>
      </c>
    </row>
    <row r="899" spans="1:4">
      <c r="A899" s="5">
        <v>840</v>
      </c>
      <c r="B899" s="1144">
        <f>'Expenditures 16-24'!F44</f>
        <v>2180</v>
      </c>
      <c r="D899" s="2" t="str">
        <f t="shared" si="13"/>
        <v>Error?</v>
      </c>
    </row>
    <row r="900" spans="1:4">
      <c r="A900" s="5">
        <v>841</v>
      </c>
      <c r="B900" s="1144">
        <f>'Expenditures 16-24'!F46</f>
        <v>114528</v>
      </c>
      <c r="D900" s="2" t="str">
        <f t="shared" si="13"/>
        <v>Error?</v>
      </c>
    </row>
    <row r="901" spans="1:4">
      <c r="A901" s="5">
        <v>842</v>
      </c>
      <c r="B901" s="1144">
        <f>'Expenditures 16-24'!F47</f>
        <v>15016</v>
      </c>
      <c r="C901" s="2" t="s">
        <v>516</v>
      </c>
      <c r="D901" s="2" t="str">
        <f t="shared" si="13"/>
        <v>Error?</v>
      </c>
    </row>
    <row r="902" spans="1:4">
      <c r="A902" s="5">
        <v>843</v>
      </c>
      <c r="B902" s="1144">
        <f>'Expenditures 16-24'!F48</f>
        <v>0</v>
      </c>
      <c r="D902" s="2" t="str">
        <f t="shared" si="13"/>
        <v>Error?</v>
      </c>
    </row>
    <row r="903" spans="1:4">
      <c r="A903" s="5">
        <v>844</v>
      </c>
      <c r="B903" s="1144">
        <f>'Expenditures 16-24'!F49</f>
        <v>129544</v>
      </c>
      <c r="D903" s="2" t="str">
        <f t="shared" si="13"/>
        <v>Error?</v>
      </c>
    </row>
    <row r="904" spans="1:4">
      <c r="A904" s="5">
        <v>845</v>
      </c>
      <c r="B904" s="1144">
        <f>'Expenditures 16-24'!F51</f>
        <v>4043</v>
      </c>
      <c r="D904" s="2" t="str">
        <f t="shared" si="13"/>
        <v>Error?</v>
      </c>
    </row>
    <row r="905" spans="1:4">
      <c r="A905" s="5">
        <v>846</v>
      </c>
      <c r="B905" s="1144">
        <f>'Expenditures 16-24'!F52</f>
        <v>942</v>
      </c>
      <c r="C905" s="2" t="s">
        <v>516</v>
      </c>
      <c r="D905" s="2" t="str">
        <f t="shared" si="13"/>
        <v>Error?</v>
      </c>
    </row>
    <row r="906" spans="1:4">
      <c r="A906" s="5">
        <v>847</v>
      </c>
      <c r="B906" s="1144">
        <f>'Expenditures 16-24'!F55</f>
        <v>4985</v>
      </c>
      <c r="D906" s="2" t="str">
        <f t="shared" si="13"/>
        <v>Error?</v>
      </c>
    </row>
    <row r="907" spans="1:4">
      <c r="A907" s="5">
        <v>848</v>
      </c>
      <c r="B907" s="1144">
        <f>'Expenditures 16-24'!F57</f>
        <v>7823</v>
      </c>
      <c r="D907" s="2" t="str">
        <f t="shared" si="13"/>
        <v>Error?</v>
      </c>
    </row>
    <row r="908" spans="1:4">
      <c r="A908" s="5">
        <v>849</v>
      </c>
      <c r="B908" s="1144">
        <f>'Expenditures 16-24'!F58</f>
        <v>0</v>
      </c>
      <c r="C908" s="2" t="s">
        <v>516</v>
      </c>
      <c r="D908" s="2" t="str">
        <f t="shared" si="13"/>
        <v>Error?</v>
      </c>
    </row>
    <row r="909" spans="1:4">
      <c r="A909" s="5">
        <v>850</v>
      </c>
      <c r="B909" s="1144">
        <f>'Expenditures 16-24'!F59</f>
        <v>7823</v>
      </c>
      <c r="D909" s="2" t="str">
        <f t="shared" si="13"/>
        <v>Error?</v>
      </c>
    </row>
    <row r="910" spans="1:4">
      <c r="A910" s="5">
        <v>851</v>
      </c>
      <c r="B910" s="1144">
        <f>'Expenditures 16-24'!F61</f>
        <v>0</v>
      </c>
      <c r="D910" s="2" t="str">
        <f t="shared" si="13"/>
        <v>Error?</v>
      </c>
    </row>
    <row r="911" spans="1:4">
      <c r="A911" s="5">
        <v>852</v>
      </c>
      <c r="B911" s="1144">
        <f>'Expenditures 16-24'!F62</f>
        <v>13275</v>
      </c>
      <c r="C911" s="2" t="s">
        <v>516</v>
      </c>
      <c r="D911" s="2" t="str">
        <f t="shared" si="13"/>
        <v>Error?</v>
      </c>
    </row>
    <row r="912" spans="1:4">
      <c r="A912" s="5">
        <v>853</v>
      </c>
      <c r="B912" s="1144">
        <f>'Expenditures 16-24'!F63</f>
        <v>0</v>
      </c>
      <c r="D912" s="2" t="str">
        <f t="shared" si="13"/>
        <v>Error?</v>
      </c>
    </row>
    <row r="913" spans="1:4">
      <c r="A913" s="5">
        <v>854</v>
      </c>
      <c r="B913" s="1144">
        <f>'Expenditures 16-24'!F64</f>
        <v>0</v>
      </c>
      <c r="D913" s="2" t="str">
        <f t="shared" si="13"/>
        <v>Error?</v>
      </c>
    </row>
    <row r="914" spans="1:4">
      <c r="A914" s="5">
        <v>855</v>
      </c>
      <c r="B914" s="1144">
        <f>'Expenditures 16-24'!F65</f>
        <v>22179</v>
      </c>
      <c r="D914" s="2" t="str">
        <f t="shared" si="13"/>
        <v>Error?</v>
      </c>
    </row>
    <row r="915" spans="1:4">
      <c r="A915" s="5">
        <v>856</v>
      </c>
      <c r="B915" s="1144">
        <f>'Expenditures 16-24'!F66</f>
        <v>0</v>
      </c>
      <c r="D915" s="2" t="str">
        <f t="shared" si="13"/>
        <v>Error?</v>
      </c>
    </row>
    <row r="916" spans="1:4">
      <c r="A916" s="10">
        <v>857</v>
      </c>
      <c r="B916" s="1144"/>
      <c r="D916" s="2" t="str">
        <f t="shared" si="13"/>
        <v>OK</v>
      </c>
    </row>
    <row r="917" spans="1:4">
      <c r="A917" s="5">
        <v>858</v>
      </c>
      <c r="B917" s="1144">
        <f>'Expenditures 16-24'!F67</f>
        <v>35454</v>
      </c>
      <c r="D917" s="2" t="str">
        <f t="shared" si="13"/>
        <v>Error?</v>
      </c>
    </row>
    <row r="918" spans="1:4">
      <c r="A918" s="5">
        <v>859</v>
      </c>
      <c r="B918" s="1144">
        <f>'Expenditures 16-24'!F69</f>
        <v>0</v>
      </c>
      <c r="D918" s="2" t="str">
        <f t="shared" si="13"/>
        <v>Error?</v>
      </c>
    </row>
    <row r="919" spans="1:4">
      <c r="A919" s="5">
        <v>860</v>
      </c>
      <c r="B919" s="1144">
        <f>'Expenditures 16-24'!F70</f>
        <v>0</v>
      </c>
      <c r="C919" s="2" t="s">
        <v>516</v>
      </c>
      <c r="D919" s="2" t="str">
        <f t="shared" si="13"/>
        <v>Error?</v>
      </c>
    </row>
    <row r="920" spans="1:4">
      <c r="A920" s="5">
        <v>861</v>
      </c>
      <c r="B920" s="1144">
        <f>'Expenditures 16-24'!F71</f>
        <v>0</v>
      </c>
      <c r="D920" s="2" t="str">
        <f t="shared" si="13"/>
        <v>Error?</v>
      </c>
    </row>
    <row r="921" spans="1:4">
      <c r="A921" s="5">
        <v>862</v>
      </c>
      <c r="B921" s="1144">
        <f>'Expenditures 16-24'!F72</f>
        <v>8718</v>
      </c>
      <c r="D921" s="2" t="str">
        <f t="shared" si="13"/>
        <v>Error?</v>
      </c>
    </row>
    <row r="922" spans="1:4">
      <c r="A922" s="10">
        <v>863</v>
      </c>
      <c r="B922" s="1144"/>
      <c r="D922" s="2" t="str">
        <f t="shared" si="13"/>
        <v>OK</v>
      </c>
    </row>
    <row r="923" spans="1:4">
      <c r="A923" s="5">
        <v>864</v>
      </c>
      <c r="B923" s="1144">
        <f>'Expenditures 16-24'!F73</f>
        <v>12966</v>
      </c>
      <c r="D923" s="2" t="str">
        <f t="shared" si="13"/>
        <v>Error?</v>
      </c>
    </row>
    <row r="924" spans="1:4">
      <c r="A924" s="10">
        <v>865</v>
      </c>
      <c r="B924" s="1144"/>
      <c r="D924" s="2" t="str">
        <f t="shared" si="13"/>
        <v>OK</v>
      </c>
    </row>
    <row r="925" spans="1:4">
      <c r="A925" s="5">
        <v>866</v>
      </c>
      <c r="B925" s="1144">
        <f>'Expenditures 16-24'!F74</f>
        <v>21684</v>
      </c>
      <c r="D925" s="2" t="str">
        <f t="shared" si="13"/>
        <v>Error?</v>
      </c>
    </row>
    <row r="926" spans="1:4">
      <c r="A926" s="5">
        <v>867</v>
      </c>
      <c r="B926" s="1144">
        <f>'Expenditures 16-24'!F75</f>
        <v>0</v>
      </c>
      <c r="D926" s="2" t="str">
        <f t="shared" si="13"/>
        <v>Error?</v>
      </c>
    </row>
    <row r="927" spans="1:4">
      <c r="A927" s="5">
        <v>868</v>
      </c>
      <c r="B927" s="1144">
        <f>'Expenditures 16-24'!F76</f>
        <v>201670</v>
      </c>
      <c r="C927" s="2" t="s">
        <v>516</v>
      </c>
      <c r="D927" s="2" t="str">
        <f t="shared" si="13"/>
        <v>Error?</v>
      </c>
    </row>
    <row r="928" spans="1:4">
      <c r="A928" s="5">
        <v>869</v>
      </c>
      <c r="B928" s="1144">
        <f>'Expenditures 16-24'!F77</f>
        <v>21766</v>
      </c>
      <c r="D928" s="2" t="str">
        <f t="shared" si="13"/>
        <v>Error?</v>
      </c>
    </row>
    <row r="929" spans="1:4">
      <c r="A929" s="5">
        <v>870</v>
      </c>
      <c r="B929" s="1144">
        <f>'Expenditures 16-24'!F116</f>
        <v>427339</v>
      </c>
      <c r="C929" s="2" t="s">
        <v>516</v>
      </c>
      <c r="D929" s="2" t="str">
        <f t="shared" si="13"/>
        <v>Error?</v>
      </c>
    </row>
    <row r="930" spans="1:4">
      <c r="A930" s="10">
        <v>871</v>
      </c>
      <c r="B930" s="1144"/>
      <c r="D930" s="2" t="str">
        <f t="shared" si="13"/>
        <v>OK</v>
      </c>
    </row>
    <row r="931" spans="1:4">
      <c r="A931" s="10">
        <v>872</v>
      </c>
      <c r="B931" s="1144"/>
      <c r="C931" s="2" t="s">
        <v>516</v>
      </c>
      <c r="D931" s="2" t="str">
        <f t="shared" si="13"/>
        <v>OK</v>
      </c>
    </row>
    <row r="932" spans="1:4">
      <c r="A932" s="10">
        <v>873</v>
      </c>
      <c r="B932" s="1144"/>
      <c r="D932" s="2" t="str">
        <f t="shared" si="13"/>
        <v>OK</v>
      </c>
    </row>
    <row r="933" spans="1:4">
      <c r="A933" s="10">
        <v>874</v>
      </c>
      <c r="B933" s="1144"/>
      <c r="D933" s="2" t="str">
        <f t="shared" si="13"/>
        <v>OK</v>
      </c>
    </row>
    <row r="934" spans="1:4">
      <c r="A934" s="10">
        <v>875</v>
      </c>
      <c r="B934" s="1144"/>
      <c r="D934" s="2" t="str">
        <f t="shared" si="13"/>
        <v>OK</v>
      </c>
    </row>
    <row r="935" spans="1:4">
      <c r="A935" s="5">
        <v>876</v>
      </c>
      <c r="B935" s="1144">
        <f>'Expenditures 16-24'!G5</f>
        <v>2697</v>
      </c>
      <c r="D935" s="2" t="str">
        <f t="shared" si="13"/>
        <v>Error?</v>
      </c>
    </row>
    <row r="936" spans="1:4">
      <c r="A936" s="5">
        <v>877</v>
      </c>
      <c r="B936" s="1144">
        <f>'Expenditures 16-24'!G16</f>
        <v>0</v>
      </c>
      <c r="D936" s="2" t="str">
        <f t="shared" si="13"/>
        <v>Error?</v>
      </c>
    </row>
    <row r="937" spans="1:4">
      <c r="A937" s="10">
        <v>878</v>
      </c>
      <c r="B937" s="1144"/>
      <c r="D937" s="2" t="str">
        <f t="shared" si="13"/>
        <v>OK</v>
      </c>
    </row>
    <row r="938" spans="1:4">
      <c r="A938" s="10">
        <v>879</v>
      </c>
      <c r="B938" s="1144"/>
      <c r="D938" s="2" t="str">
        <f t="shared" si="13"/>
        <v>OK</v>
      </c>
    </row>
    <row r="939" spans="1:4">
      <c r="A939" s="10">
        <v>880</v>
      </c>
      <c r="B939" s="1144"/>
      <c r="D939" s="2" t="str">
        <f t="shared" si="13"/>
        <v>OK</v>
      </c>
    </row>
    <row r="940" spans="1:4">
      <c r="A940" s="10">
        <v>881</v>
      </c>
      <c r="B940" s="1144"/>
      <c r="D940" s="2" t="str">
        <f t="shared" si="13"/>
        <v>OK</v>
      </c>
    </row>
    <row r="941" spans="1:4">
      <c r="A941" s="10">
        <v>882</v>
      </c>
      <c r="B941" s="1144"/>
      <c r="D941" s="2" t="str">
        <f t="shared" si="13"/>
        <v>OK</v>
      </c>
    </row>
    <row r="942" spans="1:4">
      <c r="A942" s="5">
        <v>883</v>
      </c>
      <c r="B942" s="1144">
        <f>'Expenditures 16-24'!G18</f>
        <v>0</v>
      </c>
      <c r="D942" s="2" t="str">
        <f t="shared" si="13"/>
        <v>Error?</v>
      </c>
    </row>
    <row r="943" spans="1:4">
      <c r="A943" s="10">
        <v>884</v>
      </c>
      <c r="B943" s="1144"/>
      <c r="D943" s="2" t="str">
        <f t="shared" si="13"/>
        <v>OK</v>
      </c>
    </row>
    <row r="944" spans="1:4">
      <c r="A944" s="10">
        <v>885</v>
      </c>
      <c r="B944" s="1144"/>
      <c r="D944" s="2" t="str">
        <f t="shared" si="13"/>
        <v>OK</v>
      </c>
    </row>
    <row r="945" spans="1:4">
      <c r="A945" s="10">
        <v>886</v>
      </c>
      <c r="B945" s="1144"/>
      <c r="D945" s="2" t="str">
        <f t="shared" si="13"/>
        <v>OK</v>
      </c>
    </row>
    <row r="946" spans="1:4">
      <c r="A946" s="5">
        <v>887</v>
      </c>
      <c r="B946" s="1144">
        <f>'Expenditures 16-24'!G12</f>
        <v>0</v>
      </c>
      <c r="D946" s="2" t="str">
        <f t="shared" si="13"/>
        <v>Error?</v>
      </c>
    </row>
    <row r="947" spans="1:4">
      <c r="A947" s="5">
        <v>888</v>
      </c>
      <c r="B947" s="1144">
        <f>'Expenditures 16-24'!G13</f>
        <v>0</v>
      </c>
      <c r="D947" s="2" t="str">
        <f t="shared" si="13"/>
        <v>Error?</v>
      </c>
    </row>
    <row r="948" spans="1:4">
      <c r="A948" s="5">
        <v>889</v>
      </c>
      <c r="B948" s="1144">
        <f>'Expenditures 16-24'!G14</f>
        <v>3978</v>
      </c>
      <c r="D948" s="2" t="str">
        <f t="shared" si="13"/>
        <v>Error?</v>
      </c>
    </row>
    <row r="949" spans="1:4">
      <c r="A949" s="5">
        <v>890</v>
      </c>
      <c r="B949" s="1144">
        <f>'Expenditures 16-24'!G15</f>
        <v>0</v>
      </c>
      <c r="D949" s="2" t="str">
        <f t="shared" si="13"/>
        <v>Error?</v>
      </c>
    </row>
    <row r="950" spans="1:4">
      <c r="A950" s="5">
        <v>891</v>
      </c>
      <c r="B950" s="1144">
        <f>'Expenditures 16-24'!G34</f>
        <v>9925</v>
      </c>
      <c r="D950" s="2" t="str">
        <f t="shared" si="13"/>
        <v>Error?</v>
      </c>
    </row>
    <row r="951" spans="1:4">
      <c r="A951" s="5">
        <v>892</v>
      </c>
      <c r="B951" s="1144">
        <f>'Expenditures 16-24'!G38</f>
        <v>0</v>
      </c>
      <c r="D951" s="2" t="str">
        <f t="shared" si="13"/>
        <v>Error?</v>
      </c>
    </row>
    <row r="952" spans="1:4">
      <c r="A952" s="5">
        <v>893</v>
      </c>
      <c r="B952" s="1144">
        <f>'Expenditures 16-24'!G39</f>
        <v>0</v>
      </c>
      <c r="C952" s="2" t="s">
        <v>516</v>
      </c>
      <c r="D952" s="2" t="str">
        <f t="shared" si="13"/>
        <v>Error?</v>
      </c>
    </row>
    <row r="953" spans="1:4">
      <c r="A953" s="5">
        <v>894</v>
      </c>
      <c r="B953" s="1144">
        <f>'Expenditures 16-24'!G40</f>
        <v>60</v>
      </c>
      <c r="D953" s="2" t="str">
        <f t="shared" si="13"/>
        <v>Error?</v>
      </c>
    </row>
    <row r="954" spans="1:4">
      <c r="A954" s="5">
        <v>895</v>
      </c>
      <c r="B954" s="1144">
        <f>'Expenditures 16-24'!G41</f>
        <v>0</v>
      </c>
      <c r="D954" s="2" t="str">
        <f t="shared" si="13"/>
        <v>Error?</v>
      </c>
    </row>
    <row r="955" spans="1:4">
      <c r="A955" s="5">
        <v>896</v>
      </c>
      <c r="B955" s="1144">
        <f>'Expenditures 16-24'!G42</f>
        <v>0</v>
      </c>
      <c r="D955" s="2" t="str">
        <f t="shared" si="13"/>
        <v>Error?</v>
      </c>
    </row>
    <row r="956" spans="1:4">
      <c r="A956" s="5">
        <v>897</v>
      </c>
      <c r="B956" s="1144">
        <f>'Expenditures 16-24'!G43</f>
        <v>0</v>
      </c>
      <c r="D956" s="2" t="str">
        <f t="shared" si="13"/>
        <v>Error?</v>
      </c>
    </row>
    <row r="957" spans="1:4">
      <c r="A957" s="5">
        <v>898</v>
      </c>
      <c r="B957" s="1144">
        <f>'Expenditures 16-24'!G44</f>
        <v>60</v>
      </c>
      <c r="D957" s="2" t="str">
        <f t="shared" ref="D957:D1020" si="14">IF(ISBLANK(B957),"OK",IF(A957-B957=0,"OK","Error?"))</f>
        <v>Error?</v>
      </c>
    </row>
    <row r="958" spans="1:4">
      <c r="A958" s="5">
        <v>899</v>
      </c>
      <c r="B958" s="1144">
        <f>'Expenditures 16-24'!G46</f>
        <v>0</v>
      </c>
      <c r="D958" s="2" t="str">
        <f t="shared" si="14"/>
        <v>Error?</v>
      </c>
    </row>
    <row r="959" spans="1:4">
      <c r="A959" s="5">
        <v>900</v>
      </c>
      <c r="B959" s="1144">
        <f>'Expenditures 16-24'!G47</f>
        <v>0</v>
      </c>
      <c r="C959" s="2" t="s">
        <v>516</v>
      </c>
      <c r="D959" s="2" t="str">
        <f t="shared" si="14"/>
        <v>Error?</v>
      </c>
    </row>
    <row r="960" spans="1:4">
      <c r="A960" s="5">
        <v>901</v>
      </c>
      <c r="B960" s="1144">
        <f>'Expenditures 16-24'!G48</f>
        <v>0</v>
      </c>
      <c r="D960" s="2" t="str">
        <f t="shared" si="14"/>
        <v>Error?</v>
      </c>
    </row>
    <row r="961" spans="1:4">
      <c r="A961" s="5">
        <v>902</v>
      </c>
      <c r="B961" s="1144">
        <f>'Expenditures 16-24'!G49</f>
        <v>0</v>
      </c>
      <c r="D961" s="2" t="str">
        <f t="shared" si="14"/>
        <v>Error?</v>
      </c>
    </row>
    <row r="962" spans="1:4">
      <c r="A962" s="5">
        <v>903</v>
      </c>
      <c r="B962" s="1144">
        <f>'Expenditures 16-24'!G51</f>
        <v>0</v>
      </c>
      <c r="D962" s="2" t="str">
        <f t="shared" si="14"/>
        <v>Error?</v>
      </c>
    </row>
    <row r="963" spans="1:4">
      <c r="A963" s="5">
        <v>904</v>
      </c>
      <c r="B963" s="1144">
        <f>'Expenditures 16-24'!G52</f>
        <v>0</v>
      </c>
      <c r="C963" s="2" t="s">
        <v>516</v>
      </c>
      <c r="D963" s="2" t="str">
        <f t="shared" si="14"/>
        <v>Error?</v>
      </c>
    </row>
    <row r="964" spans="1:4">
      <c r="A964" s="5">
        <v>905</v>
      </c>
      <c r="B964" s="1144">
        <f>'Expenditures 16-24'!G55</f>
        <v>0</v>
      </c>
      <c r="D964" s="2" t="str">
        <f t="shared" si="14"/>
        <v>Error?</v>
      </c>
    </row>
    <row r="965" spans="1:4">
      <c r="A965" s="5">
        <v>906</v>
      </c>
      <c r="B965" s="1144">
        <f>'Expenditures 16-24'!G57</f>
        <v>0</v>
      </c>
      <c r="D965" s="2" t="str">
        <f t="shared" si="14"/>
        <v>Error?</v>
      </c>
    </row>
    <row r="966" spans="1:4">
      <c r="A966" s="5">
        <v>907</v>
      </c>
      <c r="B966" s="1144">
        <f>'Expenditures 16-24'!G58</f>
        <v>0</v>
      </c>
      <c r="C966" s="2" t="s">
        <v>516</v>
      </c>
      <c r="D966" s="2" t="str">
        <f t="shared" si="14"/>
        <v>Error?</v>
      </c>
    </row>
    <row r="967" spans="1:4">
      <c r="A967" s="5">
        <v>908</v>
      </c>
      <c r="B967" s="1144">
        <f>'Expenditures 16-24'!G59</f>
        <v>0</v>
      </c>
      <c r="D967" s="2" t="str">
        <f t="shared" si="14"/>
        <v>Error?</v>
      </c>
    </row>
    <row r="968" spans="1:4">
      <c r="A968" s="5">
        <v>909</v>
      </c>
      <c r="B968" s="1144">
        <f>'Expenditures 16-24'!G61</f>
        <v>0</v>
      </c>
      <c r="D968" s="2" t="str">
        <f t="shared" si="14"/>
        <v>Error?</v>
      </c>
    </row>
    <row r="969" spans="1:4">
      <c r="A969" s="5">
        <v>910</v>
      </c>
      <c r="B969" s="1144">
        <f>'Expenditures 16-24'!G62</f>
        <v>0</v>
      </c>
      <c r="C969" s="2" t="s">
        <v>516</v>
      </c>
      <c r="D969" s="2" t="str">
        <f t="shared" si="14"/>
        <v>Error?</v>
      </c>
    </row>
    <row r="970" spans="1:4">
      <c r="A970" s="5">
        <v>911</v>
      </c>
      <c r="B970" s="1144">
        <f>'Expenditures 16-24'!G63</f>
        <v>0</v>
      </c>
      <c r="D970" s="2" t="str">
        <f t="shared" si="14"/>
        <v>Error?</v>
      </c>
    </row>
    <row r="971" spans="1:4">
      <c r="A971" s="5">
        <v>912</v>
      </c>
      <c r="B971" s="1144">
        <f>'Expenditures 16-24'!G64</f>
        <v>0</v>
      </c>
      <c r="D971" s="2" t="str">
        <f t="shared" si="14"/>
        <v>Error?</v>
      </c>
    </row>
    <row r="972" spans="1:4">
      <c r="A972" s="5">
        <v>913</v>
      </c>
      <c r="B972" s="1144">
        <f>'Expenditures 16-24'!G65</f>
        <v>0</v>
      </c>
      <c r="D972" s="2" t="str">
        <f t="shared" si="14"/>
        <v>Error?</v>
      </c>
    </row>
    <row r="973" spans="1:4">
      <c r="A973" s="5">
        <v>914</v>
      </c>
      <c r="B973" s="1144">
        <f>'Expenditures 16-24'!G66</f>
        <v>0</v>
      </c>
      <c r="D973" s="2" t="str">
        <f t="shared" si="14"/>
        <v>Error?</v>
      </c>
    </row>
    <row r="974" spans="1:4">
      <c r="A974" s="10">
        <v>915</v>
      </c>
      <c r="B974" s="1144"/>
      <c r="D974" s="2" t="str">
        <f t="shared" si="14"/>
        <v>OK</v>
      </c>
    </row>
    <row r="975" spans="1:4">
      <c r="A975" s="5">
        <v>916</v>
      </c>
      <c r="B975" s="1144">
        <f>'Expenditures 16-24'!G67</f>
        <v>0</v>
      </c>
      <c r="D975" s="2" t="str">
        <f t="shared" si="14"/>
        <v>Error?</v>
      </c>
    </row>
    <row r="976" spans="1:4">
      <c r="A976" s="5">
        <v>917</v>
      </c>
      <c r="B976" s="1144">
        <f>'Expenditures 16-24'!G69</f>
        <v>0</v>
      </c>
      <c r="D976" s="2" t="str">
        <f t="shared" si="14"/>
        <v>Error?</v>
      </c>
    </row>
    <row r="977" spans="1:4">
      <c r="A977" s="5">
        <v>918</v>
      </c>
      <c r="B977" s="1144">
        <f>'Expenditures 16-24'!G70</f>
        <v>0</v>
      </c>
      <c r="C977" s="2" t="s">
        <v>516</v>
      </c>
      <c r="D977" s="2" t="str">
        <f t="shared" si="14"/>
        <v>Error?</v>
      </c>
    </row>
    <row r="978" spans="1:4">
      <c r="A978" s="5">
        <v>919</v>
      </c>
      <c r="B978" s="1144">
        <f>'Expenditures 16-24'!G71</f>
        <v>0</v>
      </c>
      <c r="D978" s="2" t="str">
        <f t="shared" si="14"/>
        <v>Error?</v>
      </c>
    </row>
    <row r="979" spans="1:4">
      <c r="A979" s="5">
        <v>920</v>
      </c>
      <c r="B979" s="1144">
        <f>'Expenditures 16-24'!G72</f>
        <v>0</v>
      </c>
      <c r="D979" s="2" t="str">
        <f t="shared" si="14"/>
        <v>Error?</v>
      </c>
    </row>
    <row r="980" spans="1:4">
      <c r="A980" s="10">
        <v>921</v>
      </c>
      <c r="B980" s="1144"/>
      <c r="D980" s="2" t="str">
        <f t="shared" si="14"/>
        <v>OK</v>
      </c>
    </row>
    <row r="981" spans="1:4">
      <c r="A981" s="5">
        <v>922</v>
      </c>
      <c r="B981" s="1144">
        <f>'Expenditures 16-24'!G73</f>
        <v>123709</v>
      </c>
      <c r="D981" s="2" t="str">
        <f t="shared" si="14"/>
        <v>Error?</v>
      </c>
    </row>
    <row r="982" spans="1:4">
      <c r="A982" s="10">
        <v>923</v>
      </c>
      <c r="B982" s="1144"/>
      <c r="D982" s="2" t="str">
        <f t="shared" si="14"/>
        <v>OK</v>
      </c>
    </row>
    <row r="983" spans="1:4">
      <c r="A983" s="5">
        <v>924</v>
      </c>
      <c r="B983" s="1144">
        <f>'Expenditures 16-24'!G74</f>
        <v>123709</v>
      </c>
      <c r="D983" s="2" t="str">
        <f t="shared" si="14"/>
        <v>Error?</v>
      </c>
    </row>
    <row r="984" spans="1:4">
      <c r="A984" s="5">
        <v>925</v>
      </c>
      <c r="B984" s="1144">
        <f>'Expenditures 16-24'!G75</f>
        <v>0</v>
      </c>
      <c r="D984" s="2" t="str">
        <f t="shared" si="14"/>
        <v>Error?</v>
      </c>
    </row>
    <row r="985" spans="1:4">
      <c r="A985" s="5">
        <v>926</v>
      </c>
      <c r="B985" s="1144">
        <f>'Expenditures 16-24'!G76</f>
        <v>123769</v>
      </c>
      <c r="C985" s="2" t="s">
        <v>516</v>
      </c>
      <c r="D985" s="2" t="str">
        <f t="shared" si="14"/>
        <v>Error?</v>
      </c>
    </row>
    <row r="986" spans="1:4">
      <c r="A986" s="5">
        <v>927</v>
      </c>
      <c r="B986" s="1144">
        <f>'Expenditures 16-24'!G77</f>
        <v>0</v>
      </c>
      <c r="D986" s="2" t="str">
        <f t="shared" si="14"/>
        <v>Error?</v>
      </c>
    </row>
    <row r="987" spans="1:4">
      <c r="A987" s="5">
        <v>928</v>
      </c>
      <c r="B987" s="1144">
        <f>'Expenditures 16-24'!G116</f>
        <v>133694</v>
      </c>
      <c r="C987" s="2" t="s">
        <v>516</v>
      </c>
      <c r="D987" s="2" t="str">
        <f t="shared" si="14"/>
        <v>Error?</v>
      </c>
    </row>
    <row r="988" spans="1:4">
      <c r="A988" s="10">
        <v>929</v>
      </c>
      <c r="B988" s="1144"/>
      <c r="D988" s="2" t="str">
        <f t="shared" si="14"/>
        <v>OK</v>
      </c>
    </row>
    <row r="989" spans="1:4">
      <c r="A989" s="10">
        <v>930</v>
      </c>
      <c r="B989" s="1144"/>
      <c r="C989" s="2" t="s">
        <v>516</v>
      </c>
      <c r="D989" s="2" t="str">
        <f t="shared" si="14"/>
        <v>OK</v>
      </c>
    </row>
    <row r="990" spans="1:4">
      <c r="A990" s="10">
        <v>931</v>
      </c>
      <c r="B990" s="1144"/>
      <c r="D990" s="2" t="str">
        <f t="shared" si="14"/>
        <v>OK</v>
      </c>
    </row>
    <row r="991" spans="1:4">
      <c r="A991" s="10">
        <v>932</v>
      </c>
      <c r="B991" s="1144"/>
      <c r="D991" s="2" t="str">
        <f t="shared" si="14"/>
        <v>OK</v>
      </c>
    </row>
    <row r="992" spans="1:4">
      <c r="A992" s="10">
        <v>933</v>
      </c>
      <c r="B992" s="1144"/>
      <c r="D992" s="2" t="str">
        <f t="shared" si="14"/>
        <v>OK</v>
      </c>
    </row>
    <row r="993" spans="1:4">
      <c r="A993" s="5">
        <v>934</v>
      </c>
      <c r="B993" s="1145">
        <f>'Expenditures 16-24'!H5</f>
        <v>0</v>
      </c>
      <c r="D993" s="2" t="str">
        <f t="shared" si="14"/>
        <v>Error?</v>
      </c>
    </row>
    <row r="994" spans="1:4">
      <c r="A994" s="5">
        <v>935</v>
      </c>
      <c r="B994" s="1144">
        <f>'Expenditures 16-24'!H16</f>
        <v>0</v>
      </c>
      <c r="D994" s="2" t="str">
        <f t="shared" si="14"/>
        <v>Error?</v>
      </c>
    </row>
    <row r="995" spans="1:4">
      <c r="A995" s="10">
        <v>936</v>
      </c>
      <c r="B995" s="1144"/>
      <c r="C995" s="9"/>
      <c r="D995" s="2" t="str">
        <f t="shared" si="14"/>
        <v>OK</v>
      </c>
    </row>
    <row r="996" spans="1:4">
      <c r="A996" s="10">
        <v>937</v>
      </c>
      <c r="B996" s="1144"/>
      <c r="D996" s="2" t="str">
        <f t="shared" si="14"/>
        <v>OK</v>
      </c>
    </row>
    <row r="997" spans="1:4">
      <c r="A997" s="10">
        <v>938</v>
      </c>
      <c r="B997" s="1144"/>
      <c r="D997" s="2" t="str">
        <f t="shared" si="14"/>
        <v>OK</v>
      </c>
    </row>
    <row r="998" spans="1:4">
      <c r="A998" s="10">
        <v>939</v>
      </c>
      <c r="B998" s="1144"/>
      <c r="D998" s="2" t="str">
        <f t="shared" si="14"/>
        <v>OK</v>
      </c>
    </row>
    <row r="999" spans="1:4">
      <c r="A999" s="10">
        <v>940</v>
      </c>
      <c r="B999" s="1144"/>
      <c r="D999" s="2" t="str">
        <f t="shared" si="14"/>
        <v>OK</v>
      </c>
    </row>
    <row r="1000" spans="1:4">
      <c r="A1000" s="5">
        <v>941</v>
      </c>
      <c r="B1000" s="1144">
        <f>'Expenditures 16-24'!H18</f>
        <v>0</v>
      </c>
      <c r="D1000" s="2" t="str">
        <f t="shared" si="14"/>
        <v>Error?</v>
      </c>
    </row>
    <row r="1001" spans="1:4">
      <c r="A1001" s="10">
        <v>942</v>
      </c>
      <c r="B1001" s="1144"/>
      <c r="D1001" s="2" t="str">
        <f t="shared" si="14"/>
        <v>OK</v>
      </c>
    </row>
    <row r="1002" spans="1:4">
      <c r="A1002" s="10">
        <v>943</v>
      </c>
      <c r="B1002" s="1144"/>
      <c r="D1002" s="2" t="str">
        <f t="shared" si="14"/>
        <v>OK</v>
      </c>
    </row>
    <row r="1003" spans="1:4">
      <c r="A1003" s="10">
        <v>944</v>
      </c>
      <c r="B1003" s="1144"/>
      <c r="D1003" s="2" t="str">
        <f t="shared" si="14"/>
        <v>OK</v>
      </c>
    </row>
    <row r="1004" spans="1:4">
      <c r="A1004" s="5">
        <v>945</v>
      </c>
      <c r="B1004" s="1144">
        <f>'Expenditures 16-24'!H12</f>
        <v>0</v>
      </c>
      <c r="D1004" s="2" t="str">
        <f t="shared" si="14"/>
        <v>Error?</v>
      </c>
    </row>
    <row r="1005" spans="1:4">
      <c r="A1005" s="5">
        <v>946</v>
      </c>
      <c r="B1005" s="1144">
        <f>'Expenditures 16-24'!H13</f>
        <v>0</v>
      </c>
      <c r="D1005" s="2" t="str">
        <f t="shared" si="14"/>
        <v>Error?</v>
      </c>
    </row>
    <row r="1006" spans="1:4">
      <c r="A1006" s="5">
        <v>947</v>
      </c>
      <c r="B1006" s="1144">
        <f>'Expenditures 16-24'!H14</f>
        <v>189</v>
      </c>
      <c r="D1006" s="2" t="str">
        <f t="shared" si="14"/>
        <v>Error?</v>
      </c>
    </row>
    <row r="1007" spans="1:4">
      <c r="A1007" s="5">
        <v>948</v>
      </c>
      <c r="B1007" s="1144">
        <f>'Expenditures 16-24'!H15</f>
        <v>0</v>
      </c>
      <c r="D1007" s="2" t="str">
        <f t="shared" si="14"/>
        <v>Error?</v>
      </c>
    </row>
    <row r="1008" spans="1:4">
      <c r="A1008" s="5">
        <v>949</v>
      </c>
      <c r="B1008" s="1144">
        <f>'Expenditures 16-24'!H34</f>
        <v>83982</v>
      </c>
      <c r="D1008" s="2" t="str">
        <f t="shared" si="14"/>
        <v>Error?</v>
      </c>
    </row>
    <row r="1009" spans="1:4">
      <c r="A1009" s="5">
        <v>950</v>
      </c>
      <c r="B1009" s="1144">
        <f>'Expenditures 16-24'!H38</f>
        <v>0</v>
      </c>
      <c r="D1009" s="2" t="str">
        <f t="shared" si="14"/>
        <v>Error?</v>
      </c>
    </row>
    <row r="1010" spans="1:4">
      <c r="A1010" s="5">
        <v>951</v>
      </c>
      <c r="B1010" s="1144">
        <f>'Expenditures 16-24'!H39</f>
        <v>0</v>
      </c>
      <c r="C1010" s="2" t="s">
        <v>516</v>
      </c>
      <c r="D1010" s="2" t="str">
        <f t="shared" si="14"/>
        <v>Error?</v>
      </c>
    </row>
    <row r="1011" spans="1:4">
      <c r="A1011" s="5">
        <v>952</v>
      </c>
      <c r="B1011" s="1144">
        <f>'Expenditures 16-24'!H40</f>
        <v>0</v>
      </c>
      <c r="D1011" s="2" t="str">
        <f t="shared" si="14"/>
        <v>Error?</v>
      </c>
    </row>
    <row r="1012" spans="1:4">
      <c r="A1012" s="5">
        <v>953</v>
      </c>
      <c r="B1012" s="1144">
        <f>'Expenditures 16-24'!H41</f>
        <v>0</v>
      </c>
      <c r="D1012" s="2" t="str">
        <f t="shared" si="14"/>
        <v>Error?</v>
      </c>
    </row>
    <row r="1013" spans="1:4">
      <c r="A1013" s="5">
        <v>954</v>
      </c>
      <c r="B1013" s="1144">
        <f>'Expenditures 16-24'!H42</f>
        <v>0</v>
      </c>
      <c r="D1013" s="2" t="str">
        <f t="shared" si="14"/>
        <v>Error?</v>
      </c>
    </row>
    <row r="1014" spans="1:4">
      <c r="A1014" s="5">
        <v>955</v>
      </c>
      <c r="B1014" s="1144">
        <f>'Expenditures 16-24'!H43</f>
        <v>0</v>
      </c>
      <c r="D1014" s="2" t="str">
        <f t="shared" si="14"/>
        <v>Error?</v>
      </c>
    </row>
    <row r="1015" spans="1:4">
      <c r="A1015" s="5">
        <v>956</v>
      </c>
      <c r="B1015" s="1144">
        <f>'Expenditures 16-24'!H44</f>
        <v>0</v>
      </c>
      <c r="D1015" s="2" t="str">
        <f t="shared" si="14"/>
        <v>Error?</v>
      </c>
    </row>
    <row r="1016" spans="1:4">
      <c r="A1016" s="5">
        <v>957</v>
      </c>
      <c r="B1016" s="1144">
        <f>'Expenditures 16-24'!H46</f>
        <v>483</v>
      </c>
      <c r="D1016" s="2" t="str">
        <f t="shared" si="14"/>
        <v>Error?</v>
      </c>
    </row>
    <row r="1017" spans="1:4">
      <c r="A1017" s="5">
        <v>958</v>
      </c>
      <c r="B1017" s="1144">
        <f>'Expenditures 16-24'!H47</f>
        <v>0</v>
      </c>
      <c r="C1017" s="2" t="s">
        <v>516</v>
      </c>
      <c r="D1017" s="2" t="str">
        <f t="shared" si="14"/>
        <v>Error?</v>
      </c>
    </row>
    <row r="1018" spans="1:4">
      <c r="A1018" s="5">
        <v>959</v>
      </c>
      <c r="B1018" s="1144">
        <f>'Expenditures 16-24'!H48</f>
        <v>0</v>
      </c>
      <c r="D1018" s="2" t="str">
        <f t="shared" si="14"/>
        <v>Error?</v>
      </c>
    </row>
    <row r="1019" spans="1:4">
      <c r="A1019" s="5">
        <v>960</v>
      </c>
      <c r="B1019" s="1144">
        <f>'Expenditures 16-24'!H49</f>
        <v>483</v>
      </c>
      <c r="D1019" s="2" t="str">
        <f t="shared" si="14"/>
        <v>Error?</v>
      </c>
    </row>
    <row r="1020" spans="1:4">
      <c r="A1020" s="5">
        <v>961</v>
      </c>
      <c r="B1020" s="1144">
        <f>'Expenditures 16-24'!H51</f>
        <v>12683</v>
      </c>
      <c r="D1020" s="2" t="str">
        <f t="shared" si="14"/>
        <v>Error?</v>
      </c>
    </row>
    <row r="1021" spans="1:4">
      <c r="A1021" s="5">
        <v>962</v>
      </c>
      <c r="B1021" s="1144">
        <f>'Expenditures 16-24'!H52</f>
        <v>3878</v>
      </c>
      <c r="C1021" s="2" t="s">
        <v>516</v>
      </c>
      <c r="D1021" s="2" t="str">
        <f t="shared" ref="D1021:D1084" si="15">IF(ISBLANK(B1021),"OK",IF(A1021-B1021=0,"OK","Error?"))</f>
        <v>Error?</v>
      </c>
    </row>
    <row r="1022" spans="1:4">
      <c r="A1022" s="5">
        <v>963</v>
      </c>
      <c r="B1022" s="1144">
        <f>'Expenditures 16-24'!H55</f>
        <v>16561</v>
      </c>
      <c r="D1022" s="2" t="str">
        <f t="shared" si="15"/>
        <v>Error?</v>
      </c>
    </row>
    <row r="1023" spans="1:4">
      <c r="A1023" s="5">
        <v>964</v>
      </c>
      <c r="B1023" s="1144">
        <f>'Expenditures 16-24'!H57</f>
        <v>677</v>
      </c>
      <c r="D1023" s="2" t="str">
        <f t="shared" si="15"/>
        <v>Error?</v>
      </c>
    </row>
    <row r="1024" spans="1:4">
      <c r="A1024" s="5">
        <v>965</v>
      </c>
      <c r="B1024" s="1144">
        <f>'Expenditures 16-24'!H58</f>
        <v>0</v>
      </c>
      <c r="C1024" s="2" t="s">
        <v>516</v>
      </c>
      <c r="D1024" s="2" t="str">
        <f t="shared" si="15"/>
        <v>Error?</v>
      </c>
    </row>
    <row r="1025" spans="1:4">
      <c r="A1025" s="5">
        <v>966</v>
      </c>
      <c r="B1025" s="1144">
        <f>'Expenditures 16-24'!H59</f>
        <v>677</v>
      </c>
      <c r="D1025" s="2" t="str">
        <f t="shared" si="15"/>
        <v>Error?</v>
      </c>
    </row>
    <row r="1026" spans="1:4">
      <c r="A1026" s="5">
        <v>967</v>
      </c>
      <c r="B1026" s="1144">
        <f>'Expenditures 16-24'!H61</f>
        <v>0</v>
      </c>
      <c r="D1026" s="2" t="str">
        <f t="shared" si="15"/>
        <v>Error?</v>
      </c>
    </row>
    <row r="1027" spans="1:4">
      <c r="A1027" s="5">
        <v>968</v>
      </c>
      <c r="B1027" s="1144">
        <f>'Expenditures 16-24'!H62</f>
        <v>2347</v>
      </c>
      <c r="C1027" s="2" t="s">
        <v>516</v>
      </c>
      <c r="D1027" s="2" t="str">
        <f t="shared" si="15"/>
        <v>Error?</v>
      </c>
    </row>
    <row r="1028" spans="1:4">
      <c r="A1028" s="5">
        <v>969</v>
      </c>
      <c r="B1028" s="1144">
        <f>'Expenditures 16-24'!H63</f>
        <v>0</v>
      </c>
      <c r="D1028" s="2" t="str">
        <f t="shared" si="15"/>
        <v>Error?</v>
      </c>
    </row>
    <row r="1029" spans="1:4">
      <c r="A1029" s="5">
        <v>970</v>
      </c>
      <c r="B1029" s="1144">
        <f>'Expenditures 16-24'!H64</f>
        <v>0</v>
      </c>
      <c r="D1029" s="2" t="str">
        <f t="shared" si="15"/>
        <v>Error?</v>
      </c>
    </row>
    <row r="1030" spans="1:4">
      <c r="A1030" s="5">
        <v>971</v>
      </c>
      <c r="B1030" s="1144">
        <f>'Expenditures 16-24'!H65</f>
        <v>0</v>
      </c>
      <c r="D1030" s="2" t="str">
        <f t="shared" si="15"/>
        <v>Error?</v>
      </c>
    </row>
    <row r="1031" spans="1:4">
      <c r="A1031" s="5">
        <v>972</v>
      </c>
      <c r="B1031" s="1144">
        <f>'Expenditures 16-24'!H66</f>
        <v>0</v>
      </c>
      <c r="D1031" s="2" t="str">
        <f t="shared" si="15"/>
        <v>Error?</v>
      </c>
    </row>
    <row r="1032" spans="1:4">
      <c r="A1032" s="10">
        <v>973</v>
      </c>
      <c r="B1032" s="1144"/>
      <c r="D1032" s="2" t="str">
        <f t="shared" si="15"/>
        <v>OK</v>
      </c>
    </row>
    <row r="1033" spans="1:4">
      <c r="A1033" s="5">
        <v>974</v>
      </c>
      <c r="B1033" s="1144">
        <f>'Expenditures 16-24'!H67</f>
        <v>2347</v>
      </c>
      <c r="D1033" s="2" t="str">
        <f t="shared" si="15"/>
        <v>Error?</v>
      </c>
    </row>
    <row r="1034" spans="1:4">
      <c r="A1034" s="5">
        <v>975</v>
      </c>
      <c r="B1034" s="1144">
        <f>'Expenditures 16-24'!H69</f>
        <v>0</v>
      </c>
      <c r="D1034" s="2" t="str">
        <f t="shared" si="15"/>
        <v>Error?</v>
      </c>
    </row>
    <row r="1035" spans="1:4">
      <c r="A1035" s="5">
        <v>976</v>
      </c>
      <c r="B1035" s="1144">
        <f>'Expenditures 16-24'!H70</f>
        <v>0</v>
      </c>
      <c r="C1035" s="2" t="s">
        <v>516</v>
      </c>
      <c r="D1035" s="2" t="str">
        <f t="shared" si="15"/>
        <v>Error?</v>
      </c>
    </row>
    <row r="1036" spans="1:4">
      <c r="A1036" s="5">
        <v>977</v>
      </c>
      <c r="B1036" s="1144">
        <f>'Expenditures 16-24'!H71</f>
        <v>0</v>
      </c>
      <c r="D1036" s="2" t="str">
        <f t="shared" si="15"/>
        <v>Error?</v>
      </c>
    </row>
    <row r="1037" spans="1:4">
      <c r="A1037" s="5">
        <v>978</v>
      </c>
      <c r="B1037" s="1144">
        <f>'Expenditures 16-24'!H72</f>
        <v>250</v>
      </c>
      <c r="D1037" s="2" t="str">
        <f t="shared" si="15"/>
        <v>Error?</v>
      </c>
    </row>
    <row r="1038" spans="1:4">
      <c r="A1038" s="10">
        <v>979</v>
      </c>
      <c r="B1038" s="1144"/>
      <c r="D1038" s="2" t="str">
        <f t="shared" si="15"/>
        <v>OK</v>
      </c>
    </row>
    <row r="1039" spans="1:4">
      <c r="A1039" s="5">
        <v>980</v>
      </c>
      <c r="B1039" s="1144">
        <f>'Expenditures 16-24'!H73</f>
        <v>56</v>
      </c>
      <c r="D1039" s="2" t="str">
        <f t="shared" si="15"/>
        <v>Error?</v>
      </c>
    </row>
    <row r="1040" spans="1:4">
      <c r="A1040" s="10">
        <v>981</v>
      </c>
      <c r="B1040" s="1144"/>
      <c r="D1040" s="2" t="str">
        <f t="shared" si="15"/>
        <v>OK</v>
      </c>
    </row>
    <row r="1041" spans="1:5">
      <c r="A1041" s="5">
        <v>982</v>
      </c>
      <c r="B1041" s="1144">
        <f>'Expenditures 16-24'!H74</f>
        <v>306</v>
      </c>
      <c r="D1041" s="2" t="str">
        <f t="shared" si="15"/>
        <v>Error?</v>
      </c>
    </row>
    <row r="1042" spans="1:5">
      <c r="A1042" s="5">
        <v>983</v>
      </c>
      <c r="B1042" s="1144">
        <f>'Expenditures 16-24'!H75</f>
        <v>0</v>
      </c>
      <c r="D1042" s="2" t="str">
        <f t="shared" si="15"/>
        <v>Error?</v>
      </c>
    </row>
    <row r="1043" spans="1:5">
      <c r="A1043" s="5">
        <v>984</v>
      </c>
      <c r="B1043" s="1144">
        <f>'Expenditures 16-24'!H76</f>
        <v>20374</v>
      </c>
      <c r="C1043" s="2" t="s">
        <v>516</v>
      </c>
      <c r="D1043" s="2" t="str">
        <f t="shared" si="15"/>
        <v>Error?</v>
      </c>
    </row>
    <row r="1044" spans="1:5">
      <c r="A1044" s="5">
        <v>985</v>
      </c>
      <c r="B1044" s="1144">
        <f>'Expenditures 16-24'!H77</f>
        <v>0</v>
      </c>
      <c r="D1044" s="2" t="str">
        <f t="shared" si="15"/>
        <v>Error?</v>
      </c>
    </row>
    <row r="1045" spans="1:5">
      <c r="A1045" s="5">
        <v>986</v>
      </c>
      <c r="B1045" s="1144">
        <f>'Expenditures 16-24'!H104</f>
        <v>164604</v>
      </c>
      <c r="C1045" s="2" t="s">
        <v>516</v>
      </c>
      <c r="D1045" s="2" t="str">
        <f t="shared" si="15"/>
        <v>Error?</v>
      </c>
    </row>
    <row r="1046" spans="1:5">
      <c r="A1046" s="5">
        <v>987</v>
      </c>
      <c r="B1046" s="1144">
        <f>'Expenditures 16-24'!H107</f>
        <v>0</v>
      </c>
      <c r="D1046" s="2" t="str">
        <f t="shared" si="15"/>
        <v>Error?</v>
      </c>
    </row>
    <row r="1047" spans="1:5">
      <c r="A1047" s="5">
        <v>988</v>
      </c>
      <c r="B1047" s="1144">
        <f>'Expenditures 16-24'!H108</f>
        <v>0</v>
      </c>
      <c r="C1047" s="2" t="s">
        <v>516</v>
      </c>
      <c r="D1047" s="2" t="str">
        <f t="shared" si="15"/>
        <v>Error?</v>
      </c>
    </row>
    <row r="1048" spans="1:5">
      <c r="A1048" s="10">
        <v>989</v>
      </c>
      <c r="B1048" s="1144"/>
      <c r="D1048" s="2" t="str">
        <f t="shared" si="15"/>
        <v>OK</v>
      </c>
    </row>
    <row r="1049" spans="1:5">
      <c r="A1049" s="5">
        <v>990</v>
      </c>
      <c r="B1049" s="1144">
        <f>'Expenditures 16-24'!H111</f>
        <v>0</v>
      </c>
      <c r="D1049" s="2" t="str">
        <f t="shared" si="15"/>
        <v>Error?</v>
      </c>
    </row>
    <row r="1050" spans="1:5">
      <c r="A1050" s="10">
        <v>991</v>
      </c>
      <c r="B1050" s="1144"/>
      <c r="D1050" s="2" t="str">
        <f t="shared" si="15"/>
        <v>OK</v>
      </c>
    </row>
    <row r="1051" spans="1:5">
      <c r="A1051" s="5">
        <v>992</v>
      </c>
      <c r="B1051" s="1144">
        <f>'Expenditures 16-24'!H112</f>
        <v>0</v>
      </c>
      <c r="D1051" s="2" t="str">
        <f t="shared" si="15"/>
        <v>Error?</v>
      </c>
    </row>
    <row r="1052" spans="1:5">
      <c r="A1052" s="5">
        <v>993</v>
      </c>
      <c r="B1052" s="1144">
        <f>'Expenditures 16-24'!H116</f>
        <v>268960</v>
      </c>
      <c r="D1052" s="2" t="str">
        <f t="shared" si="15"/>
        <v>Error?</v>
      </c>
    </row>
    <row r="1053" spans="1:5">
      <c r="A1053" s="10">
        <v>994</v>
      </c>
      <c r="B1053" s="1144"/>
      <c r="C1053" s="2" t="s">
        <v>516</v>
      </c>
      <c r="D1053" s="2" t="str">
        <f t="shared" si="15"/>
        <v>OK</v>
      </c>
    </row>
    <row r="1054" spans="1:5">
      <c r="A1054" s="10">
        <v>995</v>
      </c>
      <c r="B1054" s="1144"/>
      <c r="C1054" s="2" t="s">
        <v>516</v>
      </c>
      <c r="D1054" s="2" t="str">
        <f t="shared" si="15"/>
        <v>OK</v>
      </c>
      <c r="E1054" s="4" t="s">
        <v>1469</v>
      </c>
    </row>
    <row r="1055" spans="1:5">
      <c r="A1055" s="10">
        <v>996</v>
      </c>
      <c r="B1055" s="1144"/>
      <c r="D1055" s="2" t="str">
        <f t="shared" si="15"/>
        <v>OK</v>
      </c>
    </row>
    <row r="1056" spans="1:5">
      <c r="A1056" s="10">
        <v>997</v>
      </c>
      <c r="B1056" s="1144"/>
      <c r="C1056" s="2" t="s">
        <v>516</v>
      </c>
      <c r="D1056" s="2" t="str">
        <f t="shared" si="15"/>
        <v>OK</v>
      </c>
    </row>
    <row r="1057" spans="1:4">
      <c r="A1057" s="10">
        <v>998</v>
      </c>
      <c r="B1057" s="1144"/>
      <c r="C1057" s="2" t="s">
        <v>516</v>
      </c>
      <c r="D1057" s="2" t="str">
        <f t="shared" si="15"/>
        <v>OK</v>
      </c>
    </row>
    <row r="1058" spans="1:4">
      <c r="A1058" s="10">
        <v>999</v>
      </c>
      <c r="B1058" s="1144"/>
      <c r="D1058" s="2" t="str">
        <f t="shared" si="15"/>
        <v>OK</v>
      </c>
    </row>
    <row r="1059" spans="1:4">
      <c r="A1059" s="10">
        <v>1000</v>
      </c>
      <c r="B1059" s="1144"/>
      <c r="D1059" s="2" t="str">
        <f t="shared" si="15"/>
        <v>OK</v>
      </c>
    </row>
    <row r="1060" spans="1:4">
      <c r="A1060" s="10">
        <v>1001</v>
      </c>
      <c r="B1060" s="1144"/>
      <c r="D1060" s="2" t="str">
        <f t="shared" si="15"/>
        <v>OK</v>
      </c>
    </row>
    <row r="1061" spans="1:4">
      <c r="A1061" s="10">
        <v>1002</v>
      </c>
      <c r="B1061" s="1145"/>
      <c r="D1061" s="2" t="str">
        <f t="shared" si="15"/>
        <v>OK</v>
      </c>
    </row>
    <row r="1062" spans="1:4">
      <c r="A1062" s="10">
        <v>1003</v>
      </c>
      <c r="B1062" s="1144"/>
      <c r="D1062" s="2" t="str">
        <f t="shared" si="15"/>
        <v>OK</v>
      </c>
    </row>
    <row r="1063" spans="1:4">
      <c r="A1063" s="10">
        <v>1004</v>
      </c>
      <c r="B1063" s="1144"/>
      <c r="C1063" s="9"/>
      <c r="D1063" s="2" t="str">
        <f t="shared" si="15"/>
        <v>OK</v>
      </c>
    </row>
    <row r="1064" spans="1:4">
      <c r="A1064" s="10">
        <v>1005</v>
      </c>
      <c r="B1064" s="1144"/>
      <c r="D1064" s="2" t="str">
        <f t="shared" si="15"/>
        <v>OK</v>
      </c>
    </row>
    <row r="1065" spans="1:4">
      <c r="A1065" s="10">
        <v>1006</v>
      </c>
      <c r="B1065" s="1144"/>
      <c r="D1065" s="2" t="str">
        <f t="shared" si="15"/>
        <v>OK</v>
      </c>
    </row>
    <row r="1066" spans="1:4">
      <c r="A1066" s="10">
        <v>1007</v>
      </c>
      <c r="B1066" s="1144"/>
      <c r="D1066" s="2" t="str">
        <f t="shared" si="15"/>
        <v>OK</v>
      </c>
    </row>
    <row r="1067" spans="1:4">
      <c r="A1067" s="10">
        <v>1008</v>
      </c>
      <c r="B1067" s="1144"/>
      <c r="D1067" s="2" t="str">
        <f t="shared" si="15"/>
        <v>OK</v>
      </c>
    </row>
    <row r="1068" spans="1:4">
      <c r="A1068" s="10">
        <v>1009</v>
      </c>
      <c r="B1068" s="1144"/>
      <c r="D1068" s="2" t="str">
        <f t="shared" si="15"/>
        <v>OK</v>
      </c>
    </row>
    <row r="1069" spans="1:4">
      <c r="A1069" s="10">
        <v>1010</v>
      </c>
      <c r="B1069" s="1144"/>
      <c r="D1069" s="2" t="str">
        <f t="shared" si="15"/>
        <v>OK</v>
      </c>
    </row>
    <row r="1070" spans="1:4">
      <c r="A1070" s="10">
        <v>1011</v>
      </c>
      <c r="B1070" s="1144"/>
      <c r="D1070" s="2" t="str">
        <f t="shared" si="15"/>
        <v>OK</v>
      </c>
    </row>
    <row r="1071" spans="1:4">
      <c r="A1071" s="10">
        <v>1012</v>
      </c>
      <c r="B1071" s="1144"/>
      <c r="D1071" s="2" t="str">
        <f t="shared" si="15"/>
        <v>OK</v>
      </c>
    </row>
    <row r="1072" spans="1:4">
      <c r="A1072" s="10">
        <v>1013</v>
      </c>
      <c r="B1072" s="1144"/>
      <c r="D1072" s="2" t="str">
        <f t="shared" si="15"/>
        <v>OK</v>
      </c>
    </row>
    <row r="1073" spans="1:4">
      <c r="A1073" s="10">
        <v>1014</v>
      </c>
      <c r="B1073" s="1144"/>
      <c r="D1073" s="2" t="str">
        <f t="shared" si="15"/>
        <v>OK</v>
      </c>
    </row>
    <row r="1074" spans="1:4">
      <c r="A1074" s="10">
        <v>1015</v>
      </c>
      <c r="B1074" s="1144"/>
      <c r="D1074" s="2" t="str">
        <f t="shared" si="15"/>
        <v>OK</v>
      </c>
    </row>
    <row r="1075" spans="1:4">
      <c r="A1075" s="10">
        <v>1016</v>
      </c>
      <c r="B1075" s="1144"/>
      <c r="D1075" s="2" t="str">
        <f t="shared" si="15"/>
        <v>OK</v>
      </c>
    </row>
    <row r="1076" spans="1:4">
      <c r="A1076" s="10">
        <v>1017</v>
      </c>
      <c r="B1076" s="1144"/>
      <c r="D1076" s="2" t="str">
        <f t="shared" si="15"/>
        <v>OK</v>
      </c>
    </row>
    <row r="1077" spans="1:4">
      <c r="A1077" s="10">
        <v>1018</v>
      </c>
      <c r="B1077" s="1144"/>
      <c r="D1077" s="2" t="str">
        <f t="shared" si="15"/>
        <v>OK</v>
      </c>
    </row>
    <row r="1078" spans="1:4">
      <c r="A1078" s="10">
        <v>1019</v>
      </c>
      <c r="B1078" s="1144"/>
      <c r="C1078" s="2" t="s">
        <v>516</v>
      </c>
      <c r="D1078" s="2" t="str">
        <f t="shared" si="15"/>
        <v>OK</v>
      </c>
    </row>
    <row r="1079" spans="1:4">
      <c r="A1079" s="10">
        <v>1020</v>
      </c>
      <c r="B1079" s="1144"/>
      <c r="D1079" s="2" t="str">
        <f t="shared" si="15"/>
        <v>OK</v>
      </c>
    </row>
    <row r="1080" spans="1:4">
      <c r="A1080" s="10">
        <v>1021</v>
      </c>
      <c r="B1080" s="1144"/>
      <c r="D1080" s="2" t="str">
        <f t="shared" si="15"/>
        <v>OK</v>
      </c>
    </row>
    <row r="1081" spans="1:4">
      <c r="A1081" s="10">
        <v>1022</v>
      </c>
      <c r="B1081" s="1144"/>
      <c r="D1081" s="2" t="str">
        <f t="shared" si="15"/>
        <v>OK</v>
      </c>
    </row>
    <row r="1082" spans="1:4">
      <c r="A1082" s="10">
        <v>1023</v>
      </c>
      <c r="B1082" s="1144"/>
      <c r="D1082" s="2" t="str">
        <f t="shared" si="15"/>
        <v>OK</v>
      </c>
    </row>
    <row r="1083" spans="1:4">
      <c r="A1083" s="10">
        <v>1024</v>
      </c>
      <c r="B1083" s="1144"/>
      <c r="D1083" s="2" t="str">
        <f t="shared" si="15"/>
        <v>OK</v>
      </c>
    </row>
    <row r="1084" spans="1:4">
      <c r="A1084" s="10">
        <v>1025</v>
      </c>
      <c r="B1084" s="1144"/>
      <c r="D1084" s="2" t="str">
        <f t="shared" si="15"/>
        <v>OK</v>
      </c>
    </row>
    <row r="1085" spans="1:4">
      <c r="A1085" s="10">
        <v>1026</v>
      </c>
      <c r="B1085" s="1144"/>
      <c r="D1085" s="2" t="str">
        <f t="shared" ref="D1085:D1148" si="16">IF(ISBLANK(B1085),"OK",IF(A1085-B1085=0,"OK","Error?"))</f>
        <v>OK</v>
      </c>
    </row>
    <row r="1086" spans="1:4">
      <c r="A1086" s="10">
        <v>1027</v>
      </c>
      <c r="B1086" s="1144"/>
      <c r="C1086" s="2" t="s">
        <v>516</v>
      </c>
      <c r="D1086" s="2" t="str">
        <f t="shared" si="16"/>
        <v>OK</v>
      </c>
    </row>
    <row r="1087" spans="1:4">
      <c r="A1087" s="10">
        <v>1028</v>
      </c>
      <c r="B1087" s="1144"/>
      <c r="C1087" s="2" t="s">
        <v>516</v>
      </c>
      <c r="D1087" s="2" t="str">
        <f t="shared" si="16"/>
        <v>OK</v>
      </c>
    </row>
    <row r="1088" spans="1:4">
      <c r="A1088" s="10">
        <v>1029</v>
      </c>
      <c r="B1088" s="1144"/>
      <c r="D1088" s="2" t="str">
        <f t="shared" si="16"/>
        <v>OK</v>
      </c>
    </row>
    <row r="1089" spans="1:4">
      <c r="A1089" s="10">
        <v>1030</v>
      </c>
      <c r="B1089" s="1144"/>
      <c r="D1089" s="2" t="str">
        <f t="shared" si="16"/>
        <v>OK</v>
      </c>
    </row>
    <row r="1090" spans="1:4">
      <c r="A1090" s="10">
        <v>1031</v>
      </c>
      <c r="B1090" s="1144"/>
      <c r="D1090" s="2" t="str">
        <f t="shared" si="16"/>
        <v>OK</v>
      </c>
    </row>
    <row r="1091" spans="1:4">
      <c r="A1091" s="5">
        <v>1032</v>
      </c>
      <c r="B1091" s="1144">
        <f>'Expenditures 16-24'!K5</f>
        <v>5888864</v>
      </c>
      <c r="D1091" s="2" t="str">
        <f t="shared" si="16"/>
        <v>Error?</v>
      </c>
    </row>
    <row r="1092" spans="1:4">
      <c r="A1092" s="5">
        <v>1033</v>
      </c>
      <c r="B1092" s="1144">
        <f>'Expenditures 16-24'!K16</f>
        <v>212495</v>
      </c>
      <c r="D1092" s="2" t="str">
        <f t="shared" si="16"/>
        <v>Error?</v>
      </c>
    </row>
    <row r="1093" spans="1:4">
      <c r="A1093" s="10">
        <v>1034</v>
      </c>
      <c r="B1093" s="1144"/>
      <c r="C1093" s="2" t="s">
        <v>516</v>
      </c>
      <c r="D1093" s="2" t="str">
        <f t="shared" si="16"/>
        <v>OK</v>
      </c>
    </row>
    <row r="1094" spans="1:4">
      <c r="A1094" s="10">
        <v>1035</v>
      </c>
      <c r="B1094" s="1144"/>
      <c r="C1094" s="2" t="s">
        <v>516</v>
      </c>
      <c r="D1094" s="2" t="str">
        <f t="shared" si="16"/>
        <v>OK</v>
      </c>
    </row>
    <row r="1095" spans="1:4">
      <c r="A1095" s="10">
        <v>1036</v>
      </c>
      <c r="B1095" s="1144"/>
      <c r="D1095" s="2" t="str">
        <f t="shared" si="16"/>
        <v>OK</v>
      </c>
    </row>
    <row r="1096" spans="1:4">
      <c r="A1096" s="10">
        <v>1037</v>
      </c>
      <c r="B1096" s="1144"/>
      <c r="D1096" s="2" t="str">
        <f t="shared" si="16"/>
        <v>OK</v>
      </c>
    </row>
    <row r="1097" spans="1:4">
      <c r="A1097" s="10">
        <v>1038</v>
      </c>
      <c r="B1097" s="1144"/>
      <c r="D1097" s="2" t="str">
        <f t="shared" si="16"/>
        <v>OK</v>
      </c>
    </row>
    <row r="1098" spans="1:4">
      <c r="A1098" s="5">
        <v>1039</v>
      </c>
      <c r="B1098" s="1144">
        <f>'Expenditures 16-24'!K18</f>
        <v>0</v>
      </c>
      <c r="D1098" s="2" t="str">
        <f t="shared" si="16"/>
        <v>Error?</v>
      </c>
    </row>
    <row r="1099" spans="1:4">
      <c r="A1099" s="10">
        <v>1040</v>
      </c>
      <c r="B1099" s="1144"/>
      <c r="D1099" s="2" t="str">
        <f t="shared" si="16"/>
        <v>OK</v>
      </c>
    </row>
    <row r="1100" spans="1:4">
      <c r="A1100" s="10">
        <v>1041</v>
      </c>
      <c r="B1100" s="1144"/>
      <c r="C1100" s="2" t="s">
        <v>516</v>
      </c>
      <c r="D1100" s="2" t="str">
        <f t="shared" si="16"/>
        <v>OK</v>
      </c>
    </row>
    <row r="1101" spans="1:4">
      <c r="A1101" s="10">
        <v>1042</v>
      </c>
      <c r="B1101" s="1144"/>
      <c r="D1101" s="2" t="str">
        <f t="shared" si="16"/>
        <v>OK</v>
      </c>
    </row>
    <row r="1102" spans="1:4">
      <c r="A1102" s="5">
        <v>1043</v>
      </c>
      <c r="B1102" s="1144">
        <f>'Expenditures 16-24'!K12</f>
        <v>0</v>
      </c>
      <c r="D1102" s="2" t="str">
        <f t="shared" si="16"/>
        <v>Error?</v>
      </c>
    </row>
    <row r="1103" spans="1:4">
      <c r="A1103" s="5">
        <v>1044</v>
      </c>
      <c r="B1103" s="1144">
        <f>'Expenditures 16-24'!K13</f>
        <v>0</v>
      </c>
      <c r="D1103" s="2" t="str">
        <f t="shared" si="16"/>
        <v>Error?</v>
      </c>
    </row>
    <row r="1104" spans="1:4">
      <c r="A1104" s="5">
        <v>1045</v>
      </c>
      <c r="B1104" s="1144">
        <f>'Expenditures 16-24'!K14</f>
        <v>195215</v>
      </c>
      <c r="C1104" s="2" t="s">
        <v>516</v>
      </c>
      <c r="D1104" s="2" t="str">
        <f t="shared" si="16"/>
        <v>Error?</v>
      </c>
    </row>
    <row r="1105" spans="1:4">
      <c r="A1105" s="5">
        <v>1046</v>
      </c>
      <c r="B1105" s="1144">
        <f>'Expenditures 16-24'!K15</f>
        <v>26407</v>
      </c>
      <c r="C1105" s="2" t="s">
        <v>516</v>
      </c>
      <c r="D1105" s="2" t="str">
        <f t="shared" si="16"/>
        <v>Error?</v>
      </c>
    </row>
    <row r="1106" spans="1:4">
      <c r="A1106" s="5">
        <v>1047</v>
      </c>
      <c r="B1106" s="1144">
        <f>'Expenditures 16-24'!K34</f>
        <v>8408971</v>
      </c>
      <c r="C1106" s="2" t="s">
        <v>516</v>
      </c>
      <c r="D1106" s="2" t="str">
        <f t="shared" si="16"/>
        <v>Error?</v>
      </c>
    </row>
    <row r="1107" spans="1:4">
      <c r="A1107" s="5">
        <v>1048</v>
      </c>
      <c r="B1107" s="1144">
        <f>'Expenditures 16-24'!K38</f>
        <v>244196</v>
      </c>
      <c r="C1107" s="2" t="s">
        <v>516</v>
      </c>
      <c r="D1107" s="2" t="str">
        <f t="shared" si="16"/>
        <v>Error?</v>
      </c>
    </row>
    <row r="1108" spans="1:4">
      <c r="A1108" s="5">
        <v>1049</v>
      </c>
      <c r="B1108" s="1144">
        <f>'Expenditures 16-24'!K39</f>
        <v>0</v>
      </c>
      <c r="C1108" s="2" t="s">
        <v>516</v>
      </c>
      <c r="D1108" s="2" t="str">
        <f t="shared" si="16"/>
        <v>Error?</v>
      </c>
    </row>
    <row r="1109" spans="1:4">
      <c r="A1109" s="5">
        <v>1050</v>
      </c>
      <c r="B1109" s="1144">
        <f>'Expenditures 16-24'!K40</f>
        <v>247772</v>
      </c>
      <c r="C1109" s="2" t="s">
        <v>516</v>
      </c>
      <c r="D1109" s="2" t="str">
        <f t="shared" si="16"/>
        <v>Error?</v>
      </c>
    </row>
    <row r="1110" spans="1:4">
      <c r="A1110" s="5">
        <v>1051</v>
      </c>
      <c r="B1110" s="1144">
        <f>'Expenditures 16-24'!K41</f>
        <v>0</v>
      </c>
      <c r="C1110" s="2" t="s">
        <v>516</v>
      </c>
      <c r="D1110" s="2" t="str">
        <f t="shared" si="16"/>
        <v>Error?</v>
      </c>
    </row>
    <row r="1111" spans="1:4">
      <c r="A1111" s="5">
        <v>1052</v>
      </c>
      <c r="B1111" s="1144">
        <f>'Expenditures 16-24'!K42</f>
        <v>250075</v>
      </c>
      <c r="C1111" s="2" t="s">
        <v>516</v>
      </c>
      <c r="D1111" s="2" t="str">
        <f t="shared" si="16"/>
        <v>Error?</v>
      </c>
    </row>
    <row r="1112" spans="1:4">
      <c r="A1112" s="5">
        <v>1053</v>
      </c>
      <c r="B1112" s="1144">
        <f>'Expenditures 16-24'!K43</f>
        <v>0</v>
      </c>
      <c r="C1112" s="2" t="s">
        <v>516</v>
      </c>
      <c r="D1112" s="2" t="str">
        <f t="shared" si="16"/>
        <v>Error?</v>
      </c>
    </row>
    <row r="1113" spans="1:4">
      <c r="A1113" s="5">
        <v>1054</v>
      </c>
      <c r="B1113" s="1144">
        <f>'Expenditures 16-24'!K44</f>
        <v>742043</v>
      </c>
      <c r="C1113" s="2" t="s">
        <v>516</v>
      </c>
      <c r="D1113" s="2" t="str">
        <f t="shared" si="16"/>
        <v>Error?</v>
      </c>
    </row>
    <row r="1114" spans="1:4">
      <c r="A1114" s="5">
        <v>1055</v>
      </c>
      <c r="B1114" s="1144">
        <f>'Expenditures 16-24'!K46</f>
        <v>562692</v>
      </c>
      <c r="C1114" s="2" t="s">
        <v>516</v>
      </c>
      <c r="D1114" s="2" t="str">
        <f t="shared" si="16"/>
        <v>Error?</v>
      </c>
    </row>
    <row r="1115" spans="1:4">
      <c r="A1115" s="5">
        <v>1056</v>
      </c>
      <c r="B1115" s="1144">
        <f>'Expenditures 16-24'!K47</f>
        <v>94596</v>
      </c>
      <c r="C1115" s="2" t="s">
        <v>516</v>
      </c>
      <c r="D1115" s="2" t="str">
        <f t="shared" si="16"/>
        <v>Error?</v>
      </c>
    </row>
    <row r="1116" spans="1:4">
      <c r="A1116" s="5">
        <v>1057</v>
      </c>
      <c r="B1116" s="1144">
        <f>'Expenditures 16-24'!K48</f>
        <v>0</v>
      </c>
      <c r="C1116" s="2" t="s">
        <v>516</v>
      </c>
      <c r="D1116" s="2" t="str">
        <f t="shared" si="16"/>
        <v>Error?</v>
      </c>
    </row>
    <row r="1117" spans="1:4">
      <c r="A1117" s="5">
        <v>1058</v>
      </c>
      <c r="B1117" s="1144">
        <f>'Expenditures 16-24'!K49</f>
        <v>657288</v>
      </c>
      <c r="C1117" s="2" t="s">
        <v>516</v>
      </c>
      <c r="D1117" s="2" t="str">
        <f t="shared" si="16"/>
        <v>Error?</v>
      </c>
    </row>
    <row r="1118" spans="1:4">
      <c r="A1118" s="5">
        <v>1059</v>
      </c>
      <c r="B1118" s="1144">
        <f>'Expenditures 16-24'!K51</f>
        <v>188347</v>
      </c>
      <c r="C1118" s="2" t="s">
        <v>516</v>
      </c>
      <c r="D1118" s="2" t="str">
        <f t="shared" si="16"/>
        <v>Error?</v>
      </c>
    </row>
    <row r="1119" spans="1:4">
      <c r="A1119" s="5">
        <v>1060</v>
      </c>
      <c r="B1119" s="1144">
        <f>'Expenditures 16-24'!K52</f>
        <v>311336</v>
      </c>
      <c r="C1119" s="2" t="s">
        <v>516</v>
      </c>
      <c r="D1119" s="2" t="str">
        <f t="shared" si="16"/>
        <v>Error?</v>
      </c>
    </row>
    <row r="1120" spans="1:4">
      <c r="A1120" s="5">
        <v>1061</v>
      </c>
      <c r="B1120" s="1144">
        <f>'Expenditures 16-24'!K55</f>
        <v>499683</v>
      </c>
      <c r="C1120" s="2" t="s">
        <v>516</v>
      </c>
      <c r="D1120" s="2" t="str">
        <f t="shared" si="16"/>
        <v>Error?</v>
      </c>
    </row>
    <row r="1121" spans="1:4">
      <c r="A1121" s="5">
        <v>1062</v>
      </c>
      <c r="B1121" s="1144">
        <f>'Expenditures 16-24'!K57</f>
        <v>564344</v>
      </c>
      <c r="C1121" s="2" t="s">
        <v>516</v>
      </c>
      <c r="D1121" s="2" t="str">
        <f t="shared" si="16"/>
        <v>Error?</v>
      </c>
    </row>
    <row r="1122" spans="1:4">
      <c r="A1122" s="5">
        <v>1063</v>
      </c>
      <c r="B1122" s="1144">
        <f>'Expenditures 16-24'!K58</f>
        <v>0</v>
      </c>
      <c r="C1122" s="2" t="s">
        <v>516</v>
      </c>
      <c r="D1122" s="2" t="str">
        <f t="shared" si="16"/>
        <v>Error?</v>
      </c>
    </row>
    <row r="1123" spans="1:4">
      <c r="A1123" s="5">
        <v>1064</v>
      </c>
      <c r="B1123" s="1144">
        <f>'Expenditures 16-24'!K59</f>
        <v>564344</v>
      </c>
      <c r="C1123" s="2" t="s">
        <v>516</v>
      </c>
      <c r="D1123" s="2" t="str">
        <f t="shared" si="16"/>
        <v>Error?</v>
      </c>
    </row>
    <row r="1124" spans="1:4">
      <c r="A1124" s="5">
        <v>1065</v>
      </c>
      <c r="B1124" s="1144">
        <f>'Expenditures 16-24'!K61</f>
        <v>0</v>
      </c>
      <c r="C1124" s="2" t="s">
        <v>516</v>
      </c>
      <c r="D1124" s="2" t="str">
        <f t="shared" si="16"/>
        <v>Error?</v>
      </c>
    </row>
    <row r="1125" spans="1:4">
      <c r="A1125" s="5">
        <v>1066</v>
      </c>
      <c r="B1125" s="1144">
        <f>'Expenditures 16-24'!K62</f>
        <v>275106</v>
      </c>
      <c r="C1125" s="2" t="s">
        <v>516</v>
      </c>
      <c r="D1125" s="2" t="str">
        <f t="shared" si="16"/>
        <v>Error?</v>
      </c>
    </row>
    <row r="1126" spans="1:4">
      <c r="A1126" s="5">
        <v>1067</v>
      </c>
      <c r="B1126" s="1144">
        <f>'Expenditures 16-24'!K63</f>
        <v>0</v>
      </c>
      <c r="C1126" s="2" t="s">
        <v>516</v>
      </c>
      <c r="D1126" s="2" t="str">
        <f t="shared" si="16"/>
        <v>Error?</v>
      </c>
    </row>
    <row r="1127" spans="1:4">
      <c r="A1127" s="5">
        <v>1068</v>
      </c>
      <c r="B1127" s="1144">
        <f>'Expenditures 16-24'!K64</f>
        <v>0</v>
      </c>
      <c r="C1127" s="2" t="s">
        <v>516</v>
      </c>
      <c r="D1127" s="2" t="str">
        <f t="shared" si="16"/>
        <v>Error?</v>
      </c>
    </row>
    <row r="1128" spans="1:4">
      <c r="A1128" s="5">
        <v>1069</v>
      </c>
      <c r="B1128" s="1144">
        <f>'Expenditures 16-24'!K65</f>
        <v>66993</v>
      </c>
      <c r="C1128" s="2" t="s">
        <v>516</v>
      </c>
      <c r="D1128" s="2" t="str">
        <f t="shared" si="16"/>
        <v>Error?</v>
      </c>
    </row>
    <row r="1129" spans="1:4">
      <c r="A1129" s="5">
        <v>1070</v>
      </c>
      <c r="B1129" s="1144">
        <f>'Expenditures 16-24'!K66</f>
        <v>0</v>
      </c>
      <c r="C1129" s="2" t="s">
        <v>516</v>
      </c>
      <c r="D1129" s="2" t="str">
        <f t="shared" si="16"/>
        <v>Error?</v>
      </c>
    </row>
    <row r="1130" spans="1:4">
      <c r="A1130" s="10">
        <v>1071</v>
      </c>
      <c r="B1130" s="1144"/>
      <c r="C1130" s="2" t="s">
        <v>516</v>
      </c>
      <c r="D1130" s="2" t="str">
        <f t="shared" si="16"/>
        <v>OK</v>
      </c>
    </row>
    <row r="1131" spans="1:4">
      <c r="A1131" s="5">
        <v>1072</v>
      </c>
      <c r="B1131" s="1144">
        <f>'Expenditures 16-24'!K67</f>
        <v>342099</v>
      </c>
      <c r="C1131" s="2" t="s">
        <v>516</v>
      </c>
      <c r="D1131" s="2" t="str">
        <f t="shared" si="16"/>
        <v>Error?</v>
      </c>
    </row>
    <row r="1132" spans="1:4">
      <c r="A1132" s="5">
        <v>1073</v>
      </c>
      <c r="B1132" s="1144">
        <f>'Expenditures 16-24'!K69</f>
        <v>0</v>
      </c>
      <c r="D1132" s="2" t="str">
        <f t="shared" si="16"/>
        <v>Error?</v>
      </c>
    </row>
    <row r="1133" spans="1:4">
      <c r="A1133" s="5">
        <v>1074</v>
      </c>
      <c r="B1133" s="1144">
        <f>'Expenditures 16-24'!K70</f>
        <v>0</v>
      </c>
      <c r="C1133" s="2" t="s">
        <v>516</v>
      </c>
      <c r="D1133" s="2" t="str">
        <f t="shared" si="16"/>
        <v>Error?</v>
      </c>
    </row>
    <row r="1134" spans="1:4">
      <c r="A1134" s="5">
        <v>1075</v>
      </c>
      <c r="B1134" s="1144">
        <f>'Expenditures 16-24'!K71</f>
        <v>0</v>
      </c>
      <c r="C1134" s="2" t="s">
        <v>516</v>
      </c>
      <c r="D1134" s="2" t="str">
        <f t="shared" si="16"/>
        <v>Error?</v>
      </c>
    </row>
    <row r="1135" spans="1:4">
      <c r="A1135" s="5">
        <v>1076</v>
      </c>
      <c r="B1135" s="1144">
        <f>'Expenditures 16-24'!K72</f>
        <v>70340</v>
      </c>
      <c r="C1135" s="2" t="s">
        <v>516</v>
      </c>
      <c r="D1135" s="2" t="str">
        <f t="shared" si="16"/>
        <v>Error?</v>
      </c>
    </row>
    <row r="1136" spans="1:4">
      <c r="A1136" s="10">
        <v>1077</v>
      </c>
      <c r="B1136" s="1144"/>
      <c r="C1136" s="2" t="s">
        <v>516</v>
      </c>
      <c r="D1136" s="2" t="str">
        <f t="shared" si="16"/>
        <v>OK</v>
      </c>
    </row>
    <row r="1137" spans="1:4">
      <c r="A1137" s="5">
        <v>1078</v>
      </c>
      <c r="B1137" s="1144">
        <f>'Expenditures 16-24'!K73</f>
        <v>408375</v>
      </c>
      <c r="C1137" s="2" t="s">
        <v>516</v>
      </c>
      <c r="D1137" s="2" t="str">
        <f t="shared" si="16"/>
        <v>Error?</v>
      </c>
    </row>
    <row r="1138" spans="1:4">
      <c r="A1138" s="10">
        <v>1079</v>
      </c>
      <c r="B1138" s="1144"/>
      <c r="D1138" s="2" t="str">
        <f t="shared" si="16"/>
        <v>OK</v>
      </c>
    </row>
    <row r="1139" spans="1:4">
      <c r="A1139" s="5">
        <v>1080</v>
      </c>
      <c r="B1139" s="1144">
        <f>'Expenditures 16-24'!K74</f>
        <v>478715</v>
      </c>
      <c r="C1139" s="2" t="s">
        <v>516</v>
      </c>
      <c r="D1139" s="2" t="str">
        <f t="shared" si="16"/>
        <v>Error?</v>
      </c>
    </row>
    <row r="1140" spans="1:4">
      <c r="A1140" s="5">
        <v>1081</v>
      </c>
      <c r="B1140" s="1144">
        <f>'Expenditures 16-24'!K75</f>
        <v>0</v>
      </c>
      <c r="D1140" s="2" t="str">
        <f t="shared" si="16"/>
        <v>Error?</v>
      </c>
    </row>
    <row r="1141" spans="1:4">
      <c r="A1141" s="5">
        <v>1082</v>
      </c>
      <c r="B1141" s="1144">
        <f>'Expenditures 16-24'!K76</f>
        <v>3284172</v>
      </c>
      <c r="C1141" s="2" t="s">
        <v>516</v>
      </c>
      <c r="D1141" s="2" t="str">
        <f t="shared" si="16"/>
        <v>Error?</v>
      </c>
    </row>
    <row r="1142" spans="1:4">
      <c r="A1142" s="5">
        <v>1083</v>
      </c>
      <c r="B1142" s="1144">
        <f>'Expenditures 16-24'!K77</f>
        <v>78250</v>
      </c>
      <c r="C1142" s="2" t="s">
        <v>516</v>
      </c>
      <c r="D1142" s="2" t="str">
        <f t="shared" si="16"/>
        <v>Error?</v>
      </c>
    </row>
    <row r="1143" spans="1:4">
      <c r="A1143" s="5">
        <v>1084</v>
      </c>
      <c r="B1143" s="1144">
        <f>'Expenditures 16-24'!K104</f>
        <v>404328</v>
      </c>
      <c r="C1143" s="2" t="s">
        <v>516</v>
      </c>
      <c r="D1143" s="2" t="str">
        <f t="shared" si="16"/>
        <v>Error?</v>
      </c>
    </row>
    <row r="1144" spans="1:4">
      <c r="A1144" s="5">
        <v>1085</v>
      </c>
      <c r="B1144" s="1144">
        <f>'Expenditures 16-24'!K107</f>
        <v>0</v>
      </c>
      <c r="C1144" s="2" t="s">
        <v>516</v>
      </c>
      <c r="D1144" s="2" t="str">
        <f t="shared" si="16"/>
        <v>Error?</v>
      </c>
    </row>
    <row r="1145" spans="1:4">
      <c r="A1145" s="5">
        <v>1086</v>
      </c>
      <c r="B1145" s="1144">
        <f>'Expenditures 16-24'!K108</f>
        <v>0</v>
      </c>
      <c r="C1145" s="2" t="s">
        <v>516</v>
      </c>
      <c r="D1145" s="2" t="str">
        <f t="shared" si="16"/>
        <v>Error?</v>
      </c>
    </row>
    <row r="1146" spans="1:4">
      <c r="A1146" s="10">
        <v>1087</v>
      </c>
      <c r="B1146" s="1144"/>
      <c r="C1146" s="2" t="s">
        <v>516</v>
      </c>
      <c r="D1146" s="2" t="str">
        <f t="shared" si="16"/>
        <v>OK</v>
      </c>
    </row>
    <row r="1147" spans="1:4">
      <c r="A1147" s="5">
        <v>1088</v>
      </c>
      <c r="B1147" s="1144">
        <f>'Expenditures 16-24'!K111</f>
        <v>0</v>
      </c>
      <c r="C1147" s="2" t="s">
        <v>516</v>
      </c>
      <c r="D1147" s="2" t="str">
        <f t="shared" si="16"/>
        <v>Error?</v>
      </c>
    </row>
    <row r="1148" spans="1:4">
      <c r="A1148" s="10">
        <v>1089</v>
      </c>
      <c r="B1148" s="1144"/>
      <c r="C1148" s="2" t="s">
        <v>516</v>
      </c>
      <c r="D1148" s="2" t="str">
        <f t="shared" si="16"/>
        <v>OK</v>
      </c>
    </row>
    <row r="1149" spans="1:4">
      <c r="A1149" s="5">
        <v>1090</v>
      </c>
      <c r="B1149" s="1144">
        <f>'Expenditures 16-24'!K112</f>
        <v>0</v>
      </c>
      <c r="C1149" s="2" t="s">
        <v>516</v>
      </c>
      <c r="D1149" s="2" t="str">
        <f t="shared" ref="D1149:D1212" si="17">IF(ISBLANK(B1149),"OK",IF(A1149-B1149=0,"OK","Error?"))</f>
        <v>Error?</v>
      </c>
    </row>
    <row r="1150" spans="1:4">
      <c r="A1150" s="5">
        <v>1091</v>
      </c>
      <c r="B1150" s="1144">
        <f>'Expenditures 16-24'!K116</f>
        <v>12175721</v>
      </c>
      <c r="D1150" s="2" t="str">
        <f t="shared" si="17"/>
        <v>Error?</v>
      </c>
    </row>
    <row r="1151" spans="1:4">
      <c r="A1151" s="5">
        <v>1092</v>
      </c>
      <c r="B1151" s="1144">
        <f>'Expenditures 16-24'!K118</f>
        <v>-608887</v>
      </c>
      <c r="C1151" s="2" t="s">
        <v>516</v>
      </c>
      <c r="D1151" s="2" t="str">
        <f t="shared" si="17"/>
        <v>Error?</v>
      </c>
    </row>
    <row r="1152" spans="1:4">
      <c r="A1152" s="10">
        <v>1093</v>
      </c>
      <c r="B1152" s="1144"/>
      <c r="C1152" s="2" t="s">
        <v>516</v>
      </c>
      <c r="D1152" s="2" t="str">
        <f t="shared" si="17"/>
        <v>OK</v>
      </c>
    </row>
    <row r="1153" spans="1:4">
      <c r="A1153" s="10">
        <v>1094</v>
      </c>
      <c r="B1153" s="1144"/>
      <c r="C1153" s="2" t="s">
        <v>516</v>
      </c>
      <c r="D1153" s="2" t="str">
        <f t="shared" si="17"/>
        <v>OK</v>
      </c>
    </row>
    <row r="1154" spans="1:4">
      <c r="A1154" s="10">
        <v>1095</v>
      </c>
      <c r="B1154" s="1144"/>
      <c r="D1154" s="2" t="str">
        <f t="shared" si="17"/>
        <v>OK</v>
      </c>
    </row>
    <row r="1155" spans="1:4">
      <c r="A1155" s="10">
        <v>1096</v>
      </c>
      <c r="B1155" s="1144"/>
      <c r="D1155" s="2" t="str">
        <f t="shared" si="17"/>
        <v>OK</v>
      </c>
    </row>
    <row r="1156" spans="1:4">
      <c r="A1156" s="10">
        <v>1097</v>
      </c>
      <c r="B1156" s="1144"/>
      <c r="D1156" s="2" t="str">
        <f t="shared" si="17"/>
        <v>OK</v>
      </c>
    </row>
    <row r="1157" spans="1:4">
      <c r="A1157" s="10">
        <v>1098</v>
      </c>
      <c r="B1157" s="1144"/>
      <c r="D1157" s="2" t="str">
        <f t="shared" si="17"/>
        <v>OK</v>
      </c>
    </row>
    <row r="1158" spans="1:4">
      <c r="A1158" s="10">
        <v>1099</v>
      </c>
      <c r="B1158" s="1144"/>
      <c r="D1158" s="2" t="str">
        <f t="shared" si="17"/>
        <v>OK</v>
      </c>
    </row>
    <row r="1159" spans="1:4">
      <c r="A1159" s="10">
        <v>1100</v>
      </c>
      <c r="B1159" s="1144"/>
      <c r="D1159" s="2" t="str">
        <f t="shared" si="17"/>
        <v>OK</v>
      </c>
    </row>
    <row r="1160" spans="1:4">
      <c r="A1160" s="10">
        <v>1101</v>
      </c>
      <c r="B1160" s="1144"/>
      <c r="D1160" s="2" t="str">
        <f t="shared" si="17"/>
        <v>OK</v>
      </c>
    </row>
    <row r="1161" spans="1:4">
      <c r="A1161" s="10">
        <v>1102</v>
      </c>
      <c r="B1161" s="1144"/>
      <c r="D1161" s="2" t="str">
        <f t="shared" si="17"/>
        <v>OK</v>
      </c>
    </row>
    <row r="1162" spans="1:4">
      <c r="A1162" s="10">
        <v>1103</v>
      </c>
      <c r="B1162" s="1144"/>
      <c r="D1162" s="2" t="str">
        <f t="shared" si="17"/>
        <v>OK</v>
      </c>
    </row>
    <row r="1163" spans="1:4">
      <c r="A1163" s="10">
        <v>1104</v>
      </c>
      <c r="B1163" s="1144"/>
      <c r="D1163" s="2" t="str">
        <f t="shared" si="17"/>
        <v>OK</v>
      </c>
    </row>
    <row r="1164" spans="1:4">
      <c r="A1164" s="10">
        <v>1105</v>
      </c>
      <c r="B1164" s="1144"/>
      <c r="D1164" s="2" t="str">
        <f t="shared" si="17"/>
        <v>OK</v>
      </c>
    </row>
    <row r="1165" spans="1:4">
      <c r="A1165" s="10">
        <v>1106</v>
      </c>
      <c r="B1165" s="1144"/>
      <c r="D1165" s="2" t="str">
        <f t="shared" si="17"/>
        <v>OK</v>
      </c>
    </row>
    <row r="1166" spans="1:4">
      <c r="A1166" s="10">
        <v>1107</v>
      </c>
      <c r="B1166" s="1144"/>
      <c r="D1166" s="2" t="str">
        <f t="shared" si="17"/>
        <v>OK</v>
      </c>
    </row>
    <row r="1167" spans="1:4">
      <c r="A1167" s="10">
        <v>1108</v>
      </c>
      <c r="B1167" s="1144"/>
      <c r="D1167" s="2" t="str">
        <f t="shared" si="17"/>
        <v>OK</v>
      </c>
    </row>
    <row r="1168" spans="1:4">
      <c r="A1168" s="10">
        <v>1109</v>
      </c>
      <c r="B1168" s="1144"/>
      <c r="D1168" s="2" t="str">
        <f t="shared" si="17"/>
        <v>OK</v>
      </c>
    </row>
    <row r="1169" spans="1:4">
      <c r="A1169" s="10">
        <v>1110</v>
      </c>
      <c r="B1169" s="1144"/>
      <c r="D1169" s="2" t="str">
        <f t="shared" si="17"/>
        <v>OK</v>
      </c>
    </row>
    <row r="1170" spans="1:4">
      <c r="A1170" s="10">
        <v>1111</v>
      </c>
      <c r="B1170" s="1144"/>
      <c r="D1170" s="2" t="str">
        <f t="shared" si="17"/>
        <v>OK</v>
      </c>
    </row>
    <row r="1171" spans="1:4">
      <c r="A1171" s="10">
        <v>1112</v>
      </c>
      <c r="B1171" s="1144"/>
      <c r="D1171" s="2" t="str">
        <f t="shared" si="17"/>
        <v>OK</v>
      </c>
    </row>
    <row r="1172" spans="1:4">
      <c r="A1172" s="10">
        <v>1113</v>
      </c>
      <c r="B1172" s="1144"/>
      <c r="D1172" s="2" t="str">
        <f t="shared" si="17"/>
        <v>OK</v>
      </c>
    </row>
    <row r="1173" spans="1:4">
      <c r="A1173" s="10">
        <v>1114</v>
      </c>
      <c r="B1173" s="1144"/>
      <c r="D1173" s="2" t="str">
        <f t="shared" si="17"/>
        <v>OK</v>
      </c>
    </row>
    <row r="1174" spans="1:4">
      <c r="A1174" s="10">
        <v>1115</v>
      </c>
      <c r="B1174" s="1144"/>
      <c r="D1174" s="2" t="str">
        <f t="shared" si="17"/>
        <v>OK</v>
      </c>
    </row>
    <row r="1175" spans="1:4">
      <c r="A1175" s="10">
        <v>1116</v>
      </c>
      <c r="B1175" s="1144"/>
      <c r="D1175" s="2" t="str">
        <f t="shared" si="17"/>
        <v>OK</v>
      </c>
    </row>
    <row r="1176" spans="1:4">
      <c r="A1176" s="10">
        <v>1117</v>
      </c>
      <c r="B1176" s="1144"/>
      <c r="D1176" s="2" t="str">
        <f t="shared" si="17"/>
        <v>OK</v>
      </c>
    </row>
    <row r="1177" spans="1:4">
      <c r="A1177" s="10">
        <v>1118</v>
      </c>
      <c r="B1177" s="1144"/>
      <c r="D1177" s="2" t="str">
        <f t="shared" si="17"/>
        <v>OK</v>
      </c>
    </row>
    <row r="1178" spans="1:4">
      <c r="A1178" s="10">
        <v>1119</v>
      </c>
      <c r="B1178" s="1144"/>
      <c r="D1178" s="2" t="str">
        <f t="shared" si="17"/>
        <v>OK</v>
      </c>
    </row>
    <row r="1179" spans="1:4">
      <c r="A1179" s="10">
        <v>1120</v>
      </c>
      <c r="B1179" s="1144"/>
      <c r="D1179" s="2" t="str">
        <f t="shared" si="17"/>
        <v>OK</v>
      </c>
    </row>
    <row r="1180" spans="1:4">
      <c r="A1180" s="10">
        <v>1121</v>
      </c>
      <c r="B1180" s="1144"/>
      <c r="D1180" s="2" t="str">
        <f t="shared" si="17"/>
        <v>OK</v>
      </c>
    </row>
    <row r="1181" spans="1:4">
      <c r="A1181" s="10">
        <v>1122</v>
      </c>
      <c r="B1181" s="1144"/>
      <c r="D1181" s="2" t="str">
        <f t="shared" si="17"/>
        <v>OK</v>
      </c>
    </row>
    <row r="1182" spans="1:4">
      <c r="A1182" s="10">
        <v>1123</v>
      </c>
      <c r="B1182" s="1144"/>
      <c r="D1182" s="2" t="str">
        <f t="shared" si="17"/>
        <v>OK</v>
      </c>
    </row>
    <row r="1183" spans="1:4">
      <c r="A1183" s="10">
        <v>1124</v>
      </c>
      <c r="B1183" s="1144"/>
      <c r="D1183" s="2" t="str">
        <f t="shared" si="17"/>
        <v>OK</v>
      </c>
    </row>
    <row r="1184" spans="1:4">
      <c r="A1184" s="10">
        <v>1125</v>
      </c>
      <c r="B1184" s="1144"/>
      <c r="D1184" s="2" t="str">
        <f t="shared" si="17"/>
        <v>OK</v>
      </c>
    </row>
    <row r="1185" spans="1:4">
      <c r="A1185" s="10">
        <v>1126</v>
      </c>
      <c r="B1185" s="1144"/>
      <c r="D1185" s="2" t="str">
        <f t="shared" si="17"/>
        <v>OK</v>
      </c>
    </row>
    <row r="1186" spans="1:4">
      <c r="A1186" s="10">
        <v>1127</v>
      </c>
      <c r="B1186" s="1144"/>
      <c r="D1186" s="2" t="str">
        <f t="shared" si="17"/>
        <v>OK</v>
      </c>
    </row>
    <row r="1187" spans="1:4">
      <c r="A1187" s="10">
        <v>1128</v>
      </c>
      <c r="B1187" s="1144"/>
      <c r="D1187" s="2" t="str">
        <f t="shared" si="17"/>
        <v>OK</v>
      </c>
    </row>
    <row r="1188" spans="1:4">
      <c r="A1188" s="10">
        <v>1129</v>
      </c>
      <c r="B1188" s="1144"/>
      <c r="D1188" s="2" t="str">
        <f t="shared" si="17"/>
        <v>OK</v>
      </c>
    </row>
    <row r="1189" spans="1:4">
      <c r="A1189" s="10">
        <v>1130</v>
      </c>
      <c r="B1189" s="1144"/>
      <c r="D1189" s="2" t="str">
        <f t="shared" si="17"/>
        <v>OK</v>
      </c>
    </row>
    <row r="1190" spans="1:4">
      <c r="A1190" s="10">
        <v>1131</v>
      </c>
      <c r="B1190" s="1144"/>
      <c r="D1190" s="2" t="str">
        <f t="shared" si="17"/>
        <v>OK</v>
      </c>
    </row>
    <row r="1191" spans="1:4">
      <c r="A1191" s="10">
        <v>1132</v>
      </c>
      <c r="B1191" s="1144"/>
      <c r="D1191" s="2" t="str">
        <f t="shared" si="17"/>
        <v>OK</v>
      </c>
    </row>
    <row r="1192" spans="1:4">
      <c r="A1192" s="10">
        <v>1133</v>
      </c>
      <c r="B1192" s="1144"/>
      <c r="D1192" s="2" t="str">
        <f t="shared" si="17"/>
        <v>OK</v>
      </c>
    </row>
    <row r="1193" spans="1:4">
      <c r="A1193" s="10">
        <v>1134</v>
      </c>
      <c r="B1193" s="1144"/>
      <c r="D1193" s="2" t="str">
        <f t="shared" si="17"/>
        <v>OK</v>
      </c>
    </row>
    <row r="1194" spans="1:4">
      <c r="A1194" s="10">
        <v>1135</v>
      </c>
      <c r="B1194" s="1144"/>
      <c r="D1194" s="2" t="str">
        <f t="shared" si="17"/>
        <v>OK</v>
      </c>
    </row>
    <row r="1195" spans="1:4">
      <c r="A1195" s="10">
        <v>1136</v>
      </c>
      <c r="B1195" s="1144"/>
      <c r="D1195" s="2" t="str">
        <f t="shared" si="17"/>
        <v>OK</v>
      </c>
    </row>
    <row r="1196" spans="1:4">
      <c r="A1196" s="10">
        <v>1137</v>
      </c>
      <c r="B1196" s="1144"/>
      <c r="D1196" s="2" t="str">
        <f t="shared" si="17"/>
        <v>OK</v>
      </c>
    </row>
    <row r="1197" spans="1:4">
      <c r="A1197" s="10">
        <v>1138</v>
      </c>
      <c r="B1197" s="1144"/>
      <c r="D1197" s="2" t="str">
        <f t="shared" si="17"/>
        <v>OK</v>
      </c>
    </row>
    <row r="1198" spans="1:4">
      <c r="A1198" s="10">
        <v>1139</v>
      </c>
      <c r="B1198" s="1144"/>
      <c r="D1198" s="2" t="str">
        <f t="shared" si="17"/>
        <v>OK</v>
      </c>
    </row>
    <row r="1199" spans="1:4">
      <c r="A1199" s="10">
        <v>1140</v>
      </c>
      <c r="B1199" s="1144"/>
      <c r="D1199" s="2" t="str">
        <f t="shared" si="17"/>
        <v>OK</v>
      </c>
    </row>
    <row r="1200" spans="1:4">
      <c r="A1200" s="10">
        <v>1141</v>
      </c>
      <c r="B1200" s="1144"/>
      <c r="D1200" s="2" t="str">
        <f t="shared" si="17"/>
        <v>OK</v>
      </c>
    </row>
    <row r="1201" spans="1:4">
      <c r="A1201" s="10">
        <v>1142</v>
      </c>
      <c r="B1201" s="1144"/>
      <c r="D1201" s="2" t="str">
        <f t="shared" si="17"/>
        <v>OK</v>
      </c>
    </row>
    <row r="1202" spans="1:4">
      <c r="A1202" s="10">
        <v>1143</v>
      </c>
      <c r="B1202" s="1144"/>
      <c r="D1202" s="2" t="str">
        <f t="shared" si="17"/>
        <v>OK</v>
      </c>
    </row>
    <row r="1203" spans="1:4">
      <c r="A1203" s="10">
        <v>1144</v>
      </c>
      <c r="B1203" s="1144"/>
      <c r="D1203" s="2" t="str">
        <f t="shared" si="17"/>
        <v>OK</v>
      </c>
    </row>
    <row r="1204" spans="1:4">
      <c r="A1204" s="10">
        <v>1145</v>
      </c>
      <c r="B1204" s="1144"/>
      <c r="D1204" s="2" t="str">
        <f t="shared" si="17"/>
        <v>OK</v>
      </c>
    </row>
    <row r="1205" spans="1:4">
      <c r="A1205" s="10">
        <v>1146</v>
      </c>
      <c r="B1205" s="1144"/>
      <c r="D1205" s="2" t="str">
        <f t="shared" si="17"/>
        <v>OK</v>
      </c>
    </row>
    <row r="1206" spans="1:4">
      <c r="A1206" s="10">
        <v>1147</v>
      </c>
      <c r="B1206" s="1144"/>
      <c r="D1206" s="2" t="str">
        <f t="shared" si="17"/>
        <v>OK</v>
      </c>
    </row>
    <row r="1207" spans="1:4">
      <c r="A1207" s="10">
        <v>1148</v>
      </c>
      <c r="B1207" s="1144"/>
      <c r="D1207" s="2" t="str">
        <f t="shared" si="17"/>
        <v>OK</v>
      </c>
    </row>
    <row r="1208" spans="1:4">
      <c r="A1208" s="10">
        <v>1149</v>
      </c>
      <c r="B1208" s="1144"/>
      <c r="D1208" s="2" t="str">
        <f t="shared" si="17"/>
        <v>OK</v>
      </c>
    </row>
    <row r="1209" spans="1:4">
      <c r="A1209" s="10">
        <v>1150</v>
      </c>
      <c r="B1209" s="1144"/>
      <c r="D1209" s="2" t="str">
        <f t="shared" si="17"/>
        <v>OK</v>
      </c>
    </row>
    <row r="1210" spans="1:4">
      <c r="A1210" s="10">
        <v>1151</v>
      </c>
      <c r="B1210" s="1144"/>
      <c r="D1210" s="2" t="str">
        <f t="shared" si="17"/>
        <v>OK</v>
      </c>
    </row>
    <row r="1211" spans="1:4">
      <c r="A1211" s="10">
        <v>1152</v>
      </c>
      <c r="B1211" s="1144"/>
      <c r="D1211" s="2" t="str">
        <f t="shared" si="17"/>
        <v>OK</v>
      </c>
    </row>
    <row r="1212" spans="1:4">
      <c r="A1212" s="10">
        <v>1153</v>
      </c>
      <c r="B1212" s="1144"/>
      <c r="D1212" s="2" t="str">
        <f t="shared" si="17"/>
        <v>OK</v>
      </c>
    </row>
    <row r="1213" spans="1:4">
      <c r="A1213" s="10">
        <v>1154</v>
      </c>
      <c r="B1213" s="1144"/>
      <c r="D1213" s="2" t="str">
        <f t="shared" ref="D1213:D1276" si="18">IF(ISBLANK(B1213),"OK",IF(A1213-B1213=0,"OK","Error?"))</f>
        <v>OK</v>
      </c>
    </row>
    <row r="1214" spans="1:4">
      <c r="A1214" s="10">
        <v>1155</v>
      </c>
      <c r="B1214" s="1144"/>
      <c r="D1214" s="2" t="str">
        <f t="shared" si="18"/>
        <v>OK</v>
      </c>
    </row>
    <row r="1215" spans="1:4">
      <c r="A1215" s="10">
        <v>1156</v>
      </c>
      <c r="B1215" s="1144"/>
      <c r="D1215" s="2" t="str">
        <f t="shared" si="18"/>
        <v>OK</v>
      </c>
    </row>
    <row r="1216" spans="1:4">
      <c r="A1216" s="10">
        <v>1157</v>
      </c>
      <c r="B1216" s="1144"/>
      <c r="D1216" s="2" t="str">
        <f t="shared" si="18"/>
        <v>OK</v>
      </c>
    </row>
    <row r="1217" spans="1:4">
      <c r="A1217" s="5">
        <v>1158</v>
      </c>
      <c r="B1217" s="1144">
        <f>'Expenditures 16-24'!C126</f>
        <v>0</v>
      </c>
      <c r="D1217" s="2" t="str">
        <f t="shared" si="18"/>
        <v>Error?</v>
      </c>
    </row>
    <row r="1218" spans="1:4">
      <c r="A1218" s="5">
        <v>1159</v>
      </c>
      <c r="B1218" s="1144">
        <f>'Expenditures 16-24'!C127</f>
        <v>0</v>
      </c>
      <c r="D1218" s="2" t="str">
        <f t="shared" si="18"/>
        <v>Error?</v>
      </c>
    </row>
    <row r="1219" spans="1:4">
      <c r="A1219" s="5">
        <v>1160</v>
      </c>
      <c r="B1219" s="1144">
        <f>'Expenditures 16-24'!C128</f>
        <v>522569</v>
      </c>
      <c r="D1219" s="2" t="str">
        <f t="shared" si="18"/>
        <v>Error?</v>
      </c>
    </row>
    <row r="1220" spans="1:4">
      <c r="A1220" s="10">
        <v>1161</v>
      </c>
      <c r="B1220" s="1144"/>
      <c r="D1220" s="2" t="str">
        <f t="shared" si="18"/>
        <v>OK</v>
      </c>
    </row>
    <row r="1221" spans="1:4">
      <c r="A1221" s="5">
        <v>1162</v>
      </c>
      <c r="B1221" s="1144">
        <f>'Expenditures 16-24'!C131</f>
        <v>522569</v>
      </c>
      <c r="D1221" s="2" t="str">
        <f t="shared" si="18"/>
        <v>Error?</v>
      </c>
    </row>
    <row r="1222" spans="1:4">
      <c r="A1222" s="5">
        <v>1163</v>
      </c>
      <c r="B1222" s="1144">
        <f>'Expenditures 16-24'!C132</f>
        <v>0</v>
      </c>
      <c r="D1222" s="2" t="str">
        <f t="shared" si="18"/>
        <v>Error?</v>
      </c>
    </row>
    <row r="1223" spans="1:4">
      <c r="A1223" s="5">
        <v>1164</v>
      </c>
      <c r="B1223" s="1144">
        <f>'Expenditures 16-24'!C133</f>
        <v>522569</v>
      </c>
      <c r="C1223" s="2" t="s">
        <v>516</v>
      </c>
      <c r="D1223" s="2" t="str">
        <f t="shared" si="18"/>
        <v>Error?</v>
      </c>
    </row>
    <row r="1224" spans="1:4">
      <c r="A1224" s="5">
        <v>1165</v>
      </c>
      <c r="B1224" s="1144">
        <f>'Expenditures 16-24'!C155</f>
        <v>522569</v>
      </c>
      <c r="D1224" s="2" t="str">
        <f t="shared" si="18"/>
        <v>Error?</v>
      </c>
    </row>
    <row r="1225" spans="1:4">
      <c r="A1225" s="5">
        <v>1166</v>
      </c>
      <c r="B1225" s="1144">
        <f>'Expenditures 16-24'!D126</f>
        <v>0</v>
      </c>
      <c r="C1225" s="2" t="s">
        <v>516</v>
      </c>
      <c r="D1225" s="2" t="str">
        <f t="shared" si="18"/>
        <v>Error?</v>
      </c>
    </row>
    <row r="1226" spans="1:4">
      <c r="A1226" s="5">
        <v>1167</v>
      </c>
      <c r="B1226" s="1144">
        <f>'Expenditures 16-24'!D127</f>
        <v>0</v>
      </c>
      <c r="C1226" s="2" t="s">
        <v>516</v>
      </c>
      <c r="D1226" s="2" t="str">
        <f t="shared" si="18"/>
        <v>Error?</v>
      </c>
    </row>
    <row r="1227" spans="1:4">
      <c r="A1227" s="5">
        <v>1168</v>
      </c>
      <c r="B1227" s="1144">
        <f>'Expenditures 16-24'!D128</f>
        <v>100072</v>
      </c>
      <c r="D1227" s="2" t="str">
        <f t="shared" si="18"/>
        <v>Error?</v>
      </c>
    </row>
    <row r="1228" spans="1:4">
      <c r="A1228" s="10">
        <v>1169</v>
      </c>
      <c r="B1228" s="1144"/>
      <c r="D1228" s="2" t="str">
        <f t="shared" si="18"/>
        <v>OK</v>
      </c>
    </row>
    <row r="1229" spans="1:4">
      <c r="A1229" s="5">
        <v>1170</v>
      </c>
      <c r="B1229" s="1144">
        <f>'Expenditures 16-24'!D131</f>
        <v>100072</v>
      </c>
      <c r="D1229" s="2" t="str">
        <f t="shared" si="18"/>
        <v>Error?</v>
      </c>
    </row>
    <row r="1230" spans="1:4">
      <c r="A1230" s="5">
        <v>1171</v>
      </c>
      <c r="B1230" s="1144">
        <f>'Expenditures 16-24'!D132</f>
        <v>0</v>
      </c>
      <c r="D1230" s="2" t="str">
        <f t="shared" si="18"/>
        <v>Error?</v>
      </c>
    </row>
    <row r="1231" spans="1:4">
      <c r="A1231" s="5">
        <v>1172</v>
      </c>
      <c r="B1231" s="1144">
        <f>'Expenditures 16-24'!D133</f>
        <v>100072</v>
      </c>
      <c r="C1231" s="2" t="s">
        <v>516</v>
      </c>
      <c r="D1231" s="2" t="str">
        <f t="shared" si="18"/>
        <v>Error?</v>
      </c>
    </row>
    <row r="1232" spans="1:4">
      <c r="A1232" s="5">
        <v>1173</v>
      </c>
      <c r="B1232" s="1144">
        <f>'Expenditures 16-24'!D155</f>
        <v>100072</v>
      </c>
      <c r="D1232" s="2" t="str">
        <f t="shared" si="18"/>
        <v>Error?</v>
      </c>
    </row>
    <row r="1233" spans="1:4">
      <c r="A1233" s="5">
        <v>1174</v>
      </c>
      <c r="B1233" s="1144">
        <f>'Expenditures 16-24'!E126</f>
        <v>0</v>
      </c>
      <c r="C1233" s="2" t="s">
        <v>516</v>
      </c>
      <c r="D1233" s="2" t="str">
        <f t="shared" si="18"/>
        <v>Error?</v>
      </c>
    </row>
    <row r="1234" spans="1:4">
      <c r="A1234" s="5">
        <v>1175</v>
      </c>
      <c r="B1234" s="1144">
        <f>'Expenditures 16-24'!E127</f>
        <v>0</v>
      </c>
      <c r="C1234" s="2" t="s">
        <v>516</v>
      </c>
      <c r="D1234" s="2" t="str">
        <f t="shared" si="18"/>
        <v>Error?</v>
      </c>
    </row>
    <row r="1235" spans="1:4">
      <c r="A1235" s="5">
        <v>1176</v>
      </c>
      <c r="B1235" s="1144">
        <f>'Expenditures 16-24'!E128</f>
        <v>495187</v>
      </c>
      <c r="D1235" s="2" t="str">
        <f t="shared" si="18"/>
        <v>Error?</v>
      </c>
    </row>
    <row r="1236" spans="1:4">
      <c r="A1236" s="10">
        <v>1177</v>
      </c>
      <c r="B1236" s="1144"/>
      <c r="D1236" s="2" t="str">
        <f t="shared" si="18"/>
        <v>OK</v>
      </c>
    </row>
    <row r="1237" spans="1:4">
      <c r="A1237" s="5">
        <v>1178</v>
      </c>
      <c r="B1237" s="1144">
        <f>'Expenditures 16-24'!E131</f>
        <v>495187</v>
      </c>
      <c r="D1237" s="2" t="str">
        <f t="shared" si="18"/>
        <v>Error?</v>
      </c>
    </row>
    <row r="1238" spans="1:4">
      <c r="A1238" s="5">
        <v>1179</v>
      </c>
      <c r="B1238" s="1144">
        <f>'Expenditures 16-24'!E132</f>
        <v>0</v>
      </c>
      <c r="D1238" s="2" t="str">
        <f t="shared" si="18"/>
        <v>Error?</v>
      </c>
    </row>
    <row r="1239" spans="1:4">
      <c r="A1239" s="5">
        <v>1180</v>
      </c>
      <c r="B1239" s="1144">
        <f>'Expenditures 16-24'!E133</f>
        <v>495187</v>
      </c>
      <c r="C1239" s="2" t="s">
        <v>516</v>
      </c>
      <c r="D1239" s="2" t="str">
        <f t="shared" si="18"/>
        <v>Error?</v>
      </c>
    </row>
    <row r="1240" spans="1:4">
      <c r="A1240" s="5">
        <v>1181</v>
      </c>
      <c r="B1240" s="1144">
        <f>'Expenditures 16-24'!E155</f>
        <v>495187</v>
      </c>
      <c r="D1240" s="2" t="str">
        <f t="shared" si="18"/>
        <v>Error?</v>
      </c>
    </row>
    <row r="1241" spans="1:4">
      <c r="A1241" s="5">
        <v>1182</v>
      </c>
      <c r="B1241" s="1144">
        <f>'Expenditures 16-24'!F126</f>
        <v>0</v>
      </c>
      <c r="C1241" s="2" t="s">
        <v>516</v>
      </c>
      <c r="D1241" s="2" t="str">
        <f t="shared" si="18"/>
        <v>Error?</v>
      </c>
    </row>
    <row r="1242" spans="1:4">
      <c r="A1242" s="5">
        <v>1183</v>
      </c>
      <c r="B1242" s="1144">
        <f>'Expenditures 16-24'!F127</f>
        <v>0</v>
      </c>
      <c r="C1242" s="2" t="s">
        <v>516</v>
      </c>
      <c r="D1242" s="2" t="str">
        <f t="shared" si="18"/>
        <v>Error?</v>
      </c>
    </row>
    <row r="1243" spans="1:4">
      <c r="A1243" s="5">
        <v>1184</v>
      </c>
      <c r="B1243" s="1144">
        <f>'Expenditures 16-24'!F128</f>
        <v>277013</v>
      </c>
      <c r="D1243" s="2" t="str">
        <f t="shared" si="18"/>
        <v>Error?</v>
      </c>
    </row>
    <row r="1244" spans="1:4">
      <c r="A1244" s="10">
        <v>1185</v>
      </c>
      <c r="B1244" s="1144"/>
      <c r="D1244" s="2" t="str">
        <f t="shared" si="18"/>
        <v>OK</v>
      </c>
    </row>
    <row r="1245" spans="1:4">
      <c r="A1245" s="5">
        <v>1186</v>
      </c>
      <c r="B1245" s="1144">
        <f>'Expenditures 16-24'!F131</f>
        <v>277013</v>
      </c>
      <c r="D1245" s="2" t="str">
        <f t="shared" si="18"/>
        <v>Error?</v>
      </c>
    </row>
    <row r="1246" spans="1:4">
      <c r="A1246" s="5">
        <v>1187</v>
      </c>
      <c r="B1246" s="1144">
        <f>'Expenditures 16-24'!F132</f>
        <v>0</v>
      </c>
      <c r="D1246" s="2" t="str">
        <f t="shared" si="18"/>
        <v>Error?</v>
      </c>
    </row>
    <row r="1247" spans="1:4">
      <c r="A1247" s="5">
        <v>1188</v>
      </c>
      <c r="B1247" s="1144">
        <f>'Expenditures 16-24'!F133</f>
        <v>277013</v>
      </c>
      <c r="C1247" s="2" t="s">
        <v>516</v>
      </c>
      <c r="D1247" s="2" t="str">
        <f t="shared" si="18"/>
        <v>Error?</v>
      </c>
    </row>
    <row r="1248" spans="1:4">
      <c r="A1248" s="5">
        <v>1189</v>
      </c>
      <c r="B1248" s="1144">
        <f>'Expenditures 16-24'!F155</f>
        <v>277013</v>
      </c>
      <c r="D1248" s="2" t="str">
        <f t="shared" si="18"/>
        <v>Error?</v>
      </c>
    </row>
    <row r="1249" spans="1:4">
      <c r="A1249" s="5">
        <v>1190</v>
      </c>
      <c r="B1249" s="1144">
        <f>'Expenditures 16-24'!G126</f>
        <v>0</v>
      </c>
      <c r="C1249" s="2" t="s">
        <v>516</v>
      </c>
      <c r="D1249" s="2" t="str">
        <f t="shared" si="18"/>
        <v>Error?</v>
      </c>
    </row>
    <row r="1250" spans="1:4">
      <c r="A1250" s="5">
        <v>1191</v>
      </c>
      <c r="B1250" s="1144">
        <f>'Expenditures 16-24'!G127</f>
        <v>0</v>
      </c>
      <c r="C1250" s="2" t="s">
        <v>516</v>
      </c>
      <c r="D1250" s="2" t="str">
        <f t="shared" si="18"/>
        <v>Error?</v>
      </c>
    </row>
    <row r="1251" spans="1:4">
      <c r="A1251" s="5">
        <v>1192</v>
      </c>
      <c r="B1251" s="1144">
        <f>'Expenditures 16-24'!G128</f>
        <v>152092</v>
      </c>
      <c r="D1251" s="2" t="str">
        <f t="shared" si="18"/>
        <v>Error?</v>
      </c>
    </row>
    <row r="1252" spans="1:4">
      <c r="A1252" s="5">
        <v>1193</v>
      </c>
      <c r="B1252" s="1144">
        <f>'Expenditures 16-24'!G130</f>
        <v>0</v>
      </c>
      <c r="D1252" s="2" t="str">
        <f t="shared" si="18"/>
        <v>Error?</v>
      </c>
    </row>
    <row r="1253" spans="1:4">
      <c r="A1253" s="10">
        <v>1194</v>
      </c>
      <c r="B1253" s="1144"/>
      <c r="D1253" s="2" t="str">
        <f t="shared" si="18"/>
        <v>OK</v>
      </c>
    </row>
    <row r="1254" spans="1:4">
      <c r="A1254" s="5">
        <v>1195</v>
      </c>
      <c r="B1254" s="1144">
        <f>'Expenditures 16-24'!G131</f>
        <v>152092</v>
      </c>
      <c r="D1254" s="2" t="str">
        <f t="shared" si="18"/>
        <v>Error?</v>
      </c>
    </row>
    <row r="1255" spans="1:4">
      <c r="A1255" s="5">
        <v>1196</v>
      </c>
      <c r="B1255" s="1144">
        <f>'Expenditures 16-24'!G132</f>
        <v>0</v>
      </c>
      <c r="D1255" s="2" t="str">
        <f t="shared" si="18"/>
        <v>Error?</v>
      </c>
    </row>
    <row r="1256" spans="1:4">
      <c r="A1256" s="5">
        <v>1197</v>
      </c>
      <c r="B1256" s="1144">
        <f>'Expenditures 16-24'!G133</f>
        <v>152092</v>
      </c>
      <c r="C1256" s="2" t="s">
        <v>516</v>
      </c>
      <c r="D1256" s="2" t="str">
        <f t="shared" si="18"/>
        <v>Error?</v>
      </c>
    </row>
    <row r="1257" spans="1:4">
      <c r="A1257" s="5">
        <v>1198</v>
      </c>
      <c r="B1257" s="1144">
        <f>'Expenditures 16-24'!G155</f>
        <v>152092</v>
      </c>
      <c r="D1257" s="2" t="str">
        <f t="shared" si="18"/>
        <v>Error?</v>
      </c>
    </row>
    <row r="1258" spans="1:4">
      <c r="A1258" s="5">
        <v>1199</v>
      </c>
      <c r="B1258" s="1144">
        <f>'Expenditures 16-24'!H126</f>
        <v>0</v>
      </c>
      <c r="C1258" s="2" t="s">
        <v>516</v>
      </c>
      <c r="D1258" s="2" t="str">
        <f t="shared" si="18"/>
        <v>Error?</v>
      </c>
    </row>
    <row r="1259" spans="1:4">
      <c r="A1259" s="5">
        <v>1200</v>
      </c>
      <c r="B1259" s="1144">
        <f>'Expenditures 16-24'!H127</f>
        <v>0</v>
      </c>
      <c r="C1259" s="2" t="s">
        <v>516</v>
      </c>
      <c r="D1259" s="2" t="str">
        <f t="shared" si="18"/>
        <v>Error?</v>
      </c>
    </row>
    <row r="1260" spans="1:4">
      <c r="A1260" s="5">
        <v>1201</v>
      </c>
      <c r="B1260" s="1144">
        <f>'Expenditures 16-24'!H128</f>
        <v>0</v>
      </c>
      <c r="D1260" s="2" t="str">
        <f t="shared" si="18"/>
        <v>Error?</v>
      </c>
    </row>
    <row r="1261" spans="1:4">
      <c r="A1261" s="10">
        <v>1202</v>
      </c>
      <c r="B1261" s="1144"/>
      <c r="D1261" s="2" t="str">
        <f t="shared" si="18"/>
        <v>OK</v>
      </c>
    </row>
    <row r="1262" spans="1:4">
      <c r="A1262" s="5">
        <v>1203</v>
      </c>
      <c r="B1262" s="1144">
        <f>'Expenditures 16-24'!H131</f>
        <v>0</v>
      </c>
      <c r="D1262" s="2" t="str">
        <f t="shared" si="18"/>
        <v>Error?</v>
      </c>
    </row>
    <row r="1263" spans="1:4">
      <c r="A1263" s="5">
        <v>1204</v>
      </c>
      <c r="B1263" s="1144">
        <f>'Expenditures 16-24'!H132</f>
        <v>0</v>
      </c>
      <c r="D1263" s="2" t="str">
        <f t="shared" si="18"/>
        <v>Error?</v>
      </c>
    </row>
    <row r="1264" spans="1:4">
      <c r="A1264" s="5">
        <v>1205</v>
      </c>
      <c r="B1264" s="1144">
        <f>'Expenditures 16-24'!H133</f>
        <v>0</v>
      </c>
      <c r="C1264" s="2" t="s">
        <v>516</v>
      </c>
      <c r="D1264" s="2" t="str">
        <f t="shared" si="18"/>
        <v>Error?</v>
      </c>
    </row>
    <row r="1265" spans="1:4">
      <c r="A1265" s="5">
        <v>1206</v>
      </c>
      <c r="B1265" s="1144">
        <f>'Expenditures 16-24'!H143</f>
        <v>0</v>
      </c>
      <c r="D1265" s="2" t="str">
        <f t="shared" si="18"/>
        <v>Error?</v>
      </c>
    </row>
    <row r="1266" spans="1:4">
      <c r="A1266" s="5">
        <v>1207</v>
      </c>
      <c r="B1266" s="1144">
        <f>'Expenditures 16-24'!H146</f>
        <v>0</v>
      </c>
      <c r="C1266" s="2" t="s">
        <v>516</v>
      </c>
      <c r="D1266" s="2" t="str">
        <f t="shared" si="18"/>
        <v>Error?</v>
      </c>
    </row>
    <row r="1267" spans="1:4">
      <c r="A1267" s="5">
        <v>1208</v>
      </c>
      <c r="B1267" s="1144">
        <f>'Expenditures 16-24'!H147</f>
        <v>0</v>
      </c>
      <c r="C1267" s="2" t="s">
        <v>516</v>
      </c>
      <c r="D1267" s="2" t="str">
        <f t="shared" si="18"/>
        <v>Error?</v>
      </c>
    </row>
    <row r="1268" spans="1:4">
      <c r="A1268" s="5">
        <v>1209</v>
      </c>
      <c r="B1268" s="1144">
        <f>'Expenditures 16-24'!H150</f>
        <v>0</v>
      </c>
      <c r="D1268" s="2" t="str">
        <f t="shared" si="18"/>
        <v>Error?</v>
      </c>
    </row>
    <row r="1269" spans="1:4">
      <c r="A1269" s="10">
        <v>1210</v>
      </c>
      <c r="B1269" s="1144"/>
      <c r="D1269" s="2" t="str">
        <f t="shared" si="18"/>
        <v>OK</v>
      </c>
    </row>
    <row r="1270" spans="1:4">
      <c r="A1270" s="5">
        <v>1211</v>
      </c>
      <c r="B1270" s="1144">
        <f>'Expenditures 16-24'!H153</f>
        <v>0</v>
      </c>
      <c r="D1270" s="2" t="str">
        <f t="shared" si="18"/>
        <v>Error?</v>
      </c>
    </row>
    <row r="1271" spans="1:4">
      <c r="A1271" s="5">
        <v>1212</v>
      </c>
      <c r="B1271" s="1144">
        <f>'Expenditures 16-24'!H155</f>
        <v>0</v>
      </c>
      <c r="D1271" s="2" t="str">
        <f t="shared" si="18"/>
        <v>Error?</v>
      </c>
    </row>
    <row r="1272" spans="1:4">
      <c r="A1272" s="5">
        <v>1213</v>
      </c>
      <c r="B1272" s="1144">
        <f>'Expenditures 16-24'!K126</f>
        <v>0</v>
      </c>
      <c r="C1272" s="2" t="s">
        <v>516</v>
      </c>
      <c r="D1272" s="2" t="str">
        <f t="shared" si="18"/>
        <v>Error?</v>
      </c>
    </row>
    <row r="1273" spans="1:4">
      <c r="A1273" s="5">
        <v>1214</v>
      </c>
      <c r="B1273" s="1144">
        <f>'Expenditures 16-24'!K127</f>
        <v>0</v>
      </c>
      <c r="C1273" s="2" t="s">
        <v>516</v>
      </c>
      <c r="D1273" s="2" t="str">
        <f t="shared" si="18"/>
        <v>Error?</v>
      </c>
    </row>
    <row r="1274" spans="1:4">
      <c r="A1274" s="5">
        <v>1215</v>
      </c>
      <c r="B1274" s="1144">
        <f>'Expenditures 16-24'!K128</f>
        <v>1741417</v>
      </c>
      <c r="C1274" s="2" t="s">
        <v>516</v>
      </c>
      <c r="D1274" s="2" t="str">
        <f t="shared" si="18"/>
        <v>Error?</v>
      </c>
    </row>
    <row r="1275" spans="1:4">
      <c r="A1275" s="5">
        <v>1216</v>
      </c>
      <c r="B1275" s="1144">
        <f>'Expenditures 16-24'!K130</f>
        <v>0</v>
      </c>
      <c r="C1275" s="2" t="s">
        <v>516</v>
      </c>
      <c r="D1275" s="2" t="str">
        <f t="shared" si="18"/>
        <v>Error?</v>
      </c>
    </row>
    <row r="1276" spans="1:4">
      <c r="A1276" s="10">
        <v>1217</v>
      </c>
      <c r="B1276" s="1144"/>
      <c r="C1276" s="2" t="s">
        <v>516</v>
      </c>
      <c r="D1276" s="2" t="str">
        <f t="shared" si="18"/>
        <v>OK</v>
      </c>
    </row>
    <row r="1277" spans="1:4">
      <c r="A1277" s="5">
        <v>1218</v>
      </c>
      <c r="B1277" s="1144">
        <f>'Expenditures 16-24'!K131</f>
        <v>1741417</v>
      </c>
      <c r="C1277" s="2" t="s">
        <v>516</v>
      </c>
      <c r="D1277" s="2" t="str">
        <f t="shared" ref="D1277:D1340" si="19">IF(ISBLANK(B1277),"OK",IF(A1277-B1277=0,"OK","Error?"))</f>
        <v>Error?</v>
      </c>
    </row>
    <row r="1278" spans="1:4">
      <c r="A1278" s="5">
        <v>1219</v>
      </c>
      <c r="B1278" s="1144">
        <f>'Expenditures 16-24'!K132</f>
        <v>0</v>
      </c>
      <c r="D1278" s="2" t="str">
        <f t="shared" si="19"/>
        <v>Error?</v>
      </c>
    </row>
    <row r="1279" spans="1:4">
      <c r="A1279" s="5">
        <v>1220</v>
      </c>
      <c r="B1279" s="1144">
        <f>'Expenditures 16-24'!K133</f>
        <v>1741417</v>
      </c>
      <c r="C1279" s="2" t="s">
        <v>516</v>
      </c>
      <c r="D1279" s="2" t="str">
        <f t="shared" si="19"/>
        <v>Error?</v>
      </c>
    </row>
    <row r="1280" spans="1:4">
      <c r="A1280" s="5">
        <v>1221</v>
      </c>
      <c r="B1280" s="1144">
        <f>'Expenditures 16-24'!K143</f>
        <v>0</v>
      </c>
      <c r="C1280" s="2" t="s">
        <v>516</v>
      </c>
      <c r="D1280" s="2" t="str">
        <f t="shared" si="19"/>
        <v>Error?</v>
      </c>
    </row>
    <row r="1281" spans="1:4">
      <c r="A1281" s="5">
        <v>1222</v>
      </c>
      <c r="B1281" s="1144">
        <f>'Expenditures 16-24'!K146</f>
        <v>0</v>
      </c>
      <c r="C1281" s="2" t="s">
        <v>516</v>
      </c>
      <c r="D1281" s="2" t="str">
        <f t="shared" si="19"/>
        <v>Error?</v>
      </c>
    </row>
    <row r="1282" spans="1:4">
      <c r="A1282" s="5">
        <v>1223</v>
      </c>
      <c r="B1282" s="1144">
        <f>'Expenditures 16-24'!K147</f>
        <v>0</v>
      </c>
      <c r="C1282" s="2" t="s">
        <v>516</v>
      </c>
      <c r="D1282" s="2" t="str">
        <f t="shared" si="19"/>
        <v>Error?</v>
      </c>
    </row>
    <row r="1283" spans="1:4">
      <c r="A1283" s="5">
        <v>1224</v>
      </c>
      <c r="B1283" s="1144">
        <f>'Expenditures 16-24'!K150</f>
        <v>0</v>
      </c>
      <c r="C1283" s="2" t="s">
        <v>516</v>
      </c>
      <c r="D1283" s="2" t="str">
        <f t="shared" si="19"/>
        <v>Error?</v>
      </c>
    </row>
    <row r="1284" spans="1:4">
      <c r="A1284" s="10">
        <v>1225</v>
      </c>
      <c r="B1284" s="1144"/>
      <c r="C1284" s="2" t="s">
        <v>516</v>
      </c>
      <c r="D1284" s="2" t="str">
        <f t="shared" si="19"/>
        <v>OK</v>
      </c>
    </row>
    <row r="1285" spans="1:4">
      <c r="A1285" s="12">
        <v>1226</v>
      </c>
      <c r="B1285" s="1144">
        <f>'Expenditures 16-24'!K153</f>
        <v>0</v>
      </c>
      <c r="C1285" s="2" t="s">
        <v>516</v>
      </c>
      <c r="D1285" s="2" t="str">
        <f t="shared" si="19"/>
        <v>Error?</v>
      </c>
    </row>
    <row r="1286" spans="1:4">
      <c r="A1286" s="5">
        <v>1227</v>
      </c>
      <c r="B1286" s="1144">
        <f>'Expenditures 16-24'!K155</f>
        <v>1741417</v>
      </c>
      <c r="D1286" s="2" t="str">
        <f t="shared" si="19"/>
        <v>Error?</v>
      </c>
    </row>
    <row r="1287" spans="1:4">
      <c r="A1287" s="5">
        <v>1228</v>
      </c>
      <c r="B1287" s="1144">
        <f>'Expenditures 16-24'!K156</f>
        <v>530662</v>
      </c>
      <c r="C1287" s="2" t="s">
        <v>516</v>
      </c>
      <c r="D1287" s="2" t="str">
        <f t="shared" si="19"/>
        <v>Error?</v>
      </c>
    </row>
    <row r="1288" spans="1:4">
      <c r="A1288" s="10">
        <v>1229</v>
      </c>
      <c r="B1288" s="1144"/>
      <c r="C1288" s="2" t="s">
        <v>516</v>
      </c>
      <c r="D1288" s="2" t="str">
        <f t="shared" si="19"/>
        <v>OK</v>
      </c>
    </row>
    <row r="1289" spans="1:4">
      <c r="A1289" s="10">
        <v>1230</v>
      </c>
      <c r="B1289" s="1144"/>
      <c r="C1289" s="2" t="s">
        <v>516</v>
      </c>
      <c r="D1289" s="2" t="str">
        <f t="shared" si="19"/>
        <v>OK</v>
      </c>
    </row>
    <row r="1290" spans="1:4">
      <c r="A1290" s="10">
        <v>1231</v>
      </c>
      <c r="B1290" s="1144"/>
      <c r="D1290" s="2" t="str">
        <f t="shared" si="19"/>
        <v>OK</v>
      </c>
    </row>
    <row r="1291" spans="1:4">
      <c r="A1291" s="10">
        <v>1232</v>
      </c>
      <c r="B1291" s="1144"/>
      <c r="D1291" s="2" t="str">
        <f t="shared" si="19"/>
        <v>OK</v>
      </c>
    </row>
    <row r="1292" spans="1:4">
      <c r="A1292" s="10">
        <v>1233</v>
      </c>
      <c r="B1292" s="1144"/>
      <c r="D1292" s="2" t="str">
        <f t="shared" si="19"/>
        <v>OK</v>
      </c>
    </row>
    <row r="1293" spans="1:4">
      <c r="A1293" s="10">
        <v>1234</v>
      </c>
      <c r="B1293" s="1144"/>
      <c r="D1293" s="2" t="str">
        <f t="shared" si="19"/>
        <v>OK</v>
      </c>
    </row>
    <row r="1294" spans="1:4">
      <c r="A1294" s="10">
        <v>1235</v>
      </c>
      <c r="B1294" s="1144"/>
      <c r="D1294" s="2" t="str">
        <f t="shared" si="19"/>
        <v>OK</v>
      </c>
    </row>
    <row r="1295" spans="1:4">
      <c r="A1295" s="10">
        <v>1236</v>
      </c>
      <c r="B1295" s="1144"/>
      <c r="D1295" s="2" t="str">
        <f t="shared" si="19"/>
        <v>OK</v>
      </c>
    </row>
    <row r="1296" spans="1:4">
      <c r="A1296" s="10">
        <v>1237</v>
      </c>
      <c r="B1296" s="1144"/>
      <c r="D1296" s="2" t="str">
        <f t="shared" si="19"/>
        <v>OK</v>
      </c>
    </row>
    <row r="1297" spans="1:4">
      <c r="A1297" s="10">
        <v>1238</v>
      </c>
      <c r="B1297" s="1144"/>
      <c r="D1297" s="2" t="str">
        <f t="shared" si="19"/>
        <v>OK</v>
      </c>
    </row>
    <row r="1298" spans="1:4">
      <c r="A1298" s="10">
        <v>1239</v>
      </c>
      <c r="B1298" s="1144"/>
      <c r="D1298" s="2" t="str">
        <f t="shared" si="19"/>
        <v>OK</v>
      </c>
    </row>
    <row r="1299" spans="1:4">
      <c r="A1299" s="10">
        <v>1240</v>
      </c>
      <c r="B1299" s="1144"/>
      <c r="D1299" s="2" t="str">
        <f t="shared" si="19"/>
        <v>OK</v>
      </c>
    </row>
    <row r="1300" spans="1:4">
      <c r="A1300" s="10">
        <v>1241</v>
      </c>
      <c r="B1300" s="1144"/>
      <c r="D1300" s="2" t="str">
        <f t="shared" si="19"/>
        <v>OK</v>
      </c>
    </row>
    <row r="1301" spans="1:4">
      <c r="A1301" s="10">
        <v>1242</v>
      </c>
      <c r="B1301" s="1144"/>
      <c r="D1301" s="2" t="str">
        <f t="shared" si="19"/>
        <v>OK</v>
      </c>
    </row>
    <row r="1302" spans="1:4">
      <c r="A1302" s="10">
        <v>1243</v>
      </c>
      <c r="B1302" s="1144"/>
      <c r="D1302" s="2" t="str">
        <f t="shared" si="19"/>
        <v>OK</v>
      </c>
    </row>
    <row r="1303" spans="1:4">
      <c r="A1303" s="10">
        <v>1244</v>
      </c>
      <c r="B1303" s="1144"/>
      <c r="D1303" s="2" t="str">
        <f t="shared" si="19"/>
        <v>OK</v>
      </c>
    </row>
    <row r="1304" spans="1:4">
      <c r="A1304" s="10">
        <v>1245</v>
      </c>
      <c r="B1304" s="1144"/>
      <c r="D1304" s="2" t="str">
        <f t="shared" si="19"/>
        <v>OK</v>
      </c>
    </row>
    <row r="1305" spans="1:4">
      <c r="A1305" s="5">
        <v>1246</v>
      </c>
      <c r="B1305" s="1144">
        <f>'Expenditures 16-24'!E175</f>
        <v>0</v>
      </c>
      <c r="D1305" s="2" t="str">
        <f t="shared" si="19"/>
        <v>Error?</v>
      </c>
    </row>
    <row r="1306" spans="1:4">
      <c r="A1306" s="5">
        <v>1247</v>
      </c>
      <c r="B1306" s="1144">
        <f>'Expenditures 16-24'!E176</f>
        <v>0</v>
      </c>
      <c r="D1306" s="2" t="str">
        <f t="shared" si="19"/>
        <v>Error?</v>
      </c>
    </row>
    <row r="1307" spans="1:4">
      <c r="A1307" s="5">
        <v>1248</v>
      </c>
      <c r="B1307" s="1144">
        <f>'Expenditures 16-24'!E178</f>
        <v>0</v>
      </c>
      <c r="D1307" s="2" t="str">
        <f t="shared" si="19"/>
        <v>Error?</v>
      </c>
    </row>
    <row r="1308" spans="1:4">
      <c r="A1308" s="5">
        <v>1249</v>
      </c>
      <c r="B1308" s="1144">
        <f>'Expenditures 16-24'!H167</f>
        <v>0</v>
      </c>
      <c r="C1308" s="2" t="s">
        <v>516</v>
      </c>
      <c r="D1308" s="2" t="str">
        <f t="shared" si="19"/>
        <v>Error?</v>
      </c>
    </row>
    <row r="1309" spans="1:4">
      <c r="A1309" s="5">
        <v>1250</v>
      </c>
      <c r="B1309" s="1144">
        <f>'Expenditures 16-24'!H168</f>
        <v>0</v>
      </c>
      <c r="C1309" s="2" t="s">
        <v>516</v>
      </c>
      <c r="D1309" s="2" t="str">
        <f t="shared" si="19"/>
        <v>Error?</v>
      </c>
    </row>
    <row r="1310" spans="1:4">
      <c r="A1310" s="5">
        <v>1251</v>
      </c>
      <c r="B1310" s="1144">
        <f>'Expenditures 16-24'!H173</f>
        <v>51718</v>
      </c>
      <c r="D1310" s="2" t="str">
        <f t="shared" si="19"/>
        <v>Error?</v>
      </c>
    </row>
    <row r="1311" spans="1:4">
      <c r="A1311" s="5">
        <v>1252</v>
      </c>
      <c r="B1311" s="1144">
        <f>'Expenditures 16-24'!H171</f>
        <v>0</v>
      </c>
      <c r="D1311" s="2" t="str">
        <f t="shared" si="19"/>
        <v>Error?</v>
      </c>
    </row>
    <row r="1312" spans="1:4">
      <c r="A1312" s="5">
        <v>1253</v>
      </c>
      <c r="B1312" s="1144">
        <f>'Expenditures 16-24'!H172</f>
        <v>0</v>
      </c>
      <c r="D1312" s="2" t="str">
        <f t="shared" si="19"/>
        <v>Error?</v>
      </c>
    </row>
    <row r="1313" spans="1:4">
      <c r="A1313" s="5">
        <v>1254</v>
      </c>
      <c r="B1313" s="1144">
        <f>'Expenditures 16-24'!H174</f>
        <v>620500</v>
      </c>
      <c r="D1313" s="2" t="str">
        <f t="shared" si="19"/>
        <v>Error?</v>
      </c>
    </row>
    <row r="1314" spans="1:4">
      <c r="A1314" s="5">
        <v>1255</v>
      </c>
      <c r="B1314" s="1144">
        <f>'Expenditures 16-24'!H175</f>
        <v>90244</v>
      </c>
      <c r="C1314" s="2" t="s">
        <v>516</v>
      </c>
      <c r="D1314" s="2" t="str">
        <f t="shared" si="19"/>
        <v>Error?</v>
      </c>
    </row>
    <row r="1315" spans="1:4">
      <c r="A1315" s="5">
        <v>1256</v>
      </c>
      <c r="B1315" s="1144">
        <f>'Expenditures 16-24'!H176</f>
        <v>762462</v>
      </c>
      <c r="D1315" s="2" t="str">
        <f t="shared" si="19"/>
        <v>Error?</v>
      </c>
    </row>
    <row r="1316" spans="1:4">
      <c r="A1316" s="5">
        <v>1257</v>
      </c>
      <c r="B1316" s="1144">
        <f>'Expenditures 16-24'!H178</f>
        <v>762462</v>
      </c>
      <c r="D1316" s="2" t="str">
        <f t="shared" si="19"/>
        <v>Error?</v>
      </c>
    </row>
    <row r="1317" spans="1:4">
      <c r="A1317" s="10">
        <v>1258</v>
      </c>
      <c r="B1317" s="1144"/>
      <c r="C1317" s="2" t="s">
        <v>516</v>
      </c>
      <c r="D1317" s="2" t="str">
        <f t="shared" si="19"/>
        <v>OK</v>
      </c>
    </row>
    <row r="1318" spans="1:4">
      <c r="A1318" s="10">
        <v>1259</v>
      </c>
      <c r="B1318" s="1144"/>
      <c r="C1318" s="2" t="s">
        <v>516</v>
      </c>
      <c r="D1318" s="2" t="str">
        <f t="shared" si="19"/>
        <v>OK</v>
      </c>
    </row>
    <row r="1319" spans="1:4">
      <c r="A1319" s="10">
        <v>1260</v>
      </c>
      <c r="B1319" s="1144"/>
      <c r="C1319" s="2" t="s">
        <v>516</v>
      </c>
      <c r="D1319" s="2" t="str">
        <f t="shared" si="19"/>
        <v>OK</v>
      </c>
    </row>
    <row r="1320" spans="1:4">
      <c r="A1320" s="10">
        <v>1261</v>
      </c>
      <c r="B1320" s="1144"/>
      <c r="D1320" s="2" t="str">
        <f t="shared" si="19"/>
        <v>OK</v>
      </c>
    </row>
    <row r="1321" spans="1:4">
      <c r="A1321" s="5">
        <v>1262</v>
      </c>
      <c r="B1321" s="1144">
        <f>'Expenditures 16-24'!K164</f>
        <v>0</v>
      </c>
      <c r="C1321" s="2" t="s">
        <v>516</v>
      </c>
      <c r="D1321" s="2" t="str">
        <f t="shared" si="19"/>
        <v>Error?</v>
      </c>
    </row>
    <row r="1322" spans="1:4">
      <c r="A1322" s="5">
        <v>1263</v>
      </c>
      <c r="B1322" s="1144">
        <f>'Expenditures 16-24'!K167</f>
        <v>0</v>
      </c>
      <c r="C1322" s="2" t="s">
        <v>516</v>
      </c>
      <c r="D1322" s="2" t="str">
        <f t="shared" si="19"/>
        <v>Error?</v>
      </c>
    </row>
    <row r="1323" spans="1:4">
      <c r="A1323" s="5">
        <v>1264</v>
      </c>
      <c r="B1323" s="1144">
        <f>'Expenditures 16-24'!K168</f>
        <v>0</v>
      </c>
      <c r="C1323" s="2" t="s">
        <v>516</v>
      </c>
      <c r="D1323" s="2" t="str">
        <f t="shared" si="19"/>
        <v>Error?</v>
      </c>
    </row>
    <row r="1324" spans="1:4">
      <c r="A1324" s="5">
        <v>1265</v>
      </c>
      <c r="B1324" s="1144">
        <f>'Expenditures 16-24'!K173</f>
        <v>51718</v>
      </c>
      <c r="C1324" s="2" t="s">
        <v>516</v>
      </c>
      <c r="D1324" s="2" t="str">
        <f t="shared" si="19"/>
        <v>Error?</v>
      </c>
    </row>
    <row r="1325" spans="1:4">
      <c r="A1325" s="5">
        <v>1266</v>
      </c>
      <c r="B1325" s="1144">
        <f>'Expenditures 16-24'!K171</f>
        <v>0</v>
      </c>
      <c r="C1325" s="2" t="s">
        <v>516</v>
      </c>
      <c r="D1325" s="2" t="str">
        <f t="shared" si="19"/>
        <v>Error?</v>
      </c>
    </row>
    <row r="1326" spans="1:4">
      <c r="A1326" s="5">
        <v>1267</v>
      </c>
      <c r="B1326" s="1144">
        <f>'Expenditures 16-24'!K172</f>
        <v>0</v>
      </c>
      <c r="C1326" s="2" t="s">
        <v>516</v>
      </c>
      <c r="D1326" s="2" t="str">
        <f t="shared" si="19"/>
        <v>Error?</v>
      </c>
    </row>
    <row r="1327" spans="1:4">
      <c r="A1327" s="5">
        <v>1268</v>
      </c>
      <c r="B1327" s="1144">
        <f>'Expenditures 16-24'!K174</f>
        <v>620500</v>
      </c>
      <c r="C1327" s="2" t="s">
        <v>516</v>
      </c>
      <c r="D1327" s="2" t="str">
        <f t="shared" si="19"/>
        <v>Error?</v>
      </c>
    </row>
    <row r="1328" spans="1:4">
      <c r="A1328" s="5">
        <v>1269</v>
      </c>
      <c r="B1328" s="1144">
        <f>'Expenditures 16-24'!K175</f>
        <v>90244</v>
      </c>
      <c r="C1328" s="2" t="s">
        <v>516</v>
      </c>
      <c r="D1328" s="2" t="str">
        <f t="shared" si="19"/>
        <v>Error?</v>
      </c>
    </row>
    <row r="1329" spans="1:4">
      <c r="A1329" s="5">
        <v>1270</v>
      </c>
      <c r="B1329" s="1144">
        <f>'Expenditures 16-24'!K176</f>
        <v>762462</v>
      </c>
      <c r="C1329" s="2" t="s">
        <v>516</v>
      </c>
      <c r="D1329" s="2" t="str">
        <f t="shared" si="19"/>
        <v>Error?</v>
      </c>
    </row>
    <row r="1330" spans="1:4">
      <c r="A1330" s="5">
        <v>1271</v>
      </c>
      <c r="B1330" s="1144">
        <f>'Expenditures 16-24'!K178</f>
        <v>762462</v>
      </c>
      <c r="C1330" s="2" t="s">
        <v>516</v>
      </c>
      <c r="D1330" s="2" t="str">
        <f t="shared" si="19"/>
        <v>Error?</v>
      </c>
    </row>
    <row r="1331" spans="1:4">
      <c r="A1331" s="5">
        <v>1272</v>
      </c>
      <c r="B1331" s="1144">
        <f>'Expenditures 16-24'!K179</f>
        <v>-115260</v>
      </c>
      <c r="C1331" s="2" t="s">
        <v>516</v>
      </c>
      <c r="D1331" s="2" t="str">
        <f t="shared" si="19"/>
        <v>Error?</v>
      </c>
    </row>
    <row r="1332" spans="1:4">
      <c r="A1332" s="10">
        <v>1273</v>
      </c>
      <c r="B1332" s="1144"/>
      <c r="C1332" s="2" t="s">
        <v>516</v>
      </c>
      <c r="D1332" s="2" t="str">
        <f t="shared" si="19"/>
        <v>OK</v>
      </c>
    </row>
    <row r="1333" spans="1:4">
      <c r="A1333" s="5">
        <v>1274</v>
      </c>
      <c r="B1333" s="1144">
        <f>'Expenditures 16-24'!C186</f>
        <v>67203</v>
      </c>
      <c r="C1333" s="2" t="s">
        <v>516</v>
      </c>
      <c r="D1333" s="2" t="str">
        <f t="shared" si="19"/>
        <v>Error?</v>
      </c>
    </row>
    <row r="1334" spans="1:4">
      <c r="A1334" s="5">
        <v>1275</v>
      </c>
      <c r="B1334" s="1144"/>
      <c r="D1334" s="2" t="str">
        <f t="shared" si="19"/>
        <v>OK</v>
      </c>
    </row>
    <row r="1335" spans="1:4">
      <c r="A1335" s="10">
        <v>1276</v>
      </c>
      <c r="B1335" s="1144"/>
      <c r="D1335" s="2" t="str">
        <f t="shared" si="19"/>
        <v>OK</v>
      </c>
    </row>
    <row r="1336" spans="1:4">
      <c r="A1336" s="5">
        <v>1277</v>
      </c>
      <c r="B1336" s="1144">
        <f>'Expenditures 16-24'!C187</f>
        <v>0</v>
      </c>
      <c r="D1336" s="2" t="str">
        <f t="shared" si="19"/>
        <v>Error?</v>
      </c>
    </row>
    <row r="1337" spans="1:4">
      <c r="A1337" s="5">
        <v>1278</v>
      </c>
      <c r="B1337" s="1144">
        <f>'Expenditures 16-24'!C188</f>
        <v>67203</v>
      </c>
      <c r="D1337" s="2" t="str">
        <f t="shared" si="19"/>
        <v>Error?</v>
      </c>
    </row>
    <row r="1338" spans="1:4">
      <c r="A1338" s="5">
        <v>1279</v>
      </c>
      <c r="B1338" s="1144">
        <f>'Expenditures 16-24'!C214</f>
        <v>67203</v>
      </c>
      <c r="D1338" s="2" t="str">
        <f t="shared" si="19"/>
        <v>Error?</v>
      </c>
    </row>
    <row r="1339" spans="1:4">
      <c r="A1339" s="5">
        <v>1280</v>
      </c>
      <c r="B1339" s="1144">
        <f>'Expenditures 16-24'!D186</f>
        <v>19600</v>
      </c>
      <c r="C1339" s="2" t="s">
        <v>516</v>
      </c>
      <c r="D1339" s="2" t="str">
        <f t="shared" si="19"/>
        <v>Error?</v>
      </c>
    </row>
    <row r="1340" spans="1:4">
      <c r="A1340" s="10">
        <v>1281</v>
      </c>
      <c r="B1340" s="1144"/>
      <c r="C1340" s="2" t="s">
        <v>516</v>
      </c>
      <c r="D1340" s="2" t="str">
        <f t="shared" si="19"/>
        <v>OK</v>
      </c>
    </row>
    <row r="1341" spans="1:4">
      <c r="A1341" s="10">
        <v>1282</v>
      </c>
      <c r="B1341" s="1144"/>
      <c r="D1341" s="2" t="str">
        <f t="shared" ref="D1341:D1404" si="20">IF(ISBLANK(B1341),"OK",IF(A1341-B1341=0,"OK","Error?"))</f>
        <v>OK</v>
      </c>
    </row>
    <row r="1342" spans="1:4">
      <c r="A1342" s="5">
        <v>1283</v>
      </c>
      <c r="B1342" s="1144">
        <f>'Expenditures 16-24'!D187</f>
        <v>0</v>
      </c>
      <c r="D1342" s="2" t="str">
        <f t="shared" si="20"/>
        <v>Error?</v>
      </c>
    </row>
    <row r="1343" spans="1:4">
      <c r="A1343" s="5">
        <v>1284</v>
      </c>
      <c r="B1343" s="1144">
        <f>'Expenditures 16-24'!D188</f>
        <v>19600</v>
      </c>
      <c r="D1343" s="2" t="str">
        <f t="shared" si="20"/>
        <v>Error?</v>
      </c>
    </row>
    <row r="1344" spans="1:4">
      <c r="A1344" s="5">
        <v>1285</v>
      </c>
      <c r="B1344" s="1144">
        <f>'Expenditures 16-24'!D214</f>
        <v>19600</v>
      </c>
      <c r="D1344" s="2" t="str">
        <f t="shared" si="20"/>
        <v>Error?</v>
      </c>
    </row>
    <row r="1345" spans="1:4">
      <c r="A1345" s="5">
        <v>1286</v>
      </c>
      <c r="B1345" s="1144">
        <f>'Expenditures 16-24'!E186</f>
        <v>8493</v>
      </c>
      <c r="C1345" s="2" t="s">
        <v>516</v>
      </c>
      <c r="D1345" s="2" t="str">
        <f t="shared" si="20"/>
        <v>Error?</v>
      </c>
    </row>
    <row r="1346" spans="1:4">
      <c r="A1346" s="10">
        <v>1287</v>
      </c>
      <c r="B1346" s="1144"/>
      <c r="C1346" s="2" t="s">
        <v>516</v>
      </c>
      <c r="D1346" s="2" t="str">
        <f t="shared" si="20"/>
        <v>OK</v>
      </c>
    </row>
    <row r="1347" spans="1:4">
      <c r="A1347" s="10">
        <v>1288</v>
      </c>
      <c r="B1347" s="1144"/>
      <c r="D1347" s="2" t="str">
        <f t="shared" si="20"/>
        <v>OK</v>
      </c>
    </row>
    <row r="1348" spans="1:4">
      <c r="A1348" s="5">
        <v>1289</v>
      </c>
      <c r="B1348" s="1144">
        <f>'Expenditures 16-24'!E187</f>
        <v>0</v>
      </c>
      <c r="D1348" s="2" t="str">
        <f t="shared" si="20"/>
        <v>Error?</v>
      </c>
    </row>
    <row r="1349" spans="1:4">
      <c r="A1349" s="5">
        <v>1290</v>
      </c>
      <c r="B1349" s="1144">
        <f>'Expenditures 16-24'!E188</f>
        <v>8493</v>
      </c>
      <c r="D1349" s="2" t="str">
        <f t="shared" si="20"/>
        <v>Error?</v>
      </c>
    </row>
    <row r="1350" spans="1:4">
      <c r="A1350" s="5">
        <v>1291</v>
      </c>
      <c r="B1350" s="1144">
        <f>'Expenditures 16-24'!E200</f>
        <v>84273</v>
      </c>
      <c r="D1350" s="2" t="str">
        <f t="shared" si="20"/>
        <v>Error?</v>
      </c>
    </row>
    <row r="1351" spans="1:4">
      <c r="A1351" s="5">
        <v>1292</v>
      </c>
      <c r="B1351" s="1144">
        <f>'Expenditures 16-24'!E214</f>
        <v>92766</v>
      </c>
      <c r="C1351" s="2" t="s">
        <v>516</v>
      </c>
      <c r="D1351" s="2" t="str">
        <f t="shared" si="20"/>
        <v>Error?</v>
      </c>
    </row>
    <row r="1352" spans="1:4">
      <c r="A1352" s="5">
        <v>1293</v>
      </c>
      <c r="B1352" s="1144">
        <f>'Expenditures 16-24'!F186</f>
        <v>0</v>
      </c>
      <c r="C1352" s="2" t="s">
        <v>516</v>
      </c>
      <c r="D1352" s="2" t="str">
        <f t="shared" si="20"/>
        <v>Error?</v>
      </c>
    </row>
    <row r="1353" spans="1:4">
      <c r="A1353" s="10">
        <v>1294</v>
      </c>
      <c r="B1353" s="1144"/>
      <c r="C1353" s="2" t="s">
        <v>516</v>
      </c>
      <c r="D1353" s="2" t="str">
        <f t="shared" si="20"/>
        <v>OK</v>
      </c>
    </row>
    <row r="1354" spans="1:4">
      <c r="A1354" s="10">
        <v>1295</v>
      </c>
      <c r="B1354" s="1144"/>
      <c r="D1354" s="2" t="str">
        <f t="shared" si="20"/>
        <v>OK</v>
      </c>
    </row>
    <row r="1355" spans="1:4">
      <c r="A1355" s="5">
        <v>1296</v>
      </c>
      <c r="B1355" s="1144">
        <f>'Expenditures 16-24'!F187</f>
        <v>0</v>
      </c>
      <c r="D1355" s="2" t="str">
        <f t="shared" si="20"/>
        <v>Error?</v>
      </c>
    </row>
    <row r="1356" spans="1:4">
      <c r="A1356" s="5">
        <v>1297</v>
      </c>
      <c r="B1356" s="1144">
        <f>'Expenditures 16-24'!F188</f>
        <v>0</v>
      </c>
      <c r="D1356" s="2" t="str">
        <f t="shared" si="20"/>
        <v>Error?</v>
      </c>
    </row>
    <row r="1357" spans="1:4">
      <c r="A1357" s="5">
        <v>1298</v>
      </c>
      <c r="B1357" s="1144">
        <f>'Expenditures 16-24'!F214</f>
        <v>0</v>
      </c>
      <c r="D1357" s="2" t="str">
        <f t="shared" si="20"/>
        <v>Error?</v>
      </c>
    </row>
    <row r="1358" spans="1:4">
      <c r="A1358" s="5">
        <v>1299</v>
      </c>
      <c r="B1358" s="1144">
        <f>'Expenditures 16-24'!G186</f>
        <v>0</v>
      </c>
      <c r="C1358" s="2" t="s">
        <v>516</v>
      </c>
      <c r="D1358" s="2" t="str">
        <f t="shared" si="20"/>
        <v>Error?</v>
      </c>
    </row>
    <row r="1359" spans="1:4">
      <c r="A1359" s="10">
        <v>1300</v>
      </c>
      <c r="B1359" s="1144"/>
      <c r="C1359" s="2" t="s">
        <v>516</v>
      </c>
      <c r="D1359" s="2" t="str">
        <f t="shared" si="20"/>
        <v>OK</v>
      </c>
    </row>
    <row r="1360" spans="1:4">
      <c r="A1360" s="10">
        <v>1301</v>
      </c>
      <c r="B1360" s="1144"/>
      <c r="D1360" s="2" t="str">
        <f t="shared" si="20"/>
        <v>OK</v>
      </c>
    </row>
    <row r="1361" spans="1:4">
      <c r="A1361" s="5">
        <v>1302</v>
      </c>
      <c r="B1361" s="1144">
        <f>'Expenditures 16-24'!G187</f>
        <v>0</v>
      </c>
      <c r="D1361" s="2" t="str">
        <f t="shared" si="20"/>
        <v>Error?</v>
      </c>
    </row>
    <row r="1362" spans="1:4">
      <c r="A1362" s="5">
        <v>1303</v>
      </c>
      <c r="B1362" s="1144">
        <f>'Expenditures 16-24'!G188</f>
        <v>0</v>
      </c>
      <c r="D1362" s="2" t="str">
        <f t="shared" si="20"/>
        <v>Error?</v>
      </c>
    </row>
    <row r="1363" spans="1:4">
      <c r="A1363" s="5">
        <v>1304</v>
      </c>
      <c r="B1363" s="1144">
        <f>'Expenditures 16-24'!G214</f>
        <v>0</v>
      </c>
      <c r="D1363" s="2" t="str">
        <f t="shared" si="20"/>
        <v>Error?</v>
      </c>
    </row>
    <row r="1364" spans="1:4">
      <c r="A1364" s="5">
        <v>1305</v>
      </c>
      <c r="B1364" s="1144">
        <f>'Expenditures 16-24'!H186</f>
        <v>0</v>
      </c>
      <c r="C1364" s="2" t="s">
        <v>516</v>
      </c>
      <c r="D1364" s="2" t="str">
        <f t="shared" si="20"/>
        <v>Error?</v>
      </c>
    </row>
    <row r="1365" spans="1:4">
      <c r="A1365" s="10">
        <v>1306</v>
      </c>
      <c r="B1365" s="1144"/>
      <c r="C1365" s="2" t="s">
        <v>516</v>
      </c>
      <c r="D1365" s="2" t="str">
        <f t="shared" si="20"/>
        <v>OK</v>
      </c>
    </row>
    <row r="1366" spans="1:4">
      <c r="A1366" s="10">
        <v>1307</v>
      </c>
      <c r="B1366" s="1144"/>
      <c r="D1366" s="2" t="str">
        <f t="shared" si="20"/>
        <v>OK</v>
      </c>
    </row>
    <row r="1367" spans="1:4">
      <c r="A1367" s="5">
        <v>1308</v>
      </c>
      <c r="B1367" s="1144">
        <f>'Expenditures 16-24'!H187</f>
        <v>0</v>
      </c>
      <c r="D1367" s="2" t="str">
        <f t="shared" si="20"/>
        <v>Error?</v>
      </c>
    </row>
    <row r="1368" spans="1:4">
      <c r="A1368" s="5">
        <v>1309</v>
      </c>
      <c r="B1368" s="1144">
        <f>'Expenditures 16-24'!H188</f>
        <v>0</v>
      </c>
      <c r="D1368" s="2" t="str">
        <f t="shared" si="20"/>
        <v>Error?</v>
      </c>
    </row>
    <row r="1369" spans="1:4">
      <c r="A1369" s="5">
        <v>1310</v>
      </c>
      <c r="B1369" s="1144">
        <f>'Expenditures 16-24'!H203</f>
        <v>0</v>
      </c>
      <c r="D1369" s="2" t="str">
        <f t="shared" si="20"/>
        <v>Error?</v>
      </c>
    </row>
    <row r="1370" spans="1:4">
      <c r="A1370" s="5">
        <v>1311</v>
      </c>
      <c r="B1370" s="1144">
        <f>'Expenditures 16-24'!H204</f>
        <v>0</v>
      </c>
      <c r="C1370" s="2" t="s">
        <v>516</v>
      </c>
      <c r="D1370" s="2" t="str">
        <f t="shared" si="20"/>
        <v>Error?</v>
      </c>
    </row>
    <row r="1371" spans="1:4">
      <c r="A1371" s="5">
        <v>1312</v>
      </c>
      <c r="B1371" s="1144">
        <f>'Expenditures 16-24'!H207</f>
        <v>0</v>
      </c>
      <c r="D1371" s="2" t="str">
        <f t="shared" si="20"/>
        <v>Error?</v>
      </c>
    </row>
    <row r="1372" spans="1:4">
      <c r="A1372" s="10">
        <v>1313</v>
      </c>
      <c r="B1372" s="1144"/>
      <c r="D1372" s="2" t="str">
        <f t="shared" si="20"/>
        <v>OK</v>
      </c>
    </row>
    <row r="1373" spans="1:4">
      <c r="A1373" s="5">
        <v>1314</v>
      </c>
      <c r="B1373" s="1144">
        <f>'Expenditures 16-24'!H212</f>
        <v>0</v>
      </c>
      <c r="D1373" s="2" t="str">
        <f t="shared" si="20"/>
        <v>Error?</v>
      </c>
    </row>
    <row r="1374" spans="1:4">
      <c r="A1374" s="5">
        <v>1315</v>
      </c>
      <c r="B1374" s="1144">
        <f>'Expenditures 16-24'!H214</f>
        <v>0</v>
      </c>
      <c r="D1374" s="2" t="str">
        <f t="shared" si="20"/>
        <v>Error?</v>
      </c>
    </row>
    <row r="1375" spans="1:4">
      <c r="A1375" s="5">
        <v>1316</v>
      </c>
      <c r="B1375" s="1144">
        <f>'Expenditures 16-24'!K186</f>
        <v>95296</v>
      </c>
      <c r="C1375" s="2" t="s">
        <v>516</v>
      </c>
      <c r="D1375" s="2" t="str">
        <f t="shared" si="20"/>
        <v>Error?</v>
      </c>
    </row>
    <row r="1376" spans="1:4">
      <c r="A1376" s="10">
        <v>1317</v>
      </c>
      <c r="B1376" s="1144"/>
      <c r="C1376" s="2" t="s">
        <v>516</v>
      </c>
      <c r="D1376" s="2" t="str">
        <f t="shared" si="20"/>
        <v>OK</v>
      </c>
    </row>
    <row r="1377" spans="1:4">
      <c r="A1377" s="10">
        <v>1318</v>
      </c>
      <c r="B1377" s="1144"/>
      <c r="C1377" s="2" t="s">
        <v>516</v>
      </c>
      <c r="D1377" s="2" t="str">
        <f t="shared" si="20"/>
        <v>OK</v>
      </c>
    </row>
    <row r="1378" spans="1:4">
      <c r="A1378" s="5">
        <v>1319</v>
      </c>
      <c r="B1378" s="1144">
        <f>'Expenditures 16-24'!K187</f>
        <v>0</v>
      </c>
      <c r="D1378" s="2" t="str">
        <f t="shared" si="20"/>
        <v>Error?</v>
      </c>
    </row>
    <row r="1379" spans="1:4">
      <c r="A1379" s="5">
        <v>1320</v>
      </c>
      <c r="B1379" s="1144">
        <f>'Expenditures 16-24'!K188</f>
        <v>95296</v>
      </c>
      <c r="D1379" s="2" t="str">
        <f t="shared" si="20"/>
        <v>Error?</v>
      </c>
    </row>
    <row r="1380" spans="1:4">
      <c r="A1380" s="5">
        <v>1321</v>
      </c>
      <c r="B1380" s="1144">
        <f>'Expenditures 16-24'!K200</f>
        <v>84273</v>
      </c>
      <c r="C1380" s="2" t="s">
        <v>516</v>
      </c>
      <c r="D1380" s="2" t="str">
        <f t="shared" si="20"/>
        <v>Error?</v>
      </c>
    </row>
    <row r="1381" spans="1:4">
      <c r="A1381" s="5">
        <v>1322</v>
      </c>
      <c r="B1381" s="1144">
        <f>'Expenditures 16-24'!K203</f>
        <v>0</v>
      </c>
      <c r="C1381" s="2" t="s">
        <v>516</v>
      </c>
      <c r="D1381" s="2" t="str">
        <f t="shared" si="20"/>
        <v>Error?</v>
      </c>
    </row>
    <row r="1382" spans="1:4">
      <c r="A1382" s="5">
        <v>1323</v>
      </c>
      <c r="B1382" s="1144">
        <f>'Expenditures 16-24'!K204</f>
        <v>0</v>
      </c>
      <c r="C1382" s="2" t="s">
        <v>516</v>
      </c>
      <c r="D1382" s="2" t="str">
        <f t="shared" si="20"/>
        <v>Error?</v>
      </c>
    </row>
    <row r="1383" spans="1:4">
      <c r="A1383" s="5">
        <v>1324</v>
      </c>
      <c r="B1383" s="1144">
        <f>'Expenditures 16-24'!K207</f>
        <v>0</v>
      </c>
      <c r="C1383" s="2" t="s">
        <v>516</v>
      </c>
      <c r="D1383" s="2" t="str">
        <f t="shared" si="20"/>
        <v>Error?</v>
      </c>
    </row>
    <row r="1384" spans="1:4">
      <c r="A1384" s="10">
        <v>1325</v>
      </c>
      <c r="B1384" s="1144"/>
      <c r="C1384" s="2" t="s">
        <v>516</v>
      </c>
      <c r="D1384" s="2" t="str">
        <f t="shared" si="20"/>
        <v>OK</v>
      </c>
    </row>
    <row r="1385" spans="1:4">
      <c r="A1385" s="5">
        <v>1326</v>
      </c>
      <c r="B1385" s="1144">
        <f>'Expenditures 16-24'!K212</f>
        <v>0</v>
      </c>
      <c r="C1385" s="2" t="s">
        <v>516</v>
      </c>
      <c r="D1385" s="2" t="str">
        <f t="shared" si="20"/>
        <v>Error?</v>
      </c>
    </row>
    <row r="1386" spans="1:4">
      <c r="A1386" s="5">
        <v>1327</v>
      </c>
      <c r="B1386" s="1144">
        <f>'Expenditures 16-24'!K214</f>
        <v>179569</v>
      </c>
      <c r="D1386" s="2" t="str">
        <f t="shared" si="20"/>
        <v>Error?</v>
      </c>
    </row>
    <row r="1387" spans="1:4">
      <c r="A1387" s="5">
        <v>1328</v>
      </c>
      <c r="B1387" s="1144">
        <f>'Expenditures 16-24'!K215</f>
        <v>2826</v>
      </c>
      <c r="C1387" s="2" t="s">
        <v>516</v>
      </c>
      <c r="D1387" s="2" t="str">
        <f t="shared" si="20"/>
        <v>Error?</v>
      </c>
    </row>
    <row r="1388" spans="1:4">
      <c r="A1388" s="10">
        <v>1329</v>
      </c>
      <c r="B1388" s="1144"/>
      <c r="C1388" s="2" t="s">
        <v>516</v>
      </c>
      <c r="D1388" s="2" t="str">
        <f t="shared" si="20"/>
        <v>OK</v>
      </c>
    </row>
    <row r="1389" spans="1:4">
      <c r="A1389" s="10">
        <v>1330</v>
      </c>
      <c r="B1389" s="1144"/>
      <c r="C1389" s="2" t="s">
        <v>516</v>
      </c>
      <c r="D1389" s="2" t="str">
        <f t="shared" si="20"/>
        <v>OK</v>
      </c>
    </row>
    <row r="1390" spans="1:4">
      <c r="A1390" s="10">
        <v>1331</v>
      </c>
      <c r="B1390" s="1144"/>
      <c r="D1390" s="2" t="str">
        <f t="shared" si="20"/>
        <v>OK</v>
      </c>
    </row>
    <row r="1391" spans="1:4">
      <c r="A1391" s="10">
        <v>1332</v>
      </c>
      <c r="B1391" s="1144"/>
      <c r="D1391" s="2" t="str">
        <f t="shared" si="20"/>
        <v>OK</v>
      </c>
    </row>
    <row r="1392" spans="1:4">
      <c r="A1392" s="10">
        <v>1333</v>
      </c>
      <c r="B1392" s="1144"/>
      <c r="D1392" s="2" t="str">
        <f t="shared" si="20"/>
        <v>OK</v>
      </c>
    </row>
    <row r="1393" spans="1:4">
      <c r="A1393" s="10">
        <v>1334</v>
      </c>
      <c r="B1393" s="1144"/>
      <c r="D1393" s="2" t="str">
        <f t="shared" si="20"/>
        <v>OK</v>
      </c>
    </row>
    <row r="1394" spans="1:4">
      <c r="A1394" s="5">
        <v>1335</v>
      </c>
      <c r="B1394" s="1144">
        <f>'Expenditures 16-24'!D229</f>
        <v>2743</v>
      </c>
      <c r="D1394" s="2" t="str">
        <f t="shared" si="20"/>
        <v>Error?</v>
      </c>
    </row>
    <row r="1395" spans="1:4">
      <c r="A1395" s="10">
        <v>1336</v>
      </c>
      <c r="B1395" s="1144"/>
      <c r="D1395" s="2" t="str">
        <f t="shared" si="20"/>
        <v>OK</v>
      </c>
    </row>
    <row r="1396" spans="1:4">
      <c r="A1396" s="10">
        <v>1337</v>
      </c>
      <c r="B1396" s="1144"/>
      <c r="D1396" s="2" t="str">
        <f t="shared" si="20"/>
        <v>OK</v>
      </c>
    </row>
    <row r="1397" spans="1:4">
      <c r="A1397" s="10">
        <v>1338</v>
      </c>
      <c r="B1397" s="1144"/>
      <c r="D1397" s="2" t="str">
        <f t="shared" si="20"/>
        <v>OK</v>
      </c>
    </row>
    <row r="1398" spans="1:4">
      <c r="A1398" s="10">
        <v>1339</v>
      </c>
      <c r="B1398" s="1144"/>
      <c r="D1398" s="2" t="str">
        <f t="shared" si="20"/>
        <v>OK</v>
      </c>
    </row>
    <row r="1399" spans="1:4">
      <c r="A1399" s="10">
        <v>1340</v>
      </c>
      <c r="B1399" s="1144"/>
      <c r="D1399" s="2" t="str">
        <f t="shared" si="20"/>
        <v>OK</v>
      </c>
    </row>
    <row r="1400" spans="1:4">
      <c r="A1400" s="5">
        <v>1341</v>
      </c>
      <c r="B1400" s="1144">
        <f>'Expenditures 16-24'!D231</f>
        <v>0</v>
      </c>
      <c r="D1400" s="2" t="str">
        <f t="shared" si="20"/>
        <v>Error?</v>
      </c>
    </row>
    <row r="1401" spans="1:4">
      <c r="A1401" s="10">
        <v>1342</v>
      </c>
      <c r="B1401" s="1144"/>
      <c r="D1401" s="2" t="str">
        <f t="shared" si="20"/>
        <v>OK</v>
      </c>
    </row>
    <row r="1402" spans="1:4">
      <c r="A1402" s="10">
        <v>1343</v>
      </c>
      <c r="B1402" s="1144"/>
      <c r="D1402" s="2" t="str">
        <f t="shared" si="20"/>
        <v>OK</v>
      </c>
    </row>
    <row r="1403" spans="1:4">
      <c r="A1403" s="10">
        <v>1344</v>
      </c>
      <c r="B1403" s="1144"/>
      <c r="D1403" s="2" t="str">
        <f t="shared" si="20"/>
        <v>OK</v>
      </c>
    </row>
    <row r="1404" spans="1:4">
      <c r="A1404" s="5">
        <v>1345</v>
      </c>
      <c r="B1404" s="1144">
        <f>'Expenditures 16-24'!D225</f>
        <v>0</v>
      </c>
      <c r="D1404" s="2" t="str">
        <f t="shared" si="20"/>
        <v>Error?</v>
      </c>
    </row>
    <row r="1405" spans="1:4">
      <c r="A1405" s="5">
        <v>1346</v>
      </c>
      <c r="B1405" s="1144">
        <f>'Expenditures 16-24'!D226</f>
        <v>0</v>
      </c>
      <c r="D1405" s="2" t="str">
        <f t="shared" ref="D1405:D1468" si="21">IF(ISBLANK(B1405),"OK",IF(A1405-B1405=0,"OK","Error?"))</f>
        <v>Error?</v>
      </c>
    </row>
    <row r="1406" spans="1:4">
      <c r="A1406" s="5">
        <v>1347</v>
      </c>
      <c r="B1406" s="1144">
        <f>'Expenditures 16-24'!D227</f>
        <v>2173</v>
      </c>
      <c r="D1406" s="2" t="str">
        <f t="shared" si="21"/>
        <v>Error?</v>
      </c>
    </row>
    <row r="1407" spans="1:4">
      <c r="A1407" s="5">
        <v>1348</v>
      </c>
      <c r="B1407" s="1144">
        <f>'Expenditures 16-24'!D228</f>
        <v>366</v>
      </c>
      <c r="D1407" s="2" t="str">
        <f t="shared" si="21"/>
        <v>Error?</v>
      </c>
    </row>
    <row r="1408" spans="1:4">
      <c r="A1408" s="5">
        <v>1349</v>
      </c>
      <c r="B1408" s="1144">
        <f>'Expenditures 16-24'!D233</f>
        <v>168675</v>
      </c>
      <c r="D1408" s="2" t="str">
        <f t="shared" si="21"/>
        <v>Error?</v>
      </c>
    </row>
    <row r="1409" spans="1:5">
      <c r="A1409" s="5">
        <v>1350</v>
      </c>
      <c r="B1409" s="1144">
        <f>'Expenditures 16-24'!D236</f>
        <v>2652</v>
      </c>
      <c r="D1409" s="2" t="str">
        <f t="shared" si="21"/>
        <v>Error?</v>
      </c>
    </row>
    <row r="1410" spans="1:5">
      <c r="A1410" s="5">
        <v>1351</v>
      </c>
      <c r="B1410" s="1144">
        <f>'Expenditures 16-24'!D237</f>
        <v>0</v>
      </c>
      <c r="C1410" s="2" t="s">
        <v>516</v>
      </c>
      <c r="D1410" s="2" t="str">
        <f t="shared" si="21"/>
        <v>Error?</v>
      </c>
    </row>
    <row r="1411" spans="1:5">
      <c r="A1411" s="5">
        <v>1352</v>
      </c>
      <c r="B1411" s="1144">
        <f>'Expenditures 16-24'!D238</f>
        <v>1583</v>
      </c>
      <c r="D1411" s="2" t="str">
        <f t="shared" si="21"/>
        <v>Error?</v>
      </c>
    </row>
    <row r="1412" spans="1:5">
      <c r="A1412" s="5">
        <v>1353</v>
      </c>
      <c r="B1412" s="1144">
        <f>'Expenditures 16-24'!D239</f>
        <v>0</v>
      </c>
      <c r="D1412" s="2" t="str">
        <f t="shared" si="21"/>
        <v>Error?</v>
      </c>
    </row>
    <row r="1413" spans="1:5">
      <c r="A1413" s="5">
        <v>1354</v>
      </c>
      <c r="B1413" s="1144">
        <f>'Expenditures 16-24'!D240</f>
        <v>5831</v>
      </c>
      <c r="D1413" s="2" t="str">
        <f t="shared" si="21"/>
        <v>Error?</v>
      </c>
    </row>
    <row r="1414" spans="1:5">
      <c r="A1414" s="5">
        <v>1355</v>
      </c>
      <c r="B1414" s="1144">
        <f>'Expenditures 16-24'!D241</f>
        <v>0</v>
      </c>
      <c r="D1414" s="2" t="str">
        <f t="shared" si="21"/>
        <v>Error?</v>
      </c>
    </row>
    <row r="1415" spans="1:5">
      <c r="A1415" s="5">
        <v>1356</v>
      </c>
      <c r="B1415" s="1144">
        <f>'Expenditures 16-24'!D242</f>
        <v>10066</v>
      </c>
      <c r="D1415" s="2" t="str">
        <f t="shared" si="21"/>
        <v>Error?</v>
      </c>
    </row>
    <row r="1416" spans="1:5">
      <c r="A1416" s="5">
        <v>1357</v>
      </c>
      <c r="B1416" s="1144">
        <f>'Expenditures 16-24'!D244</f>
        <v>3478</v>
      </c>
      <c r="D1416" s="2" t="str">
        <f t="shared" si="21"/>
        <v>Error?</v>
      </c>
    </row>
    <row r="1417" spans="1:5">
      <c r="A1417" s="5">
        <v>1358</v>
      </c>
      <c r="B1417" s="1144">
        <f>'Expenditures 16-24'!D245</f>
        <v>1136</v>
      </c>
      <c r="C1417" s="2" t="s">
        <v>516</v>
      </c>
      <c r="D1417" s="2" t="str">
        <f t="shared" si="21"/>
        <v>Error?</v>
      </c>
    </row>
    <row r="1418" spans="1:5">
      <c r="A1418" s="5">
        <v>1359</v>
      </c>
      <c r="B1418" s="1144">
        <f>'Expenditures 16-24'!D246</f>
        <v>0</v>
      </c>
      <c r="D1418" s="2" t="str">
        <f t="shared" si="21"/>
        <v>Error?</v>
      </c>
    </row>
    <row r="1419" spans="1:5">
      <c r="A1419" s="5">
        <v>1360</v>
      </c>
      <c r="B1419" s="1144">
        <f>'Expenditures 16-24'!D247</f>
        <v>4614</v>
      </c>
      <c r="D1419" s="2" t="str">
        <f t="shared" si="21"/>
        <v>Error?</v>
      </c>
    </row>
    <row r="1420" spans="1:5">
      <c r="A1420" s="12">
        <v>1361</v>
      </c>
      <c r="B1420" s="1144">
        <f>'Expenditures 16-24'!D249</f>
        <v>0</v>
      </c>
      <c r="D1420" s="2" t="str">
        <f t="shared" si="21"/>
        <v>Error?</v>
      </c>
      <c r="E1420" s="4" t="s">
        <v>1886</v>
      </c>
    </row>
    <row r="1421" spans="1:5">
      <c r="A1421" s="12">
        <v>1362</v>
      </c>
      <c r="B1421" s="1144">
        <f>'Expenditures 16-24'!D250</f>
        <v>11010</v>
      </c>
      <c r="C1421" s="2" t="s">
        <v>516</v>
      </c>
      <c r="D1421" s="2" t="str">
        <f t="shared" si="21"/>
        <v>Error?</v>
      </c>
      <c r="E1421" s="4" t="s">
        <v>1886</v>
      </c>
    </row>
    <row r="1422" spans="1:5">
      <c r="A1422" s="5">
        <v>1363</v>
      </c>
      <c r="B1422" s="1144">
        <f>'Expenditures 16-24'!D254</f>
        <v>18344</v>
      </c>
      <c r="D1422" s="2" t="str">
        <f t="shared" si="21"/>
        <v>Error?</v>
      </c>
    </row>
    <row r="1423" spans="1:5">
      <c r="A1423" s="5">
        <v>1364</v>
      </c>
      <c r="B1423" s="1144">
        <f>'Expenditures 16-24'!D256</f>
        <v>23196</v>
      </c>
      <c r="D1423" s="2" t="str">
        <f t="shared" si="21"/>
        <v>Error?</v>
      </c>
    </row>
    <row r="1424" spans="1:5">
      <c r="A1424" s="5">
        <v>1365</v>
      </c>
      <c r="B1424" s="1144">
        <f>'Expenditures 16-24'!D257</f>
        <v>0</v>
      </c>
      <c r="C1424" s="2" t="s">
        <v>516</v>
      </c>
      <c r="D1424" s="2" t="str">
        <f t="shared" si="21"/>
        <v>Error?</v>
      </c>
    </row>
    <row r="1425" spans="1:4">
      <c r="A1425" s="5">
        <v>1366</v>
      </c>
      <c r="B1425" s="1144">
        <f>'Expenditures 16-24'!D258</f>
        <v>23196</v>
      </c>
      <c r="D1425" s="2" t="str">
        <f t="shared" si="21"/>
        <v>Error?</v>
      </c>
    </row>
    <row r="1426" spans="1:4">
      <c r="A1426" s="5">
        <v>1367</v>
      </c>
      <c r="B1426" s="1144">
        <f>'Expenditures 16-24'!D260</f>
        <v>0</v>
      </c>
      <c r="D1426" s="2" t="str">
        <f t="shared" si="21"/>
        <v>Error?</v>
      </c>
    </row>
    <row r="1427" spans="1:4">
      <c r="A1427" s="5">
        <v>1368</v>
      </c>
      <c r="B1427" s="1144">
        <f>'Expenditures 16-24'!D261</f>
        <v>6214</v>
      </c>
      <c r="C1427" s="2" t="s">
        <v>516</v>
      </c>
      <c r="D1427" s="2" t="str">
        <f t="shared" si="21"/>
        <v>Error?</v>
      </c>
    </row>
    <row r="1428" spans="1:4">
      <c r="A1428" s="5">
        <v>1369</v>
      </c>
      <c r="B1428" s="1144">
        <f>'Expenditures 16-24'!D262</f>
        <v>0</v>
      </c>
      <c r="D1428" s="2" t="str">
        <f t="shared" si="21"/>
        <v>Error?</v>
      </c>
    </row>
    <row r="1429" spans="1:4">
      <c r="A1429" s="5">
        <v>1370</v>
      </c>
      <c r="B1429" s="1144">
        <f>'Expenditures 16-24'!D263</f>
        <v>74371</v>
      </c>
      <c r="D1429" s="2" t="str">
        <f t="shared" si="21"/>
        <v>Error?</v>
      </c>
    </row>
    <row r="1430" spans="1:4">
      <c r="A1430" s="5">
        <v>1371</v>
      </c>
      <c r="B1430" s="1144">
        <f>'Expenditures 16-24'!D264</f>
        <v>4085</v>
      </c>
      <c r="D1430" s="2" t="str">
        <f t="shared" si="21"/>
        <v>Error?</v>
      </c>
    </row>
    <row r="1431" spans="1:4">
      <c r="A1431" s="5">
        <v>1372</v>
      </c>
      <c r="B1431" s="1144">
        <f>'Expenditures 16-24'!D265</f>
        <v>2752</v>
      </c>
      <c r="D1431" s="2" t="str">
        <f t="shared" si="21"/>
        <v>Error?</v>
      </c>
    </row>
    <row r="1432" spans="1:4">
      <c r="A1432" s="5">
        <v>1373</v>
      </c>
      <c r="B1432" s="1144">
        <f>'Expenditures 16-24'!D266</f>
        <v>0</v>
      </c>
      <c r="D1432" s="2" t="str">
        <f t="shared" si="21"/>
        <v>Error?</v>
      </c>
    </row>
    <row r="1433" spans="1:4">
      <c r="A1433" s="10">
        <v>1374</v>
      </c>
      <c r="B1433" s="1144"/>
      <c r="D1433" s="2" t="str">
        <f t="shared" si="21"/>
        <v>OK</v>
      </c>
    </row>
    <row r="1434" spans="1:4">
      <c r="A1434" s="5">
        <v>1375</v>
      </c>
      <c r="B1434" s="1144">
        <f>'Expenditures 16-24'!D267</f>
        <v>87422</v>
      </c>
      <c r="D1434" s="2" t="str">
        <f t="shared" si="21"/>
        <v>Error?</v>
      </c>
    </row>
    <row r="1435" spans="1:4">
      <c r="A1435" s="5">
        <v>1376</v>
      </c>
      <c r="B1435" s="1144">
        <f>'Expenditures 16-24'!D269</f>
        <v>0</v>
      </c>
      <c r="D1435" s="2" t="str">
        <f t="shared" si="21"/>
        <v>Error?</v>
      </c>
    </row>
    <row r="1436" spans="1:4">
      <c r="A1436" s="5">
        <v>1377</v>
      </c>
      <c r="B1436" s="1144">
        <f>'Expenditures 16-24'!D270</f>
        <v>0</v>
      </c>
      <c r="C1436" s="2" t="s">
        <v>516</v>
      </c>
      <c r="D1436" s="2" t="str">
        <f t="shared" si="21"/>
        <v>Error?</v>
      </c>
    </row>
    <row r="1437" spans="1:4">
      <c r="A1437" s="5">
        <v>1378</v>
      </c>
      <c r="B1437" s="1144">
        <f>'Expenditures 16-24'!D271</f>
        <v>0</v>
      </c>
      <c r="D1437" s="2" t="str">
        <f t="shared" si="21"/>
        <v>Error?</v>
      </c>
    </row>
    <row r="1438" spans="1:4">
      <c r="A1438" s="5">
        <v>1379</v>
      </c>
      <c r="B1438" s="1144">
        <f>'Expenditures 16-24'!D272</f>
        <v>0</v>
      </c>
      <c r="D1438" s="2" t="str">
        <f t="shared" si="21"/>
        <v>Error?</v>
      </c>
    </row>
    <row r="1439" spans="1:4">
      <c r="A1439" s="10">
        <v>1380</v>
      </c>
      <c r="B1439" s="1144"/>
      <c r="D1439" s="2" t="str">
        <f t="shared" si="21"/>
        <v>OK</v>
      </c>
    </row>
    <row r="1440" spans="1:4">
      <c r="A1440" s="5">
        <v>1381</v>
      </c>
      <c r="B1440" s="1144">
        <f>'Expenditures 16-24'!D273</f>
        <v>11490</v>
      </c>
      <c r="D1440" s="2" t="str">
        <f t="shared" si="21"/>
        <v>Error?</v>
      </c>
    </row>
    <row r="1441" spans="1:4">
      <c r="A1441" s="10">
        <v>1382</v>
      </c>
      <c r="B1441" s="1144"/>
      <c r="D1441" s="2" t="str">
        <f t="shared" si="21"/>
        <v>OK</v>
      </c>
    </row>
    <row r="1442" spans="1:4">
      <c r="A1442" s="5">
        <v>1383</v>
      </c>
      <c r="B1442" s="1144">
        <f>'Expenditures 16-24'!D274</f>
        <v>11490</v>
      </c>
      <c r="D1442" s="2" t="str">
        <f t="shared" si="21"/>
        <v>Error?</v>
      </c>
    </row>
    <row r="1443" spans="1:4">
      <c r="A1443" s="5">
        <v>1384</v>
      </c>
      <c r="B1443" s="1144">
        <f>'Expenditures 16-24'!D275</f>
        <v>0</v>
      </c>
      <c r="D1443" s="2" t="str">
        <f t="shared" si="21"/>
        <v>Error?</v>
      </c>
    </row>
    <row r="1444" spans="1:4">
      <c r="A1444" s="5">
        <v>1385</v>
      </c>
      <c r="B1444" s="1144">
        <f>'Expenditures 16-24'!D276</f>
        <v>155132</v>
      </c>
      <c r="C1444" s="2" t="s">
        <v>516</v>
      </c>
      <c r="D1444" s="2" t="str">
        <f t="shared" si="21"/>
        <v>Error?</v>
      </c>
    </row>
    <row r="1445" spans="1:4">
      <c r="A1445" s="5">
        <v>1386</v>
      </c>
      <c r="B1445" s="1144">
        <f>'Expenditures 16-24'!D277</f>
        <v>690</v>
      </c>
      <c r="D1445" s="2" t="str">
        <f t="shared" si="21"/>
        <v>Error?</v>
      </c>
    </row>
    <row r="1446" spans="1:4">
      <c r="A1446" s="5">
        <v>1387</v>
      </c>
      <c r="B1446" s="1144">
        <f>'Expenditures 16-24'!D292</f>
        <v>324497</v>
      </c>
      <c r="C1446" s="2" t="s">
        <v>516</v>
      </c>
      <c r="D1446" s="2" t="str">
        <f t="shared" si="21"/>
        <v>Error?</v>
      </c>
    </row>
    <row r="1447" spans="1:4">
      <c r="A1447" s="5">
        <v>1388</v>
      </c>
      <c r="B1447" s="1144">
        <f>'Expenditures 16-24'!H285</f>
        <v>0</v>
      </c>
      <c r="D1447" s="2" t="str">
        <f t="shared" si="21"/>
        <v>Error?</v>
      </c>
    </row>
    <row r="1448" spans="1:4">
      <c r="A1448" s="5">
        <v>1389</v>
      </c>
      <c r="B1448" s="1144">
        <f>'Expenditures 16-24'!H286</f>
        <v>0</v>
      </c>
      <c r="C1448" s="2" t="s">
        <v>516</v>
      </c>
      <c r="D1448" s="2" t="str">
        <f t="shared" si="21"/>
        <v>Error?</v>
      </c>
    </row>
    <row r="1449" spans="1:4">
      <c r="A1449" s="5">
        <v>1390</v>
      </c>
      <c r="B1449" s="1144">
        <f>'Expenditures 16-24'!H289</f>
        <v>0</v>
      </c>
      <c r="D1449" s="2" t="str">
        <f t="shared" si="21"/>
        <v>Error?</v>
      </c>
    </row>
    <row r="1450" spans="1:4">
      <c r="A1450" s="5">
        <v>1391</v>
      </c>
      <c r="B1450" s="1144">
        <f>'Expenditures 16-24'!H290</f>
        <v>0</v>
      </c>
      <c r="D1450" s="2" t="str">
        <f t="shared" si="21"/>
        <v>Error?</v>
      </c>
    </row>
    <row r="1451" spans="1:4">
      <c r="A1451" s="10">
        <v>1392</v>
      </c>
      <c r="B1451" s="1144"/>
      <c r="D1451" s="2" t="str">
        <f t="shared" si="21"/>
        <v>OK</v>
      </c>
    </row>
    <row r="1452" spans="1:4">
      <c r="A1452" s="5">
        <v>1393</v>
      </c>
      <c r="B1452" s="1144">
        <f>'Expenditures 16-24'!H292</f>
        <v>0</v>
      </c>
      <c r="C1452" s="2" t="s">
        <v>516</v>
      </c>
      <c r="D1452" s="2" t="str">
        <f t="shared" si="21"/>
        <v>Error?</v>
      </c>
    </row>
    <row r="1453" spans="1:4">
      <c r="A1453" s="10">
        <v>1394</v>
      </c>
      <c r="B1453" s="1144"/>
      <c r="D1453" s="2" t="str">
        <f t="shared" si="21"/>
        <v>OK</v>
      </c>
    </row>
    <row r="1454" spans="1:4">
      <c r="A1454" s="10">
        <v>1395</v>
      </c>
      <c r="B1454" s="1144"/>
      <c r="C1454" s="2" t="s">
        <v>516</v>
      </c>
      <c r="D1454" s="2" t="str">
        <f t="shared" si="21"/>
        <v>OK</v>
      </c>
    </row>
    <row r="1455" spans="1:4">
      <c r="A1455" s="10">
        <v>1396</v>
      </c>
      <c r="B1455" s="1144"/>
      <c r="D1455" s="2" t="str">
        <f t="shared" si="21"/>
        <v>OK</v>
      </c>
    </row>
    <row r="1456" spans="1:4">
      <c r="A1456" s="10">
        <v>1397</v>
      </c>
      <c r="B1456" s="1144"/>
      <c r="D1456" s="2" t="str">
        <f t="shared" si="21"/>
        <v>OK</v>
      </c>
    </row>
    <row r="1457" spans="1:4">
      <c r="A1457" s="10">
        <v>1398</v>
      </c>
      <c r="B1457" s="1144"/>
      <c r="D1457" s="2" t="str">
        <f t="shared" si="21"/>
        <v>OK</v>
      </c>
    </row>
    <row r="1458" spans="1:4">
      <c r="A1458" s="5">
        <v>1399</v>
      </c>
      <c r="B1458" s="1144">
        <f>'Expenditures 16-24'!K229</f>
        <v>2743</v>
      </c>
      <c r="D1458" s="2" t="str">
        <f t="shared" si="21"/>
        <v>Error?</v>
      </c>
    </row>
    <row r="1459" spans="1:4">
      <c r="A1459" s="10">
        <v>1400</v>
      </c>
      <c r="B1459" s="1144"/>
      <c r="D1459" s="2" t="str">
        <f t="shared" si="21"/>
        <v>OK</v>
      </c>
    </row>
    <row r="1460" spans="1:4">
      <c r="A1460" s="10">
        <v>1401</v>
      </c>
      <c r="B1460" s="1144"/>
      <c r="C1460" s="2" t="s">
        <v>516</v>
      </c>
      <c r="D1460" s="2" t="str">
        <f t="shared" si="21"/>
        <v>OK</v>
      </c>
    </row>
    <row r="1461" spans="1:4">
      <c r="A1461" s="10">
        <v>1402</v>
      </c>
      <c r="B1461" s="1144"/>
      <c r="D1461" s="2" t="str">
        <f t="shared" si="21"/>
        <v>OK</v>
      </c>
    </row>
    <row r="1462" spans="1:4">
      <c r="A1462" s="10">
        <v>1403</v>
      </c>
      <c r="B1462" s="1144"/>
      <c r="D1462" s="2" t="str">
        <f t="shared" si="21"/>
        <v>OK</v>
      </c>
    </row>
    <row r="1463" spans="1:4">
      <c r="A1463" s="10">
        <v>1404</v>
      </c>
      <c r="B1463" s="1144"/>
      <c r="D1463" s="2" t="str">
        <f t="shared" si="21"/>
        <v>OK</v>
      </c>
    </row>
    <row r="1464" spans="1:4">
      <c r="A1464" s="5">
        <v>1405</v>
      </c>
      <c r="B1464" s="1144">
        <f>'Expenditures 16-24'!K231</f>
        <v>0</v>
      </c>
      <c r="D1464" s="2" t="str">
        <f t="shared" si="21"/>
        <v>Error?</v>
      </c>
    </row>
    <row r="1465" spans="1:4">
      <c r="A1465" s="10">
        <v>1406</v>
      </c>
      <c r="B1465" s="1144"/>
      <c r="D1465" s="2" t="str">
        <f t="shared" si="21"/>
        <v>OK</v>
      </c>
    </row>
    <row r="1466" spans="1:4">
      <c r="A1466" s="10">
        <v>1407</v>
      </c>
      <c r="B1466" s="1144"/>
      <c r="C1466" s="2" t="s">
        <v>516</v>
      </c>
      <c r="D1466" s="2" t="str">
        <f t="shared" si="21"/>
        <v>OK</v>
      </c>
    </row>
    <row r="1467" spans="1:4">
      <c r="A1467" s="10">
        <v>1408</v>
      </c>
      <c r="B1467" s="1144"/>
      <c r="D1467" s="2" t="str">
        <f t="shared" si="21"/>
        <v>OK</v>
      </c>
    </row>
    <row r="1468" spans="1:4">
      <c r="A1468" s="5">
        <v>1409</v>
      </c>
      <c r="B1468" s="1144">
        <f>'Expenditures 16-24'!K225</f>
        <v>0</v>
      </c>
      <c r="D1468" s="2" t="str">
        <f t="shared" si="21"/>
        <v>Error?</v>
      </c>
    </row>
    <row r="1469" spans="1:4">
      <c r="A1469" s="5">
        <v>1410</v>
      </c>
      <c r="B1469" s="1144">
        <f>'Expenditures 16-24'!K226</f>
        <v>0</v>
      </c>
      <c r="D1469" s="2" t="str">
        <f t="shared" ref="D1469:D1532" si="22">IF(ISBLANK(B1469),"OK",IF(A1469-B1469=0,"OK","Error?"))</f>
        <v>Error?</v>
      </c>
    </row>
    <row r="1470" spans="1:4">
      <c r="A1470" s="5">
        <v>1411</v>
      </c>
      <c r="B1470" s="1144">
        <f>'Expenditures 16-24'!K227</f>
        <v>2173</v>
      </c>
      <c r="C1470" s="2" t="s">
        <v>516</v>
      </c>
      <c r="D1470" s="2" t="str">
        <f t="shared" si="22"/>
        <v>Error?</v>
      </c>
    </row>
    <row r="1471" spans="1:4">
      <c r="A1471" s="5">
        <v>1412</v>
      </c>
      <c r="B1471" s="1144">
        <f>'Expenditures 16-24'!K228</f>
        <v>366</v>
      </c>
      <c r="C1471" s="2" t="s">
        <v>516</v>
      </c>
      <c r="D1471" s="2" t="str">
        <f t="shared" si="22"/>
        <v>Error?</v>
      </c>
    </row>
    <row r="1472" spans="1:4">
      <c r="A1472" s="5">
        <v>1413</v>
      </c>
      <c r="B1472" s="1144">
        <f>'Expenditures 16-24'!K233</f>
        <v>168675</v>
      </c>
      <c r="C1472" s="2" t="s">
        <v>516</v>
      </c>
      <c r="D1472" s="2" t="str">
        <f t="shared" si="22"/>
        <v>Error?</v>
      </c>
    </row>
    <row r="1473" spans="1:5">
      <c r="A1473" s="5">
        <v>1414</v>
      </c>
      <c r="B1473" s="1144">
        <f>'Expenditures 16-24'!K236</f>
        <v>2652</v>
      </c>
      <c r="C1473" s="2" t="s">
        <v>516</v>
      </c>
      <c r="D1473" s="2" t="str">
        <f t="shared" si="22"/>
        <v>Error?</v>
      </c>
    </row>
    <row r="1474" spans="1:5">
      <c r="A1474" s="5">
        <v>1415</v>
      </c>
      <c r="B1474" s="1144">
        <f>'Expenditures 16-24'!K237</f>
        <v>0</v>
      </c>
      <c r="C1474" s="2" t="s">
        <v>516</v>
      </c>
      <c r="D1474" s="2" t="str">
        <f t="shared" si="22"/>
        <v>Error?</v>
      </c>
    </row>
    <row r="1475" spans="1:5">
      <c r="A1475" s="5">
        <v>1416</v>
      </c>
      <c r="B1475" s="1144">
        <f>'Expenditures 16-24'!K238</f>
        <v>1583</v>
      </c>
      <c r="C1475" s="2" t="s">
        <v>516</v>
      </c>
      <c r="D1475" s="2" t="str">
        <f t="shared" si="22"/>
        <v>Error?</v>
      </c>
    </row>
    <row r="1476" spans="1:5">
      <c r="A1476" s="5">
        <v>1417</v>
      </c>
      <c r="B1476" s="1144">
        <f>'Expenditures 16-24'!K239</f>
        <v>0</v>
      </c>
      <c r="C1476" s="2" t="s">
        <v>516</v>
      </c>
      <c r="D1476" s="2" t="str">
        <f t="shared" si="22"/>
        <v>Error?</v>
      </c>
    </row>
    <row r="1477" spans="1:5">
      <c r="A1477" s="5">
        <v>1418</v>
      </c>
      <c r="B1477" s="1144">
        <f>'Expenditures 16-24'!K240</f>
        <v>5831</v>
      </c>
      <c r="C1477" s="2" t="s">
        <v>516</v>
      </c>
      <c r="D1477" s="2" t="str">
        <f t="shared" si="22"/>
        <v>Error?</v>
      </c>
    </row>
    <row r="1478" spans="1:5">
      <c r="A1478" s="5">
        <v>1419</v>
      </c>
      <c r="B1478" s="1144">
        <f>'Expenditures 16-24'!K241</f>
        <v>0</v>
      </c>
      <c r="C1478" s="2" t="s">
        <v>516</v>
      </c>
      <c r="D1478" s="2" t="str">
        <f t="shared" si="22"/>
        <v>Error?</v>
      </c>
    </row>
    <row r="1479" spans="1:5">
      <c r="A1479" s="5">
        <v>1420</v>
      </c>
      <c r="B1479" s="1144">
        <f>'Expenditures 16-24'!K242</f>
        <v>10066</v>
      </c>
      <c r="C1479" s="2" t="s">
        <v>516</v>
      </c>
      <c r="D1479" s="2" t="str">
        <f t="shared" si="22"/>
        <v>Error?</v>
      </c>
    </row>
    <row r="1480" spans="1:5">
      <c r="A1480" s="5">
        <v>1421</v>
      </c>
      <c r="B1480" s="1144">
        <f>'Expenditures 16-24'!K244</f>
        <v>3478</v>
      </c>
      <c r="C1480" s="2" t="s">
        <v>516</v>
      </c>
      <c r="D1480" s="2" t="str">
        <f t="shared" si="22"/>
        <v>Error?</v>
      </c>
    </row>
    <row r="1481" spans="1:5">
      <c r="A1481" s="5">
        <v>1422</v>
      </c>
      <c r="B1481" s="1144">
        <f>'Expenditures 16-24'!K245</f>
        <v>1136</v>
      </c>
      <c r="C1481" s="2" t="s">
        <v>516</v>
      </c>
      <c r="D1481" s="2" t="str">
        <f t="shared" si="22"/>
        <v>Error?</v>
      </c>
    </row>
    <row r="1482" spans="1:5">
      <c r="A1482" s="5">
        <v>1423</v>
      </c>
      <c r="B1482" s="1144">
        <f>'Expenditures 16-24'!K246</f>
        <v>0</v>
      </c>
      <c r="C1482" s="2" t="s">
        <v>516</v>
      </c>
      <c r="D1482" s="2" t="str">
        <f t="shared" si="22"/>
        <v>Error?</v>
      </c>
    </row>
    <row r="1483" spans="1:5">
      <c r="A1483" s="5">
        <v>1424</v>
      </c>
      <c r="B1483" s="1144">
        <f>'Expenditures 16-24'!K247</f>
        <v>4614</v>
      </c>
      <c r="C1483" s="2" t="s">
        <v>516</v>
      </c>
      <c r="D1483" s="2" t="str">
        <f t="shared" si="22"/>
        <v>Error?</v>
      </c>
    </row>
    <row r="1484" spans="1:5">
      <c r="A1484" s="12">
        <v>1425</v>
      </c>
      <c r="B1484" s="1144">
        <f>'Expenditures 16-24'!K249</f>
        <v>0</v>
      </c>
      <c r="C1484" s="2" t="s">
        <v>516</v>
      </c>
      <c r="D1484" s="2" t="str">
        <f t="shared" si="22"/>
        <v>Error?</v>
      </c>
      <c r="E1484" s="4" t="s">
        <v>1886</v>
      </c>
    </row>
    <row r="1485" spans="1:5">
      <c r="A1485" s="12">
        <v>1426</v>
      </c>
      <c r="B1485" s="1144">
        <f>'Expenditures 16-24'!K250</f>
        <v>11010</v>
      </c>
      <c r="C1485" s="2" t="s">
        <v>516</v>
      </c>
      <c r="D1485" s="2" t="str">
        <f t="shared" si="22"/>
        <v>Error?</v>
      </c>
      <c r="E1485" s="4" t="s">
        <v>1886</v>
      </c>
    </row>
    <row r="1486" spans="1:5">
      <c r="A1486" s="5">
        <v>1427</v>
      </c>
      <c r="B1486" s="1144">
        <f>'Expenditures 16-24'!K254</f>
        <v>18344</v>
      </c>
      <c r="C1486" s="2" t="s">
        <v>516</v>
      </c>
      <c r="D1486" s="2" t="str">
        <f t="shared" si="22"/>
        <v>Error?</v>
      </c>
    </row>
    <row r="1487" spans="1:5">
      <c r="A1487" s="5">
        <v>1428</v>
      </c>
      <c r="B1487" s="1144">
        <f>'Expenditures 16-24'!K256</f>
        <v>23196</v>
      </c>
      <c r="C1487" s="2" t="s">
        <v>516</v>
      </c>
      <c r="D1487" s="2" t="str">
        <f t="shared" si="22"/>
        <v>Error?</v>
      </c>
    </row>
    <row r="1488" spans="1:5">
      <c r="A1488" s="5">
        <v>1429</v>
      </c>
      <c r="B1488" s="1144">
        <f>'Expenditures 16-24'!K257</f>
        <v>0</v>
      </c>
      <c r="C1488" s="2" t="s">
        <v>516</v>
      </c>
      <c r="D1488" s="2" t="str">
        <f t="shared" si="22"/>
        <v>Error?</v>
      </c>
    </row>
    <row r="1489" spans="1:4">
      <c r="A1489" s="5">
        <v>1430</v>
      </c>
      <c r="B1489" s="1144">
        <f>'Expenditures 16-24'!K258</f>
        <v>23196</v>
      </c>
      <c r="C1489" s="2" t="s">
        <v>516</v>
      </c>
      <c r="D1489" s="2" t="str">
        <f t="shared" si="22"/>
        <v>Error?</v>
      </c>
    </row>
    <row r="1490" spans="1:4">
      <c r="A1490" s="5">
        <v>1431</v>
      </c>
      <c r="B1490" s="1144">
        <f>'Expenditures 16-24'!K260</f>
        <v>0</v>
      </c>
      <c r="C1490" s="2" t="s">
        <v>516</v>
      </c>
      <c r="D1490" s="2" t="str">
        <f t="shared" si="22"/>
        <v>Error?</v>
      </c>
    </row>
    <row r="1491" spans="1:4">
      <c r="A1491" s="5">
        <v>1432</v>
      </c>
      <c r="B1491" s="1144">
        <f>'Expenditures 16-24'!K261</f>
        <v>6214</v>
      </c>
      <c r="C1491" s="2" t="s">
        <v>516</v>
      </c>
      <c r="D1491" s="2" t="str">
        <f t="shared" si="22"/>
        <v>Error?</v>
      </c>
    </row>
    <row r="1492" spans="1:4">
      <c r="A1492" s="5">
        <v>1433</v>
      </c>
      <c r="B1492" s="1144">
        <f>'Expenditures 16-24'!K262</f>
        <v>0</v>
      </c>
      <c r="C1492" s="2" t="s">
        <v>516</v>
      </c>
      <c r="D1492" s="2" t="str">
        <f t="shared" si="22"/>
        <v>Error?</v>
      </c>
    </row>
    <row r="1493" spans="1:4">
      <c r="A1493" s="5">
        <v>1434</v>
      </c>
      <c r="B1493" s="1144">
        <f>'Expenditures 16-24'!K263</f>
        <v>74371</v>
      </c>
      <c r="C1493" s="2" t="s">
        <v>516</v>
      </c>
      <c r="D1493" s="2" t="str">
        <f t="shared" si="22"/>
        <v>Error?</v>
      </c>
    </row>
    <row r="1494" spans="1:4">
      <c r="A1494" s="5">
        <v>1435</v>
      </c>
      <c r="B1494" s="1144">
        <f>'Expenditures 16-24'!K264</f>
        <v>4085</v>
      </c>
      <c r="C1494" s="2" t="s">
        <v>516</v>
      </c>
      <c r="D1494" s="2" t="str">
        <f t="shared" si="22"/>
        <v>Error?</v>
      </c>
    </row>
    <row r="1495" spans="1:4">
      <c r="A1495" s="5">
        <v>1436</v>
      </c>
      <c r="B1495" s="1144">
        <f>'Expenditures 16-24'!K265</f>
        <v>2752</v>
      </c>
      <c r="C1495" s="2" t="s">
        <v>516</v>
      </c>
      <c r="D1495" s="2" t="str">
        <f t="shared" si="22"/>
        <v>Error?</v>
      </c>
    </row>
    <row r="1496" spans="1:4">
      <c r="A1496" s="5">
        <v>1437</v>
      </c>
      <c r="B1496" s="1144">
        <f>'Expenditures 16-24'!K266</f>
        <v>0</v>
      </c>
      <c r="C1496" s="2" t="s">
        <v>516</v>
      </c>
      <c r="D1496" s="2" t="str">
        <f t="shared" si="22"/>
        <v>Error?</v>
      </c>
    </row>
    <row r="1497" spans="1:4">
      <c r="A1497" s="10">
        <v>1438</v>
      </c>
      <c r="B1497" s="1144"/>
      <c r="C1497" s="2" t="s">
        <v>516</v>
      </c>
      <c r="D1497" s="2" t="str">
        <f t="shared" si="22"/>
        <v>OK</v>
      </c>
    </row>
    <row r="1498" spans="1:4">
      <c r="A1498" s="5">
        <v>1439</v>
      </c>
      <c r="B1498" s="1144">
        <f>'Expenditures 16-24'!K267</f>
        <v>87422</v>
      </c>
      <c r="C1498" s="2" t="s">
        <v>516</v>
      </c>
      <c r="D1498" s="2" t="str">
        <f t="shared" si="22"/>
        <v>Error?</v>
      </c>
    </row>
    <row r="1499" spans="1:4">
      <c r="A1499" s="5">
        <v>1440</v>
      </c>
      <c r="B1499" s="1144">
        <f>'Expenditures 16-24'!K269</f>
        <v>0</v>
      </c>
      <c r="D1499" s="2" t="str">
        <f t="shared" si="22"/>
        <v>Error?</v>
      </c>
    </row>
    <row r="1500" spans="1:4">
      <c r="A1500" s="5">
        <v>1441</v>
      </c>
      <c r="B1500" s="1144">
        <f>'Expenditures 16-24'!K270</f>
        <v>0</v>
      </c>
      <c r="C1500" s="2" t="s">
        <v>516</v>
      </c>
      <c r="D1500" s="2" t="str">
        <f t="shared" si="22"/>
        <v>Error?</v>
      </c>
    </row>
    <row r="1501" spans="1:4">
      <c r="A1501" s="5">
        <v>1442</v>
      </c>
      <c r="B1501" s="1144">
        <f>'Expenditures 16-24'!K271</f>
        <v>0</v>
      </c>
      <c r="C1501" s="2" t="s">
        <v>516</v>
      </c>
      <c r="D1501" s="2" t="str">
        <f t="shared" si="22"/>
        <v>Error?</v>
      </c>
    </row>
    <row r="1502" spans="1:4">
      <c r="A1502" s="5">
        <v>1443</v>
      </c>
      <c r="B1502" s="1144">
        <f>'Expenditures 16-24'!K272</f>
        <v>0</v>
      </c>
      <c r="C1502" s="2" t="s">
        <v>516</v>
      </c>
      <c r="D1502" s="2" t="str">
        <f t="shared" si="22"/>
        <v>Error?</v>
      </c>
    </row>
    <row r="1503" spans="1:4">
      <c r="A1503" s="10">
        <v>1444</v>
      </c>
      <c r="B1503" s="1144"/>
      <c r="C1503" s="2" t="s">
        <v>516</v>
      </c>
      <c r="D1503" s="2" t="str">
        <f t="shared" si="22"/>
        <v>OK</v>
      </c>
    </row>
    <row r="1504" spans="1:4">
      <c r="A1504" s="5">
        <v>1445</v>
      </c>
      <c r="B1504" s="1144">
        <f>'Expenditures 16-24'!K273</f>
        <v>11490</v>
      </c>
      <c r="C1504" s="2" t="s">
        <v>516</v>
      </c>
      <c r="D1504" s="2" t="str">
        <f t="shared" si="22"/>
        <v>Error?</v>
      </c>
    </row>
    <row r="1505" spans="1:4">
      <c r="A1505" s="10">
        <v>1446</v>
      </c>
      <c r="B1505" s="1144"/>
      <c r="D1505" s="2" t="str">
        <f t="shared" si="22"/>
        <v>OK</v>
      </c>
    </row>
    <row r="1506" spans="1:4">
      <c r="A1506" s="5">
        <v>1447</v>
      </c>
      <c r="B1506" s="1144">
        <f>'Expenditures 16-24'!K274</f>
        <v>11490</v>
      </c>
      <c r="C1506" s="2" t="s">
        <v>516</v>
      </c>
      <c r="D1506" s="2" t="str">
        <f t="shared" si="22"/>
        <v>Error?</v>
      </c>
    </row>
    <row r="1507" spans="1:4">
      <c r="A1507" s="5">
        <v>1448</v>
      </c>
      <c r="B1507" s="1144">
        <f>'Expenditures 16-24'!K275</f>
        <v>0</v>
      </c>
      <c r="D1507" s="2" t="str">
        <f t="shared" si="22"/>
        <v>Error?</v>
      </c>
    </row>
    <row r="1508" spans="1:4">
      <c r="A1508" s="5">
        <v>1449</v>
      </c>
      <c r="B1508" s="1144">
        <f>'Expenditures 16-24'!K276</f>
        <v>155132</v>
      </c>
      <c r="C1508" s="2" t="s">
        <v>516</v>
      </c>
      <c r="D1508" s="2" t="str">
        <f t="shared" si="22"/>
        <v>Error?</v>
      </c>
    </row>
    <row r="1509" spans="1:4">
      <c r="A1509" s="5">
        <v>1450</v>
      </c>
      <c r="B1509" s="1144">
        <f>'Expenditures 16-24'!K277</f>
        <v>690</v>
      </c>
      <c r="C1509" s="2" t="s">
        <v>516</v>
      </c>
      <c r="D1509" s="2" t="str">
        <f t="shared" si="22"/>
        <v>Error?</v>
      </c>
    </row>
    <row r="1510" spans="1:4">
      <c r="A1510" s="5">
        <v>1451</v>
      </c>
      <c r="B1510" s="1144">
        <f>'Expenditures 16-24'!K285</f>
        <v>0</v>
      </c>
      <c r="C1510" s="2" t="s">
        <v>516</v>
      </c>
      <c r="D1510" s="2" t="str">
        <f t="shared" si="22"/>
        <v>Error?</v>
      </c>
    </row>
    <row r="1511" spans="1:4">
      <c r="A1511" s="5">
        <v>1452</v>
      </c>
      <c r="B1511" s="1144">
        <f>'Expenditures 16-24'!K286</f>
        <v>0</v>
      </c>
      <c r="C1511" s="2" t="s">
        <v>516</v>
      </c>
      <c r="D1511" s="2" t="str">
        <f t="shared" si="22"/>
        <v>Error?</v>
      </c>
    </row>
    <row r="1512" spans="1:4">
      <c r="A1512" s="5">
        <v>1453</v>
      </c>
      <c r="B1512" s="1144">
        <f>'Expenditures 16-24'!K289</f>
        <v>0</v>
      </c>
      <c r="C1512" s="2" t="s">
        <v>516</v>
      </c>
      <c r="D1512" s="2" t="str">
        <f t="shared" si="22"/>
        <v>Error?</v>
      </c>
    </row>
    <row r="1513" spans="1:4">
      <c r="A1513" s="5">
        <v>1454</v>
      </c>
      <c r="B1513" s="1144">
        <f>'Expenditures 16-24'!K290</f>
        <v>0</v>
      </c>
      <c r="C1513" s="2" t="s">
        <v>516</v>
      </c>
      <c r="D1513" s="2" t="str">
        <f t="shared" si="22"/>
        <v>Error?</v>
      </c>
    </row>
    <row r="1514" spans="1:4">
      <c r="A1514" s="10">
        <v>1455</v>
      </c>
      <c r="B1514" s="1144"/>
      <c r="C1514" s="2" t="s">
        <v>516</v>
      </c>
      <c r="D1514" s="2" t="str">
        <f t="shared" si="22"/>
        <v>OK</v>
      </c>
    </row>
    <row r="1515" spans="1:4">
      <c r="A1515" s="5">
        <v>1456</v>
      </c>
      <c r="B1515" s="1144">
        <f>'Expenditures 16-24'!K292</f>
        <v>324497</v>
      </c>
      <c r="C1515" s="2" t="s">
        <v>516</v>
      </c>
      <c r="D1515" s="2" t="str">
        <f t="shared" si="22"/>
        <v>Error?</v>
      </c>
    </row>
    <row r="1516" spans="1:4">
      <c r="A1516" s="5">
        <v>1457</v>
      </c>
      <c r="B1516" s="1144">
        <f>'Expenditures 16-24'!K293</f>
        <v>75784</v>
      </c>
      <c r="D1516" s="2" t="str">
        <f t="shared" si="22"/>
        <v>Error?</v>
      </c>
    </row>
    <row r="1517" spans="1:4">
      <c r="A1517" s="5">
        <v>1458</v>
      </c>
      <c r="B1517" s="1144">
        <f>'Expenditures 16-24'!C298</f>
        <v>0</v>
      </c>
      <c r="C1517" s="2" t="s">
        <v>516</v>
      </c>
      <c r="D1517" s="2" t="str">
        <f t="shared" si="22"/>
        <v>Error?</v>
      </c>
    </row>
    <row r="1518" spans="1:4">
      <c r="A1518" s="10">
        <v>1459</v>
      </c>
      <c r="B1518" s="1144"/>
      <c r="C1518" s="2" t="s">
        <v>516</v>
      </c>
      <c r="D1518" s="2" t="str">
        <f t="shared" si="22"/>
        <v>OK</v>
      </c>
    </row>
    <row r="1519" spans="1:4">
      <c r="A1519" s="10">
        <v>1460</v>
      </c>
      <c r="B1519" s="1144"/>
      <c r="D1519" s="2" t="str">
        <f t="shared" si="22"/>
        <v>OK</v>
      </c>
    </row>
    <row r="1520" spans="1:4">
      <c r="A1520" s="5">
        <v>1461</v>
      </c>
      <c r="B1520" s="1144">
        <f>'Expenditures 16-24'!C299</f>
        <v>0</v>
      </c>
      <c r="D1520" s="2" t="str">
        <f t="shared" si="22"/>
        <v>Error?</v>
      </c>
    </row>
    <row r="1521" spans="1:4">
      <c r="A1521" s="5">
        <v>1462</v>
      </c>
      <c r="B1521" s="1144">
        <f>'Expenditures 16-24'!C300</f>
        <v>0</v>
      </c>
      <c r="D1521" s="2" t="str">
        <f t="shared" si="22"/>
        <v>Error?</v>
      </c>
    </row>
    <row r="1522" spans="1:4">
      <c r="A1522" s="5">
        <v>1463</v>
      </c>
      <c r="B1522" s="1144">
        <f>'Expenditures 16-24'!C309</f>
        <v>0</v>
      </c>
      <c r="D1522" s="2" t="str">
        <f t="shared" si="22"/>
        <v>Error?</v>
      </c>
    </row>
    <row r="1523" spans="1:4">
      <c r="A1523" s="5">
        <v>1464</v>
      </c>
      <c r="B1523" s="1144">
        <f>'Expenditures 16-24'!D298</f>
        <v>0</v>
      </c>
      <c r="C1523" s="2" t="s">
        <v>516</v>
      </c>
      <c r="D1523" s="2" t="str">
        <f t="shared" si="22"/>
        <v>Error?</v>
      </c>
    </row>
    <row r="1524" spans="1:4">
      <c r="A1524" s="10">
        <v>1465</v>
      </c>
      <c r="B1524" s="1144"/>
      <c r="C1524" s="2" t="s">
        <v>516</v>
      </c>
      <c r="D1524" s="2" t="str">
        <f t="shared" si="22"/>
        <v>OK</v>
      </c>
    </row>
    <row r="1525" spans="1:4">
      <c r="A1525" s="10">
        <v>1466</v>
      </c>
      <c r="B1525" s="1144"/>
      <c r="D1525" s="2" t="str">
        <f t="shared" si="22"/>
        <v>OK</v>
      </c>
    </row>
    <row r="1526" spans="1:4">
      <c r="A1526" s="5">
        <v>1467</v>
      </c>
      <c r="B1526" s="1144">
        <f>'Expenditures 16-24'!D299</f>
        <v>0</v>
      </c>
      <c r="D1526" s="2" t="str">
        <f t="shared" si="22"/>
        <v>Error?</v>
      </c>
    </row>
    <row r="1527" spans="1:4">
      <c r="A1527" s="5">
        <v>1468</v>
      </c>
      <c r="B1527" s="1144">
        <f>'Expenditures 16-24'!D300</f>
        <v>0</v>
      </c>
      <c r="D1527" s="2" t="str">
        <f t="shared" si="22"/>
        <v>Error?</v>
      </c>
    </row>
    <row r="1528" spans="1:4">
      <c r="A1528" s="5">
        <v>1469</v>
      </c>
      <c r="B1528" s="1144">
        <f>'Expenditures 16-24'!D309</f>
        <v>0</v>
      </c>
      <c r="D1528" s="2" t="str">
        <f t="shared" si="22"/>
        <v>Error?</v>
      </c>
    </row>
    <row r="1529" spans="1:4">
      <c r="A1529" s="5">
        <v>1470</v>
      </c>
      <c r="B1529" s="1144">
        <f>'Expenditures 16-24'!E298</f>
        <v>0</v>
      </c>
      <c r="C1529" s="2" t="s">
        <v>516</v>
      </c>
      <c r="D1529" s="2" t="str">
        <f t="shared" si="22"/>
        <v>Error?</v>
      </c>
    </row>
    <row r="1530" spans="1:4">
      <c r="A1530" s="10">
        <v>1471</v>
      </c>
      <c r="B1530" s="1144"/>
      <c r="C1530" s="2" t="s">
        <v>516</v>
      </c>
      <c r="D1530" s="2" t="str">
        <f t="shared" si="22"/>
        <v>OK</v>
      </c>
    </row>
    <row r="1531" spans="1:4">
      <c r="A1531" s="10">
        <v>1472</v>
      </c>
      <c r="B1531" s="1144"/>
      <c r="D1531" s="2" t="str">
        <f t="shared" si="22"/>
        <v>OK</v>
      </c>
    </row>
    <row r="1532" spans="1:4">
      <c r="A1532" s="5">
        <v>1473</v>
      </c>
      <c r="B1532" s="1144">
        <f>'Expenditures 16-24'!E299</f>
        <v>0</v>
      </c>
      <c r="D1532" s="2" t="str">
        <f t="shared" si="22"/>
        <v>Error?</v>
      </c>
    </row>
    <row r="1533" spans="1:4">
      <c r="A1533" s="5">
        <v>1474</v>
      </c>
      <c r="B1533" s="1144">
        <f>'Expenditures 16-24'!E300</f>
        <v>0</v>
      </c>
      <c r="D1533" s="2" t="str">
        <f t="shared" ref="D1533:D1596" si="23">IF(ISBLANK(B1533),"OK",IF(A1533-B1533=0,"OK","Error?"))</f>
        <v>Error?</v>
      </c>
    </row>
    <row r="1534" spans="1:4">
      <c r="A1534" s="5">
        <v>1475</v>
      </c>
      <c r="B1534" s="1144">
        <f>'Expenditures 16-24'!E309</f>
        <v>0</v>
      </c>
      <c r="D1534" s="2" t="str">
        <f t="shared" si="23"/>
        <v>Error?</v>
      </c>
    </row>
    <row r="1535" spans="1:4">
      <c r="A1535" s="5">
        <v>1476</v>
      </c>
      <c r="B1535" s="1144">
        <f>'Expenditures 16-24'!F298</f>
        <v>0</v>
      </c>
      <c r="C1535" s="2" t="s">
        <v>516</v>
      </c>
      <c r="D1535" s="2" t="str">
        <f t="shared" si="23"/>
        <v>Error?</v>
      </c>
    </row>
    <row r="1536" spans="1:4">
      <c r="A1536" s="10">
        <v>1477</v>
      </c>
      <c r="B1536" s="1144"/>
      <c r="C1536" s="2" t="s">
        <v>516</v>
      </c>
      <c r="D1536" s="2" t="str">
        <f t="shared" si="23"/>
        <v>OK</v>
      </c>
    </row>
    <row r="1537" spans="1:4">
      <c r="A1537" s="10">
        <v>1478</v>
      </c>
      <c r="B1537" s="1144"/>
      <c r="D1537" s="2" t="str">
        <f t="shared" si="23"/>
        <v>OK</v>
      </c>
    </row>
    <row r="1538" spans="1:4">
      <c r="A1538" s="5">
        <v>1479</v>
      </c>
      <c r="B1538" s="1144">
        <f>'Expenditures 16-24'!F299</f>
        <v>0</v>
      </c>
      <c r="D1538" s="2" t="str">
        <f t="shared" si="23"/>
        <v>Error?</v>
      </c>
    </row>
    <row r="1539" spans="1:4">
      <c r="A1539" s="5">
        <v>1480</v>
      </c>
      <c r="B1539" s="1144">
        <f>'Expenditures 16-24'!F300</f>
        <v>0</v>
      </c>
      <c r="D1539" s="2" t="str">
        <f t="shared" si="23"/>
        <v>Error?</v>
      </c>
    </row>
    <row r="1540" spans="1:4">
      <c r="A1540" s="5">
        <v>1481</v>
      </c>
      <c r="B1540" s="1144">
        <f>'Expenditures 16-24'!F309</f>
        <v>0</v>
      </c>
      <c r="D1540" s="2" t="str">
        <f t="shared" si="23"/>
        <v>Error?</v>
      </c>
    </row>
    <row r="1541" spans="1:4">
      <c r="A1541" s="5">
        <v>1482</v>
      </c>
      <c r="B1541" s="1144">
        <f>'Expenditures 16-24'!G298</f>
        <v>0</v>
      </c>
      <c r="C1541" s="2" t="s">
        <v>516</v>
      </c>
      <c r="D1541" s="2" t="str">
        <f t="shared" si="23"/>
        <v>Error?</v>
      </c>
    </row>
    <row r="1542" spans="1:4">
      <c r="A1542" s="10">
        <v>1483</v>
      </c>
      <c r="B1542" s="1144"/>
      <c r="C1542" s="2" t="s">
        <v>516</v>
      </c>
      <c r="D1542" s="2" t="str">
        <f t="shared" si="23"/>
        <v>OK</v>
      </c>
    </row>
    <row r="1543" spans="1:4">
      <c r="A1543" s="10">
        <v>1484</v>
      </c>
      <c r="B1543" s="1144"/>
      <c r="D1543" s="2" t="str">
        <f t="shared" si="23"/>
        <v>OK</v>
      </c>
    </row>
    <row r="1544" spans="1:4">
      <c r="A1544" s="5">
        <v>1485</v>
      </c>
      <c r="B1544" s="1144">
        <f>'Expenditures 16-24'!G299</f>
        <v>0</v>
      </c>
      <c r="D1544" s="2" t="str">
        <f t="shared" si="23"/>
        <v>Error?</v>
      </c>
    </row>
    <row r="1545" spans="1:4">
      <c r="A1545" s="5">
        <v>1486</v>
      </c>
      <c r="B1545" s="1144">
        <f>'Expenditures 16-24'!G300</f>
        <v>0</v>
      </c>
      <c r="D1545" s="2" t="str">
        <f t="shared" si="23"/>
        <v>Error?</v>
      </c>
    </row>
    <row r="1546" spans="1:4">
      <c r="A1546" s="5">
        <v>1487</v>
      </c>
      <c r="B1546" s="1144">
        <f>'Expenditures 16-24'!G309</f>
        <v>0</v>
      </c>
      <c r="D1546" s="2" t="str">
        <f t="shared" si="23"/>
        <v>Error?</v>
      </c>
    </row>
    <row r="1547" spans="1:4">
      <c r="A1547" s="5">
        <v>1488</v>
      </c>
      <c r="B1547" s="1144">
        <f>'Expenditures 16-24'!H298</f>
        <v>0</v>
      </c>
      <c r="C1547" s="2" t="s">
        <v>516</v>
      </c>
      <c r="D1547" s="2" t="str">
        <f t="shared" si="23"/>
        <v>Error?</v>
      </c>
    </row>
    <row r="1548" spans="1:4">
      <c r="A1548" s="10">
        <v>1489</v>
      </c>
      <c r="B1548" s="1144"/>
      <c r="C1548" s="2" t="s">
        <v>516</v>
      </c>
      <c r="D1548" s="2" t="str">
        <f t="shared" si="23"/>
        <v>OK</v>
      </c>
    </row>
    <row r="1549" spans="1:4">
      <c r="A1549" s="10">
        <v>1490</v>
      </c>
      <c r="B1549" s="1144"/>
      <c r="D1549" s="2" t="str">
        <f t="shared" si="23"/>
        <v>OK</v>
      </c>
    </row>
    <row r="1550" spans="1:4">
      <c r="A1550" s="5">
        <v>1491</v>
      </c>
      <c r="B1550" s="1144">
        <f>'Expenditures 16-24'!H299</f>
        <v>0</v>
      </c>
      <c r="D1550" s="2" t="str">
        <f t="shared" si="23"/>
        <v>Error?</v>
      </c>
    </row>
    <row r="1551" spans="1:4">
      <c r="A1551" s="5">
        <v>1492</v>
      </c>
      <c r="B1551" s="1144">
        <f>'Expenditures 16-24'!H300</f>
        <v>0</v>
      </c>
      <c r="D1551" s="2" t="str">
        <f t="shared" si="23"/>
        <v>Error?</v>
      </c>
    </row>
    <row r="1552" spans="1:4">
      <c r="A1552" s="5">
        <v>1493</v>
      </c>
      <c r="B1552" s="1144">
        <f>'Expenditures 16-24'!H309</f>
        <v>0</v>
      </c>
      <c r="D1552" s="2" t="str">
        <f t="shared" si="23"/>
        <v>Error?</v>
      </c>
    </row>
    <row r="1553" spans="1:4">
      <c r="A1553" s="5">
        <v>1494</v>
      </c>
      <c r="B1553" s="1144">
        <f>'Expenditures 16-24'!K298</f>
        <v>0</v>
      </c>
      <c r="C1553" s="2" t="s">
        <v>516</v>
      </c>
      <c r="D1553" s="2" t="str">
        <f t="shared" si="23"/>
        <v>Error?</v>
      </c>
    </row>
    <row r="1554" spans="1:4">
      <c r="A1554" s="10">
        <v>1495</v>
      </c>
      <c r="B1554" s="1144"/>
      <c r="C1554" s="2" t="s">
        <v>516</v>
      </c>
      <c r="D1554" s="2" t="str">
        <f t="shared" si="23"/>
        <v>OK</v>
      </c>
    </row>
    <row r="1555" spans="1:4">
      <c r="A1555" s="10">
        <v>1496</v>
      </c>
      <c r="B1555" s="1144"/>
      <c r="C1555" s="2" t="s">
        <v>516</v>
      </c>
      <c r="D1555" s="2" t="str">
        <f t="shared" si="23"/>
        <v>OK</v>
      </c>
    </row>
    <row r="1556" spans="1:4">
      <c r="A1556" s="5">
        <v>1497</v>
      </c>
      <c r="B1556" s="1144">
        <f>'Expenditures 16-24'!K299</f>
        <v>0</v>
      </c>
      <c r="D1556" s="2" t="str">
        <f t="shared" si="23"/>
        <v>Error?</v>
      </c>
    </row>
    <row r="1557" spans="1:4">
      <c r="A1557" s="5">
        <v>1498</v>
      </c>
      <c r="B1557" s="1144">
        <f>'Expenditures 16-24'!K300</f>
        <v>0</v>
      </c>
      <c r="D1557" s="2" t="str">
        <f t="shared" si="23"/>
        <v>Error?</v>
      </c>
    </row>
    <row r="1558" spans="1:4">
      <c r="A1558" s="5">
        <v>1499</v>
      </c>
      <c r="B1558" s="1144">
        <f>'Expenditures 16-24'!K309</f>
        <v>0</v>
      </c>
      <c r="C1558" s="2" t="s">
        <v>516</v>
      </c>
      <c r="D1558" s="2" t="str">
        <f t="shared" si="23"/>
        <v>Error?</v>
      </c>
    </row>
    <row r="1559" spans="1:4">
      <c r="A1559" s="5">
        <v>1500</v>
      </c>
      <c r="B1559" s="1144">
        <f>'Expenditures 16-24'!K310</f>
        <v>0</v>
      </c>
      <c r="C1559" s="2" t="s">
        <v>516</v>
      </c>
      <c r="D1559" s="2" t="str">
        <f t="shared" si="23"/>
        <v>Error?</v>
      </c>
    </row>
    <row r="1560" spans="1:4">
      <c r="A1560" s="10">
        <v>1501</v>
      </c>
      <c r="B1560" s="1144"/>
      <c r="C1560" s="2" t="s">
        <v>516</v>
      </c>
      <c r="D1560" s="2" t="str">
        <f t="shared" si="23"/>
        <v>OK</v>
      </c>
    </row>
    <row r="1561" spans="1:4">
      <c r="A1561" s="10">
        <v>1502</v>
      </c>
      <c r="B1561" s="1144"/>
      <c r="C1561" s="2" t="s">
        <v>516</v>
      </c>
      <c r="D1561" s="2" t="str">
        <f t="shared" si="23"/>
        <v>OK</v>
      </c>
    </row>
    <row r="1562" spans="1:4">
      <c r="A1562" s="10">
        <v>1503</v>
      </c>
      <c r="B1562" s="1144"/>
      <c r="D1562" s="2" t="str">
        <f t="shared" si="23"/>
        <v>OK</v>
      </c>
    </row>
    <row r="1563" spans="1:4">
      <c r="A1563" s="10">
        <v>1504</v>
      </c>
      <c r="B1563" s="1144"/>
      <c r="D1563" s="2" t="str">
        <f t="shared" si="23"/>
        <v>OK</v>
      </c>
    </row>
    <row r="1564" spans="1:4">
      <c r="A1564" s="10">
        <v>1505</v>
      </c>
      <c r="B1564" s="1144"/>
      <c r="D1564" s="2" t="str">
        <f t="shared" si="23"/>
        <v>OK</v>
      </c>
    </row>
    <row r="1565" spans="1:4">
      <c r="A1565" s="10">
        <v>1506</v>
      </c>
      <c r="B1565" s="1144"/>
      <c r="D1565" s="2" t="str">
        <f t="shared" si="23"/>
        <v>OK</v>
      </c>
    </row>
    <row r="1566" spans="1:4">
      <c r="A1566" s="10">
        <v>1507</v>
      </c>
      <c r="B1566" s="1144"/>
      <c r="D1566" s="2" t="str">
        <f t="shared" si="23"/>
        <v>OK</v>
      </c>
    </row>
    <row r="1567" spans="1:4">
      <c r="A1567" s="10">
        <v>1508</v>
      </c>
      <c r="B1567" s="1144"/>
      <c r="D1567" s="2" t="str">
        <f t="shared" si="23"/>
        <v>OK</v>
      </c>
    </row>
    <row r="1568" spans="1:4">
      <c r="A1568" s="10">
        <v>1509</v>
      </c>
      <c r="B1568" s="1144"/>
      <c r="D1568" s="2" t="str">
        <f t="shared" si="23"/>
        <v>OK</v>
      </c>
    </row>
    <row r="1569" spans="1:4">
      <c r="A1569" s="10">
        <v>1510</v>
      </c>
      <c r="B1569" s="1144"/>
      <c r="C1569" s="2" t="s">
        <v>516</v>
      </c>
      <c r="D1569" s="2" t="str">
        <f t="shared" si="23"/>
        <v>OK</v>
      </c>
    </row>
    <row r="1570" spans="1:4">
      <c r="A1570" s="10">
        <v>1511</v>
      </c>
      <c r="B1570" s="1144"/>
      <c r="C1570" s="2" t="s">
        <v>516</v>
      </c>
      <c r="D1570" s="2" t="str">
        <f t="shared" si="23"/>
        <v>OK</v>
      </c>
    </row>
    <row r="1571" spans="1:4">
      <c r="A1571" s="10">
        <v>1512</v>
      </c>
      <c r="B1571" s="1144"/>
      <c r="D1571" s="2" t="str">
        <f t="shared" si="23"/>
        <v>OK</v>
      </c>
    </row>
    <row r="1572" spans="1:4">
      <c r="A1572" s="10">
        <v>1513</v>
      </c>
      <c r="B1572" s="1144"/>
      <c r="C1572" s="2" t="s">
        <v>516</v>
      </c>
      <c r="D1572" s="2" t="str">
        <f t="shared" si="23"/>
        <v>OK</v>
      </c>
    </row>
    <row r="1573" spans="1:4">
      <c r="A1573" s="10">
        <v>1514</v>
      </c>
      <c r="B1573" s="1144"/>
      <c r="C1573" s="2" t="s">
        <v>516</v>
      </c>
      <c r="D1573" s="2" t="str">
        <f t="shared" si="23"/>
        <v>OK</v>
      </c>
    </row>
    <row r="1574" spans="1:4">
      <c r="A1574" s="10">
        <v>1515</v>
      </c>
      <c r="B1574" s="1144"/>
      <c r="C1574" s="2" t="s">
        <v>516</v>
      </c>
      <c r="D1574" s="2" t="str">
        <f t="shared" si="23"/>
        <v>OK</v>
      </c>
    </row>
    <row r="1575" spans="1:4">
      <c r="A1575" s="10">
        <v>1516</v>
      </c>
      <c r="B1575" s="1144"/>
      <c r="C1575" s="2" t="s">
        <v>516</v>
      </c>
      <c r="D1575" s="2" t="str">
        <f t="shared" si="23"/>
        <v>OK</v>
      </c>
    </row>
    <row r="1576" spans="1:4">
      <c r="A1576" s="10">
        <v>1517</v>
      </c>
      <c r="B1576" s="1144"/>
      <c r="C1576" s="2" t="s">
        <v>516</v>
      </c>
      <c r="D1576" s="2" t="str">
        <f t="shared" si="23"/>
        <v>OK</v>
      </c>
    </row>
    <row r="1577" spans="1:4">
      <c r="A1577" s="10">
        <v>1518</v>
      </c>
      <c r="B1577" s="1144"/>
      <c r="C1577" s="2" t="s">
        <v>516</v>
      </c>
      <c r="D1577" s="2" t="str">
        <f t="shared" si="23"/>
        <v>OK</v>
      </c>
    </row>
    <row r="1578" spans="1:4">
      <c r="A1578" s="10">
        <v>1519</v>
      </c>
      <c r="B1578" s="1144"/>
      <c r="D1578" s="2" t="str">
        <f t="shared" si="23"/>
        <v>OK</v>
      </c>
    </row>
    <row r="1579" spans="1:4">
      <c r="A1579" s="10">
        <v>1520</v>
      </c>
      <c r="B1579" s="1144"/>
      <c r="D1579" s="2" t="str">
        <f t="shared" si="23"/>
        <v>OK</v>
      </c>
    </row>
    <row r="1580" spans="1:4">
      <c r="A1580" s="10">
        <v>1521</v>
      </c>
      <c r="B1580" s="1144"/>
      <c r="D1580" s="2" t="str">
        <f t="shared" si="23"/>
        <v>OK</v>
      </c>
    </row>
    <row r="1581" spans="1:4">
      <c r="A1581" s="10">
        <v>1522</v>
      </c>
      <c r="B1581" s="1144"/>
      <c r="D1581" s="2" t="str">
        <f t="shared" si="23"/>
        <v>OK</v>
      </c>
    </row>
    <row r="1582" spans="1:4">
      <c r="A1582" s="10">
        <v>1523</v>
      </c>
      <c r="B1582" s="1144"/>
      <c r="D1582" s="2" t="str">
        <f t="shared" si="23"/>
        <v>OK</v>
      </c>
    </row>
    <row r="1583" spans="1:4">
      <c r="A1583" s="10">
        <v>1524</v>
      </c>
      <c r="B1583" s="1144"/>
      <c r="D1583" s="2" t="str">
        <f t="shared" si="23"/>
        <v>OK</v>
      </c>
    </row>
    <row r="1584" spans="1:4">
      <c r="A1584" s="10">
        <v>1525</v>
      </c>
      <c r="B1584" s="1144"/>
      <c r="D1584" s="2" t="str">
        <f t="shared" si="23"/>
        <v>OK</v>
      </c>
    </row>
    <row r="1585" spans="1:4">
      <c r="A1585" s="10">
        <v>1526</v>
      </c>
      <c r="B1585" s="1144"/>
      <c r="D1585" s="2" t="str">
        <f t="shared" si="23"/>
        <v>OK</v>
      </c>
    </row>
    <row r="1586" spans="1:4">
      <c r="A1586" s="10">
        <v>1527</v>
      </c>
      <c r="B1586" s="1144"/>
      <c r="D1586" s="2" t="str">
        <f t="shared" si="23"/>
        <v>OK</v>
      </c>
    </row>
    <row r="1587" spans="1:4">
      <c r="A1587" s="10">
        <v>1528</v>
      </c>
      <c r="B1587" s="1144"/>
      <c r="D1587" s="2" t="str">
        <f t="shared" si="23"/>
        <v>OK</v>
      </c>
    </row>
    <row r="1588" spans="1:4">
      <c r="A1588" s="10">
        <v>1529</v>
      </c>
      <c r="B1588" s="1144"/>
      <c r="D1588" s="2" t="str">
        <f t="shared" si="23"/>
        <v>OK</v>
      </c>
    </row>
    <row r="1589" spans="1:4">
      <c r="A1589" s="10">
        <v>1530</v>
      </c>
      <c r="B1589" s="1144"/>
      <c r="D1589" s="2" t="str">
        <f t="shared" si="23"/>
        <v>OK</v>
      </c>
    </row>
    <row r="1590" spans="1:4">
      <c r="A1590" s="10">
        <v>1531</v>
      </c>
      <c r="B1590" s="1144"/>
      <c r="D1590" s="2" t="str">
        <f t="shared" si="23"/>
        <v>OK</v>
      </c>
    </row>
    <row r="1591" spans="1:4">
      <c r="A1591" s="10">
        <v>1532</v>
      </c>
      <c r="B1591" s="1144"/>
      <c r="D1591" s="2" t="str">
        <f t="shared" si="23"/>
        <v>OK</v>
      </c>
    </row>
    <row r="1592" spans="1:4">
      <c r="A1592" s="10">
        <v>1533</v>
      </c>
      <c r="B1592" s="1144"/>
      <c r="D1592" s="2" t="str">
        <f t="shared" si="23"/>
        <v>OK</v>
      </c>
    </row>
    <row r="1593" spans="1:4">
      <c r="A1593" s="10">
        <v>1534</v>
      </c>
      <c r="B1593" s="1144"/>
      <c r="D1593" s="2" t="str">
        <f t="shared" si="23"/>
        <v>OK</v>
      </c>
    </row>
    <row r="1594" spans="1:4">
      <c r="A1594" s="10">
        <v>1535</v>
      </c>
      <c r="B1594" s="1144"/>
      <c r="D1594" s="2" t="str">
        <f t="shared" si="23"/>
        <v>OK</v>
      </c>
    </row>
    <row r="1595" spans="1:4">
      <c r="A1595" s="10">
        <v>1536</v>
      </c>
      <c r="B1595" s="1144"/>
      <c r="D1595" s="2" t="str">
        <f t="shared" si="23"/>
        <v>OK</v>
      </c>
    </row>
    <row r="1596" spans="1:4">
      <c r="A1596" s="10">
        <v>1537</v>
      </c>
      <c r="B1596" s="1144"/>
      <c r="D1596" s="2" t="str">
        <f t="shared" si="23"/>
        <v>OK</v>
      </c>
    </row>
    <row r="1597" spans="1:4">
      <c r="A1597" s="10">
        <v>1538</v>
      </c>
      <c r="B1597" s="1144"/>
      <c r="D1597" s="2" t="str">
        <f t="shared" ref="D1597:D1660" si="24">IF(ISBLANK(B1597),"OK",IF(A1597-B1597=0,"OK","Error?"))</f>
        <v>OK</v>
      </c>
    </row>
    <row r="1598" spans="1:4">
      <c r="A1598" s="10">
        <v>1539</v>
      </c>
      <c r="B1598" s="1144"/>
      <c r="D1598" s="2" t="str">
        <f t="shared" si="24"/>
        <v>OK</v>
      </c>
    </row>
    <row r="1599" spans="1:4">
      <c r="A1599" s="10">
        <v>1540</v>
      </c>
      <c r="B1599" s="1144"/>
      <c r="D1599" s="2" t="str">
        <f t="shared" si="24"/>
        <v>OK</v>
      </c>
    </row>
    <row r="1600" spans="1:4">
      <c r="A1600" s="10">
        <v>1541</v>
      </c>
      <c r="B1600" s="1144"/>
      <c r="D1600" s="2" t="str">
        <f t="shared" si="24"/>
        <v>OK</v>
      </c>
    </row>
    <row r="1601" spans="1:4">
      <c r="A1601" s="10">
        <v>1542</v>
      </c>
      <c r="B1601" s="1144"/>
      <c r="D1601" s="2" t="str">
        <f t="shared" si="24"/>
        <v>OK</v>
      </c>
    </row>
    <row r="1602" spans="1:4">
      <c r="A1602" s="10">
        <v>1543</v>
      </c>
      <c r="B1602" s="1144"/>
      <c r="D1602" s="2" t="str">
        <f t="shared" si="24"/>
        <v>OK</v>
      </c>
    </row>
    <row r="1603" spans="1:4">
      <c r="A1603" s="10">
        <v>1544</v>
      </c>
      <c r="B1603" s="1144"/>
      <c r="D1603" s="2" t="str">
        <f t="shared" si="24"/>
        <v>OK</v>
      </c>
    </row>
    <row r="1604" spans="1:4">
      <c r="A1604" s="10">
        <v>1545</v>
      </c>
      <c r="B1604" s="1144"/>
      <c r="D1604" s="2" t="str">
        <f t="shared" si="24"/>
        <v>OK</v>
      </c>
    </row>
    <row r="1605" spans="1:4">
      <c r="A1605" s="10">
        <v>1546</v>
      </c>
      <c r="B1605" s="1144"/>
      <c r="D1605" s="2" t="str">
        <f t="shared" si="24"/>
        <v>OK</v>
      </c>
    </row>
    <row r="1606" spans="1:4">
      <c r="A1606" s="10">
        <v>1547</v>
      </c>
      <c r="B1606" s="1144"/>
      <c r="D1606" s="2" t="str">
        <f t="shared" si="24"/>
        <v>OK</v>
      </c>
    </row>
    <row r="1607" spans="1:4">
      <c r="A1607" s="10">
        <v>1548</v>
      </c>
      <c r="B1607" s="1144"/>
      <c r="D1607" s="2" t="str">
        <f t="shared" si="24"/>
        <v>OK</v>
      </c>
    </row>
    <row r="1608" spans="1:4">
      <c r="A1608" s="10">
        <v>1549</v>
      </c>
      <c r="B1608" s="1144"/>
      <c r="D1608" s="2" t="str">
        <f t="shared" si="24"/>
        <v>OK</v>
      </c>
    </row>
    <row r="1609" spans="1:4">
      <c r="A1609" s="10">
        <v>1550</v>
      </c>
      <c r="B1609" s="1144"/>
      <c r="D1609" s="2" t="str">
        <f t="shared" si="24"/>
        <v>OK</v>
      </c>
    </row>
    <row r="1610" spans="1:4">
      <c r="A1610" s="10">
        <v>1551</v>
      </c>
      <c r="B1610" s="1144"/>
      <c r="D1610" s="2" t="str">
        <f t="shared" si="24"/>
        <v>OK</v>
      </c>
    </row>
    <row r="1611" spans="1:4">
      <c r="A1611" s="10">
        <v>1552</v>
      </c>
      <c r="B1611" s="1144"/>
      <c r="D1611" s="2" t="str">
        <f t="shared" si="24"/>
        <v>OK</v>
      </c>
    </row>
    <row r="1612" spans="1:4">
      <c r="A1612" s="10">
        <v>1553</v>
      </c>
      <c r="B1612" s="1144"/>
      <c r="D1612" s="2" t="str">
        <f t="shared" si="24"/>
        <v>OK</v>
      </c>
    </row>
    <row r="1613" spans="1:4">
      <c r="A1613" s="10">
        <v>1554</v>
      </c>
      <c r="B1613" s="1144"/>
      <c r="D1613" s="2" t="str">
        <f t="shared" si="24"/>
        <v>OK</v>
      </c>
    </row>
    <row r="1614" spans="1:4">
      <c r="A1614" s="10">
        <v>1555</v>
      </c>
      <c r="B1614" s="1144"/>
      <c r="D1614" s="2" t="str">
        <f t="shared" si="24"/>
        <v>OK</v>
      </c>
    </row>
    <row r="1615" spans="1:4">
      <c r="A1615" s="5">
        <v>1556</v>
      </c>
      <c r="B1615" s="1144">
        <f>'Acct Summary 7-9'!C79</f>
        <v>8158762</v>
      </c>
      <c r="D1615" s="2" t="str">
        <f t="shared" si="24"/>
        <v>Error?</v>
      </c>
    </row>
    <row r="1616" spans="1:4">
      <c r="A1616" s="10">
        <v>1557</v>
      </c>
      <c r="B1616" s="1144"/>
      <c r="D1616" s="2" t="str">
        <f t="shared" si="24"/>
        <v>OK</v>
      </c>
    </row>
    <row r="1617" spans="1:4">
      <c r="A1617" s="10">
        <v>1558</v>
      </c>
      <c r="B1617" s="1144"/>
      <c r="D1617" s="2" t="str">
        <f t="shared" si="24"/>
        <v>OK</v>
      </c>
    </row>
    <row r="1618" spans="1:4">
      <c r="A1618" s="10">
        <v>1559</v>
      </c>
      <c r="B1618" s="1144"/>
      <c r="D1618" s="2" t="str">
        <f t="shared" si="24"/>
        <v>OK</v>
      </c>
    </row>
    <row r="1619" spans="1:4">
      <c r="A1619" s="10">
        <v>1560</v>
      </c>
      <c r="B1619" s="1144"/>
      <c r="D1619" s="2" t="str">
        <f t="shared" si="24"/>
        <v>OK</v>
      </c>
    </row>
    <row r="1620" spans="1:4">
      <c r="A1620" s="10">
        <v>1561</v>
      </c>
      <c r="B1620" s="1144"/>
      <c r="D1620" s="2" t="str">
        <f t="shared" si="24"/>
        <v>OK</v>
      </c>
    </row>
    <row r="1621" spans="1:4">
      <c r="A1621" s="10">
        <v>1562</v>
      </c>
      <c r="B1621" s="1144"/>
      <c r="D1621" s="2" t="str">
        <f t="shared" si="24"/>
        <v>OK</v>
      </c>
    </row>
    <row r="1622" spans="1:4">
      <c r="A1622" s="10">
        <v>1563</v>
      </c>
      <c r="B1622" s="1144"/>
      <c r="D1622" s="2" t="str">
        <f t="shared" si="24"/>
        <v>OK</v>
      </c>
    </row>
    <row r="1623" spans="1:4">
      <c r="A1623" s="10">
        <v>1564</v>
      </c>
      <c r="B1623" s="1144"/>
      <c r="D1623" s="2" t="str">
        <f t="shared" si="24"/>
        <v>OK</v>
      </c>
    </row>
    <row r="1624" spans="1:4">
      <c r="A1624" s="10">
        <v>1565</v>
      </c>
      <c r="B1624" s="1144"/>
      <c r="D1624" s="2" t="str">
        <f t="shared" si="24"/>
        <v>OK</v>
      </c>
    </row>
    <row r="1625" spans="1:4">
      <c r="A1625" s="10">
        <v>1566</v>
      </c>
      <c r="B1625" s="1144"/>
      <c r="D1625" s="2" t="str">
        <f t="shared" si="24"/>
        <v>OK</v>
      </c>
    </row>
    <row r="1626" spans="1:4">
      <c r="A1626" s="10">
        <v>1567</v>
      </c>
      <c r="B1626" s="1144"/>
      <c r="D1626" s="2" t="str">
        <f t="shared" si="24"/>
        <v>OK</v>
      </c>
    </row>
    <row r="1627" spans="1:4">
      <c r="A1627" s="10">
        <v>1568</v>
      </c>
      <c r="B1627" s="1144"/>
      <c r="D1627" s="2" t="str">
        <f t="shared" si="24"/>
        <v>OK</v>
      </c>
    </row>
    <row r="1628" spans="1:4">
      <c r="A1628" s="5">
        <v>1569</v>
      </c>
      <c r="B1628" s="1144">
        <f>'Acct Summary 7-9'!C81</f>
        <v>7749875</v>
      </c>
      <c r="D1628" s="2" t="str">
        <f t="shared" si="24"/>
        <v>Error?</v>
      </c>
    </row>
    <row r="1629" spans="1:4">
      <c r="A1629" s="5">
        <v>1570</v>
      </c>
      <c r="B1629" s="1144">
        <f>'Acct Summary 7-9'!D79</f>
        <v>1927512</v>
      </c>
      <c r="D1629" s="2" t="str">
        <f t="shared" si="24"/>
        <v>Error?</v>
      </c>
    </row>
    <row r="1630" spans="1:4">
      <c r="A1630" s="10">
        <v>1571</v>
      </c>
      <c r="B1630" s="1144"/>
      <c r="C1630" s="2" t="s">
        <v>516</v>
      </c>
      <c r="D1630" s="2" t="str">
        <f t="shared" si="24"/>
        <v>OK</v>
      </c>
    </row>
    <row r="1631" spans="1:4">
      <c r="A1631" s="10">
        <v>1572</v>
      </c>
      <c r="B1631" s="1144"/>
      <c r="D1631" s="2" t="str">
        <f t="shared" si="24"/>
        <v>OK</v>
      </c>
    </row>
    <row r="1632" spans="1:4">
      <c r="A1632" s="10">
        <v>1573</v>
      </c>
      <c r="B1632" s="1144"/>
      <c r="D1632" s="2" t="str">
        <f t="shared" si="24"/>
        <v>OK</v>
      </c>
    </row>
    <row r="1633" spans="1:4">
      <c r="A1633" s="10">
        <v>1574</v>
      </c>
      <c r="B1633" s="1144"/>
      <c r="D1633" s="2" t="str">
        <f t="shared" si="24"/>
        <v>OK</v>
      </c>
    </row>
    <row r="1634" spans="1:4">
      <c r="A1634" s="10">
        <v>1575</v>
      </c>
      <c r="B1634" s="1144"/>
      <c r="D1634" s="2" t="str">
        <f t="shared" si="24"/>
        <v>OK</v>
      </c>
    </row>
    <row r="1635" spans="1:4">
      <c r="A1635" s="10">
        <v>1576</v>
      </c>
      <c r="B1635" s="1144"/>
      <c r="D1635" s="2" t="str">
        <f t="shared" si="24"/>
        <v>OK</v>
      </c>
    </row>
    <row r="1636" spans="1:4">
      <c r="A1636" s="10">
        <v>1577</v>
      </c>
      <c r="B1636" s="1144"/>
      <c r="D1636" s="2" t="str">
        <f t="shared" si="24"/>
        <v>OK</v>
      </c>
    </row>
    <row r="1637" spans="1:4">
      <c r="A1637" s="10">
        <v>1578</v>
      </c>
      <c r="B1637" s="1144"/>
      <c r="D1637" s="2" t="str">
        <f t="shared" si="24"/>
        <v>OK</v>
      </c>
    </row>
    <row r="1638" spans="1:4">
      <c r="A1638" s="10">
        <v>1579</v>
      </c>
      <c r="B1638" s="1144"/>
      <c r="D1638" s="2" t="str">
        <f t="shared" si="24"/>
        <v>OK</v>
      </c>
    </row>
    <row r="1639" spans="1:4">
      <c r="A1639" s="10">
        <v>1580</v>
      </c>
      <c r="B1639" s="1144"/>
      <c r="D1639" s="2" t="str">
        <f t="shared" si="24"/>
        <v>OK</v>
      </c>
    </row>
    <row r="1640" spans="1:4">
      <c r="A1640" s="10">
        <v>1581</v>
      </c>
      <c r="B1640" s="1144"/>
      <c r="D1640" s="2" t="str">
        <f t="shared" si="24"/>
        <v>OK</v>
      </c>
    </row>
    <row r="1641" spans="1:4">
      <c r="A1641" s="10">
        <v>1582</v>
      </c>
      <c r="B1641" s="1144"/>
      <c r="D1641" s="2" t="str">
        <f t="shared" si="24"/>
        <v>OK</v>
      </c>
    </row>
    <row r="1642" spans="1:4">
      <c r="A1642" s="5">
        <v>1583</v>
      </c>
      <c r="B1642" s="1144">
        <f>'Acct Summary 7-9'!D81</f>
        <v>6460269</v>
      </c>
      <c r="D1642" s="2" t="str">
        <f t="shared" si="24"/>
        <v>Error?</v>
      </c>
    </row>
    <row r="1643" spans="1:4">
      <c r="A1643" s="5">
        <v>1584</v>
      </c>
      <c r="B1643" s="1144">
        <f>'Acct Summary 7-9'!E79</f>
        <v>310505</v>
      </c>
      <c r="D1643" s="2" t="str">
        <f t="shared" si="24"/>
        <v>Error?</v>
      </c>
    </row>
    <row r="1644" spans="1:4">
      <c r="A1644" s="10">
        <v>1585</v>
      </c>
      <c r="B1644" s="1144"/>
      <c r="C1644" s="2" t="s">
        <v>516</v>
      </c>
      <c r="D1644" s="2" t="str">
        <f t="shared" si="24"/>
        <v>OK</v>
      </c>
    </row>
    <row r="1645" spans="1:4">
      <c r="A1645" s="10">
        <v>1586</v>
      </c>
      <c r="B1645" s="1144"/>
      <c r="D1645" s="2" t="str">
        <f t="shared" si="24"/>
        <v>OK</v>
      </c>
    </row>
    <row r="1646" spans="1:4">
      <c r="A1646" s="10">
        <v>1587</v>
      </c>
      <c r="B1646" s="1144"/>
      <c r="D1646" s="2" t="str">
        <f t="shared" si="24"/>
        <v>OK</v>
      </c>
    </row>
    <row r="1647" spans="1:4">
      <c r="A1647" s="10">
        <v>1588</v>
      </c>
      <c r="B1647" s="1144"/>
      <c r="D1647" s="2" t="str">
        <f t="shared" si="24"/>
        <v>OK</v>
      </c>
    </row>
    <row r="1648" spans="1:4">
      <c r="A1648" s="10">
        <v>1589</v>
      </c>
      <c r="B1648" s="1144"/>
      <c r="D1648" s="2" t="str">
        <f t="shared" si="24"/>
        <v>OK</v>
      </c>
    </row>
    <row r="1649" spans="1:4">
      <c r="A1649" s="10">
        <v>1590</v>
      </c>
      <c r="B1649" s="1144"/>
      <c r="D1649" s="2" t="str">
        <f t="shared" si="24"/>
        <v>OK</v>
      </c>
    </row>
    <row r="1650" spans="1:4">
      <c r="A1650" s="10">
        <v>1591</v>
      </c>
      <c r="B1650" s="1144"/>
      <c r="D1650" s="2" t="str">
        <f t="shared" si="24"/>
        <v>OK</v>
      </c>
    </row>
    <row r="1651" spans="1:4">
      <c r="A1651" s="10">
        <v>1592</v>
      </c>
      <c r="B1651" s="1144"/>
      <c r="D1651" s="2" t="str">
        <f t="shared" si="24"/>
        <v>OK</v>
      </c>
    </row>
    <row r="1652" spans="1:4">
      <c r="A1652" s="10">
        <v>1593</v>
      </c>
      <c r="B1652" s="1144"/>
      <c r="D1652" s="2" t="str">
        <f t="shared" si="24"/>
        <v>OK</v>
      </c>
    </row>
    <row r="1653" spans="1:4">
      <c r="A1653" s="10">
        <v>1594</v>
      </c>
      <c r="B1653" s="1144"/>
      <c r="D1653" s="2" t="str">
        <f t="shared" si="24"/>
        <v>OK</v>
      </c>
    </row>
    <row r="1654" spans="1:4">
      <c r="A1654" s="10">
        <v>1595</v>
      </c>
      <c r="B1654" s="1144"/>
      <c r="D1654" s="2" t="str">
        <f t="shared" si="24"/>
        <v>OK</v>
      </c>
    </row>
    <row r="1655" spans="1:4">
      <c r="A1655" s="10">
        <v>1596</v>
      </c>
      <c r="B1655" s="1144"/>
      <c r="D1655" s="2" t="str">
        <f t="shared" si="24"/>
        <v>OK</v>
      </c>
    </row>
    <row r="1656" spans="1:4">
      <c r="A1656" s="5">
        <v>1597</v>
      </c>
      <c r="B1656" s="1144">
        <f>'Acct Summary 7-9'!E81</f>
        <v>284989</v>
      </c>
      <c r="D1656" s="2" t="str">
        <f t="shared" si="24"/>
        <v>Error?</v>
      </c>
    </row>
    <row r="1657" spans="1:4">
      <c r="A1657" s="5">
        <v>1598</v>
      </c>
      <c r="B1657" s="1144">
        <f>'Acct Summary 7-9'!F79</f>
        <v>760472</v>
      </c>
      <c r="D1657" s="2" t="str">
        <f t="shared" si="24"/>
        <v>Error?</v>
      </c>
    </row>
    <row r="1658" spans="1:4">
      <c r="A1658" s="10">
        <v>1599</v>
      </c>
      <c r="B1658" s="1144"/>
      <c r="C1658" s="2" t="s">
        <v>516</v>
      </c>
      <c r="D1658" s="2" t="str">
        <f t="shared" si="24"/>
        <v>OK</v>
      </c>
    </row>
    <row r="1659" spans="1:4">
      <c r="A1659" s="10">
        <v>1600</v>
      </c>
      <c r="B1659" s="1144"/>
      <c r="D1659" s="2" t="str">
        <f t="shared" si="24"/>
        <v>OK</v>
      </c>
    </row>
    <row r="1660" spans="1:4">
      <c r="A1660" s="10">
        <v>1601</v>
      </c>
      <c r="B1660" s="1144"/>
      <c r="D1660" s="2" t="str">
        <f t="shared" si="24"/>
        <v>OK</v>
      </c>
    </row>
    <row r="1661" spans="1:4">
      <c r="A1661" s="10">
        <v>1602</v>
      </c>
      <c r="B1661" s="1144"/>
      <c r="D1661" s="2" t="str">
        <f t="shared" ref="D1661:D1724" si="25">IF(ISBLANK(B1661),"OK",IF(A1661-B1661=0,"OK","Error?"))</f>
        <v>OK</v>
      </c>
    </row>
    <row r="1662" spans="1:4">
      <c r="A1662" s="10">
        <v>1603</v>
      </c>
      <c r="B1662" s="1144"/>
      <c r="D1662" s="2" t="str">
        <f t="shared" si="25"/>
        <v>OK</v>
      </c>
    </row>
    <row r="1663" spans="1:4">
      <c r="A1663" s="10">
        <v>1604</v>
      </c>
      <c r="B1663" s="1144"/>
      <c r="D1663" s="2" t="str">
        <f t="shared" si="25"/>
        <v>OK</v>
      </c>
    </row>
    <row r="1664" spans="1:4">
      <c r="A1664" s="10">
        <v>1605</v>
      </c>
      <c r="B1664" s="1144"/>
      <c r="D1664" s="2" t="str">
        <f t="shared" si="25"/>
        <v>OK</v>
      </c>
    </row>
    <row r="1665" spans="1:4">
      <c r="A1665" s="10">
        <v>1606</v>
      </c>
      <c r="B1665" s="1144"/>
      <c r="D1665" s="2" t="str">
        <f t="shared" si="25"/>
        <v>OK</v>
      </c>
    </row>
    <row r="1666" spans="1:4">
      <c r="A1666" s="10">
        <v>1607</v>
      </c>
      <c r="B1666" s="1144"/>
      <c r="D1666" s="2" t="str">
        <f t="shared" si="25"/>
        <v>OK</v>
      </c>
    </row>
    <row r="1667" spans="1:4">
      <c r="A1667" s="10">
        <v>1608</v>
      </c>
      <c r="B1667" s="1144"/>
      <c r="D1667" s="2" t="str">
        <f t="shared" si="25"/>
        <v>OK</v>
      </c>
    </row>
    <row r="1668" spans="1:4">
      <c r="A1668" s="10">
        <v>1609</v>
      </c>
      <c r="B1668" s="1144"/>
      <c r="D1668" s="2" t="str">
        <f t="shared" si="25"/>
        <v>OK</v>
      </c>
    </row>
    <row r="1669" spans="1:4">
      <c r="A1669" s="10">
        <v>1610</v>
      </c>
      <c r="B1669" s="1144"/>
      <c r="D1669" s="2" t="str">
        <f t="shared" si="25"/>
        <v>OK</v>
      </c>
    </row>
    <row r="1670" spans="1:4">
      <c r="A1670" s="5">
        <v>1611</v>
      </c>
      <c r="B1670" s="1144">
        <f>'Acct Summary 7-9'!F81</f>
        <v>763298</v>
      </c>
      <c r="D1670" s="2" t="str">
        <f t="shared" si="25"/>
        <v>Error?</v>
      </c>
    </row>
    <row r="1671" spans="1:4">
      <c r="A1671" s="5">
        <v>1612</v>
      </c>
      <c r="B1671" s="1144">
        <f>'Acct Summary 7-9'!G79</f>
        <v>475309</v>
      </c>
      <c r="D1671" s="2" t="str">
        <f t="shared" si="25"/>
        <v>Error?</v>
      </c>
    </row>
    <row r="1672" spans="1:4">
      <c r="A1672" s="10">
        <v>1613</v>
      </c>
      <c r="B1672" s="1144"/>
      <c r="C1672" s="2" t="s">
        <v>516</v>
      </c>
      <c r="D1672" s="2" t="str">
        <f t="shared" si="25"/>
        <v>OK</v>
      </c>
    </row>
    <row r="1673" spans="1:4">
      <c r="A1673" s="10">
        <v>1614</v>
      </c>
      <c r="B1673" s="1144"/>
      <c r="D1673" s="2" t="str">
        <f t="shared" si="25"/>
        <v>OK</v>
      </c>
    </row>
    <row r="1674" spans="1:4">
      <c r="A1674" s="10">
        <v>1615</v>
      </c>
      <c r="B1674" s="1144"/>
      <c r="D1674" s="2" t="str">
        <f t="shared" si="25"/>
        <v>OK</v>
      </c>
    </row>
    <row r="1675" spans="1:4">
      <c r="A1675" s="10">
        <v>1616</v>
      </c>
      <c r="B1675" s="1144"/>
      <c r="D1675" s="2" t="str">
        <f t="shared" si="25"/>
        <v>OK</v>
      </c>
    </row>
    <row r="1676" spans="1:4">
      <c r="A1676" s="10">
        <v>1617</v>
      </c>
      <c r="B1676" s="1144"/>
      <c r="D1676" s="2" t="str">
        <f t="shared" si="25"/>
        <v>OK</v>
      </c>
    </row>
    <row r="1677" spans="1:4">
      <c r="A1677" s="10">
        <v>1618</v>
      </c>
      <c r="B1677" s="1144"/>
      <c r="D1677" s="2" t="str">
        <f t="shared" si="25"/>
        <v>OK</v>
      </c>
    </row>
    <row r="1678" spans="1:4">
      <c r="A1678" s="10">
        <v>1619</v>
      </c>
      <c r="B1678" s="1144"/>
      <c r="D1678" s="2" t="str">
        <f t="shared" si="25"/>
        <v>OK</v>
      </c>
    </row>
    <row r="1679" spans="1:4">
      <c r="A1679" s="10">
        <v>1620</v>
      </c>
      <c r="B1679" s="1144"/>
      <c r="D1679" s="2" t="str">
        <f t="shared" si="25"/>
        <v>OK</v>
      </c>
    </row>
    <row r="1680" spans="1:4">
      <c r="A1680" s="10">
        <v>1621</v>
      </c>
      <c r="B1680" s="1144"/>
      <c r="D1680" s="2" t="str">
        <f t="shared" si="25"/>
        <v>OK</v>
      </c>
    </row>
    <row r="1681" spans="1:4">
      <c r="A1681" s="10">
        <v>1622</v>
      </c>
      <c r="B1681" s="1144"/>
      <c r="D1681" s="2" t="str">
        <f t="shared" si="25"/>
        <v>OK</v>
      </c>
    </row>
    <row r="1682" spans="1:4">
      <c r="A1682" s="10">
        <v>1623</v>
      </c>
      <c r="B1682" s="1144"/>
      <c r="D1682" s="2" t="str">
        <f t="shared" si="25"/>
        <v>OK</v>
      </c>
    </row>
    <row r="1683" spans="1:4">
      <c r="A1683" s="10">
        <v>1624</v>
      </c>
      <c r="B1683" s="1144"/>
      <c r="D1683" s="2" t="str">
        <f t="shared" si="25"/>
        <v>OK</v>
      </c>
    </row>
    <row r="1684" spans="1:4">
      <c r="A1684" s="5">
        <v>1625</v>
      </c>
      <c r="B1684" s="1144">
        <f>'Acct Summary 7-9'!G81</f>
        <v>551093</v>
      </c>
      <c r="D1684" s="2" t="str">
        <f t="shared" si="25"/>
        <v>Error?</v>
      </c>
    </row>
    <row r="1685" spans="1:4">
      <c r="A1685" s="5">
        <v>1626</v>
      </c>
      <c r="B1685" s="1144">
        <f>'Acct Summary 7-9'!H79</f>
        <v>0</v>
      </c>
      <c r="D1685" s="2" t="str">
        <f t="shared" si="25"/>
        <v>Error?</v>
      </c>
    </row>
    <row r="1686" spans="1:4">
      <c r="A1686" s="10">
        <v>1627</v>
      </c>
      <c r="B1686" s="1144"/>
      <c r="C1686" s="2" t="s">
        <v>516</v>
      </c>
      <c r="D1686" s="2" t="str">
        <f t="shared" si="25"/>
        <v>OK</v>
      </c>
    </row>
    <row r="1687" spans="1:4">
      <c r="A1687" s="10">
        <v>1628</v>
      </c>
      <c r="B1687" s="1144"/>
      <c r="D1687" s="2" t="str">
        <f t="shared" si="25"/>
        <v>OK</v>
      </c>
    </row>
    <row r="1688" spans="1:4">
      <c r="A1688" s="10">
        <v>1629</v>
      </c>
      <c r="B1688" s="1144"/>
      <c r="D1688" s="2" t="str">
        <f t="shared" si="25"/>
        <v>OK</v>
      </c>
    </row>
    <row r="1689" spans="1:4">
      <c r="A1689" s="10">
        <v>1630</v>
      </c>
      <c r="B1689" s="1144"/>
      <c r="D1689" s="2" t="str">
        <f t="shared" si="25"/>
        <v>OK</v>
      </c>
    </row>
    <row r="1690" spans="1:4">
      <c r="A1690" s="10">
        <v>1631</v>
      </c>
      <c r="B1690" s="1144"/>
      <c r="D1690" s="2" t="str">
        <f t="shared" si="25"/>
        <v>OK</v>
      </c>
    </row>
    <row r="1691" spans="1:4">
      <c r="A1691" s="10">
        <v>1632</v>
      </c>
      <c r="B1691" s="1144"/>
      <c r="D1691" s="2" t="str">
        <f t="shared" si="25"/>
        <v>OK</v>
      </c>
    </row>
    <row r="1692" spans="1:4">
      <c r="A1692" s="10">
        <v>1633</v>
      </c>
      <c r="B1692" s="1144"/>
      <c r="D1692" s="2" t="str">
        <f t="shared" si="25"/>
        <v>OK</v>
      </c>
    </row>
    <row r="1693" spans="1:4">
      <c r="A1693" s="10">
        <v>1634</v>
      </c>
      <c r="B1693" s="1144"/>
      <c r="D1693" s="2" t="str">
        <f t="shared" si="25"/>
        <v>OK</v>
      </c>
    </row>
    <row r="1694" spans="1:4">
      <c r="A1694" s="10">
        <v>1635</v>
      </c>
      <c r="B1694" s="1144"/>
      <c r="D1694" s="2" t="str">
        <f t="shared" si="25"/>
        <v>OK</v>
      </c>
    </row>
    <row r="1695" spans="1:4">
      <c r="A1695" s="10">
        <v>1636</v>
      </c>
      <c r="B1695" s="1144"/>
      <c r="D1695" s="2" t="str">
        <f t="shared" si="25"/>
        <v>OK</v>
      </c>
    </row>
    <row r="1696" spans="1:4">
      <c r="A1696" s="10">
        <v>1637</v>
      </c>
      <c r="B1696" s="1144"/>
      <c r="D1696" s="2" t="str">
        <f t="shared" si="25"/>
        <v>OK</v>
      </c>
    </row>
    <row r="1697" spans="1:4">
      <c r="A1697" s="10">
        <v>1638</v>
      </c>
      <c r="B1697" s="1144"/>
      <c r="D1697" s="2" t="str">
        <f t="shared" si="25"/>
        <v>OK</v>
      </c>
    </row>
    <row r="1698" spans="1:4">
      <c r="A1698" s="5">
        <v>1639</v>
      </c>
      <c r="B1698" s="1144">
        <f>'Acct Summary 7-9'!H81</f>
        <v>0</v>
      </c>
      <c r="D1698" s="2" t="str">
        <f t="shared" si="25"/>
        <v>Error?</v>
      </c>
    </row>
    <row r="1699" spans="1:4">
      <c r="A1699" s="10">
        <v>1640</v>
      </c>
      <c r="B1699" s="1144"/>
      <c r="D1699" s="2" t="str">
        <f t="shared" si="25"/>
        <v>OK</v>
      </c>
    </row>
    <row r="1700" spans="1:4">
      <c r="A1700" s="10">
        <v>1641</v>
      </c>
      <c r="B1700" s="1144"/>
      <c r="C1700" s="2" t="s">
        <v>516</v>
      </c>
      <c r="D1700" s="2" t="str">
        <f t="shared" si="25"/>
        <v>OK</v>
      </c>
    </row>
    <row r="1701" spans="1:4">
      <c r="A1701" s="10">
        <v>1642</v>
      </c>
      <c r="B1701" s="1144"/>
      <c r="D1701" s="2" t="str">
        <f t="shared" si="25"/>
        <v>OK</v>
      </c>
    </row>
    <row r="1702" spans="1:4">
      <c r="A1702" s="10">
        <v>1643</v>
      </c>
      <c r="B1702" s="1144"/>
      <c r="D1702" s="2" t="str">
        <f t="shared" si="25"/>
        <v>OK</v>
      </c>
    </row>
    <row r="1703" spans="1:4">
      <c r="A1703" s="10">
        <v>1644</v>
      </c>
      <c r="B1703" s="1144"/>
      <c r="D1703" s="2" t="str">
        <f t="shared" si="25"/>
        <v>OK</v>
      </c>
    </row>
    <row r="1704" spans="1:4">
      <c r="A1704" s="10">
        <v>1645</v>
      </c>
      <c r="B1704" s="1144"/>
      <c r="D1704" s="2" t="str">
        <f t="shared" si="25"/>
        <v>OK</v>
      </c>
    </row>
    <row r="1705" spans="1:4">
      <c r="A1705" s="10">
        <v>1646</v>
      </c>
      <c r="B1705" s="1144"/>
      <c r="D1705" s="2" t="str">
        <f t="shared" si="25"/>
        <v>OK</v>
      </c>
    </row>
    <row r="1706" spans="1:4">
      <c r="A1706" s="10">
        <v>1647</v>
      </c>
      <c r="B1706" s="1144"/>
      <c r="D1706" s="2" t="str">
        <f t="shared" si="25"/>
        <v>OK</v>
      </c>
    </row>
    <row r="1707" spans="1:4">
      <c r="A1707" s="10">
        <v>1648</v>
      </c>
      <c r="B1707" s="1144"/>
      <c r="D1707" s="2" t="str">
        <f t="shared" si="25"/>
        <v>OK</v>
      </c>
    </row>
    <row r="1708" spans="1:4">
      <c r="A1708" s="10">
        <v>1649</v>
      </c>
      <c r="B1708" s="1144"/>
      <c r="D1708" s="2" t="str">
        <f t="shared" si="25"/>
        <v>OK</v>
      </c>
    </row>
    <row r="1709" spans="1:4">
      <c r="A1709" s="10">
        <v>1650</v>
      </c>
      <c r="B1709" s="1144"/>
      <c r="D1709" s="2" t="str">
        <f t="shared" si="25"/>
        <v>OK</v>
      </c>
    </row>
    <row r="1710" spans="1:4">
      <c r="A1710" s="10">
        <v>1651</v>
      </c>
      <c r="B1710" s="1144"/>
      <c r="D1710" s="2" t="str">
        <f t="shared" si="25"/>
        <v>OK</v>
      </c>
    </row>
    <row r="1711" spans="1:4">
      <c r="A1711" s="10">
        <v>1652</v>
      </c>
      <c r="B1711" s="1144"/>
      <c r="D1711" s="2" t="str">
        <f t="shared" si="25"/>
        <v>OK</v>
      </c>
    </row>
    <row r="1712" spans="1:4">
      <c r="A1712" s="10">
        <v>1653</v>
      </c>
      <c r="B1712" s="1144"/>
      <c r="D1712" s="2" t="str">
        <f t="shared" si="25"/>
        <v>OK</v>
      </c>
    </row>
    <row r="1713" spans="1:4">
      <c r="A1713" s="10">
        <v>1654</v>
      </c>
      <c r="B1713" s="1144"/>
      <c r="D1713" s="2" t="str">
        <f t="shared" si="25"/>
        <v>OK</v>
      </c>
    </row>
    <row r="1714" spans="1:4">
      <c r="A1714" s="10">
        <v>1655</v>
      </c>
      <c r="B1714" s="1144"/>
      <c r="D1714" s="2" t="str">
        <f t="shared" si="25"/>
        <v>OK</v>
      </c>
    </row>
    <row r="1715" spans="1:4">
      <c r="A1715" s="10">
        <v>1656</v>
      </c>
      <c r="B1715" s="1144"/>
      <c r="D1715" s="2" t="str">
        <f t="shared" si="25"/>
        <v>OK</v>
      </c>
    </row>
    <row r="1716" spans="1:4">
      <c r="A1716" s="10">
        <v>1657</v>
      </c>
      <c r="B1716" s="1144"/>
      <c r="D1716" s="2" t="str">
        <f t="shared" si="25"/>
        <v>OK</v>
      </c>
    </row>
    <row r="1717" spans="1:4">
      <c r="A1717" s="10">
        <v>1658</v>
      </c>
      <c r="B1717" s="1144"/>
      <c r="D1717" s="2" t="str">
        <f t="shared" si="25"/>
        <v>OK</v>
      </c>
    </row>
    <row r="1718" spans="1:4">
      <c r="A1718" s="10">
        <v>1659</v>
      </c>
      <c r="B1718" s="1144"/>
      <c r="D1718" s="2" t="str">
        <f t="shared" si="25"/>
        <v>OK</v>
      </c>
    </row>
    <row r="1719" spans="1:4">
      <c r="A1719" s="10">
        <v>1660</v>
      </c>
      <c r="B1719" s="1144"/>
      <c r="D1719" s="2" t="str">
        <f t="shared" si="25"/>
        <v>OK</v>
      </c>
    </row>
    <row r="1720" spans="1:4">
      <c r="A1720" s="10">
        <v>1661</v>
      </c>
      <c r="B1720" s="1144"/>
      <c r="D1720" s="2" t="str">
        <f t="shared" si="25"/>
        <v>OK</v>
      </c>
    </row>
    <row r="1721" spans="1:4">
      <c r="A1721" s="10">
        <v>1662</v>
      </c>
      <c r="B1721" s="1144"/>
      <c r="D1721" s="2" t="str">
        <f t="shared" si="25"/>
        <v>OK</v>
      </c>
    </row>
    <row r="1722" spans="1:4">
      <c r="A1722" s="10">
        <v>1663</v>
      </c>
      <c r="B1722" s="1144"/>
      <c r="D1722" s="2" t="str">
        <f t="shared" si="25"/>
        <v>OK</v>
      </c>
    </row>
    <row r="1723" spans="1:4">
      <c r="A1723" s="10">
        <v>1664</v>
      </c>
      <c r="B1723" s="1144"/>
      <c r="D1723" s="2" t="str">
        <f t="shared" si="25"/>
        <v>OK</v>
      </c>
    </row>
    <row r="1724" spans="1:4">
      <c r="A1724" s="10">
        <v>1665</v>
      </c>
      <c r="B1724" s="1144"/>
      <c r="D1724" s="2" t="str">
        <f t="shared" si="25"/>
        <v>OK</v>
      </c>
    </row>
    <row r="1725" spans="1:4">
      <c r="A1725" s="10">
        <v>1666</v>
      </c>
      <c r="B1725" s="1144"/>
      <c r="D1725" s="2" t="str">
        <f t="shared" ref="D1725:D1788" si="26">IF(ISBLANK(B1725),"OK",IF(A1725-B1725=0,"OK","Error?"))</f>
        <v>OK</v>
      </c>
    </row>
    <row r="1726" spans="1:4">
      <c r="A1726" s="10">
        <v>1667</v>
      </c>
      <c r="B1726" s="1144"/>
      <c r="D1726" s="2" t="str">
        <f t="shared" si="26"/>
        <v>OK</v>
      </c>
    </row>
    <row r="1727" spans="1:4">
      <c r="A1727" s="10">
        <v>1668</v>
      </c>
      <c r="B1727" s="1144"/>
      <c r="D1727" s="2" t="str">
        <f t="shared" si="26"/>
        <v>OK</v>
      </c>
    </row>
    <row r="1728" spans="1:4">
      <c r="A1728" s="10">
        <v>1669</v>
      </c>
      <c r="B1728" s="1144"/>
      <c r="C1728" s="2" t="s">
        <v>516</v>
      </c>
      <c r="D1728" s="2" t="str">
        <f t="shared" si="26"/>
        <v>OK</v>
      </c>
    </row>
    <row r="1729" spans="1:4">
      <c r="A1729" s="10">
        <v>1670</v>
      </c>
      <c r="B1729" s="1144"/>
      <c r="D1729" s="2" t="str">
        <f t="shared" si="26"/>
        <v>OK</v>
      </c>
    </row>
    <row r="1730" spans="1:4">
      <c r="A1730" s="10">
        <v>1671</v>
      </c>
      <c r="B1730" s="1144"/>
      <c r="D1730" s="2" t="str">
        <f t="shared" si="26"/>
        <v>OK</v>
      </c>
    </row>
    <row r="1731" spans="1:4">
      <c r="A1731" s="10">
        <v>1672</v>
      </c>
      <c r="B1731" s="1144"/>
      <c r="D1731" s="2" t="str">
        <f t="shared" si="26"/>
        <v>OK</v>
      </c>
    </row>
    <row r="1732" spans="1:4">
      <c r="A1732" s="10">
        <v>1673</v>
      </c>
      <c r="B1732" s="1144"/>
      <c r="D1732" s="2" t="str">
        <f t="shared" si="26"/>
        <v>OK</v>
      </c>
    </row>
    <row r="1733" spans="1:4">
      <c r="A1733" s="10">
        <v>1674</v>
      </c>
      <c r="B1733" s="1144"/>
      <c r="D1733" s="2" t="str">
        <f t="shared" si="26"/>
        <v>OK</v>
      </c>
    </row>
    <row r="1734" spans="1:4">
      <c r="A1734" s="10">
        <v>1675</v>
      </c>
      <c r="B1734" s="1144"/>
      <c r="D1734" s="2" t="str">
        <f t="shared" si="26"/>
        <v>OK</v>
      </c>
    </row>
    <row r="1735" spans="1:4">
      <c r="A1735" s="10">
        <v>1676</v>
      </c>
      <c r="B1735" s="1144"/>
      <c r="D1735" s="2" t="str">
        <f t="shared" si="26"/>
        <v>OK</v>
      </c>
    </row>
    <row r="1736" spans="1:4">
      <c r="A1736" s="10">
        <v>1677</v>
      </c>
      <c r="B1736" s="1144"/>
      <c r="D1736" s="2" t="str">
        <f t="shared" si="26"/>
        <v>OK</v>
      </c>
    </row>
    <row r="1737" spans="1:4">
      <c r="A1737" s="10">
        <v>1678</v>
      </c>
      <c r="B1737" s="1144"/>
      <c r="D1737" s="2" t="str">
        <f t="shared" si="26"/>
        <v>OK</v>
      </c>
    </row>
    <row r="1738" spans="1:4">
      <c r="A1738" s="10">
        <v>1679</v>
      </c>
      <c r="B1738" s="1144"/>
      <c r="D1738" s="2" t="str">
        <f t="shared" si="26"/>
        <v>OK</v>
      </c>
    </row>
    <row r="1739" spans="1:4">
      <c r="A1739" s="10">
        <v>1680</v>
      </c>
      <c r="B1739" s="1144"/>
      <c r="D1739" s="2" t="str">
        <f t="shared" si="26"/>
        <v>OK</v>
      </c>
    </row>
    <row r="1740" spans="1:4">
      <c r="A1740" s="10">
        <v>1681</v>
      </c>
      <c r="B1740" s="1144"/>
      <c r="D1740" s="2" t="str">
        <f t="shared" si="26"/>
        <v>OK</v>
      </c>
    </row>
    <row r="1741" spans="1:4">
      <c r="A1741" s="10">
        <v>1682</v>
      </c>
      <c r="B1741" s="1144"/>
      <c r="D1741" s="2" t="str">
        <f t="shared" si="26"/>
        <v>OK</v>
      </c>
    </row>
    <row r="1742" spans="1:4">
      <c r="A1742" s="5">
        <v>1683</v>
      </c>
      <c r="B1742" s="1144">
        <f>'Tax Sched 25'!B4</f>
        <v>9419101</v>
      </c>
      <c r="D1742" s="2" t="str">
        <f t="shared" si="26"/>
        <v>Error?</v>
      </c>
    </row>
    <row r="1743" spans="1:4">
      <c r="A1743" s="5">
        <v>1684</v>
      </c>
      <c r="B1743" s="1144">
        <f>'Tax Sched 25'!B5</f>
        <v>2237707</v>
      </c>
      <c r="D1743" s="2" t="str">
        <f t="shared" si="26"/>
        <v>Error?</v>
      </c>
    </row>
    <row r="1744" spans="1:4">
      <c r="A1744" s="5">
        <v>1685</v>
      </c>
      <c r="B1744" s="1144">
        <f>'Tax Sched 25'!B6</f>
        <v>642367</v>
      </c>
      <c r="C1744" s="2" t="s">
        <v>516</v>
      </c>
      <c r="D1744" s="2" t="str">
        <f t="shared" si="26"/>
        <v>Error?</v>
      </c>
    </row>
    <row r="1745" spans="1:5">
      <c r="A1745" s="5">
        <v>1686</v>
      </c>
      <c r="B1745" s="1144">
        <f>'Tax Sched 25'!B7</f>
        <v>119729</v>
      </c>
      <c r="C1745" s="2" t="s">
        <v>516</v>
      </c>
      <c r="D1745" s="2" t="str">
        <f t="shared" si="26"/>
        <v>Error?</v>
      </c>
    </row>
    <row r="1746" spans="1:5">
      <c r="A1746" s="5">
        <v>1687</v>
      </c>
      <c r="B1746" s="1144">
        <f>'Tax Sched 25'!B8</f>
        <v>114570</v>
      </c>
      <c r="C1746" s="2" t="s">
        <v>516</v>
      </c>
      <c r="D1746" s="2" t="str">
        <f t="shared" si="26"/>
        <v>Error?</v>
      </c>
    </row>
    <row r="1747" spans="1:5">
      <c r="A1747" s="5">
        <v>1688</v>
      </c>
      <c r="B1747" s="1144">
        <f>'Tax Sched 25'!B10</f>
        <v>0</v>
      </c>
      <c r="C1747" s="2" t="s">
        <v>516</v>
      </c>
      <c r="D1747" s="2" t="str">
        <f t="shared" si="26"/>
        <v>Error?</v>
      </c>
    </row>
    <row r="1748" spans="1:5">
      <c r="A1748" s="10">
        <v>1689</v>
      </c>
      <c r="B1748" s="1144"/>
      <c r="C1748" s="2" t="s">
        <v>516</v>
      </c>
      <c r="D1748" s="2" t="str">
        <f t="shared" si="26"/>
        <v>OK</v>
      </c>
      <c r="E1748" s="2" t="s">
        <v>151</v>
      </c>
    </row>
    <row r="1749" spans="1:5">
      <c r="A1749" s="5">
        <v>1690</v>
      </c>
      <c r="B1749" s="1144">
        <f>'Tax Sched 25'!B9</f>
        <v>0</v>
      </c>
      <c r="C1749" s="2" t="s">
        <v>516</v>
      </c>
      <c r="D1749" s="2" t="str">
        <f t="shared" si="26"/>
        <v>Error?</v>
      </c>
    </row>
    <row r="1750" spans="1:5">
      <c r="A1750" s="5">
        <v>1691</v>
      </c>
      <c r="B1750" s="1144">
        <f>'Tax Sched 25'!B11</f>
        <v>293537</v>
      </c>
      <c r="D1750" s="2" t="str">
        <f t="shared" si="26"/>
        <v>Error?</v>
      </c>
    </row>
    <row r="1751" spans="1:5">
      <c r="A1751" s="5">
        <v>1692</v>
      </c>
      <c r="B1751" s="1144">
        <f>'Tax Sched 25'!B12</f>
        <v>0</v>
      </c>
      <c r="C1751" s="2" t="s">
        <v>516</v>
      </c>
      <c r="D1751" s="2" t="str">
        <f t="shared" si="26"/>
        <v>Error?</v>
      </c>
    </row>
    <row r="1752" spans="1:5">
      <c r="A1752" s="5">
        <v>1693</v>
      </c>
      <c r="B1752" s="1144">
        <f>'Tax Sched 25'!B14</f>
        <v>588880</v>
      </c>
      <c r="C1752" s="2" t="s">
        <v>516</v>
      </c>
      <c r="D1752" s="2" t="str">
        <f t="shared" si="26"/>
        <v>Error?</v>
      </c>
    </row>
    <row r="1753" spans="1:5">
      <c r="A1753" s="10">
        <v>1694</v>
      </c>
      <c r="B1753" s="1144"/>
      <c r="C1753" s="2" t="s">
        <v>516</v>
      </c>
      <c r="D1753" s="2" t="str">
        <f t="shared" si="26"/>
        <v>OK</v>
      </c>
    </row>
    <row r="1754" spans="1:5">
      <c r="A1754" s="5">
        <v>1695</v>
      </c>
      <c r="B1754" s="1144">
        <f>'Tax Sched 25'!B15</f>
        <v>0</v>
      </c>
      <c r="C1754" s="2" t="s">
        <v>516</v>
      </c>
      <c r="D1754" s="2" t="str">
        <f t="shared" si="26"/>
        <v>Error?</v>
      </c>
    </row>
    <row r="1755" spans="1:5">
      <c r="A1755" s="10">
        <v>1696</v>
      </c>
      <c r="B1755" s="1144"/>
      <c r="D1755" s="2" t="str">
        <f t="shared" si="26"/>
        <v>OK</v>
      </c>
    </row>
    <row r="1756" spans="1:5">
      <c r="A1756" s="10">
        <v>1697</v>
      </c>
      <c r="B1756" s="1144"/>
      <c r="C1756" s="2" t="s">
        <v>516</v>
      </c>
      <c r="D1756" s="2" t="str">
        <f t="shared" si="26"/>
        <v>OK</v>
      </c>
    </row>
    <row r="1757" spans="1:5">
      <c r="A1757" s="5">
        <v>1698</v>
      </c>
      <c r="B1757" s="1144">
        <f>'Tax Sched 25'!B19</f>
        <v>13690102</v>
      </c>
      <c r="C1757" s="2" t="s">
        <v>516</v>
      </c>
      <c r="D1757" s="2" t="str">
        <f t="shared" si="26"/>
        <v>Error?</v>
      </c>
    </row>
    <row r="1758" spans="1:5">
      <c r="A1758" s="5">
        <v>1699</v>
      </c>
      <c r="B1758" s="1144">
        <f>'Tax Sched 25'!D4</f>
        <v>4347762</v>
      </c>
      <c r="C1758" s="2" t="s">
        <v>516</v>
      </c>
      <c r="D1758" s="2" t="str">
        <f t="shared" si="26"/>
        <v>Error?</v>
      </c>
    </row>
    <row r="1759" spans="1:5">
      <c r="A1759" s="5">
        <v>1700</v>
      </c>
      <c r="B1759" s="1144">
        <f>'Tax Sched 25'!D5</f>
        <v>1099480</v>
      </c>
      <c r="C1759" s="2" t="s">
        <v>516</v>
      </c>
      <c r="D1759" s="2" t="str">
        <f t="shared" si="26"/>
        <v>Error?</v>
      </c>
    </row>
    <row r="1760" spans="1:5">
      <c r="A1760" s="5">
        <v>1701</v>
      </c>
      <c r="B1760" s="1144">
        <f>'Tax Sched 25'!D6</f>
        <v>304278</v>
      </c>
      <c r="C1760" s="2" t="s">
        <v>516</v>
      </c>
      <c r="D1760" s="2" t="str">
        <f t="shared" si="26"/>
        <v>Error?</v>
      </c>
      <c r="E1760" s="9"/>
    </row>
    <row r="1761" spans="1:7">
      <c r="A1761" s="5">
        <v>1702</v>
      </c>
      <c r="B1761" s="1144">
        <f>'Tax Sched 25'!D7</f>
        <v>74249</v>
      </c>
      <c r="C1761" s="2" t="s">
        <v>516</v>
      </c>
      <c r="D1761" s="2" t="str">
        <f t="shared" si="26"/>
        <v>Error?</v>
      </c>
    </row>
    <row r="1762" spans="1:7" s="8" customFormat="1">
      <c r="A1762" s="5">
        <v>1703</v>
      </c>
      <c r="B1762" s="1144">
        <f>'Tax Sched 25'!D8</f>
        <v>56629</v>
      </c>
      <c r="C1762" s="2" t="s">
        <v>516</v>
      </c>
      <c r="D1762" s="2" t="str">
        <f t="shared" si="26"/>
        <v>Error?</v>
      </c>
      <c r="E1762" s="2"/>
      <c r="G1762"/>
    </row>
    <row r="1763" spans="1:7">
      <c r="A1763" s="5">
        <v>1704</v>
      </c>
      <c r="B1763" s="1144">
        <f>'Tax Sched 25'!D10</f>
        <v>0</v>
      </c>
      <c r="C1763" s="2" t="s">
        <v>516</v>
      </c>
      <c r="D1763" s="2" t="str">
        <f t="shared" si="26"/>
        <v>Error?</v>
      </c>
    </row>
    <row r="1764" spans="1:7">
      <c r="A1764" s="10">
        <v>1705</v>
      </c>
      <c r="B1764" s="1144"/>
      <c r="C1764" s="2" t="s">
        <v>516</v>
      </c>
      <c r="D1764" s="2" t="str">
        <f t="shared" si="26"/>
        <v>OK</v>
      </c>
    </row>
    <row r="1765" spans="1:7">
      <c r="A1765" s="5">
        <v>1706</v>
      </c>
      <c r="B1765" s="1144">
        <f>'Tax Sched 25'!D9</f>
        <v>0</v>
      </c>
      <c r="C1765" s="2" t="s">
        <v>516</v>
      </c>
      <c r="D1765" s="2" t="str">
        <f t="shared" si="26"/>
        <v>Error?</v>
      </c>
    </row>
    <row r="1766" spans="1:7">
      <c r="A1766" s="5">
        <v>1707</v>
      </c>
      <c r="B1766" s="1144">
        <f>'Tax Sched 25'!D11</f>
        <v>135517</v>
      </c>
      <c r="C1766" s="2" t="s">
        <v>516</v>
      </c>
      <c r="D1766" s="2" t="str">
        <f t="shared" si="26"/>
        <v>Error?</v>
      </c>
    </row>
    <row r="1767" spans="1:7">
      <c r="A1767" s="5">
        <v>1708</v>
      </c>
      <c r="B1767" s="1144">
        <f>'Tax Sched 25'!D12</f>
        <v>0</v>
      </c>
      <c r="C1767" s="2" t="s">
        <v>516</v>
      </c>
      <c r="D1767" s="2" t="str">
        <f t="shared" si="26"/>
        <v>Error?</v>
      </c>
    </row>
    <row r="1768" spans="1:7">
      <c r="A1768" s="5">
        <v>1709</v>
      </c>
      <c r="B1768" s="1144">
        <f>'Tax Sched 25'!D14</f>
        <v>272840</v>
      </c>
      <c r="C1768" s="2" t="s">
        <v>516</v>
      </c>
      <c r="D1768" s="2" t="str">
        <f t="shared" si="26"/>
        <v>Error?</v>
      </c>
    </row>
    <row r="1769" spans="1:7">
      <c r="A1769" s="10">
        <v>1710</v>
      </c>
      <c r="B1769" s="1144"/>
      <c r="C1769" s="2" t="s">
        <v>516</v>
      </c>
      <c r="D1769" s="2" t="str">
        <f t="shared" si="26"/>
        <v>OK</v>
      </c>
    </row>
    <row r="1770" spans="1:7">
      <c r="A1770" s="5">
        <v>1711</v>
      </c>
      <c r="B1770" s="1144">
        <f>'Tax Sched 25'!D15</f>
        <v>0</v>
      </c>
      <c r="C1770" s="2" t="s">
        <v>516</v>
      </c>
      <c r="D1770" s="2" t="str">
        <f t="shared" si="26"/>
        <v>Error?</v>
      </c>
    </row>
    <row r="1771" spans="1:7">
      <c r="A1771" s="10">
        <v>1712</v>
      </c>
      <c r="B1771" s="1144"/>
      <c r="D1771" s="2" t="str">
        <f t="shared" si="26"/>
        <v>OK</v>
      </c>
    </row>
    <row r="1772" spans="1:7">
      <c r="A1772" s="10">
        <v>1713</v>
      </c>
      <c r="B1772" s="1144"/>
      <c r="C1772" s="2" t="s">
        <v>516</v>
      </c>
      <c r="D1772" s="2" t="str">
        <f t="shared" si="26"/>
        <v>OK</v>
      </c>
    </row>
    <row r="1773" spans="1:7">
      <c r="A1773" s="5">
        <v>1714</v>
      </c>
      <c r="B1773" s="1144">
        <f>'Tax Sched 25'!D19</f>
        <v>6420114</v>
      </c>
      <c r="C1773" s="2" t="s">
        <v>516</v>
      </c>
      <c r="D1773" s="2" t="str">
        <f t="shared" si="26"/>
        <v>Error?</v>
      </c>
    </row>
    <row r="1774" spans="1:7">
      <c r="A1774" s="5">
        <v>1715</v>
      </c>
      <c r="B1774" s="1144">
        <f>'Tax Sched 25'!C4</f>
        <v>5071339</v>
      </c>
      <c r="C1774" s="2" t="s">
        <v>516</v>
      </c>
      <c r="D1774" s="2" t="str">
        <f t="shared" si="26"/>
        <v>Error?</v>
      </c>
    </row>
    <row r="1775" spans="1:7">
      <c r="A1775" s="5">
        <v>1716</v>
      </c>
      <c r="B1775" s="1144">
        <f>'Tax Sched 25'!C5</f>
        <v>1138227</v>
      </c>
      <c r="C1775" s="2" t="s">
        <v>516</v>
      </c>
      <c r="D1775" s="2" t="str">
        <f t="shared" si="26"/>
        <v>Error?</v>
      </c>
    </row>
    <row r="1776" spans="1:7">
      <c r="A1776" s="5">
        <v>1717</v>
      </c>
      <c r="B1776" s="1144">
        <f>'Tax Sched 25'!C6</f>
        <v>338089</v>
      </c>
      <c r="D1776" s="2" t="str">
        <f t="shared" si="26"/>
        <v>Error?</v>
      </c>
    </row>
    <row r="1777" spans="1:4">
      <c r="A1777" s="5">
        <v>1718</v>
      </c>
      <c r="B1777" s="1144">
        <f>'Tax Sched 25'!C7</f>
        <v>45480</v>
      </c>
      <c r="D1777" s="2" t="str">
        <f t="shared" si="26"/>
        <v>Error?</v>
      </c>
    </row>
    <row r="1778" spans="1:4">
      <c r="A1778" s="5">
        <v>1719</v>
      </c>
      <c r="B1778" s="1144">
        <f>'Tax Sched 25'!C8</f>
        <v>57941</v>
      </c>
      <c r="D1778" s="2" t="str">
        <f t="shared" si="26"/>
        <v>Error?</v>
      </c>
    </row>
    <row r="1779" spans="1:4">
      <c r="A1779" s="5">
        <v>1720</v>
      </c>
      <c r="B1779" s="1144">
        <f>'Tax Sched 25'!C10</f>
        <v>0</v>
      </c>
      <c r="D1779" s="2" t="str">
        <f t="shared" si="26"/>
        <v>Error?</v>
      </c>
    </row>
    <row r="1780" spans="1:4">
      <c r="A1780" s="10">
        <v>1721</v>
      </c>
      <c r="B1780" s="1144"/>
      <c r="D1780" s="2" t="str">
        <f t="shared" si="26"/>
        <v>OK</v>
      </c>
    </row>
    <row r="1781" spans="1:4">
      <c r="A1781" s="5">
        <v>1722</v>
      </c>
      <c r="B1781" s="1144">
        <f>'Tax Sched 25'!C9</f>
        <v>0</v>
      </c>
      <c r="D1781" s="2" t="str">
        <f t="shared" si="26"/>
        <v>Error?</v>
      </c>
    </row>
    <row r="1782" spans="1:4">
      <c r="A1782" s="5">
        <v>1723</v>
      </c>
      <c r="B1782" s="1144">
        <f>'Tax Sched 25'!C11</f>
        <v>158020</v>
      </c>
      <c r="D1782" s="2" t="str">
        <f t="shared" si="26"/>
        <v>Error?</v>
      </c>
    </row>
    <row r="1783" spans="1:4">
      <c r="A1783" s="5">
        <v>1724</v>
      </c>
      <c r="B1783" s="1144">
        <f>'Tax Sched 25'!C12</f>
        <v>0</v>
      </c>
      <c r="D1783" s="2" t="str">
        <f t="shared" si="26"/>
        <v>Error?</v>
      </c>
    </row>
    <row r="1784" spans="1:4">
      <c r="A1784" s="5">
        <v>1725</v>
      </c>
      <c r="B1784" s="1144">
        <f>'Tax Sched 25'!C14</f>
        <v>316040</v>
      </c>
      <c r="D1784" s="2" t="str">
        <f t="shared" si="26"/>
        <v>Error?</v>
      </c>
    </row>
    <row r="1785" spans="1:4">
      <c r="A1785" s="10">
        <v>1726</v>
      </c>
      <c r="B1785" s="1144"/>
      <c r="D1785" s="2" t="str">
        <f t="shared" si="26"/>
        <v>OK</v>
      </c>
    </row>
    <row r="1786" spans="1:4">
      <c r="A1786" s="5">
        <v>1727</v>
      </c>
      <c r="B1786" s="1144">
        <f>'Tax Sched 25'!C15</f>
        <v>0</v>
      </c>
      <c r="D1786" s="2" t="str">
        <f t="shared" si="26"/>
        <v>Error?</v>
      </c>
    </row>
    <row r="1787" spans="1:4">
      <c r="A1787" s="10">
        <v>1728</v>
      </c>
      <c r="B1787" s="1144"/>
      <c r="D1787" s="2" t="str">
        <f t="shared" si="26"/>
        <v>OK</v>
      </c>
    </row>
    <row r="1788" spans="1:4">
      <c r="A1788" s="10">
        <v>1729</v>
      </c>
      <c r="B1788" s="1144"/>
      <c r="D1788" s="2" t="str">
        <f t="shared" si="26"/>
        <v>OK</v>
      </c>
    </row>
    <row r="1789" spans="1:4">
      <c r="A1789" s="5">
        <v>1730</v>
      </c>
      <c r="B1789" s="1144">
        <f>'Tax Sched 25'!C19</f>
        <v>7269988</v>
      </c>
      <c r="D1789" s="2" t="str">
        <f t="shared" ref="D1789:D1852" si="27">IF(ISBLANK(B1789),"OK",IF(A1789-B1789=0,"OK","Error?"))</f>
        <v>Error?</v>
      </c>
    </row>
    <row r="1790" spans="1:4">
      <c r="A1790" s="5">
        <v>1731</v>
      </c>
      <c r="B1790" s="1144">
        <f>'Tax Sched 25'!F4</f>
        <v>4845394</v>
      </c>
      <c r="D1790" s="2" t="str">
        <f t="shared" si="27"/>
        <v>Error?</v>
      </c>
    </row>
    <row r="1791" spans="1:4">
      <c r="A1791" s="5">
        <v>1732</v>
      </c>
      <c r="B1791" s="1144">
        <f>'Tax Sched 25'!F5</f>
        <v>1087515</v>
      </c>
      <c r="C1791" s="2" t="s">
        <v>516</v>
      </c>
      <c r="D1791" s="2" t="str">
        <f t="shared" si="27"/>
        <v>Error?</v>
      </c>
    </row>
    <row r="1792" spans="1:4">
      <c r="A1792" s="5">
        <v>1733</v>
      </c>
      <c r="B1792" s="1144">
        <f>'Tax Sched 25'!F6</f>
        <v>323026</v>
      </c>
      <c r="C1792" s="2" t="s">
        <v>516</v>
      </c>
      <c r="D1792" s="2" t="str">
        <f t="shared" si="27"/>
        <v>Error?</v>
      </c>
    </row>
    <row r="1793" spans="1:4">
      <c r="A1793" s="5">
        <v>1734</v>
      </c>
      <c r="B1793" s="1144">
        <f>'Tax Sched 25'!F7</f>
        <v>43453</v>
      </c>
      <c r="C1793" s="2" t="s">
        <v>516</v>
      </c>
      <c r="D1793" s="2" t="str">
        <f t="shared" si="27"/>
        <v>Error?</v>
      </c>
    </row>
    <row r="1794" spans="1:4">
      <c r="A1794" s="5">
        <v>1735</v>
      </c>
      <c r="B1794" s="1144">
        <f>'Tax Sched 25'!F8</f>
        <v>55359</v>
      </c>
      <c r="C1794" s="2" t="s">
        <v>516</v>
      </c>
      <c r="D1794" s="2" t="str">
        <f t="shared" si="27"/>
        <v>Error?</v>
      </c>
    </row>
    <row r="1795" spans="1:4">
      <c r="A1795" s="5">
        <v>1736</v>
      </c>
      <c r="B1795" s="1144">
        <f>'Tax Sched 25'!F10</f>
        <v>0</v>
      </c>
      <c r="C1795" s="2" t="s">
        <v>516</v>
      </c>
      <c r="D1795" s="2" t="str">
        <f t="shared" si="27"/>
        <v>Error?</v>
      </c>
    </row>
    <row r="1796" spans="1:4">
      <c r="A1796" s="10">
        <v>1737</v>
      </c>
      <c r="B1796" s="1144"/>
      <c r="C1796" s="2" t="s">
        <v>516</v>
      </c>
      <c r="D1796" s="2" t="str">
        <f t="shared" si="27"/>
        <v>OK</v>
      </c>
    </row>
    <row r="1797" spans="1:4">
      <c r="A1797" s="5">
        <v>1738</v>
      </c>
      <c r="B1797" s="1144">
        <f>'Tax Sched 25'!F9</f>
        <v>0</v>
      </c>
      <c r="C1797" s="2" t="s">
        <v>516</v>
      </c>
      <c r="D1797" s="2" t="str">
        <f t="shared" si="27"/>
        <v>Error?</v>
      </c>
    </row>
    <row r="1798" spans="1:4">
      <c r="A1798" s="5">
        <v>1739</v>
      </c>
      <c r="B1798" s="1144">
        <f>'Tax Sched 25'!F11</f>
        <v>150980</v>
      </c>
      <c r="C1798" s="2" t="s">
        <v>516</v>
      </c>
      <c r="D1798" s="2" t="str">
        <f t="shared" si="27"/>
        <v>Error?</v>
      </c>
    </row>
    <row r="1799" spans="1:4">
      <c r="A1799" s="5">
        <v>1740</v>
      </c>
      <c r="B1799" s="1144">
        <f>'Tax Sched 25'!F12</f>
        <v>0</v>
      </c>
      <c r="C1799" s="2" t="s">
        <v>516</v>
      </c>
      <c r="D1799" s="2" t="str">
        <f t="shared" si="27"/>
        <v>Error?</v>
      </c>
    </row>
    <row r="1800" spans="1:4">
      <c r="A1800" s="5">
        <v>1741</v>
      </c>
      <c r="B1800" s="1144">
        <f>'Tax Sched 25'!F14</f>
        <v>301960</v>
      </c>
      <c r="C1800" s="2" t="s">
        <v>516</v>
      </c>
      <c r="D1800" s="2" t="str">
        <f t="shared" si="27"/>
        <v>Error?</v>
      </c>
    </row>
    <row r="1801" spans="1:4">
      <c r="A1801" s="10">
        <v>1742</v>
      </c>
      <c r="B1801" s="1144"/>
      <c r="C1801" s="2" t="s">
        <v>516</v>
      </c>
      <c r="D1801" s="2" t="str">
        <f t="shared" si="27"/>
        <v>OK</v>
      </c>
    </row>
    <row r="1802" spans="1:4">
      <c r="A1802" s="5">
        <v>1743</v>
      </c>
      <c r="B1802" s="1144">
        <f>'Tax Sched 25'!F15</f>
        <v>0</v>
      </c>
      <c r="C1802" s="2" t="s">
        <v>516</v>
      </c>
      <c r="D1802" s="2" t="str">
        <f t="shared" si="27"/>
        <v>Error?</v>
      </c>
    </row>
    <row r="1803" spans="1:4">
      <c r="A1803" s="10">
        <v>1744</v>
      </c>
      <c r="B1803" s="1144"/>
      <c r="D1803" s="2" t="str">
        <f t="shared" si="27"/>
        <v>OK</v>
      </c>
    </row>
    <row r="1804" spans="1:4">
      <c r="A1804" s="10">
        <v>1745</v>
      </c>
      <c r="B1804" s="1144"/>
      <c r="C1804" s="2" t="s">
        <v>516</v>
      </c>
      <c r="D1804" s="2" t="str">
        <f t="shared" si="27"/>
        <v>OK</v>
      </c>
    </row>
    <row r="1805" spans="1:4">
      <c r="A1805" s="12">
        <v>1746</v>
      </c>
      <c r="B1805" s="1144">
        <f>'Tax Sched 25'!F19</f>
        <v>6946085</v>
      </c>
      <c r="C1805" s="2" t="s">
        <v>516</v>
      </c>
      <c r="D1805" s="2" t="str">
        <f t="shared" si="27"/>
        <v>Error?</v>
      </c>
    </row>
    <row r="1806" spans="1:4">
      <c r="A1806" s="5">
        <v>1747</v>
      </c>
      <c r="B1806" s="1144">
        <f>'Tax Sched 25'!E4</f>
        <v>9916733</v>
      </c>
      <c r="C1806" s="2" t="s">
        <v>516</v>
      </c>
      <c r="D1806" s="2" t="str">
        <f t="shared" si="27"/>
        <v>Error?</v>
      </c>
    </row>
    <row r="1807" spans="1:4">
      <c r="A1807" s="5">
        <v>1748</v>
      </c>
      <c r="B1807" s="1144">
        <f>'Tax Sched 25'!E5</f>
        <v>2225742</v>
      </c>
      <c r="C1807" s="2" t="s">
        <v>516</v>
      </c>
      <c r="D1807" s="2" t="str">
        <f t="shared" si="27"/>
        <v>Error?</v>
      </c>
    </row>
    <row r="1808" spans="1:4">
      <c r="A1808" s="5">
        <v>1749</v>
      </c>
      <c r="B1808" s="1144">
        <f>'Tax Sched 25'!E6</f>
        <v>661115</v>
      </c>
      <c r="D1808" s="2" t="str">
        <f t="shared" si="27"/>
        <v>Error?</v>
      </c>
    </row>
    <row r="1809" spans="1:4">
      <c r="A1809" s="5">
        <v>1750</v>
      </c>
      <c r="B1809" s="1144">
        <f>'Tax Sched 25'!E7</f>
        <v>88933</v>
      </c>
      <c r="D1809" s="2" t="str">
        <f t="shared" si="27"/>
        <v>Error?</v>
      </c>
    </row>
    <row r="1810" spans="1:4">
      <c r="A1810" s="5">
        <v>1751</v>
      </c>
      <c r="B1810" s="1144">
        <f>'Tax Sched 25'!E8</f>
        <v>113300</v>
      </c>
      <c r="D1810" s="2" t="str">
        <f t="shared" si="27"/>
        <v>Error?</v>
      </c>
    </row>
    <row r="1811" spans="1:4">
      <c r="A1811" s="5">
        <v>1752</v>
      </c>
      <c r="B1811" s="1144">
        <f>'Tax Sched 25'!E10</f>
        <v>0</v>
      </c>
      <c r="D1811" s="2" t="str">
        <f t="shared" si="27"/>
        <v>Error?</v>
      </c>
    </row>
    <row r="1812" spans="1:4">
      <c r="A1812" s="10">
        <v>1753</v>
      </c>
      <c r="B1812" s="1144"/>
      <c r="D1812" s="2" t="str">
        <f t="shared" si="27"/>
        <v>OK</v>
      </c>
    </row>
    <row r="1813" spans="1:4">
      <c r="A1813" s="5">
        <v>1754</v>
      </c>
      <c r="B1813" s="1144">
        <f>'Tax Sched 25'!E9</f>
        <v>0</v>
      </c>
      <c r="D1813" s="2" t="str">
        <f t="shared" si="27"/>
        <v>Error?</v>
      </c>
    </row>
    <row r="1814" spans="1:4">
      <c r="A1814" s="5">
        <v>1755</v>
      </c>
      <c r="B1814" s="1144">
        <f>'Tax Sched 25'!E11</f>
        <v>309000</v>
      </c>
      <c r="D1814" s="2" t="str">
        <f t="shared" si="27"/>
        <v>Error?</v>
      </c>
    </row>
    <row r="1815" spans="1:4">
      <c r="A1815" s="5">
        <v>1756</v>
      </c>
      <c r="B1815" s="1144">
        <f>'Tax Sched 25'!E12</f>
        <v>0</v>
      </c>
      <c r="D1815" s="2" t="str">
        <f t="shared" si="27"/>
        <v>Error?</v>
      </c>
    </row>
    <row r="1816" spans="1:4">
      <c r="A1816" s="5">
        <v>1757</v>
      </c>
      <c r="B1816" s="1144">
        <f>'Tax Sched 25'!E14</f>
        <v>618000</v>
      </c>
      <c r="D1816" s="2" t="str">
        <f t="shared" si="27"/>
        <v>Error?</v>
      </c>
    </row>
    <row r="1817" spans="1:4">
      <c r="A1817" s="10">
        <v>1758</v>
      </c>
      <c r="B1817" s="1144"/>
      <c r="D1817" s="2" t="str">
        <f t="shared" si="27"/>
        <v>OK</v>
      </c>
    </row>
    <row r="1818" spans="1:4">
      <c r="A1818" s="5">
        <v>1759</v>
      </c>
      <c r="B1818" s="1144">
        <f>'Tax Sched 25'!E15</f>
        <v>0</v>
      </c>
      <c r="D1818" s="2" t="str">
        <f t="shared" si="27"/>
        <v>Error?</v>
      </c>
    </row>
    <row r="1819" spans="1:4">
      <c r="A1819" s="10">
        <v>1760</v>
      </c>
      <c r="B1819" s="1144"/>
      <c r="D1819" s="2" t="str">
        <f t="shared" si="27"/>
        <v>OK</v>
      </c>
    </row>
    <row r="1820" spans="1:4">
      <c r="A1820" s="10">
        <v>1761</v>
      </c>
      <c r="B1820" s="1144"/>
      <c r="D1820" s="2" t="str">
        <f t="shared" si="27"/>
        <v>OK</v>
      </c>
    </row>
    <row r="1821" spans="1:4">
      <c r="A1821" s="12">
        <v>1762</v>
      </c>
      <c r="B1821" s="1144">
        <f>'Tax Sched 25'!E19</f>
        <v>14216073</v>
      </c>
      <c r="D1821" s="2" t="str">
        <f t="shared" si="27"/>
        <v>Error?</v>
      </c>
    </row>
    <row r="1822" spans="1:4">
      <c r="A1822" s="10">
        <v>1763</v>
      </c>
      <c r="B1822" s="1144"/>
      <c r="D1822" s="2" t="str">
        <f t="shared" si="27"/>
        <v>OK</v>
      </c>
    </row>
    <row r="1823" spans="1:4">
      <c r="A1823" s="5">
        <v>1764</v>
      </c>
      <c r="B1823" s="1144">
        <f>'Short-Term Long-Term Debt 26'!C6</f>
        <v>0</v>
      </c>
      <c r="C1823" s="2" t="s">
        <v>516</v>
      </c>
      <c r="D1823" s="2" t="str">
        <f t="shared" si="27"/>
        <v>Error?</v>
      </c>
    </row>
    <row r="1824" spans="1:4">
      <c r="A1824" s="5">
        <v>1765</v>
      </c>
      <c r="B1824" s="1144">
        <f>'Short-Term Long-Term Debt 26'!C7</f>
        <v>0</v>
      </c>
      <c r="D1824" s="2" t="str">
        <f t="shared" si="27"/>
        <v>Error?</v>
      </c>
    </row>
    <row r="1825" spans="1:7">
      <c r="A1825" s="5">
        <v>1766</v>
      </c>
      <c r="B1825" s="1144">
        <f>'Short-Term Long-Term Debt 26'!C12</f>
        <v>0</v>
      </c>
      <c r="D1825" s="2" t="str">
        <f t="shared" si="27"/>
        <v>Error?</v>
      </c>
    </row>
    <row r="1826" spans="1:7">
      <c r="A1826" s="5">
        <v>1767</v>
      </c>
      <c r="B1826" s="1144">
        <f>'Short-Term Long-Term Debt 26'!C11</f>
        <v>0</v>
      </c>
      <c r="D1826" s="2" t="str">
        <f t="shared" si="27"/>
        <v>Error?</v>
      </c>
    </row>
    <row r="1827" spans="1:7">
      <c r="A1827" s="5">
        <v>1768</v>
      </c>
      <c r="B1827" s="1144">
        <f>'Short-Term Long-Term Debt 26'!C8</f>
        <v>0</v>
      </c>
      <c r="D1827" s="2" t="str">
        <f t="shared" si="27"/>
        <v>Error?</v>
      </c>
    </row>
    <row r="1828" spans="1:7">
      <c r="A1828" s="5">
        <v>1769</v>
      </c>
      <c r="B1828" s="1144">
        <f>'Short-Term Long-Term Debt 26'!C9</f>
        <v>0</v>
      </c>
      <c r="D1828" s="2" t="str">
        <f t="shared" si="27"/>
        <v>Error?</v>
      </c>
    </row>
    <row r="1829" spans="1:7">
      <c r="A1829" s="5">
        <v>1770</v>
      </c>
      <c r="B1829" s="1144">
        <f>'Short-Term Long-Term Debt 26'!C10</f>
        <v>0</v>
      </c>
      <c r="D1829" s="2" t="str">
        <f t="shared" si="27"/>
        <v>Error?</v>
      </c>
    </row>
    <row r="1830" spans="1:7">
      <c r="A1830" s="5">
        <v>1771</v>
      </c>
      <c r="B1830" s="1144">
        <f>'Short-Term Long-Term Debt 26'!C14</f>
        <v>0</v>
      </c>
      <c r="D1830" s="2" t="str">
        <f t="shared" si="27"/>
        <v>Error?</v>
      </c>
    </row>
    <row r="1831" spans="1:7">
      <c r="A1831" s="5">
        <v>1772</v>
      </c>
      <c r="B1831" s="1144">
        <f>'Short-Term Long-Term Debt 26'!C15</f>
        <v>0</v>
      </c>
      <c r="D1831" s="2" t="str">
        <f t="shared" si="27"/>
        <v>Error?</v>
      </c>
    </row>
    <row r="1832" spans="1:7">
      <c r="A1832" s="5">
        <v>1773</v>
      </c>
      <c r="B1832" s="1144">
        <f>'Short-Term Long-Term Debt 26'!C17</f>
        <v>0</v>
      </c>
      <c r="D1832" s="2" t="str">
        <f t="shared" si="27"/>
        <v>Error?</v>
      </c>
    </row>
    <row r="1833" spans="1:7">
      <c r="A1833" s="5">
        <v>1774</v>
      </c>
      <c r="B1833" s="1144">
        <f>'Short-Term Long-Term Debt 26'!C18</f>
        <v>0</v>
      </c>
      <c r="C1833" s="2" t="s">
        <v>516</v>
      </c>
      <c r="D1833" s="2" t="str">
        <f t="shared" si="27"/>
        <v>Error?</v>
      </c>
    </row>
    <row r="1834" spans="1:7">
      <c r="A1834" s="5">
        <v>1775</v>
      </c>
      <c r="B1834" s="1144">
        <f>'Short-Term Long-Term Debt 26'!C20</f>
        <v>0</v>
      </c>
      <c r="D1834" s="2" t="str">
        <f t="shared" si="27"/>
        <v>Error?</v>
      </c>
    </row>
    <row r="1835" spans="1:7">
      <c r="A1835" s="5">
        <v>1776</v>
      </c>
      <c r="B1835" s="1144">
        <f>'Short-Term Long-Term Debt 26'!C21</f>
        <v>0</v>
      </c>
      <c r="D1835" s="2" t="str">
        <f t="shared" si="27"/>
        <v>Error?</v>
      </c>
    </row>
    <row r="1836" spans="1:7">
      <c r="A1836" s="5">
        <v>1777</v>
      </c>
      <c r="B1836" s="1144">
        <f>'Short-Term Long-Term Debt 26'!C23</f>
        <v>0</v>
      </c>
      <c r="D1836" s="2" t="str">
        <f t="shared" si="27"/>
        <v>Error?</v>
      </c>
    </row>
    <row r="1837" spans="1:7">
      <c r="A1837" s="5">
        <v>1778</v>
      </c>
      <c r="B1837" s="1144">
        <f>'Short-Term Long-Term Debt 26'!D6</f>
        <v>0</v>
      </c>
      <c r="C1837" s="2" t="s">
        <v>516</v>
      </c>
      <c r="D1837" s="2" t="str">
        <f t="shared" si="27"/>
        <v>Error?</v>
      </c>
    </row>
    <row r="1838" spans="1:7">
      <c r="A1838" s="5">
        <v>1779</v>
      </c>
      <c r="B1838" s="1144">
        <f>'Short-Term Long-Term Debt 26'!D7</f>
        <v>0</v>
      </c>
      <c r="D1838" s="2" t="str">
        <f t="shared" si="27"/>
        <v>Error?</v>
      </c>
      <c r="G1838" s="8"/>
    </row>
    <row r="1839" spans="1:7">
      <c r="A1839" s="5">
        <v>1780</v>
      </c>
      <c r="B1839" s="1144">
        <f>'Short-Term Long-Term Debt 26'!D12</f>
        <v>0</v>
      </c>
      <c r="D1839" s="2" t="str">
        <f t="shared" si="27"/>
        <v>Error?</v>
      </c>
    </row>
    <row r="1840" spans="1:7">
      <c r="A1840" s="5">
        <v>1781</v>
      </c>
      <c r="B1840" s="1144">
        <f>'Short-Term Long-Term Debt 26'!D11</f>
        <v>0</v>
      </c>
      <c r="D1840" s="2" t="str">
        <f t="shared" si="27"/>
        <v>Error?</v>
      </c>
    </row>
    <row r="1841" spans="1:4">
      <c r="A1841" s="5">
        <v>1782</v>
      </c>
      <c r="B1841" s="1144">
        <f>'Short-Term Long-Term Debt 26'!D8</f>
        <v>0</v>
      </c>
      <c r="D1841" s="2" t="str">
        <f t="shared" si="27"/>
        <v>Error?</v>
      </c>
    </row>
    <row r="1842" spans="1:4">
      <c r="A1842" s="5">
        <v>1783</v>
      </c>
      <c r="B1842" s="1144">
        <f>'Short-Term Long-Term Debt 26'!D9</f>
        <v>0</v>
      </c>
      <c r="D1842" s="2" t="str">
        <f t="shared" si="27"/>
        <v>Error?</v>
      </c>
    </row>
    <row r="1843" spans="1:4">
      <c r="A1843" s="5">
        <v>1784</v>
      </c>
      <c r="B1843" s="1144">
        <f>'Short-Term Long-Term Debt 26'!D10</f>
        <v>0</v>
      </c>
      <c r="D1843" s="2" t="str">
        <f t="shared" si="27"/>
        <v>Error?</v>
      </c>
    </row>
    <row r="1844" spans="1:4">
      <c r="A1844" s="5">
        <v>1785</v>
      </c>
      <c r="B1844" s="1144">
        <f>'Short-Term Long-Term Debt 26'!D14</f>
        <v>0</v>
      </c>
      <c r="D1844" s="2" t="str">
        <f t="shared" si="27"/>
        <v>Error?</v>
      </c>
    </row>
    <row r="1845" spans="1:4">
      <c r="A1845" s="5">
        <v>1786</v>
      </c>
      <c r="B1845" s="1144">
        <f>'Short-Term Long-Term Debt 26'!D15</f>
        <v>0</v>
      </c>
      <c r="D1845" s="2" t="str">
        <f t="shared" si="27"/>
        <v>Error?</v>
      </c>
    </row>
    <row r="1846" spans="1:4">
      <c r="A1846" s="5">
        <v>1787</v>
      </c>
      <c r="B1846" s="1144">
        <f>'Short-Term Long-Term Debt 26'!D17</f>
        <v>0</v>
      </c>
      <c r="D1846" s="2" t="str">
        <f t="shared" si="27"/>
        <v>Error?</v>
      </c>
    </row>
    <row r="1847" spans="1:4">
      <c r="A1847" s="5">
        <v>1788</v>
      </c>
      <c r="B1847" s="1144">
        <f>'Short-Term Long-Term Debt 26'!D18</f>
        <v>0</v>
      </c>
      <c r="C1847" s="2" t="s">
        <v>516</v>
      </c>
      <c r="D1847" s="2" t="str">
        <f t="shared" si="27"/>
        <v>Error?</v>
      </c>
    </row>
    <row r="1848" spans="1:4">
      <c r="A1848" s="5">
        <v>1789</v>
      </c>
      <c r="B1848" s="1144">
        <f>'Short-Term Long-Term Debt 26'!D20</f>
        <v>0</v>
      </c>
      <c r="D1848" s="2" t="str">
        <f t="shared" si="27"/>
        <v>Error?</v>
      </c>
    </row>
    <row r="1849" spans="1:4">
      <c r="A1849" s="5">
        <v>1790</v>
      </c>
      <c r="B1849" s="1144">
        <f>'Short-Term Long-Term Debt 26'!D21</f>
        <v>0</v>
      </c>
      <c r="D1849" s="2" t="str">
        <f t="shared" si="27"/>
        <v>Error?</v>
      </c>
    </row>
    <row r="1850" spans="1:4">
      <c r="A1850" s="5">
        <v>1791</v>
      </c>
      <c r="B1850" s="1144">
        <f>'Short-Term Long-Term Debt 26'!D23</f>
        <v>0</v>
      </c>
      <c r="D1850" s="2" t="str">
        <f t="shared" si="27"/>
        <v>Error?</v>
      </c>
    </row>
    <row r="1851" spans="1:4">
      <c r="A1851" s="5">
        <v>1792</v>
      </c>
      <c r="B1851" s="1144">
        <f>'Short-Term Long-Term Debt 26'!E6</f>
        <v>0</v>
      </c>
      <c r="C1851" s="2" t="s">
        <v>516</v>
      </c>
      <c r="D1851" s="2" t="str">
        <f t="shared" si="27"/>
        <v>Error?</v>
      </c>
    </row>
    <row r="1852" spans="1:4">
      <c r="A1852" s="5">
        <v>1793</v>
      </c>
      <c r="B1852" s="1144">
        <f>'Short-Term Long-Term Debt 26'!E7</f>
        <v>0</v>
      </c>
      <c r="D1852" s="2" t="str">
        <f t="shared" si="27"/>
        <v>Error?</v>
      </c>
    </row>
    <row r="1853" spans="1:4">
      <c r="A1853" s="5">
        <v>1794</v>
      </c>
      <c r="B1853" s="1144">
        <f>'Short-Term Long-Term Debt 26'!E12</f>
        <v>0</v>
      </c>
      <c r="D1853" s="2" t="str">
        <f t="shared" ref="D1853:D1916" si="28">IF(ISBLANK(B1853),"OK",IF(A1853-B1853=0,"OK","Error?"))</f>
        <v>Error?</v>
      </c>
    </row>
    <row r="1854" spans="1:4">
      <c r="A1854" s="5">
        <v>1795</v>
      </c>
      <c r="B1854" s="1144">
        <f>'Short-Term Long-Term Debt 26'!E11</f>
        <v>0</v>
      </c>
      <c r="D1854" s="2" t="str">
        <f t="shared" si="28"/>
        <v>Error?</v>
      </c>
    </row>
    <row r="1855" spans="1:4">
      <c r="A1855" s="5">
        <v>1796</v>
      </c>
      <c r="B1855" s="1144">
        <f>'Short-Term Long-Term Debt 26'!E8</f>
        <v>0</v>
      </c>
      <c r="D1855" s="2" t="str">
        <f t="shared" si="28"/>
        <v>Error?</v>
      </c>
    </row>
    <row r="1856" spans="1:4">
      <c r="A1856" s="5">
        <v>1797</v>
      </c>
      <c r="B1856" s="1144">
        <f>'Short-Term Long-Term Debt 26'!E9</f>
        <v>0</v>
      </c>
      <c r="D1856" s="2" t="str">
        <f t="shared" si="28"/>
        <v>Error?</v>
      </c>
    </row>
    <row r="1857" spans="1:4">
      <c r="A1857" s="5">
        <v>1798</v>
      </c>
      <c r="B1857" s="1144">
        <f>'Short-Term Long-Term Debt 26'!E10</f>
        <v>0</v>
      </c>
      <c r="D1857" s="2" t="str">
        <f t="shared" si="28"/>
        <v>Error?</v>
      </c>
    </row>
    <row r="1858" spans="1:4">
      <c r="A1858" s="5">
        <v>1799</v>
      </c>
      <c r="B1858" s="1144">
        <f>'Short-Term Long-Term Debt 26'!E14</f>
        <v>0</v>
      </c>
      <c r="D1858" s="2" t="str">
        <f t="shared" si="28"/>
        <v>Error?</v>
      </c>
    </row>
    <row r="1859" spans="1:4">
      <c r="A1859" s="5">
        <v>1800</v>
      </c>
      <c r="B1859" s="1144">
        <f>'Short-Term Long-Term Debt 26'!E15</f>
        <v>0</v>
      </c>
      <c r="D1859" s="2" t="str">
        <f t="shared" si="28"/>
        <v>Error?</v>
      </c>
    </row>
    <row r="1860" spans="1:4">
      <c r="A1860" s="5">
        <v>1801</v>
      </c>
      <c r="B1860" s="1144">
        <f>'Short-Term Long-Term Debt 26'!E17</f>
        <v>0</v>
      </c>
      <c r="D1860" s="2" t="str">
        <f t="shared" si="28"/>
        <v>Error?</v>
      </c>
    </row>
    <row r="1861" spans="1:4">
      <c r="A1861" s="5">
        <v>1802</v>
      </c>
      <c r="B1861" s="1144">
        <f>'Short-Term Long-Term Debt 26'!E18</f>
        <v>0</v>
      </c>
      <c r="C1861" s="2" t="s">
        <v>516</v>
      </c>
      <c r="D1861" s="2" t="str">
        <f t="shared" si="28"/>
        <v>Error?</v>
      </c>
    </row>
    <row r="1862" spans="1:4">
      <c r="A1862" s="5">
        <v>1803</v>
      </c>
      <c r="B1862" s="1144">
        <f>'Short-Term Long-Term Debt 26'!E20</f>
        <v>0</v>
      </c>
      <c r="D1862" s="2" t="str">
        <f t="shared" si="28"/>
        <v>Error?</v>
      </c>
    </row>
    <row r="1863" spans="1:4">
      <c r="A1863" s="5">
        <v>1804</v>
      </c>
      <c r="B1863" s="1144">
        <f>'Short-Term Long-Term Debt 26'!E21</f>
        <v>0</v>
      </c>
      <c r="D1863" s="2" t="str">
        <f t="shared" si="28"/>
        <v>Error?</v>
      </c>
    </row>
    <row r="1864" spans="1:4">
      <c r="A1864" s="5">
        <v>1805</v>
      </c>
      <c r="B1864" s="1144">
        <f>'Short-Term Long-Term Debt 26'!E23</f>
        <v>0</v>
      </c>
      <c r="D1864" s="2" t="str">
        <f t="shared" si="28"/>
        <v>Error?</v>
      </c>
    </row>
    <row r="1865" spans="1:4">
      <c r="A1865" s="5">
        <v>1806</v>
      </c>
      <c r="B1865" s="1144">
        <f>'Short-Term Long-Term Debt 26'!F6</f>
        <v>0</v>
      </c>
      <c r="C1865" s="2" t="s">
        <v>516</v>
      </c>
      <c r="D1865" s="2" t="str">
        <f t="shared" si="28"/>
        <v>Error?</v>
      </c>
    </row>
    <row r="1866" spans="1:4">
      <c r="A1866" s="5">
        <v>1807</v>
      </c>
      <c r="B1866" s="1144">
        <f>'Short-Term Long-Term Debt 26'!F7</f>
        <v>0</v>
      </c>
      <c r="D1866" s="2" t="str">
        <f t="shared" si="28"/>
        <v>Error?</v>
      </c>
    </row>
    <row r="1867" spans="1:4">
      <c r="A1867" s="5">
        <v>1808</v>
      </c>
      <c r="B1867" s="1144">
        <f>'Short-Term Long-Term Debt 26'!F12</f>
        <v>0</v>
      </c>
      <c r="C1867" s="2" t="s">
        <v>516</v>
      </c>
      <c r="D1867" s="2" t="str">
        <f t="shared" si="28"/>
        <v>Error?</v>
      </c>
    </row>
    <row r="1868" spans="1:4">
      <c r="A1868" s="5">
        <v>1809</v>
      </c>
      <c r="B1868" s="1144">
        <f>'Short-Term Long-Term Debt 26'!F11</f>
        <v>0</v>
      </c>
      <c r="C1868" s="2" t="s">
        <v>516</v>
      </c>
      <c r="D1868" s="2" t="str">
        <f t="shared" si="28"/>
        <v>Error?</v>
      </c>
    </row>
    <row r="1869" spans="1:4">
      <c r="A1869" s="5">
        <v>1810</v>
      </c>
      <c r="B1869" s="1144">
        <f>'Short-Term Long-Term Debt 26'!F8</f>
        <v>0</v>
      </c>
      <c r="C1869" s="2" t="s">
        <v>516</v>
      </c>
      <c r="D1869" s="2" t="str">
        <f t="shared" si="28"/>
        <v>Error?</v>
      </c>
    </row>
    <row r="1870" spans="1:4">
      <c r="A1870" s="5">
        <v>1811</v>
      </c>
      <c r="B1870" s="1144">
        <f>'Short-Term Long-Term Debt 26'!F9</f>
        <v>0</v>
      </c>
      <c r="C1870" s="2" t="s">
        <v>516</v>
      </c>
      <c r="D1870" s="2" t="str">
        <f t="shared" si="28"/>
        <v>Error?</v>
      </c>
    </row>
    <row r="1871" spans="1:4">
      <c r="A1871" s="5">
        <v>1812</v>
      </c>
      <c r="B1871" s="1144">
        <f>'Short-Term Long-Term Debt 26'!F10</f>
        <v>0</v>
      </c>
      <c r="C1871" s="2" t="s">
        <v>516</v>
      </c>
      <c r="D1871" s="2" t="str">
        <f t="shared" si="28"/>
        <v>Error?</v>
      </c>
    </row>
    <row r="1872" spans="1:4">
      <c r="A1872" s="5">
        <v>1813</v>
      </c>
      <c r="B1872" s="1144">
        <f>'Short-Term Long-Term Debt 26'!F14</f>
        <v>0</v>
      </c>
      <c r="C1872" s="2" t="s">
        <v>516</v>
      </c>
      <c r="D1872" s="2" t="str">
        <f t="shared" si="28"/>
        <v>Error?</v>
      </c>
    </row>
    <row r="1873" spans="1:4">
      <c r="A1873" s="5">
        <v>1814</v>
      </c>
      <c r="B1873" s="1144">
        <f>'Short-Term Long-Term Debt 26'!F15</f>
        <v>0</v>
      </c>
      <c r="C1873" s="2" t="s">
        <v>516</v>
      </c>
      <c r="D1873" s="2" t="str">
        <f t="shared" si="28"/>
        <v>Error?</v>
      </c>
    </row>
    <row r="1874" spans="1:4">
      <c r="A1874" s="5">
        <v>1815</v>
      </c>
      <c r="B1874" s="1144">
        <f>'Short-Term Long-Term Debt 26'!F17</f>
        <v>0</v>
      </c>
      <c r="C1874" s="2" t="s">
        <v>516</v>
      </c>
      <c r="D1874" s="2" t="str">
        <f t="shared" si="28"/>
        <v>Error?</v>
      </c>
    </row>
    <row r="1875" spans="1:4">
      <c r="A1875" s="5">
        <v>1816</v>
      </c>
      <c r="B1875" s="1144">
        <f>'Short-Term Long-Term Debt 26'!F18</f>
        <v>0</v>
      </c>
      <c r="C1875" s="2" t="s">
        <v>516</v>
      </c>
      <c r="D1875" s="2" t="str">
        <f t="shared" si="28"/>
        <v>Error?</v>
      </c>
    </row>
    <row r="1876" spans="1:4">
      <c r="A1876" s="5">
        <v>1817</v>
      </c>
      <c r="B1876" s="1144">
        <f>'Short-Term Long-Term Debt 26'!F20</f>
        <v>0</v>
      </c>
      <c r="C1876" s="2" t="s">
        <v>516</v>
      </c>
      <c r="D1876" s="2" t="str">
        <f t="shared" si="28"/>
        <v>Error?</v>
      </c>
    </row>
    <row r="1877" spans="1:4">
      <c r="A1877" s="5">
        <v>1818</v>
      </c>
      <c r="B1877" s="1144">
        <f>'Short-Term Long-Term Debt 26'!F21</f>
        <v>0</v>
      </c>
      <c r="C1877" s="2" t="s">
        <v>516</v>
      </c>
      <c r="D1877" s="2" t="str">
        <f t="shared" si="28"/>
        <v>Error?</v>
      </c>
    </row>
    <row r="1878" spans="1:4">
      <c r="A1878" s="5">
        <v>1819</v>
      </c>
      <c r="B1878" s="1144">
        <f>'Short-Term Long-Term Debt 26'!F23</f>
        <v>0</v>
      </c>
      <c r="C1878" s="2" t="s">
        <v>516</v>
      </c>
      <c r="D1878" s="2" t="str">
        <f t="shared" si="28"/>
        <v>Error?</v>
      </c>
    </row>
    <row r="1879" spans="1:4">
      <c r="A1879" s="10">
        <v>1820</v>
      </c>
      <c r="B1879" s="1144"/>
      <c r="C1879" s="2" t="s">
        <v>516</v>
      </c>
      <c r="D1879" s="2" t="str">
        <f t="shared" si="28"/>
        <v>OK</v>
      </c>
    </row>
    <row r="1880" spans="1:4">
      <c r="A1880" s="10">
        <v>1821</v>
      </c>
      <c r="B1880" s="1144"/>
      <c r="C1880" s="2" t="s">
        <v>516</v>
      </c>
      <c r="D1880" s="2" t="str">
        <f t="shared" si="28"/>
        <v>OK</v>
      </c>
    </row>
    <row r="1881" spans="1:4">
      <c r="A1881" s="10">
        <v>1822</v>
      </c>
      <c r="B1881" s="1144"/>
      <c r="D1881" s="2" t="str">
        <f t="shared" si="28"/>
        <v>OK</v>
      </c>
    </row>
    <row r="1882" spans="1:4">
      <c r="A1882" s="10">
        <v>1823</v>
      </c>
      <c r="B1882" s="1144"/>
      <c r="D1882" s="2" t="str">
        <f t="shared" si="28"/>
        <v>OK</v>
      </c>
    </row>
    <row r="1883" spans="1:4">
      <c r="A1883" s="10">
        <v>1824</v>
      </c>
      <c r="B1883" s="1144"/>
      <c r="D1883" s="2" t="str">
        <f t="shared" si="28"/>
        <v>OK</v>
      </c>
    </row>
    <row r="1884" spans="1:4">
      <c r="A1884" s="10">
        <v>1825</v>
      </c>
      <c r="B1884" s="1144"/>
      <c r="D1884" s="2" t="str">
        <f t="shared" si="28"/>
        <v>OK</v>
      </c>
    </row>
    <row r="1885" spans="1:4">
      <c r="A1885" s="10">
        <v>1826</v>
      </c>
      <c r="B1885" s="1144"/>
      <c r="D1885" s="2" t="str">
        <f t="shared" si="28"/>
        <v>OK</v>
      </c>
    </row>
    <row r="1886" spans="1:4">
      <c r="A1886" s="10">
        <v>1827</v>
      </c>
      <c r="B1886" s="1144"/>
      <c r="D1886" s="2" t="str">
        <f t="shared" si="28"/>
        <v>OK</v>
      </c>
    </row>
    <row r="1887" spans="1:4">
      <c r="A1887" s="10">
        <v>1828</v>
      </c>
      <c r="B1887" s="1144"/>
      <c r="D1887" s="2" t="str">
        <f t="shared" si="28"/>
        <v>OK</v>
      </c>
    </row>
    <row r="1888" spans="1:4">
      <c r="A1888" s="10">
        <v>1829</v>
      </c>
      <c r="B1888" s="1144"/>
      <c r="D1888" s="2" t="str">
        <f t="shared" si="28"/>
        <v>OK</v>
      </c>
    </row>
    <row r="1889" spans="1:4">
      <c r="A1889" s="10">
        <v>1830</v>
      </c>
      <c r="B1889" s="1144"/>
      <c r="D1889" s="2" t="str">
        <f t="shared" si="28"/>
        <v>OK</v>
      </c>
    </row>
    <row r="1890" spans="1:4">
      <c r="A1890" s="10">
        <v>1831</v>
      </c>
      <c r="B1890" s="1144"/>
      <c r="D1890" s="2" t="str">
        <f t="shared" si="28"/>
        <v>OK</v>
      </c>
    </row>
    <row r="1891" spans="1:4">
      <c r="A1891" s="10">
        <v>1832</v>
      </c>
      <c r="B1891" s="1144"/>
      <c r="D1891" s="2" t="str">
        <f t="shared" si="28"/>
        <v>OK</v>
      </c>
    </row>
    <row r="1892" spans="1:4">
      <c r="A1892" s="10">
        <v>1833</v>
      </c>
      <c r="B1892" s="1144"/>
      <c r="D1892" s="2" t="str">
        <f t="shared" si="28"/>
        <v>OK</v>
      </c>
    </row>
    <row r="1893" spans="1:4">
      <c r="A1893" s="10">
        <v>1834</v>
      </c>
      <c r="B1893" s="1144"/>
      <c r="D1893" s="2" t="str">
        <f t="shared" si="28"/>
        <v>OK</v>
      </c>
    </row>
    <row r="1894" spans="1:4">
      <c r="A1894" s="10">
        <v>1835</v>
      </c>
      <c r="B1894" s="1144"/>
      <c r="D1894" s="2" t="str">
        <f t="shared" si="28"/>
        <v>OK</v>
      </c>
    </row>
    <row r="1895" spans="1:4">
      <c r="A1895" s="10">
        <v>1836</v>
      </c>
      <c r="B1895" s="1144"/>
      <c r="D1895" s="2" t="str">
        <f t="shared" si="28"/>
        <v>OK</v>
      </c>
    </row>
    <row r="1896" spans="1:4">
      <c r="A1896" s="10">
        <v>1837</v>
      </c>
      <c r="B1896" s="1144"/>
      <c r="D1896" s="2" t="str">
        <f t="shared" si="28"/>
        <v>OK</v>
      </c>
    </row>
    <row r="1897" spans="1:4">
      <c r="A1897" s="10">
        <v>1838</v>
      </c>
      <c r="B1897" s="1144"/>
      <c r="D1897" s="2" t="str">
        <f t="shared" si="28"/>
        <v>OK</v>
      </c>
    </row>
    <row r="1898" spans="1:4">
      <c r="A1898" s="10">
        <v>1839</v>
      </c>
      <c r="B1898" s="1144"/>
      <c r="D1898" s="2" t="str">
        <f t="shared" si="28"/>
        <v>OK</v>
      </c>
    </row>
    <row r="1899" spans="1:4">
      <c r="A1899" s="10">
        <v>1840</v>
      </c>
      <c r="B1899" s="1144"/>
      <c r="D1899" s="2" t="str">
        <f t="shared" si="28"/>
        <v>OK</v>
      </c>
    </row>
    <row r="1900" spans="1:4">
      <c r="A1900" s="10">
        <v>1841</v>
      </c>
      <c r="B1900" s="1144"/>
      <c r="D1900" s="2" t="str">
        <f t="shared" si="28"/>
        <v>OK</v>
      </c>
    </row>
    <row r="1901" spans="1:4">
      <c r="A1901" s="10">
        <v>1842</v>
      </c>
      <c r="B1901" s="1144"/>
      <c r="D1901" s="2" t="str">
        <f t="shared" si="28"/>
        <v>OK</v>
      </c>
    </row>
    <row r="1902" spans="1:4">
      <c r="A1902" s="10">
        <v>1843</v>
      </c>
      <c r="B1902" s="1144"/>
      <c r="D1902" s="2" t="str">
        <f t="shared" si="28"/>
        <v>OK</v>
      </c>
    </row>
    <row r="1903" spans="1:4">
      <c r="A1903" s="10">
        <v>1844</v>
      </c>
      <c r="B1903" s="1144"/>
      <c r="D1903" s="2" t="str">
        <f t="shared" si="28"/>
        <v>OK</v>
      </c>
    </row>
    <row r="1904" spans="1:4">
      <c r="A1904" s="10">
        <v>1845</v>
      </c>
      <c r="B1904" s="1144"/>
      <c r="D1904" s="2" t="str">
        <f t="shared" si="28"/>
        <v>OK</v>
      </c>
    </row>
    <row r="1905" spans="1:4">
      <c r="A1905" s="10">
        <v>1846</v>
      </c>
      <c r="B1905" s="1144"/>
      <c r="D1905" s="2" t="str">
        <f t="shared" si="28"/>
        <v>OK</v>
      </c>
    </row>
    <row r="1906" spans="1:4">
      <c r="A1906" s="10">
        <v>1847</v>
      </c>
      <c r="B1906" s="1144"/>
      <c r="D1906" s="2" t="str">
        <f t="shared" si="28"/>
        <v>OK</v>
      </c>
    </row>
    <row r="1907" spans="1:4">
      <c r="A1907" s="10">
        <v>1848</v>
      </c>
      <c r="B1907" s="1144"/>
      <c r="D1907" s="2" t="str">
        <f t="shared" si="28"/>
        <v>OK</v>
      </c>
    </row>
    <row r="1908" spans="1:4">
      <c r="A1908" s="10">
        <v>1849</v>
      </c>
      <c r="B1908" s="1144"/>
      <c r="D1908" s="2" t="str">
        <f t="shared" si="28"/>
        <v>OK</v>
      </c>
    </row>
    <row r="1909" spans="1:4">
      <c r="A1909" s="10">
        <v>1850</v>
      </c>
      <c r="B1909" s="1144"/>
      <c r="D1909" s="2" t="str">
        <f t="shared" si="28"/>
        <v>OK</v>
      </c>
    </row>
    <row r="1910" spans="1:4">
      <c r="A1910" s="10">
        <v>1851</v>
      </c>
      <c r="B1910" s="1144"/>
      <c r="D1910" s="2" t="str">
        <f t="shared" si="28"/>
        <v>OK</v>
      </c>
    </row>
    <row r="1911" spans="1:4">
      <c r="A1911" s="10">
        <v>1852</v>
      </c>
      <c r="B1911" s="1144"/>
      <c r="D1911" s="2" t="str">
        <f t="shared" si="28"/>
        <v>OK</v>
      </c>
    </row>
    <row r="1912" spans="1:4">
      <c r="A1912" s="10">
        <v>1853</v>
      </c>
      <c r="B1912" s="1144"/>
      <c r="D1912" s="2" t="str">
        <f t="shared" si="28"/>
        <v>OK</v>
      </c>
    </row>
    <row r="1913" spans="1:4">
      <c r="A1913" s="10">
        <v>1854</v>
      </c>
      <c r="B1913" s="1144"/>
      <c r="D1913" s="2" t="str">
        <f t="shared" si="28"/>
        <v>OK</v>
      </c>
    </row>
    <row r="1914" spans="1:4">
      <c r="A1914" s="10">
        <v>1855</v>
      </c>
      <c r="B1914" s="1144"/>
      <c r="D1914" s="2" t="str">
        <f t="shared" si="28"/>
        <v>OK</v>
      </c>
    </row>
    <row r="1915" spans="1:4">
      <c r="A1915" s="10">
        <v>1856</v>
      </c>
      <c r="B1915" s="1144"/>
      <c r="D1915" s="2" t="str">
        <f t="shared" si="28"/>
        <v>OK</v>
      </c>
    </row>
    <row r="1916" spans="1:4">
      <c r="A1916" s="10">
        <v>1857</v>
      </c>
      <c r="B1916" s="1144"/>
      <c r="D1916" s="2" t="str">
        <f t="shared" si="28"/>
        <v>OK</v>
      </c>
    </row>
    <row r="1917" spans="1:4">
      <c r="A1917" s="10">
        <v>1858</v>
      </c>
      <c r="B1917" s="1144"/>
      <c r="D1917" s="2" t="str">
        <f t="shared" ref="D1917:D1980" si="29">IF(ISBLANK(B1917),"OK",IF(A1917-B1917=0,"OK","Error?"))</f>
        <v>OK</v>
      </c>
    </row>
    <row r="1918" spans="1:4">
      <c r="A1918" s="10">
        <v>1859</v>
      </c>
      <c r="B1918" s="1144"/>
      <c r="D1918" s="2" t="str">
        <f t="shared" si="29"/>
        <v>OK</v>
      </c>
    </row>
    <row r="1919" spans="1:4">
      <c r="A1919" s="10">
        <v>1860</v>
      </c>
      <c r="B1919" s="1144"/>
      <c r="D1919" s="2" t="str">
        <f t="shared" si="29"/>
        <v>OK</v>
      </c>
    </row>
    <row r="1920" spans="1:4">
      <c r="A1920" s="10">
        <v>1861</v>
      </c>
      <c r="B1920" s="1144"/>
      <c r="D1920" s="2" t="str">
        <f t="shared" si="29"/>
        <v>OK</v>
      </c>
    </row>
    <row r="1921" spans="1:4">
      <c r="A1921" s="10">
        <v>1862</v>
      </c>
      <c r="B1921" s="1144"/>
      <c r="D1921" s="2" t="str">
        <f t="shared" si="29"/>
        <v>OK</v>
      </c>
    </row>
    <row r="1922" spans="1:4">
      <c r="A1922" s="10">
        <v>1863</v>
      </c>
      <c r="B1922" s="1144"/>
      <c r="D1922" s="2" t="str">
        <f t="shared" si="29"/>
        <v>OK</v>
      </c>
    </row>
    <row r="1923" spans="1:4">
      <c r="A1923" s="10">
        <v>1864</v>
      </c>
      <c r="B1923" s="1144"/>
      <c r="D1923" s="2" t="str">
        <f t="shared" si="29"/>
        <v>OK</v>
      </c>
    </row>
    <row r="1924" spans="1:4">
      <c r="A1924" s="10">
        <v>1865</v>
      </c>
      <c r="B1924" s="1144"/>
      <c r="D1924" s="2" t="str">
        <f t="shared" si="29"/>
        <v>OK</v>
      </c>
    </row>
    <row r="1925" spans="1:4">
      <c r="A1925" s="10">
        <v>1866</v>
      </c>
      <c r="B1925" s="1144"/>
      <c r="D1925" s="2" t="str">
        <f t="shared" si="29"/>
        <v>OK</v>
      </c>
    </row>
    <row r="1926" spans="1:4">
      <c r="A1926" s="10">
        <v>1867</v>
      </c>
      <c r="B1926" s="1144"/>
      <c r="D1926" s="2" t="str">
        <f t="shared" si="29"/>
        <v>OK</v>
      </c>
    </row>
    <row r="1927" spans="1:4">
      <c r="A1927" s="10">
        <v>1868</v>
      </c>
      <c r="B1927" s="1144"/>
      <c r="D1927" s="2" t="str">
        <f t="shared" si="29"/>
        <v>OK</v>
      </c>
    </row>
    <row r="1928" spans="1:4">
      <c r="A1928" s="10">
        <v>1869</v>
      </c>
      <c r="B1928" s="1144"/>
      <c r="D1928" s="2" t="str">
        <f t="shared" si="29"/>
        <v>OK</v>
      </c>
    </row>
    <row r="1929" spans="1:4">
      <c r="A1929" s="10">
        <v>1870</v>
      </c>
      <c r="B1929" s="1144"/>
      <c r="D1929" s="2" t="str">
        <f t="shared" si="29"/>
        <v>OK</v>
      </c>
    </row>
    <row r="1930" spans="1:4">
      <c r="A1930" s="10">
        <v>1871</v>
      </c>
      <c r="B1930" s="1144"/>
      <c r="D1930" s="2" t="str">
        <f t="shared" si="29"/>
        <v>OK</v>
      </c>
    </row>
    <row r="1931" spans="1:4">
      <c r="A1931" s="10">
        <v>1872</v>
      </c>
      <c r="B1931" s="1144"/>
      <c r="D1931" s="2" t="str">
        <f t="shared" si="29"/>
        <v>OK</v>
      </c>
    </row>
    <row r="1932" spans="1:4">
      <c r="A1932" s="10">
        <v>1873</v>
      </c>
      <c r="B1932" s="1144"/>
      <c r="D1932" s="2" t="str">
        <f t="shared" si="29"/>
        <v>OK</v>
      </c>
    </row>
    <row r="1933" spans="1:4">
      <c r="A1933" s="10">
        <v>1874</v>
      </c>
      <c r="B1933" s="1144"/>
      <c r="D1933" s="2" t="str">
        <f t="shared" si="29"/>
        <v>OK</v>
      </c>
    </row>
    <row r="1934" spans="1:4">
      <c r="A1934" s="10">
        <v>1875</v>
      </c>
      <c r="B1934" s="1144"/>
      <c r="D1934" s="2" t="str">
        <f t="shared" si="29"/>
        <v>OK</v>
      </c>
    </row>
    <row r="1935" spans="1:4">
      <c r="A1935" s="10">
        <v>1876</v>
      </c>
      <c r="B1935" s="1144"/>
      <c r="D1935" s="2" t="str">
        <f t="shared" si="29"/>
        <v>OK</v>
      </c>
    </row>
    <row r="1936" spans="1:4">
      <c r="A1936" s="10">
        <v>1877</v>
      </c>
      <c r="B1936" s="1144"/>
      <c r="D1936" s="2" t="str">
        <f t="shared" si="29"/>
        <v>OK</v>
      </c>
    </row>
    <row r="1937" spans="1:5">
      <c r="A1937" s="5">
        <v>1878</v>
      </c>
      <c r="B1937" s="1144">
        <f>'Short-Term Long-Term Debt 26'!E49</f>
        <v>620500</v>
      </c>
      <c r="D1937" s="2" t="str">
        <f t="shared" si="29"/>
        <v>Error?</v>
      </c>
    </row>
    <row r="1938" spans="1:5">
      <c r="A1938" s="5">
        <v>1879</v>
      </c>
      <c r="B1938" s="1144">
        <f>'Short-Term Long-Term Debt 26'!F49</f>
        <v>3620000</v>
      </c>
      <c r="D1938" s="2" t="str">
        <f t="shared" si="29"/>
        <v>Error?</v>
      </c>
    </row>
    <row r="1939" spans="1:5">
      <c r="A1939" s="10">
        <v>1880</v>
      </c>
      <c r="B1939" s="1144"/>
      <c r="C1939" s="2" t="s">
        <v>516</v>
      </c>
      <c r="D1939" s="2" t="str">
        <f t="shared" si="29"/>
        <v>OK</v>
      </c>
    </row>
    <row r="1940" spans="1:5">
      <c r="A1940" s="10">
        <v>1881</v>
      </c>
      <c r="B1940" s="1144"/>
      <c r="C1940" s="2" t="s">
        <v>516</v>
      </c>
      <c r="D1940" s="2" t="str">
        <f t="shared" si="29"/>
        <v>OK</v>
      </c>
    </row>
    <row r="1941" spans="1:5">
      <c r="A1941" s="10">
        <v>1882</v>
      </c>
      <c r="B1941" s="1144"/>
      <c r="C1941" s="2" t="s">
        <v>516</v>
      </c>
      <c r="D1941" s="2" t="str">
        <f t="shared" si="29"/>
        <v>OK</v>
      </c>
    </row>
    <row r="1942" spans="1:5">
      <c r="A1942" s="10">
        <v>1883</v>
      </c>
      <c r="B1942" s="1144"/>
      <c r="D1942" s="2" t="str">
        <f t="shared" si="29"/>
        <v>OK</v>
      </c>
    </row>
    <row r="1943" spans="1:5">
      <c r="A1943" s="10">
        <v>1884</v>
      </c>
      <c r="B1943" s="1144"/>
      <c r="D1943" s="2" t="str">
        <f t="shared" si="29"/>
        <v>OK</v>
      </c>
    </row>
    <row r="1944" spans="1:5">
      <c r="A1944" s="10">
        <v>1885</v>
      </c>
      <c r="B1944" s="1144"/>
      <c r="D1944" s="2" t="str">
        <f t="shared" si="29"/>
        <v>OK</v>
      </c>
    </row>
    <row r="1945" spans="1:5">
      <c r="A1945" s="10">
        <v>1886</v>
      </c>
      <c r="B1945" s="1144"/>
      <c r="D1945" s="2" t="str">
        <f t="shared" si="29"/>
        <v>OK</v>
      </c>
    </row>
    <row r="1946" spans="1:5">
      <c r="A1946" s="5">
        <v>1887</v>
      </c>
      <c r="B1946" s="1144">
        <f>'Rest Tax Levies-Tort Im 27'!G3</f>
        <v>286952</v>
      </c>
      <c r="D1946" s="2" t="str">
        <f t="shared" si="29"/>
        <v>Error?</v>
      </c>
    </row>
    <row r="1947" spans="1:5">
      <c r="A1947" s="10">
        <v>1888</v>
      </c>
      <c r="B1947" s="1144"/>
      <c r="D1947" s="2" t="str">
        <f t="shared" si="29"/>
        <v>OK</v>
      </c>
    </row>
    <row r="1948" spans="1:5">
      <c r="A1948" s="5">
        <v>1889</v>
      </c>
      <c r="B1948" s="1144">
        <f>'Rest Tax Levies-Tort Im 27'!G6</f>
        <v>3937</v>
      </c>
      <c r="D1948" s="2" t="str">
        <f t="shared" si="29"/>
        <v>Error?</v>
      </c>
    </row>
    <row r="1949" spans="1:5">
      <c r="A1949" s="10">
        <v>1890</v>
      </c>
      <c r="B1949" s="1144"/>
      <c r="D1949" s="2" t="str">
        <f t="shared" si="29"/>
        <v>OK</v>
      </c>
    </row>
    <row r="1950" spans="1:5">
      <c r="A1950" s="10">
        <v>1891</v>
      </c>
      <c r="B1950" s="1144"/>
      <c r="D1950" s="2" t="str">
        <f t="shared" si="29"/>
        <v>OK</v>
      </c>
      <c r="E1950" s="2" t="s">
        <v>118</v>
      </c>
    </row>
    <row r="1951" spans="1:5">
      <c r="A1951" s="5">
        <v>1892</v>
      </c>
      <c r="B1951" s="1144">
        <f>'Rest Tax Levies-Tort Im 27'!G12</f>
        <v>297474</v>
      </c>
      <c r="D1951" s="2" t="str">
        <f t="shared" si="29"/>
        <v>Error?</v>
      </c>
    </row>
    <row r="1952" spans="1:5">
      <c r="A1952" s="10">
        <v>1893</v>
      </c>
      <c r="B1952" s="1144"/>
      <c r="D1952" s="2" t="str">
        <f t="shared" si="29"/>
        <v>OK</v>
      </c>
      <c r="E1952" s="2" t="s">
        <v>118</v>
      </c>
    </row>
    <row r="1953" spans="1:4">
      <c r="A1953" s="5">
        <v>1894</v>
      </c>
      <c r="B1953" s="1144">
        <f>'Rest Tax Levies-Tort Im 27'!G16</f>
        <v>279379</v>
      </c>
      <c r="C1953" s="2" t="s">
        <v>516</v>
      </c>
      <c r="D1953" s="2" t="str">
        <f t="shared" si="29"/>
        <v>Error?</v>
      </c>
    </row>
    <row r="1954" spans="1:4">
      <c r="A1954" s="10">
        <v>1895</v>
      </c>
      <c r="B1954" s="1144"/>
      <c r="C1954" s="2" t="s">
        <v>516</v>
      </c>
      <c r="D1954" s="2" t="str">
        <f t="shared" si="29"/>
        <v>OK</v>
      </c>
    </row>
    <row r="1955" spans="1:4">
      <c r="A1955" s="5">
        <v>1896</v>
      </c>
      <c r="B1955" s="1144">
        <f>'Rest Tax Levies-Tort Im 27'!G23</f>
        <v>279379</v>
      </c>
      <c r="D1955" s="2" t="str">
        <f t="shared" si="29"/>
        <v>Error?</v>
      </c>
    </row>
    <row r="1956" spans="1:4">
      <c r="A1956" s="5">
        <v>1897</v>
      </c>
      <c r="B1956" s="1144">
        <f>'Rest Tax Levies-Tort Im 27'!G24</f>
        <v>305047</v>
      </c>
      <c r="D1956" s="2" t="str">
        <f t="shared" si="29"/>
        <v>Error?</v>
      </c>
    </row>
    <row r="1957" spans="1:4">
      <c r="A1957" s="10">
        <v>1898</v>
      </c>
      <c r="B1957" s="1144"/>
      <c r="C1957" s="2" t="s">
        <v>516</v>
      </c>
      <c r="D1957" s="2" t="str">
        <f t="shared" si="29"/>
        <v>OK</v>
      </c>
    </row>
    <row r="1958" spans="1:4">
      <c r="A1958" s="10">
        <v>1899</v>
      </c>
      <c r="B1958" s="1144"/>
      <c r="C1958" s="2" t="s">
        <v>516</v>
      </c>
      <c r="D1958" s="2" t="str">
        <f t="shared" si="29"/>
        <v>OK</v>
      </c>
    </row>
    <row r="1959" spans="1:4">
      <c r="A1959" s="10">
        <v>1900</v>
      </c>
      <c r="B1959" s="1144"/>
      <c r="D1959" s="2" t="str">
        <f t="shared" si="29"/>
        <v>OK</v>
      </c>
    </row>
    <row r="1960" spans="1:4">
      <c r="A1960" s="10">
        <v>1901</v>
      </c>
      <c r="B1960" s="1144"/>
      <c r="D1960" s="2" t="str">
        <f t="shared" si="29"/>
        <v>OK</v>
      </c>
    </row>
    <row r="1961" spans="1:4">
      <c r="A1961" s="10">
        <v>1902</v>
      </c>
      <c r="B1961" s="1144"/>
      <c r="D1961" s="2" t="str">
        <f t="shared" si="29"/>
        <v>OK</v>
      </c>
    </row>
    <row r="1962" spans="1:4">
      <c r="A1962" s="10">
        <v>1903</v>
      </c>
      <c r="B1962" s="1144"/>
      <c r="D1962" s="2" t="str">
        <f t="shared" si="29"/>
        <v>OK</v>
      </c>
    </row>
    <row r="1963" spans="1:4">
      <c r="A1963" s="10">
        <v>1904</v>
      </c>
      <c r="B1963" s="1144"/>
      <c r="D1963" s="2" t="str">
        <f t="shared" si="29"/>
        <v>OK</v>
      </c>
    </row>
    <row r="1964" spans="1:4">
      <c r="A1964" s="10">
        <v>1905</v>
      </c>
      <c r="B1964" s="1144"/>
      <c r="D1964" s="2" t="str">
        <f t="shared" si="29"/>
        <v>OK</v>
      </c>
    </row>
    <row r="1965" spans="1:4">
      <c r="A1965" s="10">
        <v>1906</v>
      </c>
      <c r="B1965" s="1144"/>
      <c r="D1965" s="2" t="str">
        <f t="shared" si="29"/>
        <v>OK</v>
      </c>
    </row>
    <row r="1966" spans="1:4">
      <c r="A1966" s="10">
        <v>1907</v>
      </c>
      <c r="B1966" s="1144"/>
      <c r="D1966" s="2" t="str">
        <f t="shared" si="29"/>
        <v>OK</v>
      </c>
    </row>
    <row r="1967" spans="1:4">
      <c r="A1967" s="10">
        <v>1908</v>
      </c>
      <c r="B1967" s="1144"/>
      <c r="D1967" s="2" t="str">
        <f t="shared" si="29"/>
        <v>OK</v>
      </c>
    </row>
    <row r="1968" spans="1:4">
      <c r="A1968" s="10">
        <v>1909</v>
      </c>
      <c r="B1968" s="1144"/>
      <c r="D1968" s="2" t="str">
        <f t="shared" si="29"/>
        <v>OK</v>
      </c>
    </row>
    <row r="1969" spans="1:5">
      <c r="A1969" s="5">
        <v>1910</v>
      </c>
      <c r="B1969" s="1144">
        <f>'Rest Tax Levies-Tort Im 27'!H3</f>
        <v>0</v>
      </c>
      <c r="D1969" s="2" t="str">
        <f t="shared" si="29"/>
        <v>Error?</v>
      </c>
    </row>
    <row r="1970" spans="1:5">
      <c r="A1970" s="5">
        <v>1911</v>
      </c>
      <c r="B1970" s="1144">
        <f>'Rest Tax Levies-Tort Im 27'!H5</f>
        <v>588880</v>
      </c>
      <c r="D1970" s="2" t="str">
        <f t="shared" si="29"/>
        <v>Error?</v>
      </c>
    </row>
    <row r="1971" spans="1:5">
      <c r="A1971" s="5">
        <v>1912</v>
      </c>
      <c r="B1971" s="1144">
        <f>'Rest Tax Levies-Tort Im 27'!H6</f>
        <v>0</v>
      </c>
      <c r="D1971" s="2" t="str">
        <f t="shared" si="29"/>
        <v>Error?</v>
      </c>
    </row>
    <row r="1972" spans="1:5">
      <c r="A1972" s="5">
        <v>1913</v>
      </c>
      <c r="B1972" s="1144">
        <f>'Rest Tax Levies-Tort Im 27'!H10</f>
        <v>0</v>
      </c>
      <c r="D1972" s="2" t="str">
        <f t="shared" si="29"/>
        <v>Error?</v>
      </c>
    </row>
    <row r="1973" spans="1:5">
      <c r="A1973" s="10">
        <v>1914</v>
      </c>
      <c r="B1973" s="1144"/>
      <c r="D1973" s="2" t="str">
        <f t="shared" si="29"/>
        <v>OK</v>
      </c>
    </row>
    <row r="1974" spans="1:5">
      <c r="A1974" s="10">
        <v>1915</v>
      </c>
      <c r="B1974" s="1144"/>
      <c r="D1974" s="2" t="str">
        <f t="shared" si="29"/>
        <v>OK</v>
      </c>
      <c r="E1974" s="2" t="s">
        <v>118</v>
      </c>
    </row>
    <row r="1975" spans="1:5">
      <c r="A1975" s="5">
        <v>1916</v>
      </c>
      <c r="B1975" s="1144">
        <f>'Rest Tax Levies-Tort Im 27'!H12</f>
        <v>588880</v>
      </c>
      <c r="D1975" s="2" t="str">
        <f t="shared" si="29"/>
        <v>Error?</v>
      </c>
    </row>
    <row r="1976" spans="1:5">
      <c r="A1976" s="10">
        <v>1917</v>
      </c>
      <c r="B1976" s="1144"/>
      <c r="D1976" s="2" t="str">
        <f t="shared" si="29"/>
        <v>OK</v>
      </c>
      <c r="E1976" s="2" t="s">
        <v>118</v>
      </c>
    </row>
    <row r="1977" spans="1:5">
      <c r="A1977" s="5">
        <v>1918</v>
      </c>
      <c r="B1977" s="1144">
        <f>'Rest Tax Levies-Tort Im 27'!H15</f>
        <v>0</v>
      </c>
      <c r="C1977" s="2" t="s">
        <v>516</v>
      </c>
      <c r="D1977" s="2" t="str">
        <f t="shared" si="29"/>
        <v>Error?</v>
      </c>
    </row>
    <row r="1978" spans="1:5">
      <c r="A1978" s="5">
        <v>1919</v>
      </c>
      <c r="B1978" s="1144">
        <f>'Rest Tax Levies-Tort Im 27'!H22</f>
        <v>0</v>
      </c>
      <c r="C1978" s="2" t="s">
        <v>516</v>
      </c>
      <c r="D1978" s="2" t="str">
        <f t="shared" si="29"/>
        <v>Error?</v>
      </c>
    </row>
    <row r="1979" spans="1:5">
      <c r="A1979" s="10">
        <v>1920</v>
      </c>
      <c r="B1979" s="1144"/>
      <c r="D1979" s="2" t="str">
        <f t="shared" si="29"/>
        <v>OK</v>
      </c>
      <c r="E1979" s="2" t="s">
        <v>118</v>
      </c>
    </row>
    <row r="1980" spans="1:5">
      <c r="A1980" s="5">
        <v>1921</v>
      </c>
      <c r="B1980" s="1144">
        <f>'Rest Tax Levies-Tort Im 27'!H23</f>
        <v>588880</v>
      </c>
      <c r="D1980" s="2" t="str">
        <f t="shared" si="29"/>
        <v>Error?</v>
      </c>
    </row>
    <row r="1981" spans="1:5">
      <c r="A1981" s="5">
        <v>1922</v>
      </c>
      <c r="B1981" s="1144">
        <f>'Rest Tax Levies-Tort Im 27'!H24</f>
        <v>0</v>
      </c>
      <c r="D1981" s="2" t="str">
        <f t="shared" ref="D1981:D2044" si="30">IF(ISBLANK(B1981),"OK",IF(A1981-B1981=0,"OK","Error?"))</f>
        <v>Error?</v>
      </c>
    </row>
    <row r="1982" spans="1:5">
      <c r="A1982" s="5">
        <v>1923</v>
      </c>
      <c r="B1982" s="1144">
        <f>'Rest Tax Levies-Tort Im 27'!I3</f>
        <v>0</v>
      </c>
      <c r="C1982" s="2" t="s">
        <v>516</v>
      </c>
      <c r="D1982" s="2" t="str">
        <f t="shared" si="30"/>
        <v>Error?</v>
      </c>
    </row>
    <row r="1983" spans="1:5">
      <c r="A1983" s="5">
        <v>1924</v>
      </c>
      <c r="B1983" s="1144">
        <f>'Rest Tax Levies-Tort Im 27'!I5</f>
        <v>0</v>
      </c>
      <c r="C1983" s="2" t="s">
        <v>516</v>
      </c>
      <c r="D1983" s="2" t="str">
        <f t="shared" si="30"/>
        <v>Error?</v>
      </c>
    </row>
    <row r="1984" spans="1:5">
      <c r="A1984" s="5">
        <v>1925</v>
      </c>
      <c r="B1984" s="1144">
        <f>'Rest Tax Levies-Tort Im 27'!I6</f>
        <v>0</v>
      </c>
      <c r="D1984" s="2" t="str">
        <f t="shared" si="30"/>
        <v>Error?</v>
      </c>
    </row>
    <row r="1985" spans="1:5">
      <c r="A1985" s="5">
        <v>1926</v>
      </c>
      <c r="B1985" s="1144">
        <f>'Rest Tax Levies-Tort Im 27'!I11</f>
        <v>0</v>
      </c>
      <c r="D1985" s="2" t="str">
        <f t="shared" si="30"/>
        <v>Error?</v>
      </c>
    </row>
    <row r="1986" spans="1:5">
      <c r="A1986" s="5">
        <v>1927</v>
      </c>
      <c r="B1986" s="1144">
        <f>'Rest Tax Levies-Tort Im 27'!I10</f>
        <v>0</v>
      </c>
      <c r="D1986" s="2" t="str">
        <f t="shared" si="30"/>
        <v>Error?</v>
      </c>
    </row>
    <row r="1987" spans="1:5">
      <c r="A1987" s="10">
        <v>1928</v>
      </c>
      <c r="B1987" s="1144"/>
      <c r="D1987" s="2" t="str">
        <f t="shared" si="30"/>
        <v>OK</v>
      </c>
      <c r="E1987" s="2" t="s">
        <v>118</v>
      </c>
    </row>
    <row r="1988" spans="1:5">
      <c r="A1988" s="5">
        <v>1929</v>
      </c>
      <c r="B1988" s="1144">
        <f>'Rest Tax Levies-Tort Im 27'!I12</f>
        <v>0</v>
      </c>
      <c r="D1988" s="2" t="str">
        <f t="shared" si="30"/>
        <v>Error?</v>
      </c>
    </row>
    <row r="1989" spans="1:5">
      <c r="A1989" s="10">
        <v>1930</v>
      </c>
      <c r="B1989" s="1144"/>
      <c r="D1989" s="2" t="str">
        <f t="shared" si="30"/>
        <v>OK</v>
      </c>
      <c r="E1989" s="2" t="s">
        <v>118</v>
      </c>
    </row>
    <row r="1990" spans="1:5">
      <c r="A1990" s="5">
        <v>1931</v>
      </c>
      <c r="B1990" s="1144">
        <f>'Rest Tax Levies-Tort Im 27'!I15</f>
        <v>0</v>
      </c>
      <c r="C1990" s="2" t="s">
        <v>516</v>
      </c>
      <c r="D1990" s="2" t="str">
        <f t="shared" si="30"/>
        <v>Error?</v>
      </c>
    </row>
    <row r="1991" spans="1:5">
      <c r="A1991" s="5">
        <v>1932</v>
      </c>
      <c r="B1991" s="1144">
        <f>'Rest Tax Levies-Tort Im 27'!I22</f>
        <v>0</v>
      </c>
      <c r="C1991" s="2" t="s">
        <v>516</v>
      </c>
      <c r="D1991" s="2" t="str">
        <f t="shared" si="30"/>
        <v>Error?</v>
      </c>
    </row>
    <row r="1992" spans="1:5">
      <c r="A1992" s="10">
        <v>1933</v>
      </c>
      <c r="B1992" s="1144"/>
      <c r="D1992" s="2" t="str">
        <f t="shared" si="30"/>
        <v>OK</v>
      </c>
      <c r="E1992" s="2" t="s">
        <v>118</v>
      </c>
    </row>
    <row r="1993" spans="1:5">
      <c r="A1993" s="5">
        <v>1934</v>
      </c>
      <c r="B1993" s="1144">
        <f>'Rest Tax Levies-Tort Im 27'!I23</f>
        <v>0</v>
      </c>
      <c r="D1993" s="2" t="str">
        <f t="shared" si="30"/>
        <v>Error?</v>
      </c>
    </row>
    <row r="1994" spans="1:5">
      <c r="A1994" s="5">
        <v>1935</v>
      </c>
      <c r="B1994" s="1144">
        <f>'Rest Tax Levies-Tort Im 27'!I24</f>
        <v>0</v>
      </c>
      <c r="D1994" s="2" t="str">
        <f t="shared" si="30"/>
        <v>Error?</v>
      </c>
    </row>
    <row r="1995" spans="1:5">
      <c r="A1995" s="10">
        <v>1936</v>
      </c>
      <c r="B1995" s="1144"/>
      <c r="C1995" s="2" t="s">
        <v>516</v>
      </c>
      <c r="D1995" s="2" t="str">
        <f t="shared" si="30"/>
        <v>OK</v>
      </c>
    </row>
    <row r="1996" spans="1:5">
      <c r="A1996" s="10">
        <v>1937</v>
      </c>
      <c r="B1996" s="1144"/>
      <c r="C1996" s="2" t="s">
        <v>516</v>
      </c>
      <c r="D1996" s="2" t="str">
        <f t="shared" si="30"/>
        <v>OK</v>
      </c>
    </row>
    <row r="1997" spans="1:5">
      <c r="A1997" s="10">
        <v>1938</v>
      </c>
      <c r="B1997" s="1144"/>
      <c r="D1997" s="2" t="str">
        <f t="shared" si="30"/>
        <v>OK</v>
      </c>
    </row>
    <row r="1998" spans="1:5">
      <c r="A1998" s="10">
        <v>1939</v>
      </c>
      <c r="B1998" s="1144"/>
      <c r="D1998" s="2" t="str">
        <f t="shared" si="30"/>
        <v>OK</v>
      </c>
    </row>
    <row r="1999" spans="1:5">
      <c r="A1999" s="10">
        <v>1940</v>
      </c>
      <c r="B1999" s="1144"/>
      <c r="D1999" s="2" t="str">
        <f t="shared" si="30"/>
        <v>OK</v>
      </c>
    </row>
    <row r="2000" spans="1:5">
      <c r="A2000" s="10">
        <v>1941</v>
      </c>
      <c r="B2000" s="1144"/>
      <c r="D2000" s="2" t="str">
        <f t="shared" si="30"/>
        <v>OK</v>
      </c>
    </row>
    <row r="2001" spans="1:4">
      <c r="A2001" s="10">
        <v>1942</v>
      </c>
      <c r="B2001" s="1144"/>
      <c r="D2001" s="2" t="str">
        <f t="shared" si="30"/>
        <v>OK</v>
      </c>
    </row>
    <row r="2002" spans="1:4">
      <c r="A2002" s="10">
        <v>1943</v>
      </c>
      <c r="B2002" s="1144"/>
      <c r="D2002" s="2" t="str">
        <f t="shared" si="30"/>
        <v>OK</v>
      </c>
    </row>
    <row r="2003" spans="1:4">
      <c r="A2003" s="10">
        <v>1944</v>
      </c>
      <c r="B2003" s="1144"/>
      <c r="D2003" s="2" t="str">
        <f t="shared" si="30"/>
        <v>OK</v>
      </c>
    </row>
    <row r="2004" spans="1:4">
      <c r="A2004" s="10">
        <v>1945</v>
      </c>
      <c r="B2004" s="1144"/>
      <c r="D2004" s="2" t="str">
        <f t="shared" si="30"/>
        <v>OK</v>
      </c>
    </row>
    <row r="2005" spans="1:4">
      <c r="A2005" s="10">
        <v>1946</v>
      </c>
      <c r="B2005" s="1144"/>
      <c r="D2005" s="2" t="str">
        <f t="shared" si="30"/>
        <v>OK</v>
      </c>
    </row>
    <row r="2006" spans="1:4">
      <c r="A2006" s="5">
        <v>1947</v>
      </c>
      <c r="B2006" s="1144">
        <f>'Cap Outlay Deprec 32'!C5</f>
        <v>929156</v>
      </c>
      <c r="D2006" s="2" t="str">
        <f t="shared" si="30"/>
        <v>Error?</v>
      </c>
    </row>
    <row r="2007" spans="1:4">
      <c r="A2007" s="5">
        <v>1948</v>
      </c>
      <c r="B2007" s="1144">
        <f>'Cap Outlay Deprec 32'!C8</f>
        <v>21868869</v>
      </c>
      <c r="D2007" s="2" t="str">
        <f t="shared" si="30"/>
        <v>Error?</v>
      </c>
    </row>
    <row r="2008" spans="1:4">
      <c r="A2008" s="5">
        <v>1949</v>
      </c>
      <c r="B2008" s="1144">
        <f>'Cap Outlay Deprec 32'!C10</f>
        <v>0</v>
      </c>
      <c r="D2008" s="2" t="str">
        <f t="shared" si="30"/>
        <v>Error?</v>
      </c>
    </row>
    <row r="2009" spans="1:4">
      <c r="A2009" s="5">
        <v>1950</v>
      </c>
      <c r="B2009" s="1144">
        <f>'Cap Outlay Deprec 32'!C12</f>
        <v>3860391</v>
      </c>
      <c r="D2009" s="2" t="str">
        <f t="shared" si="30"/>
        <v>Error?</v>
      </c>
    </row>
    <row r="2010" spans="1:4">
      <c r="A2010" s="5">
        <v>1951</v>
      </c>
      <c r="B2010" s="1144">
        <f>'Cap Outlay Deprec 32'!C13</f>
        <v>0</v>
      </c>
      <c r="D2010" s="2" t="str">
        <f t="shared" si="30"/>
        <v>Error?</v>
      </c>
    </row>
    <row r="2011" spans="1:4">
      <c r="A2011" s="5">
        <v>1952</v>
      </c>
      <c r="B2011" s="1144">
        <f>'Cap Outlay Deprec 32'!C16</f>
        <v>28299242</v>
      </c>
      <c r="D2011" s="2" t="str">
        <f t="shared" si="30"/>
        <v>Error?</v>
      </c>
    </row>
    <row r="2012" spans="1:4">
      <c r="A2012" s="5">
        <v>1953</v>
      </c>
      <c r="B2012" s="1144">
        <f>'Cap Outlay Deprec 32'!D5</f>
        <v>0</v>
      </c>
      <c r="D2012" s="2" t="str">
        <f t="shared" si="30"/>
        <v>Error?</v>
      </c>
    </row>
    <row r="2013" spans="1:4">
      <c r="A2013" s="5">
        <v>1954</v>
      </c>
      <c r="B2013" s="1144">
        <f>'Cap Outlay Deprec 32'!D8</f>
        <v>73611</v>
      </c>
      <c r="C2013" s="2" t="s">
        <v>516</v>
      </c>
      <c r="D2013" s="2" t="str">
        <f t="shared" si="30"/>
        <v>Error?</v>
      </c>
    </row>
    <row r="2014" spans="1:4">
      <c r="A2014" s="5">
        <v>1955</v>
      </c>
      <c r="B2014" s="1144">
        <f>'Cap Outlay Deprec 32'!D10</f>
        <v>0</v>
      </c>
      <c r="D2014" s="2" t="str">
        <f t="shared" si="30"/>
        <v>Error?</v>
      </c>
    </row>
    <row r="2015" spans="1:4">
      <c r="A2015" s="5">
        <v>1956</v>
      </c>
      <c r="B2015" s="1144">
        <f>'Cap Outlay Deprec 32'!D12</f>
        <v>128554</v>
      </c>
      <c r="D2015" s="2" t="str">
        <f t="shared" si="30"/>
        <v>Error?</v>
      </c>
    </row>
    <row r="2016" spans="1:4">
      <c r="A2016" s="5">
        <v>1957</v>
      </c>
      <c r="B2016" s="1144">
        <f>'Cap Outlay Deprec 32'!D13</f>
        <v>0</v>
      </c>
      <c r="D2016" s="2" t="str">
        <f t="shared" si="30"/>
        <v>Error?</v>
      </c>
    </row>
    <row r="2017" spans="1:4">
      <c r="A2017" s="5">
        <v>1958</v>
      </c>
      <c r="B2017" s="1144">
        <f>'Cap Outlay Deprec 32'!D16</f>
        <v>265055</v>
      </c>
      <c r="D2017" s="2" t="str">
        <f t="shared" si="30"/>
        <v>Error?</v>
      </c>
    </row>
    <row r="2018" spans="1:4">
      <c r="A2018" s="5">
        <v>1959</v>
      </c>
      <c r="B2018" s="1144">
        <f>'Cap Outlay Deprec 32'!E5</f>
        <v>0</v>
      </c>
      <c r="D2018" s="2" t="str">
        <f t="shared" si="30"/>
        <v>Error?</v>
      </c>
    </row>
    <row r="2019" spans="1:4">
      <c r="A2019" s="5">
        <v>1960</v>
      </c>
      <c r="B2019" s="1144">
        <f>'Cap Outlay Deprec 32'!E8</f>
        <v>0</v>
      </c>
      <c r="C2019" s="2" t="s">
        <v>516</v>
      </c>
      <c r="D2019" s="2" t="str">
        <f t="shared" si="30"/>
        <v>Error?</v>
      </c>
    </row>
    <row r="2020" spans="1:4">
      <c r="A2020" s="5">
        <v>1961</v>
      </c>
      <c r="B2020" s="1144">
        <f>'Cap Outlay Deprec 32'!E10</f>
        <v>0</v>
      </c>
      <c r="D2020" s="2" t="str">
        <f t="shared" si="30"/>
        <v>Error?</v>
      </c>
    </row>
    <row r="2021" spans="1:4">
      <c r="A2021" s="5">
        <v>1962</v>
      </c>
      <c r="B2021" s="1144">
        <f>'Cap Outlay Deprec 32'!E12</f>
        <v>416961</v>
      </c>
      <c r="D2021" s="2" t="str">
        <f t="shared" si="30"/>
        <v>Error?</v>
      </c>
    </row>
    <row r="2022" spans="1:4">
      <c r="A2022" s="5">
        <v>1963</v>
      </c>
      <c r="B2022" s="1144">
        <f>'Cap Outlay Deprec 32'!E13</f>
        <v>0</v>
      </c>
      <c r="D2022" s="2" t="str">
        <f t="shared" si="30"/>
        <v>Error?</v>
      </c>
    </row>
    <row r="2023" spans="1:4">
      <c r="A2023" s="5">
        <v>1964</v>
      </c>
      <c r="B2023" s="1144">
        <f>'Cap Outlay Deprec 32'!E16</f>
        <v>416961</v>
      </c>
      <c r="D2023" s="2" t="str">
        <f t="shared" si="30"/>
        <v>Error?</v>
      </c>
    </row>
    <row r="2024" spans="1:4">
      <c r="A2024" s="5">
        <v>1965</v>
      </c>
      <c r="B2024" s="1144">
        <f>'Cap Outlay Deprec 32'!F5</f>
        <v>929156</v>
      </c>
      <c r="D2024" s="2" t="str">
        <f t="shared" si="30"/>
        <v>Error?</v>
      </c>
    </row>
    <row r="2025" spans="1:4">
      <c r="A2025" s="5">
        <v>1966</v>
      </c>
      <c r="B2025" s="1144">
        <f>'Cap Outlay Deprec 32'!F8</f>
        <v>21942480</v>
      </c>
      <c r="C2025" s="2" t="s">
        <v>516</v>
      </c>
      <c r="D2025" s="2" t="str">
        <f t="shared" si="30"/>
        <v>Error?</v>
      </c>
    </row>
    <row r="2026" spans="1:4">
      <c r="A2026" s="5">
        <v>1967</v>
      </c>
      <c r="B2026" s="1144">
        <f>'Cap Outlay Deprec 32'!F10</f>
        <v>0</v>
      </c>
      <c r="C2026" s="2" t="s">
        <v>516</v>
      </c>
      <c r="D2026" s="2" t="str">
        <f t="shared" si="30"/>
        <v>Error?</v>
      </c>
    </row>
    <row r="2027" spans="1:4">
      <c r="A2027" s="5">
        <v>1968</v>
      </c>
      <c r="B2027" s="1144">
        <f>'Cap Outlay Deprec 32'!F12</f>
        <v>3571984</v>
      </c>
      <c r="C2027" s="2" t="s">
        <v>516</v>
      </c>
      <c r="D2027" s="2" t="str">
        <f t="shared" si="30"/>
        <v>Error?</v>
      </c>
    </row>
    <row r="2028" spans="1:4">
      <c r="A2028" s="5">
        <v>1969</v>
      </c>
      <c r="B2028" s="1144">
        <f>'Cap Outlay Deprec 32'!F13</f>
        <v>0</v>
      </c>
      <c r="C2028" s="2" t="s">
        <v>516</v>
      </c>
      <c r="D2028" s="2" t="str">
        <f t="shared" si="30"/>
        <v>Error?</v>
      </c>
    </row>
    <row r="2029" spans="1:4">
      <c r="A2029" s="5">
        <v>1970</v>
      </c>
      <c r="B2029" s="1144">
        <f>'Cap Outlay Deprec 32'!F16</f>
        <v>28147336</v>
      </c>
      <c r="C2029" s="2" t="s">
        <v>516</v>
      </c>
      <c r="D2029" s="2" t="str">
        <f t="shared" si="30"/>
        <v>Error?</v>
      </c>
    </row>
    <row r="2030" spans="1:4">
      <c r="A2030" s="10">
        <v>1971</v>
      </c>
      <c r="B2030" s="1144"/>
      <c r="C2030" s="2" t="s">
        <v>516</v>
      </c>
      <c r="D2030" s="2" t="str">
        <f t="shared" si="30"/>
        <v>OK</v>
      </c>
    </row>
    <row r="2031" spans="1:4">
      <c r="A2031" s="5">
        <v>1972</v>
      </c>
      <c r="B2031" s="1144">
        <f>'Cap Outlay Deprec 32'!H8</f>
        <v>11463002</v>
      </c>
      <c r="C2031" s="2" t="s">
        <v>516</v>
      </c>
      <c r="D2031" s="2" t="str">
        <f t="shared" si="30"/>
        <v>Error?</v>
      </c>
    </row>
    <row r="2032" spans="1:4">
      <c r="A2032" s="5">
        <v>1973</v>
      </c>
      <c r="B2032" s="1144">
        <f>'Cap Outlay Deprec 32'!H10</f>
        <v>0</v>
      </c>
      <c r="D2032" s="2" t="str">
        <f t="shared" si="30"/>
        <v>Error?</v>
      </c>
    </row>
    <row r="2033" spans="1:4">
      <c r="A2033" s="5">
        <v>1974</v>
      </c>
      <c r="B2033" s="1144">
        <f>'Cap Outlay Deprec 32'!H12</f>
        <v>3860391</v>
      </c>
      <c r="D2033" s="2" t="str">
        <f t="shared" si="30"/>
        <v>Error?</v>
      </c>
    </row>
    <row r="2034" spans="1:4">
      <c r="A2034" s="5">
        <v>1975</v>
      </c>
      <c r="B2034" s="1144">
        <f>'Cap Outlay Deprec 32'!H13</f>
        <v>0</v>
      </c>
      <c r="D2034" s="2" t="str">
        <f t="shared" si="30"/>
        <v>Error?</v>
      </c>
    </row>
    <row r="2035" spans="1:4">
      <c r="A2035" s="5">
        <v>1976</v>
      </c>
      <c r="B2035" s="1144">
        <f>'Cap Outlay Deprec 32'!H16</f>
        <v>16560041</v>
      </c>
      <c r="D2035" s="2" t="str">
        <f t="shared" si="30"/>
        <v>Error?</v>
      </c>
    </row>
    <row r="2036" spans="1:4">
      <c r="A2036" s="10">
        <v>1977</v>
      </c>
      <c r="B2036" s="1144"/>
      <c r="D2036" s="2" t="str">
        <f t="shared" si="30"/>
        <v>OK</v>
      </c>
    </row>
    <row r="2037" spans="1:4">
      <c r="A2037" s="5">
        <v>1978</v>
      </c>
      <c r="B2037" s="1144">
        <f>'Cap Outlay Deprec 32'!I8</f>
        <v>438850</v>
      </c>
      <c r="C2037" s="2" t="s">
        <v>516</v>
      </c>
      <c r="D2037" s="2" t="str">
        <f t="shared" si="30"/>
        <v>Error?</v>
      </c>
    </row>
    <row r="2038" spans="1:4">
      <c r="A2038" s="5">
        <v>1979</v>
      </c>
      <c r="B2038" s="1144">
        <f>'Cap Outlay Deprec 32'!I10</f>
        <v>0</v>
      </c>
      <c r="D2038" s="2" t="str">
        <f t="shared" si="30"/>
        <v>Error?</v>
      </c>
    </row>
    <row r="2039" spans="1:4">
      <c r="A2039" s="5">
        <v>1980</v>
      </c>
      <c r="B2039" s="1144">
        <f>'Cap Outlay Deprec 32'!I12</f>
        <v>128554</v>
      </c>
      <c r="D2039" s="2" t="str">
        <f t="shared" si="30"/>
        <v>Error?</v>
      </c>
    </row>
    <row r="2040" spans="1:4">
      <c r="A2040" s="5">
        <v>1981</v>
      </c>
      <c r="B2040" s="1144">
        <f>'Cap Outlay Deprec 32'!I13</f>
        <v>0</v>
      </c>
      <c r="D2040" s="2" t="str">
        <f t="shared" si="30"/>
        <v>Error?</v>
      </c>
    </row>
    <row r="2041" spans="1:4">
      <c r="A2041" s="5">
        <v>1982</v>
      </c>
      <c r="B2041" s="1144">
        <f>'Cap Outlay Deprec 32'!I16</f>
        <v>652590</v>
      </c>
      <c r="D2041" s="2" t="str">
        <f t="shared" si="30"/>
        <v>Error?</v>
      </c>
    </row>
    <row r="2042" spans="1:4">
      <c r="A2042" s="10">
        <v>1983</v>
      </c>
      <c r="B2042" s="1144"/>
      <c r="D2042" s="2" t="str">
        <f t="shared" si="30"/>
        <v>OK</v>
      </c>
    </row>
    <row r="2043" spans="1:4">
      <c r="A2043" s="5">
        <v>1984</v>
      </c>
      <c r="B2043" s="1144">
        <f>'Cap Outlay Deprec 32'!J8</f>
        <v>0</v>
      </c>
      <c r="C2043" s="2" t="s">
        <v>516</v>
      </c>
      <c r="D2043" s="2" t="str">
        <f t="shared" si="30"/>
        <v>Error?</v>
      </c>
    </row>
    <row r="2044" spans="1:4">
      <c r="A2044" s="5">
        <v>1985</v>
      </c>
      <c r="B2044" s="1144">
        <f>'Cap Outlay Deprec 32'!J10</f>
        <v>0</v>
      </c>
      <c r="D2044" s="2" t="str">
        <f t="shared" si="30"/>
        <v>Error?</v>
      </c>
    </row>
    <row r="2045" spans="1:4">
      <c r="A2045" s="5">
        <v>1986</v>
      </c>
      <c r="B2045" s="1144">
        <f>'Cap Outlay Deprec 32'!J12</f>
        <v>416961</v>
      </c>
      <c r="D2045" s="2" t="str">
        <f t="shared" ref="D2045:D2108" si="31">IF(ISBLANK(B2045),"OK",IF(A2045-B2045=0,"OK","Error?"))</f>
        <v>Error?</v>
      </c>
    </row>
    <row r="2046" spans="1:4">
      <c r="A2046" s="5">
        <v>1987</v>
      </c>
      <c r="B2046" s="1144">
        <f>'Cap Outlay Deprec 32'!J13</f>
        <v>0</v>
      </c>
      <c r="D2046" s="2" t="str">
        <f t="shared" si="31"/>
        <v>Error?</v>
      </c>
    </row>
    <row r="2047" spans="1:4">
      <c r="A2047" s="5">
        <v>1988</v>
      </c>
      <c r="B2047" s="1144">
        <f>'Cap Outlay Deprec 32'!J16</f>
        <v>416961</v>
      </c>
      <c r="D2047" s="2" t="str">
        <f t="shared" si="31"/>
        <v>Error?</v>
      </c>
    </row>
    <row r="2048" spans="1:4">
      <c r="A2048" s="10">
        <v>1989</v>
      </c>
      <c r="B2048" s="1144"/>
      <c r="D2048" s="2" t="str">
        <f t="shared" si="31"/>
        <v>OK</v>
      </c>
    </row>
    <row r="2049" spans="1:4">
      <c r="A2049" s="5">
        <v>1990</v>
      </c>
      <c r="B2049" s="1144">
        <f>'Cap Outlay Deprec 32'!K8</f>
        <v>11901852</v>
      </c>
      <c r="C2049" s="2" t="s">
        <v>516</v>
      </c>
      <c r="D2049" s="2" t="str">
        <f t="shared" si="31"/>
        <v>Error?</v>
      </c>
    </row>
    <row r="2050" spans="1:4">
      <c r="A2050" s="5">
        <v>1991</v>
      </c>
      <c r="B2050" s="1144">
        <f>'Cap Outlay Deprec 32'!K10</f>
        <v>0</v>
      </c>
      <c r="D2050" s="2" t="str">
        <f t="shared" si="31"/>
        <v>Error?</v>
      </c>
    </row>
    <row r="2051" spans="1:4">
      <c r="A2051" s="5">
        <v>1992</v>
      </c>
      <c r="B2051" s="1144">
        <f>'Cap Outlay Deprec 32'!K12</f>
        <v>3571984</v>
      </c>
      <c r="C2051" s="2" t="s">
        <v>516</v>
      </c>
      <c r="D2051" s="2" t="str">
        <f t="shared" si="31"/>
        <v>Error?</v>
      </c>
    </row>
    <row r="2052" spans="1:4">
      <c r="A2052" s="5">
        <v>1993</v>
      </c>
      <c r="B2052" s="1144">
        <f>'Cap Outlay Deprec 32'!K13</f>
        <v>0</v>
      </c>
      <c r="C2052" s="2" t="s">
        <v>516</v>
      </c>
      <c r="D2052" s="2" t="str">
        <f t="shared" si="31"/>
        <v>Error?</v>
      </c>
    </row>
    <row r="2053" spans="1:4">
      <c r="A2053" s="5">
        <v>1994</v>
      </c>
      <c r="B2053" s="1144">
        <f>'Cap Outlay Deprec 32'!K16</f>
        <v>16795670</v>
      </c>
      <c r="C2053" s="2" t="s">
        <v>516</v>
      </c>
      <c r="D2053" s="2" t="str">
        <f t="shared" si="31"/>
        <v>Error?</v>
      </c>
    </row>
    <row r="2054" spans="1:4">
      <c r="A2054" s="5">
        <v>1995</v>
      </c>
      <c r="B2054" s="1144">
        <f>'Cap Outlay Deprec 32'!L5</f>
        <v>929156</v>
      </c>
      <c r="C2054" s="2" t="s">
        <v>516</v>
      </c>
      <c r="D2054" s="2" t="str">
        <f t="shared" si="31"/>
        <v>Error?</v>
      </c>
    </row>
    <row r="2055" spans="1:4">
      <c r="A2055" s="5">
        <v>1996</v>
      </c>
      <c r="B2055" s="1144">
        <f>'Cap Outlay Deprec 32'!L8</f>
        <v>10040628</v>
      </c>
      <c r="C2055" s="2" t="s">
        <v>516</v>
      </c>
      <c r="D2055" s="2" t="str">
        <f t="shared" si="31"/>
        <v>Error?</v>
      </c>
    </row>
    <row r="2056" spans="1:4">
      <c r="A2056" s="5">
        <v>1997</v>
      </c>
      <c r="B2056" s="1144">
        <f>'Cap Outlay Deprec 32'!L10</f>
        <v>0</v>
      </c>
      <c r="C2056" s="2" t="s">
        <v>516</v>
      </c>
      <c r="D2056" s="2" t="str">
        <f t="shared" si="31"/>
        <v>Error?</v>
      </c>
    </row>
    <row r="2057" spans="1:4">
      <c r="A2057" s="5">
        <v>1998</v>
      </c>
      <c r="B2057" s="1144">
        <f>'Cap Outlay Deprec 32'!L12</f>
        <v>0</v>
      </c>
      <c r="C2057" s="2" t="s">
        <v>516</v>
      </c>
      <c r="D2057" s="2" t="str">
        <f t="shared" si="31"/>
        <v>Error?</v>
      </c>
    </row>
    <row r="2058" spans="1:4">
      <c r="A2058" s="5">
        <v>1999</v>
      </c>
      <c r="B2058" s="1144">
        <f>'Cap Outlay Deprec 32'!L13</f>
        <v>0</v>
      </c>
      <c r="C2058" s="2" t="s">
        <v>516</v>
      </c>
      <c r="D2058" s="2" t="str">
        <f t="shared" si="31"/>
        <v>Error?</v>
      </c>
    </row>
    <row r="2059" spans="1:4">
      <c r="A2059" s="5">
        <v>2000</v>
      </c>
      <c r="B2059" s="1144">
        <f>'Cap Outlay Deprec 32'!L16</f>
        <v>11351666</v>
      </c>
      <c r="C2059" s="2" t="s">
        <v>516</v>
      </c>
      <c r="D2059" s="2" t="str">
        <f t="shared" si="31"/>
        <v>Error?</v>
      </c>
    </row>
    <row r="2060" spans="1:4">
      <c r="A2060" s="10">
        <v>2001</v>
      </c>
      <c r="B2060" s="1144"/>
      <c r="C2060" s="2" t="s">
        <v>516</v>
      </c>
      <c r="D2060" s="2" t="str">
        <f t="shared" si="31"/>
        <v>OK</v>
      </c>
    </row>
    <row r="2061" spans="1:4">
      <c r="A2061" s="10">
        <v>2002</v>
      </c>
      <c r="B2061" s="1144"/>
      <c r="C2061" s="2" t="s">
        <v>516</v>
      </c>
      <c r="D2061" s="2" t="str">
        <f t="shared" si="31"/>
        <v>OK</v>
      </c>
    </row>
    <row r="2062" spans="1:4">
      <c r="A2062" s="10">
        <v>2003</v>
      </c>
      <c r="B2062" s="1144"/>
      <c r="D2062" s="2" t="str">
        <f t="shared" si="31"/>
        <v>OK</v>
      </c>
    </row>
    <row r="2063" spans="1:4">
      <c r="A2063" s="10">
        <v>2004</v>
      </c>
      <c r="B2063" s="1144"/>
      <c r="D2063" s="2" t="str">
        <f t="shared" si="31"/>
        <v>OK</v>
      </c>
    </row>
    <row r="2064" spans="1:4">
      <c r="A2064" s="10">
        <v>2005</v>
      </c>
      <c r="B2064" s="1144"/>
      <c r="D2064" s="2" t="str">
        <f t="shared" si="31"/>
        <v>OK</v>
      </c>
    </row>
    <row r="2065" spans="1:4">
      <c r="A2065" s="10">
        <v>2006</v>
      </c>
      <c r="B2065" s="1144"/>
      <c r="D2065" s="2" t="str">
        <f t="shared" si="31"/>
        <v>OK</v>
      </c>
    </row>
    <row r="2066" spans="1:4">
      <c r="A2066" s="10">
        <v>2007</v>
      </c>
      <c r="B2066" s="1144"/>
      <c r="D2066" s="2" t="str">
        <f t="shared" si="31"/>
        <v>OK</v>
      </c>
    </row>
    <row r="2067" spans="1:4">
      <c r="A2067" s="10">
        <v>2008</v>
      </c>
      <c r="B2067" s="1144"/>
      <c r="D2067" s="2" t="str">
        <f t="shared" si="31"/>
        <v>OK</v>
      </c>
    </row>
    <row r="2068" spans="1:4">
      <c r="A2068" s="10">
        <v>2009</v>
      </c>
      <c r="B2068" s="1144"/>
      <c r="D2068" s="2" t="str">
        <f t="shared" si="31"/>
        <v>OK</v>
      </c>
    </row>
    <row r="2069" spans="1:4">
      <c r="A2069" s="10">
        <v>2010</v>
      </c>
      <c r="B2069" s="1144"/>
      <c r="D2069" s="2" t="str">
        <f t="shared" si="31"/>
        <v>OK</v>
      </c>
    </row>
    <row r="2070" spans="1:4">
      <c r="A2070" s="10">
        <v>2011</v>
      </c>
      <c r="B2070" s="1144"/>
      <c r="D2070" s="2" t="str">
        <f t="shared" si="31"/>
        <v>OK</v>
      </c>
    </row>
    <row r="2071" spans="1:4">
      <c r="A2071" s="10">
        <v>2012</v>
      </c>
      <c r="B2071" s="1144"/>
      <c r="D2071" s="2" t="str">
        <f t="shared" si="31"/>
        <v>OK</v>
      </c>
    </row>
    <row r="2072" spans="1:4">
      <c r="A2072" s="10">
        <v>2013</v>
      </c>
      <c r="B2072" s="1144"/>
      <c r="D2072" s="2" t="str">
        <f t="shared" si="31"/>
        <v>OK</v>
      </c>
    </row>
    <row r="2073" spans="1:4">
      <c r="A2073" s="10">
        <v>2014</v>
      </c>
      <c r="B2073" s="1144"/>
      <c r="D2073" s="2" t="str">
        <f t="shared" si="31"/>
        <v>OK</v>
      </c>
    </row>
    <row r="2074" spans="1:4">
      <c r="A2074" s="10">
        <v>2015</v>
      </c>
      <c r="B2074" s="1144"/>
      <c r="D2074" s="2" t="str">
        <f t="shared" si="31"/>
        <v>OK</v>
      </c>
    </row>
    <row r="2075" spans="1:4">
      <c r="A2075" s="10">
        <v>2016</v>
      </c>
      <c r="B2075" s="1144"/>
      <c r="D2075" s="2" t="str">
        <f t="shared" si="31"/>
        <v>OK</v>
      </c>
    </row>
    <row r="2076" spans="1:4">
      <c r="A2076" s="10">
        <v>2017</v>
      </c>
      <c r="B2076" s="1144"/>
      <c r="D2076" s="2" t="str">
        <f t="shared" si="31"/>
        <v>OK</v>
      </c>
    </row>
    <row r="2077" spans="1:4">
      <c r="A2077" s="10">
        <v>2018</v>
      </c>
      <c r="B2077" s="1144"/>
      <c r="C2077" s="2" t="s">
        <v>516</v>
      </c>
      <c r="D2077" s="2" t="str">
        <f t="shared" si="31"/>
        <v>OK</v>
      </c>
    </row>
    <row r="2078" spans="1:4">
      <c r="A2078" s="10">
        <v>2019</v>
      </c>
      <c r="B2078" s="1144"/>
      <c r="C2078" s="2" t="s">
        <v>516</v>
      </c>
      <c r="D2078" s="2" t="str">
        <f t="shared" si="31"/>
        <v>OK</v>
      </c>
    </row>
    <row r="2079" spans="1:4">
      <c r="A2079" s="5">
        <v>2020</v>
      </c>
      <c r="B2079" s="1144">
        <f>'Expenditures 16-24'!H86</f>
        <v>164604</v>
      </c>
      <c r="D2079" s="2" t="str">
        <f t="shared" si="31"/>
        <v>Error?</v>
      </c>
    </row>
    <row r="2080" spans="1:4">
      <c r="A2080" s="10">
        <v>2021</v>
      </c>
      <c r="B2080" s="1144"/>
      <c r="D2080" s="2" t="str">
        <f t="shared" si="31"/>
        <v>OK</v>
      </c>
    </row>
    <row r="2081" spans="1:4">
      <c r="A2081" s="10">
        <v>2022</v>
      </c>
      <c r="B2081" s="1144"/>
      <c r="C2081" s="2" t="s">
        <v>516</v>
      </c>
      <c r="D2081" s="2" t="str">
        <f t="shared" si="31"/>
        <v>OK</v>
      </c>
    </row>
    <row r="2082" spans="1:4">
      <c r="A2082" s="10">
        <v>2023</v>
      </c>
      <c r="B2082" s="1144"/>
      <c r="C2082" s="2" t="s">
        <v>516</v>
      </c>
      <c r="D2082" s="2" t="str">
        <f t="shared" si="31"/>
        <v>OK</v>
      </c>
    </row>
    <row r="2083" spans="1:4">
      <c r="A2083" s="10">
        <v>2024</v>
      </c>
      <c r="B2083" s="1144"/>
      <c r="D2083" s="2" t="str">
        <f t="shared" si="31"/>
        <v>OK</v>
      </c>
    </row>
    <row r="2084" spans="1:4">
      <c r="A2084" s="10">
        <v>2025</v>
      </c>
      <c r="B2084" s="1144"/>
      <c r="D2084" s="2" t="str">
        <f t="shared" si="31"/>
        <v>OK</v>
      </c>
    </row>
    <row r="2085" spans="1:4">
      <c r="A2085" s="10">
        <v>2026</v>
      </c>
      <c r="B2085" s="1144"/>
      <c r="C2085" s="2" t="s">
        <v>516</v>
      </c>
      <c r="D2085" s="2" t="str">
        <f t="shared" si="31"/>
        <v>OK</v>
      </c>
    </row>
    <row r="2086" spans="1:4">
      <c r="A2086" s="5">
        <v>2027</v>
      </c>
      <c r="B2086" s="1144">
        <f>'Expenditures 16-24'!K86</f>
        <v>404328</v>
      </c>
      <c r="D2086" s="2" t="str">
        <f t="shared" si="31"/>
        <v>Error?</v>
      </c>
    </row>
    <row r="2087" spans="1:4">
      <c r="A2087" s="5">
        <v>2028</v>
      </c>
      <c r="B2087" s="1144">
        <f>'Expenditures 16-24'!K94</f>
        <v>0</v>
      </c>
      <c r="D2087" s="2" t="str">
        <f t="shared" si="31"/>
        <v>Error?</v>
      </c>
    </row>
    <row r="2088" spans="1:4">
      <c r="A2088" s="10">
        <v>2029</v>
      </c>
      <c r="B2088" s="1144"/>
      <c r="C2088" s="2" t="s">
        <v>516</v>
      </c>
      <c r="D2088" s="2" t="str">
        <f t="shared" si="31"/>
        <v>OK</v>
      </c>
    </row>
    <row r="2089" spans="1:4">
      <c r="A2089" s="5">
        <v>2030</v>
      </c>
      <c r="B2089" s="1144">
        <f>'Expenditures 16-24'!H141</f>
        <v>0</v>
      </c>
      <c r="C2089" s="2" t="s">
        <v>516</v>
      </c>
      <c r="D2089" s="2" t="str">
        <f t="shared" si="31"/>
        <v>Error?</v>
      </c>
    </row>
    <row r="2090" spans="1:4">
      <c r="A2090" s="5">
        <v>2031</v>
      </c>
      <c r="B2090" s="1144">
        <f>'Expenditures 16-24'!H142</f>
        <v>0</v>
      </c>
      <c r="D2090" s="2" t="str">
        <f t="shared" si="31"/>
        <v>Error?</v>
      </c>
    </row>
    <row r="2091" spans="1:4">
      <c r="A2091" s="5">
        <v>2032</v>
      </c>
      <c r="B2091" s="1144">
        <f>'Expenditures 16-24'!K141</f>
        <v>0</v>
      </c>
      <c r="C2091" s="2" t="s">
        <v>516</v>
      </c>
      <c r="D2091" s="2" t="str">
        <f t="shared" si="31"/>
        <v>Error?</v>
      </c>
    </row>
    <row r="2092" spans="1:4">
      <c r="A2092" s="5">
        <v>2033</v>
      </c>
      <c r="B2092" s="1144">
        <f>'Expenditures 16-24'!K142</f>
        <v>0</v>
      </c>
      <c r="D2092" s="2" t="str">
        <f t="shared" si="31"/>
        <v>Error?</v>
      </c>
    </row>
    <row r="2093" spans="1:4">
      <c r="A2093" s="10">
        <v>2034</v>
      </c>
      <c r="B2093" s="1144"/>
      <c r="C2093" s="2" t="s">
        <v>516</v>
      </c>
      <c r="D2093" s="2" t="str">
        <f t="shared" si="31"/>
        <v>OK</v>
      </c>
    </row>
    <row r="2094" spans="1:4">
      <c r="A2094" s="10">
        <v>2035</v>
      </c>
      <c r="B2094" s="1144"/>
      <c r="C2094" s="2" t="s">
        <v>516</v>
      </c>
      <c r="D2094" s="2" t="str">
        <f t="shared" si="31"/>
        <v>OK</v>
      </c>
    </row>
    <row r="2095" spans="1:4">
      <c r="A2095" s="10">
        <v>2036</v>
      </c>
      <c r="B2095" s="1144"/>
      <c r="D2095" s="2" t="str">
        <f t="shared" si="31"/>
        <v>OK</v>
      </c>
    </row>
    <row r="2096" spans="1:4">
      <c r="A2096" s="10">
        <v>2037</v>
      </c>
      <c r="B2096" s="1144"/>
      <c r="D2096" s="2" t="str">
        <f t="shared" si="31"/>
        <v>OK</v>
      </c>
    </row>
    <row r="2097" spans="1:4">
      <c r="A2097" s="10">
        <v>2038</v>
      </c>
      <c r="B2097" s="1144"/>
      <c r="D2097" s="2" t="str">
        <f t="shared" si="31"/>
        <v>OK</v>
      </c>
    </row>
    <row r="2098" spans="1:4">
      <c r="A2098" s="10">
        <v>2039</v>
      </c>
      <c r="B2098" s="1144"/>
      <c r="D2098" s="2" t="str">
        <f t="shared" si="31"/>
        <v>OK</v>
      </c>
    </row>
    <row r="2099" spans="1:4">
      <c r="A2099" s="10">
        <v>2040</v>
      </c>
      <c r="B2099" s="1144"/>
      <c r="C2099" s="2" t="s">
        <v>516</v>
      </c>
      <c r="D2099" s="2" t="str">
        <f t="shared" si="31"/>
        <v>OK</v>
      </c>
    </row>
    <row r="2100" spans="1:4">
      <c r="A2100" s="5">
        <v>2041</v>
      </c>
      <c r="B2100" s="1144">
        <f>'Expenditures 16-24'!K307</f>
        <v>0</v>
      </c>
      <c r="D2100" s="2" t="str">
        <f t="shared" si="31"/>
        <v>Error?</v>
      </c>
    </row>
    <row r="2101" spans="1:4">
      <c r="A2101" s="10">
        <v>2042</v>
      </c>
      <c r="B2101" s="1144"/>
      <c r="C2101" s="2" t="s">
        <v>516</v>
      </c>
      <c r="D2101" s="2" t="str">
        <f t="shared" si="31"/>
        <v>OK</v>
      </c>
    </row>
    <row r="2102" spans="1:4">
      <c r="A2102" s="10">
        <v>2043</v>
      </c>
      <c r="B2102" s="1144"/>
      <c r="C2102" s="2" t="s">
        <v>516</v>
      </c>
      <c r="D2102" s="2" t="str">
        <f t="shared" si="31"/>
        <v>OK</v>
      </c>
    </row>
    <row r="2103" spans="1:4">
      <c r="A2103" s="5">
        <v>2044</v>
      </c>
      <c r="B2103" s="1144">
        <f>'Acct Summary 7-9'!I47</f>
        <v>4202095</v>
      </c>
      <c r="D2103" s="2" t="str">
        <f t="shared" si="31"/>
        <v>Error?</v>
      </c>
    </row>
    <row r="2104" spans="1:4">
      <c r="A2104" s="5">
        <v>2045</v>
      </c>
      <c r="B2104" s="1144">
        <f>'Acct Summary 7-9'!I48</f>
        <v>0</v>
      </c>
      <c r="D2104" s="2" t="str">
        <f t="shared" si="31"/>
        <v>Error?</v>
      </c>
    </row>
    <row r="2105" spans="1:4">
      <c r="A2105" s="5">
        <v>2046</v>
      </c>
      <c r="B2105" s="1144">
        <f>'Rest Tax Levies-Tort Im 27'!H11</f>
        <v>0</v>
      </c>
      <c r="C2105" s="2" t="s">
        <v>516</v>
      </c>
      <c r="D2105" s="2" t="str">
        <f t="shared" si="31"/>
        <v>Error?</v>
      </c>
    </row>
    <row r="2106" spans="1:4">
      <c r="A2106" s="10">
        <v>2047</v>
      </c>
      <c r="B2106" s="1144"/>
      <c r="D2106" s="2" t="str">
        <f t="shared" si="31"/>
        <v>OK</v>
      </c>
    </row>
    <row r="2107" spans="1:4">
      <c r="A2107" s="10">
        <v>2048</v>
      </c>
      <c r="B2107" s="1144"/>
      <c r="D2107" s="2" t="str">
        <f t="shared" si="31"/>
        <v>OK</v>
      </c>
    </row>
    <row r="2108" spans="1:4">
      <c r="A2108" s="10">
        <v>2049</v>
      </c>
      <c r="B2108" s="1144"/>
      <c r="D2108" s="2" t="str">
        <f t="shared" si="31"/>
        <v>OK</v>
      </c>
    </row>
    <row r="2109" spans="1:4">
      <c r="A2109" s="10">
        <v>2050</v>
      </c>
      <c r="B2109" s="1144"/>
      <c r="D2109" s="2" t="str">
        <f t="shared" ref="D2109:D2172" si="32">IF(ISBLANK(B2109),"OK",IF(A2109-B2109=0,"OK","Error?"))</f>
        <v>OK</v>
      </c>
    </row>
    <row r="2110" spans="1:4">
      <c r="A2110" s="10">
        <v>2051</v>
      </c>
      <c r="B2110" s="1144"/>
      <c r="D2110" s="2" t="str">
        <f t="shared" si="32"/>
        <v>OK</v>
      </c>
    </row>
    <row r="2111" spans="1:4">
      <c r="A2111" s="10">
        <v>2052</v>
      </c>
      <c r="B2111" s="1144"/>
      <c r="D2111" s="2" t="str">
        <f t="shared" si="32"/>
        <v>OK</v>
      </c>
    </row>
    <row r="2112" spans="1:4">
      <c r="A2112" s="10">
        <v>2053</v>
      </c>
      <c r="B2112" s="1144"/>
      <c r="D2112" s="2" t="str">
        <f t="shared" si="32"/>
        <v>OK</v>
      </c>
    </row>
    <row r="2113" spans="1:4">
      <c r="A2113" s="10">
        <v>2054</v>
      </c>
      <c r="B2113" s="1144"/>
      <c r="D2113" s="2" t="str">
        <f t="shared" si="32"/>
        <v>OK</v>
      </c>
    </row>
    <row r="2114" spans="1:4">
      <c r="A2114" s="10">
        <v>2055</v>
      </c>
      <c r="B2114" s="1144"/>
      <c r="D2114" s="2" t="str">
        <f t="shared" si="32"/>
        <v>OK</v>
      </c>
    </row>
    <row r="2115" spans="1:4">
      <c r="A2115" s="10">
        <v>2056</v>
      </c>
      <c r="B2115" s="1144"/>
      <c r="D2115" s="2" t="str">
        <f t="shared" si="32"/>
        <v>OK</v>
      </c>
    </row>
    <row r="2116" spans="1:4">
      <c r="A2116" s="10">
        <v>2057</v>
      </c>
      <c r="B2116" s="1144"/>
      <c r="D2116" s="2" t="str">
        <f t="shared" si="32"/>
        <v>OK</v>
      </c>
    </row>
    <row r="2117" spans="1:4">
      <c r="A2117" s="10">
        <v>2058</v>
      </c>
      <c r="B2117" s="1144"/>
      <c r="D2117" s="2" t="str">
        <f t="shared" si="32"/>
        <v>OK</v>
      </c>
    </row>
    <row r="2118" spans="1:4">
      <c r="A2118" s="10">
        <v>2059</v>
      </c>
      <c r="B2118" s="1144"/>
      <c r="D2118" s="2" t="str">
        <f t="shared" si="32"/>
        <v>OK</v>
      </c>
    </row>
    <row r="2119" spans="1:4">
      <c r="A2119" s="10">
        <v>2060</v>
      </c>
      <c r="B2119" s="1144"/>
      <c r="D2119" s="2" t="str">
        <f t="shared" si="32"/>
        <v>OK</v>
      </c>
    </row>
    <row r="2120" spans="1:4">
      <c r="A2120" s="10">
        <v>2061</v>
      </c>
      <c r="B2120" s="1144"/>
      <c r="D2120" s="2" t="str">
        <f t="shared" si="32"/>
        <v>OK</v>
      </c>
    </row>
    <row r="2121" spans="1:4">
      <c r="A2121" s="10">
        <v>2062</v>
      </c>
      <c r="B2121" s="1144"/>
      <c r="D2121" s="2" t="str">
        <f t="shared" si="32"/>
        <v>OK</v>
      </c>
    </row>
    <row r="2122" spans="1:4">
      <c r="A2122" s="10">
        <v>2063</v>
      </c>
      <c r="B2122" s="1144"/>
      <c r="D2122" s="2" t="str">
        <f t="shared" si="32"/>
        <v>OK</v>
      </c>
    </row>
    <row r="2123" spans="1:4">
      <c r="A2123" s="10">
        <v>2064</v>
      </c>
      <c r="B2123" s="1144"/>
      <c r="D2123" s="2" t="str">
        <f t="shared" si="32"/>
        <v>OK</v>
      </c>
    </row>
    <row r="2124" spans="1:4">
      <c r="A2124" s="10">
        <v>2065</v>
      </c>
      <c r="B2124" s="1144"/>
      <c r="D2124" s="2" t="str">
        <f t="shared" si="32"/>
        <v>OK</v>
      </c>
    </row>
    <row r="2125" spans="1:4">
      <c r="A2125" s="10">
        <v>2066</v>
      </c>
      <c r="B2125" s="1144"/>
      <c r="D2125" s="2" t="str">
        <f t="shared" si="32"/>
        <v>OK</v>
      </c>
    </row>
    <row r="2126" spans="1:4">
      <c r="A2126" s="10">
        <v>2067</v>
      </c>
      <c r="B2126" s="1144"/>
      <c r="D2126" s="2" t="str">
        <f t="shared" si="32"/>
        <v>OK</v>
      </c>
    </row>
    <row r="2127" spans="1:4">
      <c r="A2127" s="10">
        <v>2068</v>
      </c>
      <c r="B2127" s="1144"/>
      <c r="D2127" s="2" t="str">
        <f t="shared" si="32"/>
        <v>OK</v>
      </c>
    </row>
    <row r="2128" spans="1:4">
      <c r="A2128" s="10">
        <v>2069</v>
      </c>
      <c r="B2128" s="1144"/>
      <c r="D2128" s="2" t="str">
        <f t="shared" si="32"/>
        <v>OK</v>
      </c>
    </row>
    <row r="2129" spans="1:4">
      <c r="A2129" s="10">
        <v>2070</v>
      </c>
      <c r="B2129" s="1144"/>
      <c r="D2129" s="2" t="str">
        <f t="shared" si="32"/>
        <v>OK</v>
      </c>
    </row>
    <row r="2130" spans="1:4">
      <c r="A2130" s="10">
        <v>2071</v>
      </c>
      <c r="B2130" s="1144"/>
      <c r="D2130" s="2" t="str">
        <f t="shared" si="32"/>
        <v>OK</v>
      </c>
    </row>
    <row r="2131" spans="1:4">
      <c r="A2131" s="10">
        <v>2072</v>
      </c>
      <c r="B2131" s="1144"/>
      <c r="C2131" s="2" t="s">
        <v>516</v>
      </c>
      <c r="D2131" s="2" t="str">
        <f t="shared" si="32"/>
        <v>OK</v>
      </c>
    </row>
    <row r="2132" spans="1:4">
      <c r="A2132" s="10">
        <v>2073</v>
      </c>
      <c r="B2132" s="1144"/>
      <c r="D2132" s="2" t="str">
        <f t="shared" si="32"/>
        <v>OK</v>
      </c>
    </row>
    <row r="2133" spans="1:4">
      <c r="A2133" s="10">
        <v>2074</v>
      </c>
      <c r="B2133" s="1144"/>
      <c r="D2133" s="2" t="str">
        <f t="shared" si="32"/>
        <v>OK</v>
      </c>
    </row>
    <row r="2134" spans="1:4">
      <c r="A2134" s="10">
        <v>2075</v>
      </c>
      <c r="B2134" s="1144"/>
      <c r="D2134" s="2" t="str">
        <f t="shared" si="32"/>
        <v>OK</v>
      </c>
    </row>
    <row r="2135" spans="1:4">
      <c r="A2135" s="10">
        <v>2076</v>
      </c>
      <c r="B2135" s="1144"/>
      <c r="D2135" s="2" t="str">
        <f t="shared" si="32"/>
        <v>OK</v>
      </c>
    </row>
    <row r="2136" spans="1:4">
      <c r="A2136" s="10">
        <v>2077</v>
      </c>
      <c r="B2136" s="1144"/>
      <c r="D2136" s="2" t="str">
        <f t="shared" si="32"/>
        <v>OK</v>
      </c>
    </row>
    <row r="2137" spans="1:4">
      <c r="A2137" s="10">
        <v>2078</v>
      </c>
      <c r="B2137" s="1144"/>
      <c r="D2137" s="2" t="str">
        <f t="shared" si="32"/>
        <v>OK</v>
      </c>
    </row>
    <row r="2138" spans="1:4">
      <c r="A2138" s="10">
        <v>2079</v>
      </c>
      <c r="B2138" s="1144"/>
      <c r="D2138" s="2" t="str">
        <f t="shared" si="32"/>
        <v>OK</v>
      </c>
    </row>
    <row r="2139" spans="1:4">
      <c r="A2139" s="10">
        <v>2080</v>
      </c>
      <c r="B2139" s="1144"/>
      <c r="D2139" s="2" t="str">
        <f t="shared" si="32"/>
        <v>OK</v>
      </c>
    </row>
    <row r="2140" spans="1:4">
      <c r="A2140" s="10">
        <v>2081</v>
      </c>
      <c r="B2140" s="1144"/>
      <c r="D2140" s="2" t="str">
        <f t="shared" si="32"/>
        <v>OK</v>
      </c>
    </row>
    <row r="2141" spans="1:4">
      <c r="A2141" s="10">
        <v>2082</v>
      </c>
      <c r="B2141" s="1144"/>
      <c r="D2141" s="2" t="str">
        <f t="shared" si="32"/>
        <v>OK</v>
      </c>
    </row>
    <row r="2142" spans="1:4">
      <c r="A2142" s="10">
        <v>2083</v>
      </c>
      <c r="B2142" s="1144"/>
      <c r="D2142" s="2" t="str">
        <f t="shared" si="32"/>
        <v>OK</v>
      </c>
    </row>
    <row r="2143" spans="1:4">
      <c r="A2143" s="10">
        <v>2084</v>
      </c>
      <c r="B2143" s="1144"/>
      <c r="D2143" s="2" t="str">
        <f t="shared" si="32"/>
        <v>OK</v>
      </c>
    </row>
    <row r="2144" spans="1:4">
      <c r="A2144" s="10">
        <v>2085</v>
      </c>
      <c r="B2144" s="1144"/>
      <c r="D2144" s="2" t="str">
        <f t="shared" si="32"/>
        <v>OK</v>
      </c>
    </row>
    <row r="2145" spans="1:4">
      <c r="A2145" s="10">
        <v>2086</v>
      </c>
      <c r="B2145" s="1144"/>
      <c r="D2145" s="2" t="str">
        <f t="shared" si="32"/>
        <v>OK</v>
      </c>
    </row>
    <row r="2146" spans="1:4">
      <c r="A2146" s="10">
        <v>2087</v>
      </c>
      <c r="B2146" s="1144"/>
      <c r="D2146" s="2" t="str">
        <f t="shared" si="32"/>
        <v>OK</v>
      </c>
    </row>
    <row r="2147" spans="1:4">
      <c r="A2147" s="10">
        <v>2088</v>
      </c>
      <c r="B2147" s="1144"/>
      <c r="D2147" s="2" t="str">
        <f t="shared" si="32"/>
        <v>OK</v>
      </c>
    </row>
    <row r="2148" spans="1:4">
      <c r="A2148" s="10">
        <v>2089</v>
      </c>
      <c r="B2148" s="1144"/>
      <c r="D2148" s="2" t="str">
        <f t="shared" si="32"/>
        <v>OK</v>
      </c>
    </row>
    <row r="2149" spans="1:4">
      <c r="A2149" s="10">
        <v>2090</v>
      </c>
      <c r="B2149" s="1144"/>
      <c r="D2149" s="2" t="str">
        <f t="shared" si="32"/>
        <v>OK</v>
      </c>
    </row>
    <row r="2150" spans="1:4">
      <c r="A2150" s="10">
        <v>2091</v>
      </c>
      <c r="B2150" s="1144"/>
      <c r="D2150" s="2" t="str">
        <f t="shared" si="32"/>
        <v>OK</v>
      </c>
    </row>
    <row r="2151" spans="1:4">
      <c r="A2151" s="10">
        <v>2092</v>
      </c>
      <c r="B2151" s="1144"/>
      <c r="D2151" s="2" t="str">
        <f t="shared" si="32"/>
        <v>OK</v>
      </c>
    </row>
    <row r="2152" spans="1:4">
      <c r="A2152" s="10">
        <v>2093</v>
      </c>
      <c r="B2152" s="1144"/>
      <c r="D2152" s="2" t="str">
        <f t="shared" si="32"/>
        <v>OK</v>
      </c>
    </row>
    <row r="2153" spans="1:4">
      <c r="A2153" s="10">
        <v>2094</v>
      </c>
      <c r="B2153" s="1144"/>
      <c r="D2153" s="2" t="str">
        <f t="shared" si="32"/>
        <v>OK</v>
      </c>
    </row>
    <row r="2154" spans="1:4">
      <c r="A2154" s="10">
        <v>2095</v>
      </c>
      <c r="B2154" s="1144"/>
      <c r="D2154" s="2" t="str">
        <f t="shared" si="32"/>
        <v>OK</v>
      </c>
    </row>
    <row r="2155" spans="1:4">
      <c r="A2155" s="10">
        <v>2096</v>
      </c>
      <c r="B2155" s="1144"/>
      <c r="D2155" s="2" t="str">
        <f t="shared" si="32"/>
        <v>OK</v>
      </c>
    </row>
    <row r="2156" spans="1:4">
      <c r="A2156" s="10">
        <v>2097</v>
      </c>
      <c r="B2156" s="1144"/>
      <c r="D2156" s="2" t="str">
        <f t="shared" si="32"/>
        <v>OK</v>
      </c>
    </row>
    <row r="2157" spans="1:4">
      <c r="A2157" s="10">
        <v>2098</v>
      </c>
      <c r="B2157" s="1144"/>
      <c r="D2157" s="2" t="str">
        <f t="shared" si="32"/>
        <v>OK</v>
      </c>
    </row>
    <row r="2158" spans="1:4">
      <c r="A2158" s="10">
        <v>2099</v>
      </c>
      <c r="B2158" s="1144"/>
      <c r="D2158" s="2" t="str">
        <f t="shared" si="32"/>
        <v>OK</v>
      </c>
    </row>
    <row r="2159" spans="1:4">
      <c r="A2159" s="10">
        <v>2100</v>
      </c>
      <c r="B2159" s="1144"/>
      <c r="D2159" s="2" t="str">
        <f t="shared" si="32"/>
        <v>OK</v>
      </c>
    </row>
    <row r="2160" spans="1:4">
      <c r="A2160" s="10">
        <v>2101</v>
      </c>
      <c r="B2160" s="1144"/>
      <c r="D2160" s="2" t="str">
        <f t="shared" si="32"/>
        <v>OK</v>
      </c>
    </row>
    <row r="2161" spans="1:4">
      <c r="A2161" s="10">
        <v>2102</v>
      </c>
      <c r="B2161" s="1144"/>
      <c r="D2161" s="2" t="str">
        <f t="shared" si="32"/>
        <v>OK</v>
      </c>
    </row>
    <row r="2162" spans="1:4">
      <c r="A2162" s="10">
        <v>2103</v>
      </c>
      <c r="B2162" s="1144"/>
      <c r="D2162" s="2" t="str">
        <f t="shared" si="32"/>
        <v>OK</v>
      </c>
    </row>
    <row r="2163" spans="1:4">
      <c r="A2163" s="10">
        <v>2104</v>
      </c>
      <c r="B2163" s="1144"/>
      <c r="D2163" s="2" t="str">
        <f t="shared" si="32"/>
        <v>OK</v>
      </c>
    </row>
    <row r="2164" spans="1:4">
      <c r="A2164" s="10">
        <v>2105</v>
      </c>
      <c r="B2164" s="1144"/>
      <c r="D2164" s="2" t="str">
        <f t="shared" si="32"/>
        <v>OK</v>
      </c>
    </row>
    <row r="2165" spans="1:4">
      <c r="A2165" s="10">
        <v>2106</v>
      </c>
      <c r="B2165" s="1144"/>
      <c r="D2165" s="2" t="str">
        <f t="shared" si="32"/>
        <v>OK</v>
      </c>
    </row>
    <row r="2166" spans="1:4">
      <c r="A2166" s="10">
        <v>2107</v>
      </c>
      <c r="B2166" s="1144"/>
      <c r="D2166" s="2" t="str">
        <f t="shared" si="32"/>
        <v>OK</v>
      </c>
    </row>
    <row r="2167" spans="1:4">
      <c r="A2167" s="10">
        <v>2108</v>
      </c>
      <c r="B2167" s="1144"/>
      <c r="D2167" s="2" t="str">
        <f t="shared" si="32"/>
        <v>OK</v>
      </c>
    </row>
    <row r="2168" spans="1:4">
      <c r="A2168" s="10">
        <v>2109</v>
      </c>
      <c r="B2168" s="1144"/>
      <c r="D2168" s="2" t="str">
        <f t="shared" si="32"/>
        <v>OK</v>
      </c>
    </row>
    <row r="2169" spans="1:4">
      <c r="A2169" s="10">
        <v>2110</v>
      </c>
      <c r="B2169" s="1144"/>
      <c r="D2169" s="2" t="str">
        <f t="shared" si="32"/>
        <v>OK</v>
      </c>
    </row>
    <row r="2170" spans="1:4">
      <c r="A2170" s="10">
        <v>2111</v>
      </c>
      <c r="B2170" s="1144"/>
      <c r="D2170" s="2" t="str">
        <f t="shared" si="32"/>
        <v>OK</v>
      </c>
    </row>
    <row r="2171" spans="1:4">
      <c r="A2171" s="10">
        <v>2112</v>
      </c>
      <c r="B2171" s="1144"/>
      <c r="D2171" s="2" t="str">
        <f t="shared" si="32"/>
        <v>OK</v>
      </c>
    </row>
    <row r="2172" spans="1:4">
      <c r="A2172" s="10">
        <v>2113</v>
      </c>
      <c r="B2172" s="1144"/>
      <c r="D2172" s="2" t="str">
        <f t="shared" si="32"/>
        <v>OK</v>
      </c>
    </row>
    <row r="2173" spans="1:4">
      <c r="A2173" s="10">
        <v>2114</v>
      </c>
      <c r="B2173" s="1144"/>
      <c r="D2173" s="2" t="str">
        <f t="shared" ref="D2173:D2236" si="33">IF(ISBLANK(B2173),"OK",IF(A2173-B2173=0,"OK","Error?"))</f>
        <v>OK</v>
      </c>
    </row>
    <row r="2174" spans="1:4">
      <c r="A2174" s="10">
        <v>2115</v>
      </c>
      <c r="B2174" s="1144"/>
      <c r="D2174" s="2" t="str">
        <f t="shared" si="33"/>
        <v>OK</v>
      </c>
    </row>
    <row r="2175" spans="1:4">
      <c r="A2175" s="10">
        <v>2116</v>
      </c>
      <c r="B2175" s="1144"/>
      <c r="D2175" s="2" t="str">
        <f t="shared" si="33"/>
        <v>OK</v>
      </c>
    </row>
    <row r="2176" spans="1:4">
      <c r="A2176" s="10">
        <v>2117</v>
      </c>
      <c r="B2176" s="1144"/>
      <c r="D2176" s="2" t="str">
        <f t="shared" si="33"/>
        <v>OK</v>
      </c>
    </row>
    <row r="2177" spans="1:4">
      <c r="A2177" s="10">
        <v>2118</v>
      </c>
      <c r="B2177" s="1144"/>
      <c r="D2177" s="2" t="str">
        <f t="shared" si="33"/>
        <v>OK</v>
      </c>
    </row>
    <row r="2178" spans="1:4">
      <c r="A2178" s="10">
        <v>2119</v>
      </c>
      <c r="B2178" s="1144"/>
      <c r="D2178" s="2" t="str">
        <f t="shared" si="33"/>
        <v>OK</v>
      </c>
    </row>
    <row r="2179" spans="1:4">
      <c r="A2179" s="10">
        <v>2120</v>
      </c>
      <c r="B2179" s="1144"/>
      <c r="D2179" s="2" t="str">
        <f t="shared" si="33"/>
        <v>OK</v>
      </c>
    </row>
    <row r="2180" spans="1:4">
      <c r="A2180" s="10">
        <v>2121</v>
      </c>
      <c r="B2180" s="1144"/>
      <c r="D2180" s="2" t="str">
        <f t="shared" si="33"/>
        <v>OK</v>
      </c>
    </row>
    <row r="2181" spans="1:4">
      <c r="A2181" s="10">
        <v>2122</v>
      </c>
      <c r="B2181" s="1144"/>
      <c r="D2181" s="2" t="str">
        <f t="shared" si="33"/>
        <v>OK</v>
      </c>
    </row>
    <row r="2182" spans="1:4">
      <c r="A2182" s="10">
        <v>2123</v>
      </c>
      <c r="B2182" s="1144"/>
      <c r="D2182" s="2" t="str">
        <f t="shared" si="33"/>
        <v>OK</v>
      </c>
    </row>
    <row r="2183" spans="1:4">
      <c r="A2183" s="10">
        <v>2124</v>
      </c>
      <c r="B2183" s="1144"/>
      <c r="D2183" s="2" t="str">
        <f t="shared" si="33"/>
        <v>OK</v>
      </c>
    </row>
    <row r="2184" spans="1:4">
      <c r="A2184" s="10">
        <v>2125</v>
      </c>
      <c r="B2184" s="1144"/>
      <c r="D2184" s="2" t="str">
        <f t="shared" si="33"/>
        <v>OK</v>
      </c>
    </row>
    <row r="2185" spans="1:4">
      <c r="A2185" s="10">
        <v>2126</v>
      </c>
      <c r="B2185" s="1144"/>
      <c r="D2185" s="2" t="str">
        <f t="shared" si="33"/>
        <v>OK</v>
      </c>
    </row>
    <row r="2186" spans="1:4">
      <c r="A2186" s="10">
        <v>2127</v>
      </c>
      <c r="B2186" s="1144"/>
      <c r="D2186" s="2" t="str">
        <f t="shared" si="33"/>
        <v>OK</v>
      </c>
    </row>
    <row r="2187" spans="1:4">
      <c r="A2187" s="10">
        <v>2128</v>
      </c>
      <c r="B2187" s="1144"/>
      <c r="D2187" s="2" t="str">
        <f t="shared" si="33"/>
        <v>OK</v>
      </c>
    </row>
    <row r="2188" spans="1:4">
      <c r="A2188" s="10">
        <v>2129</v>
      </c>
      <c r="B2188" s="1144"/>
      <c r="D2188" s="2" t="str">
        <f t="shared" si="33"/>
        <v>OK</v>
      </c>
    </row>
    <row r="2189" spans="1:4">
      <c r="A2189" s="10">
        <v>2130</v>
      </c>
      <c r="B2189" s="1144"/>
      <c r="D2189" s="2" t="str">
        <f t="shared" si="33"/>
        <v>OK</v>
      </c>
    </row>
    <row r="2190" spans="1:4">
      <c r="A2190" s="10">
        <v>2131</v>
      </c>
      <c r="B2190" s="1144"/>
      <c r="D2190" s="2" t="str">
        <f t="shared" si="33"/>
        <v>OK</v>
      </c>
    </row>
    <row r="2191" spans="1:4">
      <c r="A2191" s="10">
        <v>2132</v>
      </c>
      <c r="B2191" s="1144"/>
      <c r="D2191" s="2" t="str">
        <f t="shared" si="33"/>
        <v>OK</v>
      </c>
    </row>
    <row r="2192" spans="1:4">
      <c r="A2192" s="10">
        <v>2133</v>
      </c>
      <c r="B2192" s="1144"/>
      <c r="D2192" s="2" t="str">
        <f t="shared" si="33"/>
        <v>OK</v>
      </c>
    </row>
    <row r="2193" spans="1:4">
      <c r="A2193" s="10">
        <v>2134</v>
      </c>
      <c r="B2193" s="1144"/>
      <c r="D2193" s="2" t="str">
        <f t="shared" si="33"/>
        <v>OK</v>
      </c>
    </row>
    <row r="2194" spans="1:4">
      <c r="A2194" s="10">
        <v>2135</v>
      </c>
      <c r="B2194" s="1144"/>
      <c r="D2194" s="2" t="str">
        <f t="shared" si="33"/>
        <v>OK</v>
      </c>
    </row>
    <row r="2195" spans="1:4">
      <c r="A2195" s="10">
        <v>2136</v>
      </c>
      <c r="B2195" s="1144"/>
      <c r="D2195" s="2" t="str">
        <f t="shared" si="33"/>
        <v>OK</v>
      </c>
    </row>
    <row r="2196" spans="1:4">
      <c r="A2196" s="10">
        <v>2137</v>
      </c>
      <c r="B2196" s="1144"/>
      <c r="D2196" s="2" t="str">
        <f t="shared" si="33"/>
        <v>OK</v>
      </c>
    </row>
    <row r="2197" spans="1:4">
      <c r="A2197" s="10">
        <v>2138</v>
      </c>
      <c r="B2197" s="1144"/>
      <c r="D2197" s="2" t="str">
        <f t="shared" si="33"/>
        <v>OK</v>
      </c>
    </row>
    <row r="2198" spans="1:4">
      <c r="A2198" s="10">
        <v>2139</v>
      </c>
      <c r="B2198" s="1144"/>
      <c r="D2198" s="2" t="str">
        <f t="shared" si="33"/>
        <v>OK</v>
      </c>
    </row>
    <row r="2199" spans="1:4">
      <c r="A2199" s="10">
        <v>2140</v>
      </c>
      <c r="B2199" s="1144"/>
      <c r="D2199" s="2" t="str">
        <f t="shared" si="33"/>
        <v>OK</v>
      </c>
    </row>
    <row r="2200" spans="1:4">
      <c r="A2200" s="10">
        <v>2141</v>
      </c>
      <c r="B2200" s="1144"/>
      <c r="D2200" s="2" t="str">
        <f t="shared" si="33"/>
        <v>OK</v>
      </c>
    </row>
    <row r="2201" spans="1:4">
      <c r="A2201" s="10">
        <v>2142</v>
      </c>
      <c r="B2201" s="1144"/>
      <c r="D2201" s="2" t="str">
        <f t="shared" si="33"/>
        <v>OK</v>
      </c>
    </row>
    <row r="2202" spans="1:4">
      <c r="A2202" s="10">
        <v>2143</v>
      </c>
      <c r="B2202" s="1144"/>
      <c r="D2202" s="2" t="str">
        <f t="shared" si="33"/>
        <v>OK</v>
      </c>
    </row>
    <row r="2203" spans="1:4">
      <c r="A2203" s="10">
        <v>2144</v>
      </c>
      <c r="B2203" s="1144"/>
      <c r="D2203" s="2" t="str">
        <f t="shared" si="33"/>
        <v>OK</v>
      </c>
    </row>
    <row r="2204" spans="1:4">
      <c r="A2204" s="10">
        <v>2145</v>
      </c>
      <c r="B2204" s="1144"/>
      <c r="D2204" s="2" t="str">
        <f t="shared" si="33"/>
        <v>OK</v>
      </c>
    </row>
    <row r="2205" spans="1:4">
      <c r="A2205" s="10">
        <v>2146</v>
      </c>
      <c r="B2205" s="1144"/>
      <c r="D2205" s="2" t="str">
        <f t="shared" si="33"/>
        <v>OK</v>
      </c>
    </row>
    <row r="2206" spans="1:4">
      <c r="A2206" s="10">
        <v>2147</v>
      </c>
      <c r="B2206" s="1144"/>
      <c r="D2206" s="2" t="str">
        <f t="shared" si="33"/>
        <v>OK</v>
      </c>
    </row>
    <row r="2207" spans="1:4">
      <c r="A2207" s="10">
        <v>2148</v>
      </c>
      <c r="B2207" s="1144"/>
      <c r="D2207" s="2" t="str">
        <f t="shared" si="33"/>
        <v>OK</v>
      </c>
    </row>
    <row r="2208" spans="1:4">
      <c r="A2208" s="10">
        <v>2149</v>
      </c>
      <c r="B2208" s="1144"/>
      <c r="D2208" s="2" t="str">
        <f t="shared" si="33"/>
        <v>OK</v>
      </c>
    </row>
    <row r="2209" spans="1:4">
      <c r="A2209" s="10">
        <v>2150</v>
      </c>
      <c r="B2209" s="1144"/>
      <c r="D2209" s="2" t="str">
        <f t="shared" si="33"/>
        <v>OK</v>
      </c>
    </row>
    <row r="2210" spans="1:4">
      <c r="A2210" s="10">
        <v>2151</v>
      </c>
      <c r="B2210" s="1144"/>
      <c r="D2210" s="2" t="str">
        <f t="shared" si="33"/>
        <v>OK</v>
      </c>
    </row>
    <row r="2211" spans="1:4">
      <c r="A2211" s="10">
        <v>2152</v>
      </c>
      <c r="B2211" s="1144"/>
      <c r="D2211" s="2" t="str">
        <f t="shared" si="33"/>
        <v>OK</v>
      </c>
    </row>
    <row r="2212" spans="1:4">
      <c r="A2212" s="10">
        <v>2153</v>
      </c>
      <c r="B2212" s="1144"/>
      <c r="D2212" s="2" t="str">
        <f t="shared" si="33"/>
        <v>OK</v>
      </c>
    </row>
    <row r="2213" spans="1:4">
      <c r="A2213" s="10">
        <v>2154</v>
      </c>
      <c r="B2213" s="1144"/>
      <c r="D2213" s="2" t="str">
        <f t="shared" si="33"/>
        <v>OK</v>
      </c>
    </row>
    <row r="2214" spans="1:4">
      <c r="A2214" s="10">
        <v>2155</v>
      </c>
      <c r="B2214" s="1144"/>
      <c r="D2214" s="2" t="str">
        <f t="shared" si="33"/>
        <v>OK</v>
      </c>
    </row>
    <row r="2215" spans="1:4">
      <c r="A2215" s="10">
        <v>2156</v>
      </c>
      <c r="B2215" s="1144"/>
      <c r="D2215" s="2" t="str">
        <f t="shared" si="33"/>
        <v>OK</v>
      </c>
    </row>
    <row r="2216" spans="1:4">
      <c r="A2216" s="10">
        <v>2157</v>
      </c>
      <c r="B2216" s="1144"/>
      <c r="D2216" s="2" t="str">
        <f t="shared" si="33"/>
        <v>OK</v>
      </c>
    </row>
    <row r="2217" spans="1:4">
      <c r="A2217" s="10">
        <v>2158</v>
      </c>
      <c r="B2217" s="1144"/>
      <c r="D2217" s="2" t="str">
        <f t="shared" si="33"/>
        <v>OK</v>
      </c>
    </row>
    <row r="2218" spans="1:4">
      <c r="A2218" s="10">
        <v>2159</v>
      </c>
      <c r="B2218" s="1144"/>
      <c r="D2218" s="2" t="str">
        <f t="shared" si="33"/>
        <v>OK</v>
      </c>
    </row>
    <row r="2219" spans="1:4">
      <c r="A2219" s="10">
        <v>2160</v>
      </c>
      <c r="B2219" s="1144"/>
      <c r="D2219" s="2" t="str">
        <f t="shared" si="33"/>
        <v>OK</v>
      </c>
    </row>
    <row r="2220" spans="1:4">
      <c r="A2220" s="10">
        <v>2161</v>
      </c>
      <c r="B2220" s="1144"/>
      <c r="D2220" s="2" t="str">
        <f t="shared" si="33"/>
        <v>OK</v>
      </c>
    </row>
    <row r="2221" spans="1:4">
      <c r="A2221" s="10">
        <v>2162</v>
      </c>
      <c r="B2221" s="1144"/>
      <c r="D2221" s="2" t="str">
        <f t="shared" si="33"/>
        <v>OK</v>
      </c>
    </row>
    <row r="2222" spans="1:4">
      <c r="A2222" s="10">
        <v>2163</v>
      </c>
      <c r="B2222" s="1144"/>
      <c r="D2222" s="2" t="str">
        <f t="shared" si="33"/>
        <v>OK</v>
      </c>
    </row>
    <row r="2223" spans="1:4">
      <c r="A2223" s="10">
        <v>2164</v>
      </c>
      <c r="B2223" s="1144"/>
      <c r="D2223" s="2" t="str">
        <f t="shared" si="33"/>
        <v>OK</v>
      </c>
    </row>
    <row r="2224" spans="1:4">
      <c r="A2224" s="10">
        <v>2165</v>
      </c>
      <c r="B2224" s="1144"/>
      <c r="D2224" s="2" t="str">
        <f t="shared" si="33"/>
        <v>OK</v>
      </c>
    </row>
    <row r="2225" spans="1:4">
      <c r="A2225" s="10">
        <v>2166</v>
      </c>
      <c r="B2225" s="1144"/>
      <c r="D2225" s="2" t="str">
        <f t="shared" si="33"/>
        <v>OK</v>
      </c>
    </row>
    <row r="2226" spans="1:4">
      <c r="A2226" s="10">
        <v>2167</v>
      </c>
      <c r="B2226" s="1144"/>
      <c r="D2226" s="2" t="str">
        <f t="shared" si="33"/>
        <v>OK</v>
      </c>
    </row>
    <row r="2227" spans="1:4">
      <c r="A2227" s="10">
        <v>2168</v>
      </c>
      <c r="B2227" s="1144"/>
      <c r="D2227" s="2" t="str">
        <f t="shared" si="33"/>
        <v>OK</v>
      </c>
    </row>
    <row r="2228" spans="1:4">
      <c r="A2228" s="10">
        <v>2169</v>
      </c>
      <c r="B2228" s="1144"/>
      <c r="D2228" s="2" t="str">
        <f t="shared" si="33"/>
        <v>OK</v>
      </c>
    </row>
    <row r="2229" spans="1:4">
      <c r="A2229" s="10">
        <v>2170</v>
      </c>
      <c r="B2229" s="1144"/>
      <c r="D2229" s="2" t="str">
        <f t="shared" si="33"/>
        <v>OK</v>
      </c>
    </row>
    <row r="2230" spans="1:4">
      <c r="A2230" s="10">
        <v>2171</v>
      </c>
      <c r="B2230" s="1144"/>
      <c r="D2230" s="2" t="str">
        <f t="shared" si="33"/>
        <v>OK</v>
      </c>
    </row>
    <row r="2231" spans="1:4">
      <c r="A2231" s="10">
        <v>2172</v>
      </c>
      <c r="B2231" s="1144"/>
      <c r="D2231" s="2" t="str">
        <f t="shared" si="33"/>
        <v>OK</v>
      </c>
    </row>
    <row r="2232" spans="1:4">
      <c r="A2232" s="10">
        <v>2173</v>
      </c>
      <c r="B2232" s="1144"/>
      <c r="D2232" s="2" t="str">
        <f t="shared" si="33"/>
        <v>OK</v>
      </c>
    </row>
    <row r="2233" spans="1:4">
      <c r="A2233" s="10">
        <v>2174</v>
      </c>
      <c r="B2233" s="1144"/>
      <c r="D2233" s="2" t="str">
        <f t="shared" si="33"/>
        <v>OK</v>
      </c>
    </row>
    <row r="2234" spans="1:4">
      <c r="A2234" s="10">
        <v>2175</v>
      </c>
      <c r="B2234" s="1144"/>
      <c r="D2234" s="2" t="str">
        <f t="shared" si="33"/>
        <v>OK</v>
      </c>
    </row>
    <row r="2235" spans="1:4">
      <c r="A2235" s="10">
        <v>2176</v>
      </c>
      <c r="B2235" s="1144"/>
      <c r="D2235" s="2" t="str">
        <f t="shared" si="33"/>
        <v>OK</v>
      </c>
    </row>
    <row r="2236" spans="1:4">
      <c r="A2236" s="10">
        <v>2177</v>
      </c>
      <c r="B2236" s="1144"/>
      <c r="D2236" s="2" t="str">
        <f t="shared" si="33"/>
        <v>OK</v>
      </c>
    </row>
    <row r="2237" spans="1:4">
      <c r="A2237" s="10">
        <v>2178</v>
      </c>
      <c r="B2237" s="1144"/>
      <c r="D2237" s="2" t="str">
        <f t="shared" ref="D2237:D2300" si="34">IF(ISBLANK(B2237),"OK",IF(A2237-B2237=0,"OK","Error?"))</f>
        <v>OK</v>
      </c>
    </row>
    <row r="2238" spans="1:4">
      <c r="A2238" s="10">
        <v>2179</v>
      </c>
      <c r="B2238" s="1144"/>
      <c r="D2238" s="2" t="str">
        <f t="shared" si="34"/>
        <v>OK</v>
      </c>
    </row>
    <row r="2239" spans="1:4">
      <c r="A2239" s="10">
        <v>2180</v>
      </c>
      <c r="B2239" s="1144"/>
      <c r="D2239" s="2" t="str">
        <f t="shared" si="34"/>
        <v>OK</v>
      </c>
    </row>
    <row r="2240" spans="1:4">
      <c r="A2240" s="10">
        <v>2181</v>
      </c>
      <c r="B2240" s="1144"/>
      <c r="D2240" s="2" t="str">
        <f t="shared" si="34"/>
        <v>OK</v>
      </c>
    </row>
    <row r="2241" spans="1:4">
      <c r="A2241" s="10">
        <v>2182</v>
      </c>
      <c r="B2241" s="1144"/>
      <c r="D2241" s="2" t="str">
        <f t="shared" si="34"/>
        <v>OK</v>
      </c>
    </row>
    <row r="2242" spans="1:4">
      <c r="A2242" s="10">
        <v>2183</v>
      </c>
      <c r="B2242" s="1144"/>
      <c r="D2242" s="2" t="str">
        <f t="shared" si="34"/>
        <v>OK</v>
      </c>
    </row>
    <row r="2243" spans="1:4">
      <c r="A2243" s="10">
        <v>2184</v>
      </c>
      <c r="B2243" s="1144"/>
      <c r="D2243" s="2" t="str">
        <f t="shared" si="34"/>
        <v>OK</v>
      </c>
    </row>
    <row r="2244" spans="1:4">
      <c r="A2244" s="10">
        <v>2185</v>
      </c>
      <c r="B2244" s="1144"/>
      <c r="D2244" s="2" t="str">
        <f t="shared" si="34"/>
        <v>OK</v>
      </c>
    </row>
    <row r="2245" spans="1:4">
      <c r="A2245" s="10">
        <v>2186</v>
      </c>
      <c r="B2245" s="1144"/>
      <c r="D2245" s="2" t="str">
        <f t="shared" si="34"/>
        <v>OK</v>
      </c>
    </row>
    <row r="2246" spans="1:4">
      <c r="A2246" s="10">
        <v>2187</v>
      </c>
      <c r="B2246" s="1144"/>
      <c r="D2246" s="2" t="str">
        <f t="shared" si="34"/>
        <v>OK</v>
      </c>
    </row>
    <row r="2247" spans="1:4">
      <c r="A2247" s="10">
        <v>2188</v>
      </c>
      <c r="B2247" s="1144"/>
      <c r="D2247" s="2" t="str">
        <f t="shared" si="34"/>
        <v>OK</v>
      </c>
    </row>
    <row r="2248" spans="1:4">
      <c r="A2248" s="10">
        <v>2189</v>
      </c>
      <c r="B2248" s="1144"/>
      <c r="D2248" s="2" t="str">
        <f t="shared" si="34"/>
        <v>OK</v>
      </c>
    </row>
    <row r="2249" spans="1:4">
      <c r="A2249" s="10">
        <v>2190</v>
      </c>
      <c r="B2249" s="1144"/>
      <c r="D2249" s="2" t="str">
        <f t="shared" si="34"/>
        <v>OK</v>
      </c>
    </row>
    <row r="2250" spans="1:4">
      <c r="A2250" s="10">
        <v>2191</v>
      </c>
      <c r="B2250" s="1144"/>
      <c r="D2250" s="2" t="str">
        <f t="shared" si="34"/>
        <v>OK</v>
      </c>
    </row>
    <row r="2251" spans="1:4">
      <c r="A2251" s="10">
        <v>2192</v>
      </c>
      <c r="B2251" s="1144"/>
      <c r="D2251" s="2" t="str">
        <f t="shared" si="34"/>
        <v>OK</v>
      </c>
    </row>
    <row r="2252" spans="1:4">
      <c r="A2252" s="10">
        <v>2193</v>
      </c>
      <c r="B2252" s="1144"/>
      <c r="D2252" s="2" t="str">
        <f t="shared" si="34"/>
        <v>OK</v>
      </c>
    </row>
    <row r="2253" spans="1:4">
      <c r="A2253" s="10">
        <v>2194</v>
      </c>
      <c r="B2253" s="1144"/>
      <c r="D2253" s="2" t="str">
        <f t="shared" si="34"/>
        <v>OK</v>
      </c>
    </row>
    <row r="2254" spans="1:4">
      <c r="A2254" s="10">
        <v>2195</v>
      </c>
      <c r="B2254" s="1144"/>
      <c r="D2254" s="2" t="str">
        <f t="shared" si="34"/>
        <v>OK</v>
      </c>
    </row>
    <row r="2255" spans="1:4">
      <c r="A2255" s="10">
        <v>2196</v>
      </c>
      <c r="B2255" s="1144"/>
      <c r="D2255" s="2" t="str">
        <f t="shared" si="34"/>
        <v>OK</v>
      </c>
    </row>
    <row r="2256" spans="1:4">
      <c r="A2256" s="10">
        <v>2197</v>
      </c>
      <c r="B2256" s="1144"/>
      <c r="D2256" s="2" t="str">
        <f t="shared" si="34"/>
        <v>OK</v>
      </c>
    </row>
    <row r="2257" spans="1:4">
      <c r="A2257" s="10">
        <v>2198</v>
      </c>
      <c r="B2257" s="1144"/>
      <c r="D2257" s="2" t="str">
        <f t="shared" si="34"/>
        <v>OK</v>
      </c>
    </row>
    <row r="2258" spans="1:4">
      <c r="A2258" s="10">
        <v>2199</v>
      </c>
      <c r="B2258" s="1144"/>
      <c r="D2258" s="2" t="str">
        <f t="shared" si="34"/>
        <v>OK</v>
      </c>
    </row>
    <row r="2259" spans="1:4">
      <c r="A2259" s="10">
        <v>2200</v>
      </c>
      <c r="B2259" s="1144"/>
      <c r="D2259" s="2" t="str">
        <f t="shared" si="34"/>
        <v>OK</v>
      </c>
    </row>
    <row r="2260" spans="1:4">
      <c r="A2260" s="10">
        <v>2201</v>
      </c>
      <c r="B2260" s="1144"/>
      <c r="D2260" s="2" t="str">
        <f t="shared" si="34"/>
        <v>OK</v>
      </c>
    </row>
    <row r="2261" spans="1:4">
      <c r="A2261" s="10">
        <v>2202</v>
      </c>
      <c r="B2261" s="1144"/>
      <c r="D2261" s="2" t="str">
        <f t="shared" si="34"/>
        <v>OK</v>
      </c>
    </row>
    <row r="2262" spans="1:4">
      <c r="A2262" s="10">
        <v>2203</v>
      </c>
      <c r="B2262" s="1144"/>
      <c r="D2262" s="2" t="str">
        <f t="shared" si="34"/>
        <v>OK</v>
      </c>
    </row>
    <row r="2263" spans="1:4">
      <c r="A2263" s="10">
        <v>2204</v>
      </c>
      <c r="B2263" s="1144"/>
      <c r="D2263" s="2" t="str">
        <f t="shared" si="34"/>
        <v>OK</v>
      </c>
    </row>
    <row r="2264" spans="1:4">
      <c r="A2264" s="10">
        <v>2205</v>
      </c>
      <c r="B2264" s="1144"/>
      <c r="D2264" s="2" t="str">
        <f t="shared" si="34"/>
        <v>OK</v>
      </c>
    </row>
    <row r="2265" spans="1:4">
      <c r="A2265" s="10">
        <v>2206</v>
      </c>
      <c r="B2265" s="1144"/>
      <c r="D2265" s="2" t="str">
        <f t="shared" si="34"/>
        <v>OK</v>
      </c>
    </row>
    <row r="2266" spans="1:4">
      <c r="A2266" s="10">
        <v>2207</v>
      </c>
      <c r="B2266" s="1144"/>
      <c r="D2266" s="2" t="str">
        <f t="shared" si="34"/>
        <v>OK</v>
      </c>
    </row>
    <row r="2267" spans="1:4">
      <c r="A2267" s="10">
        <v>2208</v>
      </c>
      <c r="B2267" s="1144"/>
      <c r="D2267" s="2" t="str">
        <f t="shared" si="34"/>
        <v>OK</v>
      </c>
    </row>
    <row r="2268" spans="1:4">
      <c r="A2268" s="10">
        <v>2209</v>
      </c>
      <c r="B2268" s="1144"/>
      <c r="D2268" s="2" t="str">
        <f t="shared" si="34"/>
        <v>OK</v>
      </c>
    </row>
    <row r="2269" spans="1:4">
      <c r="A2269" s="10">
        <v>2210</v>
      </c>
      <c r="B2269" s="1144"/>
      <c r="D2269" s="2" t="str">
        <f t="shared" si="34"/>
        <v>OK</v>
      </c>
    </row>
    <row r="2270" spans="1:4">
      <c r="A2270" s="10">
        <v>2211</v>
      </c>
      <c r="B2270" s="1144"/>
      <c r="D2270" s="2" t="str">
        <f t="shared" si="34"/>
        <v>OK</v>
      </c>
    </row>
    <row r="2271" spans="1:4">
      <c r="A2271" s="10">
        <v>2212</v>
      </c>
      <c r="B2271" s="1144"/>
      <c r="D2271" s="2" t="str">
        <f t="shared" si="34"/>
        <v>OK</v>
      </c>
    </row>
    <row r="2272" spans="1:4">
      <c r="A2272" s="10">
        <v>2213</v>
      </c>
      <c r="B2272" s="1144"/>
      <c r="D2272" s="2" t="str">
        <f t="shared" si="34"/>
        <v>OK</v>
      </c>
    </row>
    <row r="2273" spans="1:4">
      <c r="A2273" s="10">
        <v>2214</v>
      </c>
      <c r="B2273" s="1144"/>
      <c r="D2273" s="2" t="str">
        <f t="shared" si="34"/>
        <v>OK</v>
      </c>
    </row>
    <row r="2274" spans="1:4">
      <c r="A2274" s="10">
        <v>2215</v>
      </c>
      <c r="B2274" s="1144"/>
      <c r="D2274" s="2" t="str">
        <f t="shared" si="34"/>
        <v>OK</v>
      </c>
    </row>
    <row r="2275" spans="1:4">
      <c r="A2275" s="10">
        <v>2216</v>
      </c>
      <c r="B2275" s="1144"/>
      <c r="D2275" s="2" t="str">
        <f t="shared" si="34"/>
        <v>OK</v>
      </c>
    </row>
    <row r="2276" spans="1:4">
      <c r="A2276" s="10">
        <v>2217</v>
      </c>
      <c r="B2276" s="1144"/>
      <c r="D2276" s="2" t="str">
        <f t="shared" si="34"/>
        <v>OK</v>
      </c>
    </row>
    <row r="2277" spans="1:4">
      <c r="A2277" s="10">
        <v>2218</v>
      </c>
      <c r="B2277" s="1144"/>
      <c r="D2277" s="2" t="str">
        <f t="shared" si="34"/>
        <v>OK</v>
      </c>
    </row>
    <row r="2278" spans="1:4">
      <c r="A2278" s="10">
        <v>2219</v>
      </c>
      <c r="B2278" s="1144"/>
      <c r="D2278" s="2" t="str">
        <f t="shared" si="34"/>
        <v>OK</v>
      </c>
    </row>
    <row r="2279" spans="1:4">
      <c r="A2279" s="10">
        <v>2220</v>
      </c>
      <c r="B2279" s="1144"/>
      <c r="D2279" s="2" t="str">
        <f t="shared" si="34"/>
        <v>OK</v>
      </c>
    </row>
    <row r="2280" spans="1:4">
      <c r="A2280" s="10">
        <v>2221</v>
      </c>
      <c r="B2280" s="1144"/>
      <c r="D2280" s="2" t="str">
        <f t="shared" si="34"/>
        <v>OK</v>
      </c>
    </row>
    <row r="2281" spans="1:4">
      <c r="A2281" s="10">
        <v>2222</v>
      </c>
      <c r="B2281" s="1144"/>
      <c r="D2281" s="2" t="str">
        <f t="shared" si="34"/>
        <v>OK</v>
      </c>
    </row>
    <row r="2282" spans="1:4">
      <c r="A2282" s="10">
        <v>2223</v>
      </c>
      <c r="B2282" s="1144"/>
      <c r="D2282" s="2" t="str">
        <f t="shared" si="34"/>
        <v>OK</v>
      </c>
    </row>
    <row r="2283" spans="1:4">
      <c r="A2283" s="10">
        <v>2224</v>
      </c>
      <c r="B2283" s="1144"/>
      <c r="D2283" s="2" t="str">
        <f t="shared" si="34"/>
        <v>OK</v>
      </c>
    </row>
    <row r="2284" spans="1:4">
      <c r="A2284" s="10">
        <v>2225</v>
      </c>
      <c r="B2284" s="1144"/>
      <c r="D2284" s="2" t="str">
        <f t="shared" si="34"/>
        <v>OK</v>
      </c>
    </row>
    <row r="2285" spans="1:4">
      <c r="A2285" s="10">
        <v>2226</v>
      </c>
      <c r="B2285" s="1144"/>
      <c r="D2285" s="2" t="str">
        <f t="shared" si="34"/>
        <v>OK</v>
      </c>
    </row>
    <row r="2286" spans="1:4">
      <c r="A2286" s="10">
        <v>2227</v>
      </c>
      <c r="B2286" s="1144"/>
      <c r="D2286" s="2" t="str">
        <f t="shared" si="34"/>
        <v>OK</v>
      </c>
    </row>
    <row r="2287" spans="1:4">
      <c r="A2287" s="10">
        <v>2228</v>
      </c>
      <c r="B2287" s="1144"/>
      <c r="D2287" s="2" t="str">
        <f t="shared" si="34"/>
        <v>OK</v>
      </c>
    </row>
    <row r="2288" spans="1:4">
      <c r="A2288" s="10">
        <v>2229</v>
      </c>
      <c r="B2288" s="1144"/>
      <c r="D2288" s="2" t="str">
        <f t="shared" si="34"/>
        <v>OK</v>
      </c>
    </row>
    <row r="2289" spans="1:4">
      <c r="A2289" s="10">
        <v>2230</v>
      </c>
      <c r="B2289" s="1144"/>
      <c r="D2289" s="2" t="str">
        <f t="shared" si="34"/>
        <v>OK</v>
      </c>
    </row>
    <row r="2290" spans="1:4">
      <c r="A2290" s="10">
        <v>2231</v>
      </c>
      <c r="B2290" s="1144"/>
      <c r="D2290" s="2" t="str">
        <f t="shared" si="34"/>
        <v>OK</v>
      </c>
    </row>
    <row r="2291" spans="1:4">
      <c r="A2291" s="10">
        <v>2232</v>
      </c>
      <c r="B2291" s="1144"/>
      <c r="D2291" s="2" t="str">
        <f t="shared" si="34"/>
        <v>OK</v>
      </c>
    </row>
    <row r="2292" spans="1:4">
      <c r="A2292" s="10">
        <v>2233</v>
      </c>
      <c r="B2292" s="1144"/>
      <c r="D2292" s="2" t="str">
        <f t="shared" si="34"/>
        <v>OK</v>
      </c>
    </row>
    <row r="2293" spans="1:4">
      <c r="A2293" s="10">
        <v>2234</v>
      </c>
      <c r="B2293" s="1144"/>
      <c r="D2293" s="2" t="str">
        <f t="shared" si="34"/>
        <v>OK</v>
      </c>
    </row>
    <row r="2294" spans="1:4">
      <c r="A2294" s="10">
        <v>2235</v>
      </c>
      <c r="B2294" s="1144"/>
      <c r="D2294" s="2" t="str">
        <f t="shared" si="34"/>
        <v>OK</v>
      </c>
    </row>
    <row r="2295" spans="1:4">
      <c r="A2295" s="10">
        <v>2236</v>
      </c>
      <c r="B2295" s="1144"/>
      <c r="D2295" s="2" t="str">
        <f t="shared" si="34"/>
        <v>OK</v>
      </c>
    </row>
    <row r="2296" spans="1:4">
      <c r="A2296" s="10">
        <v>2237</v>
      </c>
      <c r="B2296" s="1144"/>
      <c r="D2296" s="2" t="str">
        <f t="shared" si="34"/>
        <v>OK</v>
      </c>
    </row>
    <row r="2297" spans="1:4">
      <c r="A2297" s="10">
        <v>2238</v>
      </c>
      <c r="B2297" s="1144"/>
      <c r="D2297" s="2" t="str">
        <f t="shared" si="34"/>
        <v>OK</v>
      </c>
    </row>
    <row r="2298" spans="1:4">
      <c r="A2298" s="10">
        <v>2239</v>
      </c>
      <c r="B2298" s="1144"/>
      <c r="D2298" s="2" t="str">
        <f t="shared" si="34"/>
        <v>OK</v>
      </c>
    </row>
    <row r="2299" spans="1:4">
      <c r="A2299" s="10">
        <v>2240</v>
      </c>
      <c r="B2299" s="1144"/>
      <c r="D2299" s="2" t="str">
        <f t="shared" si="34"/>
        <v>OK</v>
      </c>
    </row>
    <row r="2300" spans="1:4">
      <c r="A2300" s="10">
        <v>2241</v>
      </c>
      <c r="B2300" s="1144"/>
      <c r="D2300" s="2" t="str">
        <f t="shared" si="34"/>
        <v>OK</v>
      </c>
    </row>
    <row r="2301" spans="1:4">
      <c r="A2301" s="10">
        <v>2242</v>
      </c>
      <c r="B2301" s="1144"/>
      <c r="D2301" s="2" t="str">
        <f t="shared" ref="D2301:D2364" si="35">IF(ISBLANK(B2301),"OK",IF(A2301-B2301=0,"OK","Error?"))</f>
        <v>OK</v>
      </c>
    </row>
    <row r="2302" spans="1:4">
      <c r="A2302" s="10">
        <v>2243</v>
      </c>
      <c r="B2302" s="1144"/>
      <c r="D2302" s="2" t="str">
        <f t="shared" si="35"/>
        <v>OK</v>
      </c>
    </row>
    <row r="2303" spans="1:4">
      <c r="A2303" s="10">
        <v>2244</v>
      </c>
      <c r="B2303" s="1144"/>
      <c r="D2303" s="2" t="str">
        <f t="shared" si="35"/>
        <v>OK</v>
      </c>
    </row>
    <row r="2304" spans="1:4">
      <c r="A2304" s="10">
        <v>2245</v>
      </c>
      <c r="B2304" s="1144"/>
      <c r="D2304" s="2" t="str">
        <f t="shared" si="35"/>
        <v>OK</v>
      </c>
    </row>
    <row r="2305" spans="1:4">
      <c r="A2305" s="10">
        <v>2246</v>
      </c>
      <c r="B2305" s="1144"/>
      <c r="D2305" s="2" t="str">
        <f t="shared" si="35"/>
        <v>OK</v>
      </c>
    </row>
    <row r="2306" spans="1:4">
      <c r="A2306" s="10">
        <v>2247</v>
      </c>
      <c r="B2306" s="1144"/>
      <c r="D2306" s="2" t="str">
        <f t="shared" si="35"/>
        <v>OK</v>
      </c>
    </row>
    <row r="2307" spans="1:4">
      <c r="A2307" s="10">
        <v>2248</v>
      </c>
      <c r="B2307" s="1144"/>
      <c r="D2307" s="2" t="str">
        <f t="shared" si="35"/>
        <v>OK</v>
      </c>
    </row>
    <row r="2308" spans="1:4">
      <c r="A2308" s="10">
        <v>2249</v>
      </c>
      <c r="B2308" s="1144"/>
      <c r="D2308" s="2" t="str">
        <f t="shared" si="35"/>
        <v>OK</v>
      </c>
    </row>
    <row r="2309" spans="1:4">
      <c r="A2309" s="10">
        <v>2250</v>
      </c>
      <c r="B2309" s="1144"/>
      <c r="D2309" s="2" t="str">
        <f t="shared" si="35"/>
        <v>OK</v>
      </c>
    </row>
    <row r="2310" spans="1:4">
      <c r="A2310" s="10">
        <v>2251</v>
      </c>
      <c r="B2310" s="1144"/>
      <c r="D2310" s="2" t="str">
        <f t="shared" si="35"/>
        <v>OK</v>
      </c>
    </row>
    <row r="2311" spans="1:4">
      <c r="A2311" s="10">
        <v>2252</v>
      </c>
      <c r="B2311" s="1144"/>
      <c r="D2311" s="2" t="str">
        <f t="shared" si="35"/>
        <v>OK</v>
      </c>
    </row>
    <row r="2312" spans="1:4">
      <c r="A2312" s="10">
        <v>2253</v>
      </c>
      <c r="B2312" s="1144"/>
      <c r="D2312" s="2" t="str">
        <f t="shared" si="35"/>
        <v>OK</v>
      </c>
    </row>
    <row r="2313" spans="1:4">
      <c r="A2313" s="10">
        <v>2254</v>
      </c>
      <c r="B2313" s="1144"/>
      <c r="D2313" s="2" t="str">
        <f t="shared" si="35"/>
        <v>OK</v>
      </c>
    </row>
    <row r="2314" spans="1:4">
      <c r="A2314" s="10">
        <v>2255</v>
      </c>
      <c r="B2314" s="1144"/>
      <c r="D2314" s="2" t="str">
        <f t="shared" si="35"/>
        <v>OK</v>
      </c>
    </row>
    <row r="2315" spans="1:4">
      <c r="A2315" s="10">
        <v>2256</v>
      </c>
      <c r="B2315" s="1144"/>
      <c r="D2315" s="2" t="str">
        <f t="shared" si="35"/>
        <v>OK</v>
      </c>
    </row>
    <row r="2316" spans="1:4">
      <c r="A2316" s="10">
        <v>2257</v>
      </c>
      <c r="B2316" s="1144"/>
      <c r="D2316" s="2" t="str">
        <f t="shared" si="35"/>
        <v>OK</v>
      </c>
    </row>
    <row r="2317" spans="1:4">
      <c r="A2317" s="10">
        <v>2258</v>
      </c>
      <c r="B2317" s="1144"/>
      <c r="D2317" s="2" t="str">
        <f t="shared" si="35"/>
        <v>OK</v>
      </c>
    </row>
    <row r="2318" spans="1:4">
      <c r="A2318" s="10">
        <v>2259</v>
      </c>
      <c r="B2318" s="1144"/>
      <c r="D2318" s="2" t="str">
        <f t="shared" si="35"/>
        <v>OK</v>
      </c>
    </row>
    <row r="2319" spans="1:4">
      <c r="A2319" s="10">
        <v>2260</v>
      </c>
      <c r="B2319" s="1144"/>
      <c r="D2319" s="2" t="str">
        <f t="shared" si="35"/>
        <v>OK</v>
      </c>
    </row>
    <row r="2320" spans="1:4">
      <c r="A2320" s="10">
        <v>2261</v>
      </c>
      <c r="B2320" s="1144"/>
      <c r="D2320" s="2" t="str">
        <f t="shared" si="35"/>
        <v>OK</v>
      </c>
    </row>
    <row r="2321" spans="1:4">
      <c r="A2321" s="10">
        <v>2262</v>
      </c>
      <c r="B2321" s="1144"/>
      <c r="D2321" s="2" t="str">
        <f t="shared" si="35"/>
        <v>OK</v>
      </c>
    </row>
    <row r="2322" spans="1:4">
      <c r="A2322" s="10">
        <v>2263</v>
      </c>
      <c r="B2322" s="1144"/>
      <c r="D2322" s="2" t="str">
        <f t="shared" si="35"/>
        <v>OK</v>
      </c>
    </row>
    <row r="2323" spans="1:4">
      <c r="A2323" s="10">
        <v>2264</v>
      </c>
      <c r="B2323" s="1144"/>
      <c r="D2323" s="2" t="str">
        <f t="shared" si="35"/>
        <v>OK</v>
      </c>
    </row>
    <row r="2324" spans="1:4">
      <c r="A2324" s="10">
        <v>2265</v>
      </c>
      <c r="B2324" s="1144"/>
      <c r="D2324" s="2" t="str">
        <f t="shared" si="35"/>
        <v>OK</v>
      </c>
    </row>
    <row r="2325" spans="1:4">
      <c r="A2325" s="10">
        <v>2266</v>
      </c>
      <c r="B2325" s="1144"/>
      <c r="D2325" s="2" t="str">
        <f t="shared" si="35"/>
        <v>OK</v>
      </c>
    </row>
    <row r="2326" spans="1:4">
      <c r="A2326" s="10">
        <v>2267</v>
      </c>
      <c r="B2326" s="1144"/>
      <c r="D2326" s="2" t="str">
        <f t="shared" si="35"/>
        <v>OK</v>
      </c>
    </row>
    <row r="2327" spans="1:4">
      <c r="A2327" s="10">
        <v>2268</v>
      </c>
      <c r="B2327" s="1144"/>
      <c r="D2327" s="2" t="str">
        <f t="shared" si="35"/>
        <v>OK</v>
      </c>
    </row>
    <row r="2328" spans="1:4">
      <c r="A2328" s="10">
        <v>2269</v>
      </c>
      <c r="B2328" s="1144"/>
      <c r="D2328" s="2" t="str">
        <f t="shared" si="35"/>
        <v>OK</v>
      </c>
    </row>
    <row r="2329" spans="1:4">
      <c r="A2329" s="10">
        <v>2270</v>
      </c>
      <c r="B2329" s="1144"/>
      <c r="D2329" s="2" t="str">
        <f t="shared" si="35"/>
        <v>OK</v>
      </c>
    </row>
    <row r="2330" spans="1:4">
      <c r="A2330" s="10">
        <v>2271</v>
      </c>
      <c r="B2330" s="1144"/>
      <c r="D2330" s="2" t="str">
        <f t="shared" si="35"/>
        <v>OK</v>
      </c>
    </row>
    <row r="2331" spans="1:4">
      <c r="A2331" s="10">
        <v>2272</v>
      </c>
      <c r="B2331" s="1144"/>
      <c r="D2331" s="2" t="str">
        <f t="shared" si="35"/>
        <v>OK</v>
      </c>
    </row>
    <row r="2332" spans="1:4">
      <c r="A2332" s="10">
        <v>2273</v>
      </c>
      <c r="B2332" s="1144"/>
      <c r="D2332" s="2" t="str">
        <f t="shared" si="35"/>
        <v>OK</v>
      </c>
    </row>
    <row r="2333" spans="1:4">
      <c r="A2333" s="10">
        <v>2274</v>
      </c>
      <c r="B2333" s="1144"/>
      <c r="D2333" s="2" t="str">
        <f t="shared" si="35"/>
        <v>OK</v>
      </c>
    </row>
    <row r="2334" spans="1:4">
      <c r="A2334" s="10">
        <v>2275</v>
      </c>
      <c r="B2334" s="1144"/>
      <c r="D2334" s="2" t="str">
        <f t="shared" si="35"/>
        <v>OK</v>
      </c>
    </row>
    <row r="2335" spans="1:4">
      <c r="A2335" s="10">
        <v>2276</v>
      </c>
      <c r="B2335" s="1144"/>
      <c r="D2335" s="2" t="str">
        <f t="shared" si="35"/>
        <v>OK</v>
      </c>
    </row>
    <row r="2336" spans="1:4">
      <c r="A2336" s="10">
        <v>2277</v>
      </c>
      <c r="B2336" s="1144"/>
      <c r="D2336" s="2" t="str">
        <f t="shared" si="35"/>
        <v>OK</v>
      </c>
    </row>
    <row r="2337" spans="1:4">
      <c r="A2337" s="10">
        <v>2278</v>
      </c>
      <c r="B2337" s="1144"/>
      <c r="D2337" s="2" t="str">
        <f t="shared" si="35"/>
        <v>OK</v>
      </c>
    </row>
    <row r="2338" spans="1:4">
      <c r="A2338" s="10">
        <v>2279</v>
      </c>
      <c r="B2338" s="1144"/>
      <c r="D2338" s="2" t="str">
        <f t="shared" si="35"/>
        <v>OK</v>
      </c>
    </row>
    <row r="2339" spans="1:4">
      <c r="A2339" s="10">
        <v>2280</v>
      </c>
      <c r="B2339" s="1144"/>
      <c r="D2339" s="2" t="str">
        <f t="shared" si="35"/>
        <v>OK</v>
      </c>
    </row>
    <row r="2340" spans="1:4">
      <c r="A2340" s="10">
        <v>2281</v>
      </c>
      <c r="B2340" s="1144"/>
      <c r="D2340" s="2" t="str">
        <f t="shared" si="35"/>
        <v>OK</v>
      </c>
    </row>
    <row r="2341" spans="1:4">
      <c r="A2341" s="10">
        <v>2282</v>
      </c>
      <c r="B2341" s="1144"/>
      <c r="D2341" s="2" t="str">
        <f t="shared" si="35"/>
        <v>OK</v>
      </c>
    </row>
    <row r="2342" spans="1:4">
      <c r="A2342" s="10">
        <v>2283</v>
      </c>
      <c r="B2342" s="1144"/>
      <c r="D2342" s="2" t="str">
        <f t="shared" si="35"/>
        <v>OK</v>
      </c>
    </row>
    <row r="2343" spans="1:4">
      <c r="A2343" s="10">
        <v>2284</v>
      </c>
      <c r="B2343" s="1144"/>
      <c r="D2343" s="2" t="str">
        <f t="shared" si="35"/>
        <v>OK</v>
      </c>
    </row>
    <row r="2344" spans="1:4">
      <c r="A2344" s="10">
        <v>2285</v>
      </c>
      <c r="B2344" s="1144"/>
      <c r="D2344" s="2" t="str">
        <f t="shared" si="35"/>
        <v>OK</v>
      </c>
    </row>
    <row r="2345" spans="1:4">
      <c r="A2345" s="10">
        <v>2286</v>
      </c>
      <c r="B2345" s="1144"/>
      <c r="D2345" s="2" t="str">
        <f t="shared" si="35"/>
        <v>OK</v>
      </c>
    </row>
    <row r="2346" spans="1:4">
      <c r="A2346" s="10">
        <v>2287</v>
      </c>
      <c r="B2346" s="1144"/>
      <c r="D2346" s="2" t="str">
        <f t="shared" si="35"/>
        <v>OK</v>
      </c>
    </row>
    <row r="2347" spans="1:4">
      <c r="A2347" s="10">
        <v>2288</v>
      </c>
      <c r="B2347" s="1144"/>
      <c r="D2347" s="2" t="str">
        <f t="shared" si="35"/>
        <v>OK</v>
      </c>
    </row>
    <row r="2348" spans="1:4">
      <c r="A2348" s="10">
        <v>2289</v>
      </c>
      <c r="B2348" s="1144"/>
      <c r="D2348" s="2" t="str">
        <f t="shared" si="35"/>
        <v>OK</v>
      </c>
    </row>
    <row r="2349" spans="1:4">
      <c r="A2349" s="10">
        <v>2290</v>
      </c>
      <c r="B2349" s="1144"/>
      <c r="D2349" s="2" t="str">
        <f t="shared" si="35"/>
        <v>OK</v>
      </c>
    </row>
    <row r="2350" spans="1:4">
      <c r="A2350" s="10">
        <v>2291</v>
      </c>
      <c r="B2350" s="1144"/>
      <c r="D2350" s="2" t="str">
        <f t="shared" si="35"/>
        <v>OK</v>
      </c>
    </row>
    <row r="2351" spans="1:4">
      <c r="A2351" s="10">
        <v>2292</v>
      </c>
      <c r="B2351" s="1144"/>
      <c r="D2351" s="2" t="str">
        <f t="shared" si="35"/>
        <v>OK</v>
      </c>
    </row>
    <row r="2352" spans="1:4">
      <c r="A2352" s="10">
        <v>2293</v>
      </c>
      <c r="B2352" s="1144"/>
      <c r="D2352" s="2" t="str">
        <f t="shared" si="35"/>
        <v>OK</v>
      </c>
    </row>
    <row r="2353" spans="1:4">
      <c r="A2353" s="10">
        <v>2294</v>
      </c>
      <c r="B2353" s="1144"/>
      <c r="D2353" s="2" t="str">
        <f t="shared" si="35"/>
        <v>OK</v>
      </c>
    </row>
    <row r="2354" spans="1:4">
      <c r="A2354" s="10">
        <v>2295</v>
      </c>
      <c r="B2354" s="1144"/>
      <c r="D2354" s="2" t="str">
        <f t="shared" si="35"/>
        <v>OK</v>
      </c>
    </row>
    <row r="2355" spans="1:4">
      <c r="A2355" s="10">
        <v>2296</v>
      </c>
      <c r="B2355" s="1144"/>
      <c r="D2355" s="2" t="str">
        <f t="shared" si="35"/>
        <v>OK</v>
      </c>
    </row>
    <row r="2356" spans="1:4">
      <c r="A2356" s="10">
        <v>2297</v>
      </c>
      <c r="B2356" s="1144"/>
      <c r="D2356" s="2" t="str">
        <f t="shared" si="35"/>
        <v>OK</v>
      </c>
    </row>
    <row r="2357" spans="1:4">
      <c r="A2357" s="10">
        <v>2298</v>
      </c>
      <c r="B2357" s="1144"/>
      <c r="D2357" s="2" t="str">
        <f t="shared" si="35"/>
        <v>OK</v>
      </c>
    </row>
    <row r="2358" spans="1:4">
      <c r="A2358" s="10">
        <v>2299</v>
      </c>
      <c r="B2358" s="1144"/>
      <c r="D2358" s="2" t="str">
        <f t="shared" si="35"/>
        <v>OK</v>
      </c>
    </row>
    <row r="2359" spans="1:4">
      <c r="A2359" s="10">
        <v>2300</v>
      </c>
      <c r="B2359" s="1144"/>
      <c r="D2359" s="2" t="str">
        <f t="shared" si="35"/>
        <v>OK</v>
      </c>
    </row>
    <row r="2360" spans="1:4">
      <c r="A2360" s="10">
        <v>2301</v>
      </c>
      <c r="B2360" s="1144"/>
      <c r="D2360" s="2" t="str">
        <f t="shared" si="35"/>
        <v>OK</v>
      </c>
    </row>
    <row r="2361" spans="1:4">
      <c r="A2361" s="10">
        <v>2302</v>
      </c>
      <c r="B2361" s="1144"/>
      <c r="D2361" s="2" t="str">
        <f t="shared" si="35"/>
        <v>OK</v>
      </c>
    </row>
    <row r="2362" spans="1:4">
      <c r="A2362" s="10">
        <v>2303</v>
      </c>
      <c r="B2362" s="1144"/>
      <c r="D2362" s="2" t="str">
        <f t="shared" si="35"/>
        <v>OK</v>
      </c>
    </row>
    <row r="2363" spans="1:4">
      <c r="A2363" s="10">
        <v>2304</v>
      </c>
      <c r="B2363" s="1144"/>
      <c r="D2363" s="2" t="str">
        <f t="shared" si="35"/>
        <v>OK</v>
      </c>
    </row>
    <row r="2364" spans="1:4">
      <c r="A2364" s="10">
        <v>2305</v>
      </c>
      <c r="B2364" s="1144"/>
      <c r="D2364" s="2" t="str">
        <f t="shared" si="35"/>
        <v>OK</v>
      </c>
    </row>
    <row r="2365" spans="1:4">
      <c r="A2365" s="10">
        <v>2306</v>
      </c>
      <c r="B2365" s="1144"/>
      <c r="D2365" s="2" t="str">
        <f t="shared" ref="D2365:D2428" si="36">IF(ISBLANK(B2365),"OK",IF(A2365-B2365=0,"OK","Error?"))</f>
        <v>OK</v>
      </c>
    </row>
    <row r="2366" spans="1:4">
      <c r="A2366" s="10">
        <v>2307</v>
      </c>
      <c r="B2366" s="1144"/>
      <c r="D2366" s="2" t="str">
        <f t="shared" si="36"/>
        <v>OK</v>
      </c>
    </row>
    <row r="2367" spans="1:4">
      <c r="A2367" s="10">
        <v>2308</v>
      </c>
      <c r="B2367" s="1144"/>
      <c r="D2367" s="2" t="str">
        <f t="shared" si="36"/>
        <v>OK</v>
      </c>
    </row>
    <row r="2368" spans="1:4">
      <c r="A2368" s="10">
        <v>2309</v>
      </c>
      <c r="B2368" s="1144"/>
      <c r="D2368" s="2" t="str">
        <f t="shared" si="36"/>
        <v>OK</v>
      </c>
    </row>
    <row r="2369" spans="1:4">
      <c r="A2369" s="10">
        <v>2310</v>
      </c>
      <c r="B2369" s="1144"/>
      <c r="D2369" s="2" t="str">
        <f t="shared" si="36"/>
        <v>OK</v>
      </c>
    </row>
    <row r="2370" spans="1:4">
      <c r="A2370" s="10">
        <v>2311</v>
      </c>
      <c r="B2370" s="1144"/>
      <c r="D2370" s="2" t="str">
        <f t="shared" si="36"/>
        <v>OK</v>
      </c>
    </row>
    <row r="2371" spans="1:4">
      <c r="A2371" s="10">
        <v>2312</v>
      </c>
      <c r="B2371" s="1144"/>
      <c r="D2371" s="2" t="str">
        <f t="shared" si="36"/>
        <v>OK</v>
      </c>
    </row>
    <row r="2372" spans="1:4">
      <c r="A2372" s="10">
        <v>2313</v>
      </c>
      <c r="B2372" s="1144"/>
      <c r="D2372" s="2" t="str">
        <f t="shared" si="36"/>
        <v>OK</v>
      </c>
    </row>
    <row r="2373" spans="1:4">
      <c r="A2373" s="10">
        <v>2314</v>
      </c>
      <c r="B2373" s="1144"/>
      <c r="D2373" s="2" t="str">
        <f t="shared" si="36"/>
        <v>OK</v>
      </c>
    </row>
    <row r="2374" spans="1:4">
      <c r="A2374" s="10">
        <v>2315</v>
      </c>
      <c r="B2374" s="1144"/>
      <c r="D2374" s="2" t="str">
        <f t="shared" si="36"/>
        <v>OK</v>
      </c>
    </row>
    <row r="2375" spans="1:4">
      <c r="A2375" s="10">
        <v>2316</v>
      </c>
      <c r="B2375" s="1144"/>
      <c r="D2375" s="2" t="str">
        <f t="shared" si="36"/>
        <v>OK</v>
      </c>
    </row>
    <row r="2376" spans="1:4">
      <c r="A2376" s="10">
        <v>2317</v>
      </c>
      <c r="B2376" s="1144"/>
      <c r="D2376" s="2" t="str">
        <f t="shared" si="36"/>
        <v>OK</v>
      </c>
    </row>
    <row r="2377" spans="1:4">
      <c r="A2377" s="10">
        <v>2318</v>
      </c>
      <c r="B2377" s="1144"/>
      <c r="D2377" s="2" t="str">
        <f t="shared" si="36"/>
        <v>OK</v>
      </c>
    </row>
    <row r="2378" spans="1:4">
      <c r="A2378" s="10">
        <v>2319</v>
      </c>
      <c r="B2378" s="1144"/>
      <c r="D2378" s="2" t="str">
        <f t="shared" si="36"/>
        <v>OK</v>
      </c>
    </row>
    <row r="2379" spans="1:4">
      <c r="A2379" s="10">
        <v>2320</v>
      </c>
      <c r="B2379" s="1144"/>
      <c r="D2379" s="2" t="str">
        <f t="shared" si="36"/>
        <v>OK</v>
      </c>
    </row>
    <row r="2380" spans="1:4">
      <c r="A2380" s="10">
        <v>2321</v>
      </c>
      <c r="B2380" s="1144"/>
      <c r="D2380" s="2" t="str">
        <f t="shared" si="36"/>
        <v>OK</v>
      </c>
    </row>
    <row r="2381" spans="1:4">
      <c r="A2381" s="10">
        <v>2322</v>
      </c>
      <c r="B2381" s="1144"/>
      <c r="D2381" s="2" t="str">
        <f t="shared" si="36"/>
        <v>OK</v>
      </c>
    </row>
    <row r="2382" spans="1:4">
      <c r="A2382" s="10">
        <v>2323</v>
      </c>
      <c r="B2382" s="1144"/>
      <c r="D2382" s="2" t="str">
        <f t="shared" si="36"/>
        <v>OK</v>
      </c>
    </row>
    <row r="2383" spans="1:4">
      <c r="A2383" s="10">
        <v>2324</v>
      </c>
      <c r="B2383" s="1144"/>
      <c r="D2383" s="2" t="str">
        <f t="shared" si="36"/>
        <v>OK</v>
      </c>
    </row>
    <row r="2384" spans="1:4">
      <c r="A2384" s="10">
        <v>2325</v>
      </c>
      <c r="B2384" s="1144"/>
      <c r="D2384" s="2" t="str">
        <f t="shared" si="36"/>
        <v>OK</v>
      </c>
    </row>
    <row r="2385" spans="1:4">
      <c r="A2385" s="10">
        <v>2326</v>
      </c>
      <c r="B2385" s="1144"/>
      <c r="D2385" s="2" t="str">
        <f t="shared" si="36"/>
        <v>OK</v>
      </c>
    </row>
    <row r="2386" spans="1:4">
      <c r="A2386" s="10">
        <v>2327</v>
      </c>
      <c r="B2386" s="1144"/>
      <c r="D2386" s="2" t="str">
        <f t="shared" si="36"/>
        <v>OK</v>
      </c>
    </row>
    <row r="2387" spans="1:4">
      <c r="A2387" s="10">
        <v>2328</v>
      </c>
      <c r="B2387" s="1144"/>
      <c r="D2387" s="2" t="str">
        <f t="shared" si="36"/>
        <v>OK</v>
      </c>
    </row>
    <row r="2388" spans="1:4">
      <c r="A2388" s="10">
        <v>2329</v>
      </c>
      <c r="B2388" s="1144"/>
      <c r="D2388" s="2" t="str">
        <f t="shared" si="36"/>
        <v>OK</v>
      </c>
    </row>
    <row r="2389" spans="1:4">
      <c r="A2389" s="10">
        <v>2330</v>
      </c>
      <c r="B2389" s="1144"/>
      <c r="D2389" s="2" t="str">
        <f t="shared" si="36"/>
        <v>OK</v>
      </c>
    </row>
    <row r="2390" spans="1:4">
      <c r="A2390" s="10">
        <v>2331</v>
      </c>
      <c r="B2390" s="1144"/>
      <c r="D2390" s="2" t="str">
        <f t="shared" si="36"/>
        <v>OK</v>
      </c>
    </row>
    <row r="2391" spans="1:4">
      <c r="A2391" s="10">
        <v>2332</v>
      </c>
      <c r="B2391" s="1144"/>
      <c r="D2391" s="2" t="str">
        <f t="shared" si="36"/>
        <v>OK</v>
      </c>
    </row>
    <row r="2392" spans="1:4">
      <c r="A2392" s="10">
        <v>2333</v>
      </c>
      <c r="B2392" s="1144"/>
      <c r="D2392" s="2" t="str">
        <f t="shared" si="36"/>
        <v>OK</v>
      </c>
    </row>
    <row r="2393" spans="1:4">
      <c r="A2393" s="10">
        <v>2334</v>
      </c>
      <c r="B2393" s="1144"/>
      <c r="D2393" s="2" t="str">
        <f t="shared" si="36"/>
        <v>OK</v>
      </c>
    </row>
    <row r="2394" spans="1:4">
      <c r="A2394" s="10">
        <v>2335</v>
      </c>
      <c r="B2394" s="1144"/>
      <c r="D2394" s="2" t="str">
        <f t="shared" si="36"/>
        <v>OK</v>
      </c>
    </row>
    <row r="2395" spans="1:4">
      <c r="A2395" s="10">
        <v>2336</v>
      </c>
      <c r="B2395" s="1144"/>
      <c r="D2395" s="2" t="str">
        <f t="shared" si="36"/>
        <v>OK</v>
      </c>
    </row>
    <row r="2396" spans="1:4">
      <c r="A2396" s="10">
        <v>2337</v>
      </c>
      <c r="B2396" s="1144"/>
      <c r="D2396" s="2" t="str">
        <f t="shared" si="36"/>
        <v>OK</v>
      </c>
    </row>
    <row r="2397" spans="1:4">
      <c r="A2397" s="10">
        <v>2338</v>
      </c>
      <c r="B2397" s="1144"/>
      <c r="D2397" s="2" t="str">
        <f t="shared" si="36"/>
        <v>OK</v>
      </c>
    </row>
    <row r="2398" spans="1:4">
      <c r="A2398" s="10">
        <v>2339</v>
      </c>
      <c r="B2398" s="1144"/>
      <c r="D2398" s="2" t="str">
        <f t="shared" si="36"/>
        <v>OK</v>
      </c>
    </row>
    <row r="2399" spans="1:4">
      <c r="A2399" s="10">
        <v>2340</v>
      </c>
      <c r="B2399" s="1144"/>
      <c r="D2399" s="2" t="str">
        <f t="shared" si="36"/>
        <v>OK</v>
      </c>
    </row>
    <row r="2400" spans="1:4">
      <c r="A2400" s="10">
        <v>2341</v>
      </c>
      <c r="B2400" s="1144"/>
      <c r="D2400" s="2" t="str">
        <f t="shared" si="36"/>
        <v>OK</v>
      </c>
    </row>
    <row r="2401" spans="1:4">
      <c r="A2401" s="10">
        <v>2342</v>
      </c>
      <c r="B2401" s="1144"/>
      <c r="D2401" s="2" t="str">
        <f t="shared" si="36"/>
        <v>OK</v>
      </c>
    </row>
    <row r="2402" spans="1:4">
      <c r="A2402" s="10">
        <v>2343</v>
      </c>
      <c r="B2402" s="1144"/>
      <c r="D2402" s="2" t="str">
        <f t="shared" si="36"/>
        <v>OK</v>
      </c>
    </row>
    <row r="2403" spans="1:4">
      <c r="A2403" s="10">
        <v>2344</v>
      </c>
      <c r="B2403" s="1144"/>
      <c r="D2403" s="2" t="str">
        <f t="shared" si="36"/>
        <v>OK</v>
      </c>
    </row>
    <row r="2404" spans="1:4">
      <c r="A2404" s="10">
        <v>2345</v>
      </c>
      <c r="B2404" s="1144"/>
      <c r="D2404" s="2" t="str">
        <f t="shared" si="36"/>
        <v>OK</v>
      </c>
    </row>
    <row r="2405" spans="1:4">
      <c r="A2405" s="10">
        <v>2346</v>
      </c>
      <c r="B2405" s="1144"/>
      <c r="D2405" s="2" t="str">
        <f t="shared" si="36"/>
        <v>OK</v>
      </c>
    </row>
    <row r="2406" spans="1:4">
      <c r="A2406" s="10">
        <v>2347</v>
      </c>
      <c r="B2406" s="1144"/>
      <c r="D2406" s="2" t="str">
        <f t="shared" si="36"/>
        <v>OK</v>
      </c>
    </row>
    <row r="2407" spans="1:4">
      <c r="A2407" s="10">
        <v>2348</v>
      </c>
      <c r="B2407" s="1144"/>
      <c r="D2407" s="2" t="str">
        <f t="shared" si="36"/>
        <v>OK</v>
      </c>
    </row>
    <row r="2408" spans="1:4">
      <c r="A2408" s="10">
        <v>2349</v>
      </c>
      <c r="B2408" s="1144"/>
      <c r="D2408" s="2" t="str">
        <f t="shared" si="36"/>
        <v>OK</v>
      </c>
    </row>
    <row r="2409" spans="1:4">
      <c r="A2409" s="10">
        <v>2350</v>
      </c>
      <c r="B2409" s="1144"/>
      <c r="D2409" s="2" t="str">
        <f t="shared" si="36"/>
        <v>OK</v>
      </c>
    </row>
    <row r="2410" spans="1:4">
      <c r="A2410" s="10">
        <v>2351</v>
      </c>
      <c r="B2410" s="1144"/>
      <c r="D2410" s="2" t="str">
        <f t="shared" si="36"/>
        <v>OK</v>
      </c>
    </row>
    <row r="2411" spans="1:4">
      <c r="A2411" s="10">
        <v>2352</v>
      </c>
      <c r="B2411" s="1144"/>
      <c r="D2411" s="2" t="str">
        <f t="shared" si="36"/>
        <v>OK</v>
      </c>
    </row>
    <row r="2412" spans="1:4">
      <c r="A2412" s="10">
        <v>2353</v>
      </c>
      <c r="B2412" s="1144"/>
      <c r="D2412" s="2" t="str">
        <f t="shared" si="36"/>
        <v>OK</v>
      </c>
    </row>
    <row r="2413" spans="1:4">
      <c r="A2413" s="10">
        <v>2354</v>
      </c>
      <c r="B2413" s="1144"/>
      <c r="D2413" s="2" t="str">
        <f t="shared" si="36"/>
        <v>OK</v>
      </c>
    </row>
    <row r="2414" spans="1:4">
      <c r="A2414" s="10">
        <v>2355</v>
      </c>
      <c r="B2414" s="1144"/>
      <c r="D2414" s="2" t="str">
        <f t="shared" si="36"/>
        <v>OK</v>
      </c>
    </row>
    <row r="2415" spans="1:4">
      <c r="A2415" s="10">
        <v>2356</v>
      </c>
      <c r="B2415" s="1144"/>
      <c r="D2415" s="2" t="str">
        <f t="shared" si="36"/>
        <v>OK</v>
      </c>
    </row>
    <row r="2416" spans="1:4">
      <c r="A2416" s="10">
        <v>2357</v>
      </c>
      <c r="B2416" s="1144"/>
      <c r="D2416" s="2" t="str">
        <f t="shared" si="36"/>
        <v>OK</v>
      </c>
    </row>
    <row r="2417" spans="1:4">
      <c r="A2417" s="10">
        <v>2358</v>
      </c>
      <c r="B2417" s="1144"/>
      <c r="D2417" s="2" t="str">
        <f t="shared" si="36"/>
        <v>OK</v>
      </c>
    </row>
    <row r="2418" spans="1:4">
      <c r="A2418" s="10">
        <v>2359</v>
      </c>
      <c r="B2418" s="1144"/>
      <c r="D2418" s="2" t="str">
        <f t="shared" si="36"/>
        <v>OK</v>
      </c>
    </row>
    <row r="2419" spans="1:4">
      <c r="A2419" s="10">
        <v>2360</v>
      </c>
      <c r="B2419" s="1144"/>
      <c r="D2419" s="2" t="str">
        <f t="shared" si="36"/>
        <v>OK</v>
      </c>
    </row>
    <row r="2420" spans="1:4">
      <c r="A2420" s="10">
        <v>2361</v>
      </c>
      <c r="B2420" s="1144"/>
      <c r="D2420" s="2" t="str">
        <f t="shared" si="36"/>
        <v>OK</v>
      </c>
    </row>
    <row r="2421" spans="1:4">
      <c r="A2421" s="10">
        <v>2362</v>
      </c>
      <c r="B2421" s="1144"/>
      <c r="D2421" s="2" t="str">
        <f t="shared" si="36"/>
        <v>OK</v>
      </c>
    </row>
    <row r="2422" spans="1:4">
      <c r="A2422" s="10">
        <v>2363</v>
      </c>
      <c r="B2422" s="1144"/>
      <c r="D2422" s="2" t="str">
        <f t="shared" si="36"/>
        <v>OK</v>
      </c>
    </row>
    <row r="2423" spans="1:4">
      <c r="A2423" s="10">
        <v>2364</v>
      </c>
      <c r="B2423" s="1144"/>
      <c r="D2423" s="2" t="str">
        <f t="shared" si="36"/>
        <v>OK</v>
      </c>
    </row>
    <row r="2424" spans="1:4">
      <c r="A2424" s="10">
        <v>2365</v>
      </c>
      <c r="B2424" s="1144"/>
      <c r="D2424" s="2" t="str">
        <f t="shared" si="36"/>
        <v>OK</v>
      </c>
    </row>
    <row r="2425" spans="1:4">
      <c r="A2425" s="10">
        <v>2366</v>
      </c>
      <c r="B2425" s="1144"/>
      <c r="D2425" s="2" t="str">
        <f t="shared" si="36"/>
        <v>OK</v>
      </c>
    </row>
    <row r="2426" spans="1:4">
      <c r="A2426" s="10">
        <v>2367</v>
      </c>
      <c r="B2426" s="1144"/>
      <c r="D2426" s="2" t="str">
        <f t="shared" si="36"/>
        <v>OK</v>
      </c>
    </row>
    <row r="2427" spans="1:4">
      <c r="A2427" s="10">
        <v>2368</v>
      </c>
      <c r="B2427" s="1144"/>
      <c r="D2427" s="2" t="str">
        <f t="shared" si="36"/>
        <v>OK</v>
      </c>
    </row>
    <row r="2428" spans="1:4">
      <c r="A2428" s="10">
        <v>2369</v>
      </c>
      <c r="B2428" s="1144"/>
      <c r="D2428" s="2" t="str">
        <f t="shared" si="36"/>
        <v>OK</v>
      </c>
    </row>
    <row r="2429" spans="1:4">
      <c r="A2429" s="10">
        <v>2370</v>
      </c>
      <c r="B2429" s="1144"/>
      <c r="D2429" s="2" t="str">
        <f t="shared" ref="D2429:D2492" si="37">IF(ISBLANK(B2429),"OK",IF(A2429-B2429=0,"OK","Error?"))</f>
        <v>OK</v>
      </c>
    </row>
    <row r="2430" spans="1:4">
      <c r="A2430" s="10">
        <v>2371</v>
      </c>
      <c r="B2430" s="1144"/>
      <c r="D2430" s="2" t="str">
        <f t="shared" si="37"/>
        <v>OK</v>
      </c>
    </row>
    <row r="2431" spans="1:4">
      <c r="A2431" s="10">
        <v>2372</v>
      </c>
      <c r="B2431" s="1144"/>
      <c r="D2431" s="2" t="str">
        <f t="shared" si="37"/>
        <v>OK</v>
      </c>
    </row>
    <row r="2432" spans="1:4">
      <c r="A2432" s="10">
        <v>2373</v>
      </c>
      <c r="B2432" s="1144"/>
      <c r="D2432" s="2" t="str">
        <f t="shared" si="37"/>
        <v>OK</v>
      </c>
    </row>
    <row r="2433" spans="1:4">
      <c r="A2433" s="5">
        <v>2374</v>
      </c>
      <c r="B2433" s="1144">
        <f>'Assets-Liab 5-6'!C38</f>
        <v>0</v>
      </c>
      <c r="D2433" s="2" t="str">
        <f t="shared" si="37"/>
        <v>Error?</v>
      </c>
    </row>
    <row r="2434" spans="1:4">
      <c r="A2434" s="10">
        <v>2375</v>
      </c>
      <c r="B2434" s="1144"/>
      <c r="D2434" s="2" t="str">
        <f t="shared" si="37"/>
        <v>OK</v>
      </c>
    </row>
    <row r="2435" spans="1:4">
      <c r="A2435" s="5">
        <v>2376</v>
      </c>
      <c r="B2435" s="1144">
        <f>'Assets-Liab 5-6'!D38</f>
        <v>4002095</v>
      </c>
      <c r="D2435" s="2" t="str">
        <f t="shared" si="37"/>
        <v>Error?</v>
      </c>
    </row>
    <row r="2436" spans="1:4">
      <c r="A2436" s="10">
        <v>2377</v>
      </c>
      <c r="B2436" s="1144"/>
      <c r="D2436" s="2" t="str">
        <f t="shared" si="37"/>
        <v>OK</v>
      </c>
    </row>
    <row r="2437" spans="1:4">
      <c r="A2437" s="10">
        <v>2378</v>
      </c>
      <c r="B2437" s="1144"/>
      <c r="D2437" s="2" t="str">
        <f t="shared" si="37"/>
        <v>OK</v>
      </c>
    </row>
    <row r="2438" spans="1:4">
      <c r="A2438" s="10">
        <v>2379</v>
      </c>
      <c r="B2438" s="1144"/>
      <c r="D2438" s="2" t="str">
        <f t="shared" si="37"/>
        <v>OK</v>
      </c>
    </row>
    <row r="2439" spans="1:4">
      <c r="A2439" s="10">
        <v>2380</v>
      </c>
      <c r="B2439" s="1144"/>
      <c r="D2439" s="2" t="str">
        <f t="shared" si="37"/>
        <v>OK</v>
      </c>
    </row>
    <row r="2440" spans="1:4">
      <c r="A2440" s="10">
        <v>2381</v>
      </c>
      <c r="B2440" s="1144"/>
      <c r="D2440" s="2" t="str">
        <f t="shared" si="37"/>
        <v>OK</v>
      </c>
    </row>
    <row r="2441" spans="1:4">
      <c r="A2441" s="10">
        <v>2382</v>
      </c>
      <c r="B2441" s="1144"/>
      <c r="D2441" s="2" t="str">
        <f t="shared" si="37"/>
        <v>OK</v>
      </c>
    </row>
    <row r="2442" spans="1:4">
      <c r="A2442" s="10">
        <v>2383</v>
      </c>
      <c r="B2442" s="1144"/>
      <c r="D2442" s="2" t="str">
        <f t="shared" si="37"/>
        <v>OK</v>
      </c>
    </row>
    <row r="2443" spans="1:4">
      <c r="A2443" s="10">
        <v>2384</v>
      </c>
      <c r="B2443" s="1144"/>
      <c r="D2443" s="2" t="str">
        <f t="shared" si="37"/>
        <v>OK</v>
      </c>
    </row>
    <row r="2444" spans="1:4">
      <c r="A2444" s="10">
        <v>2385</v>
      </c>
      <c r="B2444" s="1144"/>
      <c r="D2444" s="2" t="str">
        <f t="shared" si="37"/>
        <v>OK</v>
      </c>
    </row>
    <row r="2445" spans="1:4">
      <c r="A2445" s="10">
        <v>2386</v>
      </c>
      <c r="B2445" s="1144"/>
      <c r="D2445" s="2" t="str">
        <f t="shared" si="37"/>
        <v>OK</v>
      </c>
    </row>
    <row r="2446" spans="1:4">
      <c r="A2446" s="10">
        <v>2387</v>
      </c>
      <c r="B2446" s="1144"/>
      <c r="D2446" s="2" t="str">
        <f t="shared" si="37"/>
        <v>OK</v>
      </c>
    </row>
    <row r="2447" spans="1:4">
      <c r="A2447" s="10">
        <v>2388</v>
      </c>
      <c r="B2447" s="1144"/>
      <c r="D2447" s="2" t="str">
        <f t="shared" si="37"/>
        <v>OK</v>
      </c>
    </row>
    <row r="2448" spans="1:4">
      <c r="A2448" s="10">
        <v>2389</v>
      </c>
      <c r="B2448" s="1144"/>
      <c r="D2448" s="2" t="str">
        <f t="shared" si="37"/>
        <v>OK</v>
      </c>
    </row>
    <row r="2449" spans="1:4">
      <c r="A2449" s="10">
        <v>2390</v>
      </c>
      <c r="B2449" s="1144"/>
      <c r="D2449" s="2" t="str">
        <f t="shared" si="37"/>
        <v>OK</v>
      </c>
    </row>
    <row r="2450" spans="1:4">
      <c r="A2450" s="10">
        <v>2391</v>
      </c>
      <c r="B2450" s="1144"/>
      <c r="D2450" s="2" t="str">
        <f t="shared" si="37"/>
        <v>OK</v>
      </c>
    </row>
    <row r="2451" spans="1:4">
      <c r="A2451" s="10">
        <v>2392</v>
      </c>
      <c r="B2451" s="1144"/>
      <c r="D2451" s="2" t="str">
        <f t="shared" si="37"/>
        <v>OK</v>
      </c>
    </row>
    <row r="2452" spans="1:4">
      <c r="A2452" s="10">
        <v>2393</v>
      </c>
      <c r="B2452" s="1144"/>
      <c r="D2452" s="2" t="str">
        <f t="shared" si="37"/>
        <v>OK</v>
      </c>
    </row>
    <row r="2453" spans="1:4">
      <c r="A2453" s="10">
        <v>2394</v>
      </c>
      <c r="B2453" s="1144"/>
      <c r="D2453" s="2" t="str">
        <f t="shared" si="37"/>
        <v>OK</v>
      </c>
    </row>
    <row r="2454" spans="1:4">
      <c r="A2454" s="10">
        <v>2395</v>
      </c>
      <c r="B2454" s="1144"/>
      <c r="D2454" s="2" t="str">
        <f t="shared" si="37"/>
        <v>OK</v>
      </c>
    </row>
    <row r="2455" spans="1:4">
      <c r="A2455" s="10">
        <v>2396</v>
      </c>
      <c r="B2455" s="1144"/>
      <c r="D2455" s="2" t="str">
        <f t="shared" si="37"/>
        <v>OK</v>
      </c>
    </row>
    <row r="2456" spans="1:4">
      <c r="A2456" s="10">
        <v>2397</v>
      </c>
      <c r="B2456" s="1144"/>
      <c r="D2456" s="2" t="str">
        <f t="shared" si="37"/>
        <v>OK</v>
      </c>
    </row>
    <row r="2457" spans="1:4">
      <c r="A2457" s="10">
        <v>2398</v>
      </c>
      <c r="B2457" s="1144"/>
      <c r="D2457" s="2" t="str">
        <f t="shared" si="37"/>
        <v>OK</v>
      </c>
    </row>
    <row r="2458" spans="1:4">
      <c r="A2458" s="10">
        <v>2399</v>
      </c>
      <c r="B2458" s="1144"/>
      <c r="D2458" s="2" t="str">
        <f t="shared" si="37"/>
        <v>OK</v>
      </c>
    </row>
    <row r="2459" spans="1:4">
      <c r="A2459" s="10">
        <v>2400</v>
      </c>
      <c r="B2459" s="1144"/>
      <c r="D2459" s="2" t="str">
        <f t="shared" si="37"/>
        <v>OK</v>
      </c>
    </row>
    <row r="2460" spans="1:4">
      <c r="A2460" s="10">
        <v>2401</v>
      </c>
      <c r="B2460" s="1144"/>
      <c r="D2460" s="2" t="str">
        <f t="shared" si="37"/>
        <v>OK</v>
      </c>
    </row>
    <row r="2461" spans="1:4">
      <c r="A2461" s="10">
        <v>2402</v>
      </c>
      <c r="B2461" s="1144"/>
      <c r="D2461" s="2" t="str">
        <f t="shared" si="37"/>
        <v>OK</v>
      </c>
    </row>
    <row r="2462" spans="1:4">
      <c r="A2462" s="10">
        <v>2403</v>
      </c>
      <c r="B2462" s="1144"/>
      <c r="D2462" s="2" t="str">
        <f t="shared" si="37"/>
        <v>OK</v>
      </c>
    </row>
    <row r="2463" spans="1:4">
      <c r="A2463" s="10">
        <v>2404</v>
      </c>
      <c r="B2463" s="1144"/>
      <c r="D2463" s="2" t="str">
        <f t="shared" si="37"/>
        <v>OK</v>
      </c>
    </row>
    <row r="2464" spans="1:4">
      <c r="A2464" s="10">
        <v>2405</v>
      </c>
      <c r="B2464" s="1144"/>
      <c r="D2464" s="2" t="str">
        <f t="shared" si="37"/>
        <v>OK</v>
      </c>
    </row>
    <row r="2465" spans="1:4">
      <c r="A2465" s="10">
        <v>2406</v>
      </c>
      <c r="B2465" s="1144"/>
      <c r="D2465" s="2" t="str">
        <f t="shared" si="37"/>
        <v>OK</v>
      </c>
    </row>
    <row r="2466" spans="1:4">
      <c r="A2466" s="10">
        <v>2407</v>
      </c>
      <c r="B2466" s="1144"/>
      <c r="D2466" s="2" t="str">
        <f t="shared" si="37"/>
        <v>OK</v>
      </c>
    </row>
    <row r="2467" spans="1:4">
      <c r="A2467" s="10">
        <v>2408</v>
      </c>
      <c r="B2467" s="1144"/>
      <c r="D2467" s="2" t="str">
        <f t="shared" si="37"/>
        <v>OK</v>
      </c>
    </row>
    <row r="2468" spans="1:4">
      <c r="A2468" s="10">
        <v>2409</v>
      </c>
      <c r="B2468" s="1144"/>
      <c r="D2468" s="2" t="str">
        <f t="shared" si="37"/>
        <v>OK</v>
      </c>
    </row>
    <row r="2469" spans="1:4">
      <c r="A2469" s="10">
        <v>2410</v>
      </c>
      <c r="B2469" s="1144"/>
      <c r="D2469" s="2" t="str">
        <f t="shared" si="37"/>
        <v>OK</v>
      </c>
    </row>
    <row r="2470" spans="1:4">
      <c r="A2470" s="10">
        <v>2411</v>
      </c>
      <c r="B2470" s="1144"/>
      <c r="D2470" s="2" t="str">
        <f t="shared" si="37"/>
        <v>OK</v>
      </c>
    </row>
    <row r="2471" spans="1:4">
      <c r="A2471" s="10">
        <v>2412</v>
      </c>
      <c r="B2471" s="1144"/>
      <c r="D2471" s="2" t="str">
        <f t="shared" si="37"/>
        <v>OK</v>
      </c>
    </row>
    <row r="2472" spans="1:4">
      <c r="A2472" s="10">
        <v>2413</v>
      </c>
      <c r="B2472" s="1144"/>
      <c r="D2472" s="2" t="str">
        <f t="shared" si="37"/>
        <v>OK</v>
      </c>
    </row>
    <row r="2473" spans="1:4">
      <c r="A2473" s="5">
        <v>2414</v>
      </c>
      <c r="B2473" s="1144">
        <f>'Assets-Liab 5-6'!F38</f>
        <v>0</v>
      </c>
      <c r="D2473" s="2" t="str">
        <f t="shared" si="37"/>
        <v>Error?</v>
      </c>
    </row>
    <row r="2474" spans="1:4">
      <c r="A2474" s="10">
        <v>2415</v>
      </c>
      <c r="B2474" s="1144"/>
      <c r="D2474" s="2" t="str">
        <f t="shared" si="37"/>
        <v>OK</v>
      </c>
    </row>
    <row r="2475" spans="1:4">
      <c r="A2475" s="5">
        <v>2416</v>
      </c>
      <c r="B2475" s="1144">
        <f>'Assets-Liab 5-6'!G38</f>
        <v>0</v>
      </c>
      <c r="D2475" s="2" t="str">
        <f t="shared" si="37"/>
        <v>Error?</v>
      </c>
    </row>
    <row r="2476" spans="1:4">
      <c r="A2476" s="10">
        <v>2417</v>
      </c>
      <c r="B2476" s="1144"/>
      <c r="D2476" s="2" t="str">
        <f t="shared" si="37"/>
        <v>OK</v>
      </c>
    </row>
    <row r="2477" spans="1:4">
      <c r="A2477" s="10">
        <v>2418</v>
      </c>
      <c r="B2477" s="1144"/>
      <c r="D2477" s="2" t="str">
        <f t="shared" si="37"/>
        <v>OK</v>
      </c>
    </row>
    <row r="2478" spans="1:4">
      <c r="A2478" s="10">
        <v>2419</v>
      </c>
      <c r="B2478" s="1144"/>
      <c r="D2478" s="2" t="str">
        <f t="shared" si="37"/>
        <v>OK</v>
      </c>
    </row>
    <row r="2479" spans="1:4">
      <c r="A2479" s="10">
        <v>2420</v>
      </c>
      <c r="B2479" s="1144"/>
      <c r="D2479" s="2" t="str">
        <f t="shared" si="37"/>
        <v>OK</v>
      </c>
    </row>
    <row r="2480" spans="1:4">
      <c r="A2480" s="10">
        <v>2421</v>
      </c>
      <c r="B2480" s="1144"/>
      <c r="D2480" s="2" t="str">
        <f t="shared" si="37"/>
        <v>OK</v>
      </c>
    </row>
    <row r="2481" spans="1:4">
      <c r="A2481" s="10">
        <v>2422</v>
      </c>
      <c r="B2481" s="1144"/>
      <c r="D2481" s="2" t="str">
        <f t="shared" si="37"/>
        <v>OK</v>
      </c>
    </row>
    <row r="2482" spans="1:4">
      <c r="A2482" s="10">
        <v>2423</v>
      </c>
      <c r="B2482" s="1144"/>
      <c r="D2482" s="2" t="str">
        <f t="shared" si="37"/>
        <v>OK</v>
      </c>
    </row>
    <row r="2483" spans="1:4">
      <c r="A2483" s="10">
        <v>2424</v>
      </c>
      <c r="B2483" s="1144"/>
      <c r="D2483" s="2" t="str">
        <f t="shared" si="37"/>
        <v>OK</v>
      </c>
    </row>
    <row r="2484" spans="1:4">
      <c r="A2484" s="10">
        <v>2425</v>
      </c>
      <c r="B2484" s="1144"/>
      <c r="D2484" s="2" t="str">
        <f t="shared" si="37"/>
        <v>OK</v>
      </c>
    </row>
    <row r="2485" spans="1:4">
      <c r="A2485" s="10">
        <v>2426</v>
      </c>
      <c r="B2485" s="1144"/>
      <c r="D2485" s="2" t="str">
        <f t="shared" si="37"/>
        <v>OK</v>
      </c>
    </row>
    <row r="2486" spans="1:4">
      <c r="A2486" s="10">
        <v>2427</v>
      </c>
      <c r="B2486" s="1144"/>
      <c r="D2486" s="2" t="str">
        <f t="shared" si="37"/>
        <v>OK</v>
      </c>
    </row>
    <row r="2487" spans="1:4">
      <c r="A2487" s="10">
        <v>2428</v>
      </c>
      <c r="B2487" s="1144"/>
      <c r="D2487" s="2" t="str">
        <f t="shared" si="37"/>
        <v>OK</v>
      </c>
    </row>
    <row r="2488" spans="1:4">
      <c r="A2488" s="10">
        <v>2429</v>
      </c>
      <c r="B2488" s="1144"/>
      <c r="D2488" s="2" t="str">
        <f t="shared" si="37"/>
        <v>OK</v>
      </c>
    </row>
    <row r="2489" spans="1:4">
      <c r="A2489" s="10">
        <v>2430</v>
      </c>
      <c r="B2489" s="1144"/>
      <c r="D2489" s="2" t="str">
        <f t="shared" si="37"/>
        <v>OK</v>
      </c>
    </row>
    <row r="2490" spans="1:4">
      <c r="A2490" s="10">
        <v>2431</v>
      </c>
      <c r="B2490" s="1144"/>
      <c r="D2490" s="2" t="str">
        <f t="shared" si="37"/>
        <v>OK</v>
      </c>
    </row>
    <row r="2491" spans="1:4">
      <c r="A2491" s="10">
        <v>2432</v>
      </c>
      <c r="B2491" s="1144"/>
      <c r="D2491" s="2" t="str">
        <f t="shared" si="37"/>
        <v>OK</v>
      </c>
    </row>
    <row r="2492" spans="1:4">
      <c r="A2492" s="10">
        <v>2433</v>
      </c>
      <c r="B2492" s="1144"/>
      <c r="D2492" s="2" t="str">
        <f t="shared" si="37"/>
        <v>OK</v>
      </c>
    </row>
    <row r="2493" spans="1:4">
      <c r="A2493" s="10">
        <v>2434</v>
      </c>
      <c r="B2493" s="1144"/>
      <c r="D2493" s="2" t="str">
        <f t="shared" ref="D2493:D2556" si="38">IF(ISBLANK(B2493),"OK",IF(A2493-B2493=0,"OK","Error?"))</f>
        <v>OK</v>
      </c>
    </row>
    <row r="2494" spans="1:4">
      <c r="A2494" s="10">
        <v>2435</v>
      </c>
      <c r="B2494" s="1144"/>
      <c r="D2494" s="2" t="str">
        <f t="shared" si="38"/>
        <v>OK</v>
      </c>
    </row>
    <row r="2495" spans="1:4">
      <c r="A2495" s="10">
        <v>2436</v>
      </c>
      <c r="B2495" s="1144"/>
      <c r="D2495" s="2" t="str">
        <f t="shared" si="38"/>
        <v>OK</v>
      </c>
    </row>
    <row r="2496" spans="1:4">
      <c r="A2496" s="10">
        <v>2437</v>
      </c>
      <c r="B2496" s="1144"/>
      <c r="D2496" s="2" t="str">
        <f t="shared" si="38"/>
        <v>OK</v>
      </c>
    </row>
    <row r="2497" spans="1:4">
      <c r="A2497" s="10">
        <v>2438</v>
      </c>
      <c r="B2497" s="1144"/>
      <c r="D2497" s="2" t="str">
        <f t="shared" si="38"/>
        <v>OK</v>
      </c>
    </row>
    <row r="2498" spans="1:4">
      <c r="A2498" s="10">
        <v>2439</v>
      </c>
      <c r="B2498" s="1144"/>
      <c r="D2498" s="2" t="str">
        <f t="shared" si="38"/>
        <v>OK</v>
      </c>
    </row>
    <row r="2499" spans="1:4">
      <c r="A2499" s="10">
        <v>2440</v>
      </c>
      <c r="B2499" s="1144"/>
      <c r="D2499" s="2" t="str">
        <f t="shared" si="38"/>
        <v>OK</v>
      </c>
    </row>
    <row r="2500" spans="1:4">
      <c r="A2500" s="10">
        <v>2441</v>
      </c>
      <c r="B2500" s="1144"/>
      <c r="D2500" s="2" t="str">
        <f t="shared" si="38"/>
        <v>OK</v>
      </c>
    </row>
    <row r="2501" spans="1:4">
      <c r="A2501" s="10">
        <v>2442</v>
      </c>
      <c r="B2501" s="1144"/>
      <c r="D2501" s="2" t="str">
        <f t="shared" si="38"/>
        <v>OK</v>
      </c>
    </row>
    <row r="2502" spans="1:4">
      <c r="A2502" s="5">
        <v>2443</v>
      </c>
      <c r="B2502" s="1144">
        <f>'Assets-Liab 5-6'!E38</f>
        <v>0</v>
      </c>
      <c r="D2502" s="2" t="str">
        <f t="shared" si="38"/>
        <v>Error?</v>
      </c>
    </row>
    <row r="2503" spans="1:4">
      <c r="A2503" s="10">
        <v>2444</v>
      </c>
      <c r="B2503" s="1144"/>
      <c r="D2503" s="2" t="str">
        <f t="shared" si="38"/>
        <v>OK</v>
      </c>
    </row>
    <row r="2504" spans="1:4">
      <c r="A2504" s="10">
        <v>2445</v>
      </c>
      <c r="B2504" s="1144"/>
      <c r="D2504" s="2" t="str">
        <f t="shared" si="38"/>
        <v>OK</v>
      </c>
    </row>
    <row r="2505" spans="1:4">
      <c r="A2505" s="10">
        <v>2446</v>
      </c>
      <c r="B2505" s="1144"/>
      <c r="D2505" s="2" t="str">
        <f t="shared" si="38"/>
        <v>OK</v>
      </c>
    </row>
    <row r="2506" spans="1:4">
      <c r="A2506" s="10">
        <v>2447</v>
      </c>
      <c r="B2506" s="1144"/>
      <c r="D2506" s="2" t="str">
        <f t="shared" si="38"/>
        <v>OK</v>
      </c>
    </row>
    <row r="2507" spans="1:4">
      <c r="A2507" s="10">
        <v>2448</v>
      </c>
      <c r="B2507" s="1144"/>
      <c r="D2507" s="2" t="str">
        <f t="shared" si="38"/>
        <v>OK</v>
      </c>
    </row>
    <row r="2508" spans="1:4">
      <c r="A2508" s="10">
        <v>2449</v>
      </c>
      <c r="B2508" s="1144"/>
      <c r="D2508" s="2" t="str">
        <f t="shared" si="38"/>
        <v>OK</v>
      </c>
    </row>
    <row r="2509" spans="1:4">
      <c r="A2509" s="10">
        <v>2450</v>
      </c>
      <c r="B2509" s="1144"/>
      <c r="D2509" s="2" t="str">
        <f t="shared" si="38"/>
        <v>OK</v>
      </c>
    </row>
    <row r="2510" spans="1:4">
      <c r="A2510" s="10">
        <v>2451</v>
      </c>
      <c r="B2510" s="1144"/>
      <c r="D2510" s="2" t="str">
        <f t="shared" si="38"/>
        <v>OK</v>
      </c>
    </row>
    <row r="2511" spans="1:4">
      <c r="A2511" s="10">
        <v>2452</v>
      </c>
      <c r="B2511" s="1144"/>
      <c r="D2511" s="2" t="str">
        <f t="shared" si="38"/>
        <v>OK</v>
      </c>
    </row>
    <row r="2512" spans="1:4">
      <c r="A2512" s="10">
        <v>2453</v>
      </c>
      <c r="B2512" s="1144"/>
      <c r="D2512" s="2" t="str">
        <f t="shared" si="38"/>
        <v>OK</v>
      </c>
    </row>
    <row r="2513" spans="1:4">
      <c r="A2513" s="10">
        <v>2454</v>
      </c>
      <c r="B2513" s="1144"/>
      <c r="D2513" s="2" t="str">
        <f t="shared" si="38"/>
        <v>OK</v>
      </c>
    </row>
    <row r="2514" spans="1:4">
      <c r="A2514" s="10">
        <v>2455</v>
      </c>
      <c r="B2514" s="1144"/>
      <c r="D2514" s="2" t="str">
        <f t="shared" si="38"/>
        <v>OK</v>
      </c>
    </row>
    <row r="2515" spans="1:4">
      <c r="A2515" s="10">
        <v>2456</v>
      </c>
      <c r="B2515" s="1144"/>
      <c r="D2515" s="2" t="str">
        <f t="shared" si="38"/>
        <v>OK</v>
      </c>
    </row>
    <row r="2516" spans="1:4">
      <c r="A2516" s="10">
        <v>2457</v>
      </c>
      <c r="B2516" s="1144"/>
      <c r="D2516" s="2" t="str">
        <f t="shared" si="38"/>
        <v>OK</v>
      </c>
    </row>
    <row r="2517" spans="1:4">
      <c r="A2517" s="10">
        <v>2458</v>
      </c>
      <c r="B2517" s="1144"/>
      <c r="D2517" s="2" t="str">
        <f t="shared" si="38"/>
        <v>OK</v>
      </c>
    </row>
    <row r="2518" spans="1:4">
      <c r="A2518" s="10">
        <v>2459</v>
      </c>
      <c r="B2518" s="1144"/>
      <c r="D2518" s="2" t="str">
        <f t="shared" si="38"/>
        <v>OK</v>
      </c>
    </row>
    <row r="2519" spans="1:4">
      <c r="A2519" s="10">
        <v>2460</v>
      </c>
      <c r="B2519" s="1144"/>
      <c r="D2519" s="2" t="str">
        <f t="shared" si="38"/>
        <v>OK</v>
      </c>
    </row>
    <row r="2520" spans="1:4">
      <c r="A2520" s="10">
        <v>2461</v>
      </c>
      <c r="B2520" s="1144"/>
      <c r="D2520" s="2" t="str">
        <f t="shared" si="38"/>
        <v>OK</v>
      </c>
    </row>
    <row r="2521" spans="1:4">
      <c r="A2521" s="10">
        <v>2462</v>
      </c>
      <c r="B2521" s="1144"/>
      <c r="D2521" s="2" t="str">
        <f t="shared" si="38"/>
        <v>OK</v>
      </c>
    </row>
    <row r="2522" spans="1:4">
      <c r="A2522" s="10">
        <v>2463</v>
      </c>
      <c r="B2522" s="1144"/>
      <c r="D2522" s="2" t="str">
        <f t="shared" si="38"/>
        <v>OK</v>
      </c>
    </row>
    <row r="2523" spans="1:4">
      <c r="A2523" s="10">
        <v>2464</v>
      </c>
      <c r="B2523" s="1144"/>
      <c r="D2523" s="2" t="str">
        <f t="shared" si="38"/>
        <v>OK</v>
      </c>
    </row>
    <row r="2524" spans="1:4">
      <c r="A2524" s="10">
        <v>2465</v>
      </c>
      <c r="B2524" s="1144"/>
      <c r="D2524" s="2" t="str">
        <f t="shared" si="38"/>
        <v>OK</v>
      </c>
    </row>
    <row r="2525" spans="1:4">
      <c r="A2525" s="10">
        <v>2466</v>
      </c>
      <c r="B2525" s="1144"/>
      <c r="D2525" s="2" t="str">
        <f t="shared" si="38"/>
        <v>OK</v>
      </c>
    </row>
    <row r="2526" spans="1:4">
      <c r="A2526" s="10">
        <v>2467</v>
      </c>
      <c r="B2526" s="1144"/>
      <c r="D2526" s="2" t="str">
        <f t="shared" si="38"/>
        <v>OK</v>
      </c>
    </row>
    <row r="2527" spans="1:4">
      <c r="A2527" s="10">
        <v>2468</v>
      </c>
      <c r="B2527" s="1144"/>
      <c r="D2527" s="2" t="str">
        <f t="shared" si="38"/>
        <v>OK</v>
      </c>
    </row>
    <row r="2528" spans="1:4">
      <c r="A2528" s="10">
        <v>2469</v>
      </c>
      <c r="B2528" s="1144"/>
      <c r="D2528" s="2" t="str">
        <f t="shared" si="38"/>
        <v>OK</v>
      </c>
    </row>
    <row r="2529" spans="1:4">
      <c r="A2529" s="10">
        <v>2470</v>
      </c>
      <c r="B2529" s="1144"/>
      <c r="D2529" s="2" t="str">
        <f t="shared" si="38"/>
        <v>OK</v>
      </c>
    </row>
    <row r="2530" spans="1:4">
      <c r="A2530" s="10">
        <v>2471</v>
      </c>
      <c r="B2530" s="1144"/>
      <c r="D2530" s="2" t="str">
        <f t="shared" si="38"/>
        <v>OK</v>
      </c>
    </row>
    <row r="2531" spans="1:4">
      <c r="A2531" s="10">
        <v>2472</v>
      </c>
      <c r="B2531" s="1144"/>
      <c r="D2531" s="2" t="str">
        <f t="shared" si="38"/>
        <v>OK</v>
      </c>
    </row>
    <row r="2532" spans="1:4">
      <c r="A2532" s="10">
        <v>2473</v>
      </c>
      <c r="B2532" s="1144"/>
      <c r="D2532" s="2" t="str">
        <f t="shared" si="38"/>
        <v>OK</v>
      </c>
    </row>
    <row r="2533" spans="1:4">
      <c r="A2533" s="5">
        <v>2474</v>
      </c>
      <c r="B2533" s="1144">
        <f>'Assets-Liab 5-6'!H38</f>
        <v>0</v>
      </c>
      <c r="D2533" s="2" t="str">
        <f t="shared" si="38"/>
        <v>Error?</v>
      </c>
    </row>
    <row r="2534" spans="1:4">
      <c r="A2534" s="10">
        <v>2475</v>
      </c>
      <c r="B2534" s="1144"/>
      <c r="D2534" s="2" t="str">
        <f t="shared" si="38"/>
        <v>OK</v>
      </c>
    </row>
    <row r="2535" spans="1:4">
      <c r="A2535" s="10">
        <v>2476</v>
      </c>
      <c r="B2535" s="1144"/>
      <c r="D2535" s="2" t="str">
        <f t="shared" si="38"/>
        <v>OK</v>
      </c>
    </row>
    <row r="2536" spans="1:4">
      <c r="A2536" s="10">
        <v>2477</v>
      </c>
      <c r="B2536" s="1144"/>
      <c r="D2536" s="2" t="str">
        <f t="shared" si="38"/>
        <v>OK</v>
      </c>
    </row>
    <row r="2537" spans="1:4">
      <c r="A2537" s="10">
        <v>2478</v>
      </c>
      <c r="B2537" s="1144"/>
      <c r="D2537" s="2" t="str">
        <f t="shared" si="38"/>
        <v>OK</v>
      </c>
    </row>
    <row r="2538" spans="1:4">
      <c r="A2538" s="10">
        <v>2479</v>
      </c>
      <c r="B2538" s="1144"/>
      <c r="D2538" s="2" t="str">
        <f t="shared" si="38"/>
        <v>OK</v>
      </c>
    </row>
    <row r="2539" spans="1:4">
      <c r="A2539" s="10">
        <v>2480</v>
      </c>
      <c r="B2539" s="1144"/>
      <c r="D2539" s="2" t="str">
        <f t="shared" si="38"/>
        <v>OK</v>
      </c>
    </row>
    <row r="2540" spans="1:4">
      <c r="A2540" s="10">
        <v>2481</v>
      </c>
      <c r="B2540" s="1144"/>
      <c r="D2540" s="2" t="str">
        <f t="shared" si="38"/>
        <v>OK</v>
      </c>
    </row>
    <row r="2541" spans="1:4">
      <c r="A2541" s="10">
        <v>2482</v>
      </c>
      <c r="B2541" s="1144"/>
      <c r="D2541" s="2" t="str">
        <f t="shared" si="38"/>
        <v>OK</v>
      </c>
    </row>
    <row r="2542" spans="1:4">
      <c r="A2542" s="10">
        <v>2483</v>
      </c>
      <c r="B2542" s="1144"/>
      <c r="D2542" s="2" t="str">
        <f t="shared" si="38"/>
        <v>OK</v>
      </c>
    </row>
    <row r="2543" spans="1:4">
      <c r="A2543" s="10">
        <v>2484</v>
      </c>
      <c r="B2543" s="1144"/>
      <c r="D2543" s="2" t="str">
        <f t="shared" si="38"/>
        <v>OK</v>
      </c>
    </row>
    <row r="2544" spans="1:4">
      <c r="A2544" s="10">
        <v>2485</v>
      </c>
      <c r="B2544" s="1144"/>
      <c r="D2544" s="2" t="str">
        <f t="shared" si="38"/>
        <v>OK</v>
      </c>
    </row>
    <row r="2545" spans="1:4">
      <c r="A2545" s="10">
        <v>2486</v>
      </c>
      <c r="B2545" s="1144"/>
      <c r="D2545" s="2" t="str">
        <f t="shared" si="38"/>
        <v>OK</v>
      </c>
    </row>
    <row r="2546" spans="1:4">
      <c r="A2546" s="10">
        <v>2487</v>
      </c>
      <c r="B2546" s="1144"/>
      <c r="D2546" s="2" t="str">
        <f t="shared" si="38"/>
        <v>OK</v>
      </c>
    </row>
    <row r="2547" spans="1:4">
      <c r="A2547" s="10">
        <v>2488</v>
      </c>
      <c r="B2547" s="1144"/>
      <c r="D2547" s="2" t="str">
        <f t="shared" si="38"/>
        <v>OK</v>
      </c>
    </row>
    <row r="2548" spans="1:4">
      <c r="A2548" s="10">
        <v>2489</v>
      </c>
      <c r="B2548" s="1144"/>
      <c r="D2548" s="2" t="str">
        <f t="shared" si="38"/>
        <v>OK</v>
      </c>
    </row>
    <row r="2549" spans="1:4">
      <c r="A2549" s="5">
        <v>2490</v>
      </c>
      <c r="B2549" s="1144">
        <f>'Acct Summary 7-9'!C4</f>
        <v>10578136</v>
      </c>
      <c r="D2549" s="2" t="str">
        <f t="shared" si="38"/>
        <v>Error?</v>
      </c>
    </row>
    <row r="2550" spans="1:4">
      <c r="A2550" s="10">
        <v>2491</v>
      </c>
      <c r="B2550" s="1144"/>
      <c r="D2550" s="2" t="str">
        <f t="shared" si="38"/>
        <v>OK</v>
      </c>
    </row>
    <row r="2551" spans="1:4">
      <c r="A2551" s="5">
        <v>2492</v>
      </c>
      <c r="B2551" s="1144">
        <f>'Acct Summary 7-9'!C6</f>
        <v>588841</v>
      </c>
      <c r="C2551" s="2" t="s">
        <v>516</v>
      </c>
      <c r="D2551" s="2" t="str">
        <f t="shared" si="38"/>
        <v>Error?</v>
      </c>
    </row>
    <row r="2552" spans="1:4">
      <c r="A2552" s="5">
        <v>2493</v>
      </c>
      <c r="B2552" s="1144">
        <f>'Acct Summary 7-9'!C7</f>
        <v>399857</v>
      </c>
      <c r="D2552" s="2" t="str">
        <f t="shared" si="38"/>
        <v>Error?</v>
      </c>
    </row>
    <row r="2553" spans="1:4">
      <c r="A2553" s="5">
        <v>2494</v>
      </c>
      <c r="B2553" s="1144">
        <f>'Acct Summary 7-9'!C8</f>
        <v>11566834</v>
      </c>
      <c r="C2553" s="2" t="s">
        <v>516</v>
      </c>
      <c r="D2553" s="2" t="str">
        <f t="shared" si="38"/>
        <v>Error?</v>
      </c>
    </row>
    <row r="2554" spans="1:4">
      <c r="A2554" s="5">
        <v>2495</v>
      </c>
      <c r="B2554" s="1144">
        <f>'Acct Summary 7-9'!C12</f>
        <v>8408971</v>
      </c>
      <c r="C2554" s="2" t="s">
        <v>516</v>
      </c>
      <c r="D2554" s="2" t="str">
        <f t="shared" si="38"/>
        <v>Error?</v>
      </c>
    </row>
    <row r="2555" spans="1:4">
      <c r="A2555" s="5">
        <v>2496</v>
      </c>
      <c r="B2555" s="1144">
        <f>'Acct Summary 7-9'!C13</f>
        <v>3284172</v>
      </c>
      <c r="C2555" s="2" t="s">
        <v>516</v>
      </c>
      <c r="D2555" s="2" t="str">
        <f t="shared" si="38"/>
        <v>Error?</v>
      </c>
    </row>
    <row r="2556" spans="1:4">
      <c r="A2556" s="5">
        <v>2497</v>
      </c>
      <c r="B2556" s="1144">
        <f>'Acct Summary 7-9'!C14</f>
        <v>78250</v>
      </c>
      <c r="C2556" s="2" t="s">
        <v>516</v>
      </c>
      <c r="D2556" s="2" t="str">
        <f t="shared" si="38"/>
        <v>Error?</v>
      </c>
    </row>
    <row r="2557" spans="1:4">
      <c r="A2557" s="5">
        <v>2498</v>
      </c>
      <c r="B2557" s="1144">
        <f>'Acct Summary 7-9'!C15</f>
        <v>404328</v>
      </c>
      <c r="C2557" s="2" t="s">
        <v>516</v>
      </c>
      <c r="D2557" s="2" t="str">
        <f t="shared" ref="D2557:D2620" si="39">IF(ISBLANK(B2557),"OK",IF(A2557-B2557=0,"OK","Error?"))</f>
        <v>Error?</v>
      </c>
    </row>
    <row r="2558" spans="1:4">
      <c r="A2558" s="5">
        <v>2499</v>
      </c>
      <c r="B2558" s="1144">
        <f>'Acct Summary 7-9'!C16</f>
        <v>0</v>
      </c>
      <c r="C2558" s="2" t="s">
        <v>516</v>
      </c>
      <c r="D2558" s="2" t="str">
        <f t="shared" si="39"/>
        <v>Error?</v>
      </c>
    </row>
    <row r="2559" spans="1:4">
      <c r="A2559" s="5">
        <v>2500</v>
      </c>
      <c r="B2559" s="1144">
        <f>'Acct Summary 7-9'!C17</f>
        <v>12175721</v>
      </c>
      <c r="C2559" s="2" t="s">
        <v>516</v>
      </c>
      <c r="D2559" s="2" t="str">
        <f t="shared" si="39"/>
        <v>Error?</v>
      </c>
    </row>
    <row r="2560" spans="1:4">
      <c r="A2560" s="5">
        <v>2501</v>
      </c>
      <c r="B2560" s="1144">
        <f>'Acct Summary 7-9'!C20</f>
        <v>-608887</v>
      </c>
      <c r="C2560" s="2" t="s">
        <v>516</v>
      </c>
      <c r="D2560" s="2" t="str">
        <f t="shared" si="39"/>
        <v>Error?</v>
      </c>
    </row>
    <row r="2561" spans="1:4">
      <c r="A2561" s="5">
        <v>2502</v>
      </c>
      <c r="B2561" s="1144">
        <f>'Acct Summary 7-9'!C80</f>
        <v>0</v>
      </c>
      <c r="C2561" s="2" t="s">
        <v>516</v>
      </c>
      <c r="D2561" s="2" t="str">
        <f t="shared" si="39"/>
        <v>Error?</v>
      </c>
    </row>
    <row r="2562" spans="1:4">
      <c r="A2562" s="5">
        <v>2503</v>
      </c>
      <c r="B2562" s="1144">
        <f>'Acct Summary 7-9'!D4</f>
        <v>2272079</v>
      </c>
      <c r="C2562" s="2" t="s">
        <v>516</v>
      </c>
      <c r="D2562" s="2" t="str">
        <f t="shared" si="39"/>
        <v>Error?</v>
      </c>
    </row>
    <row r="2563" spans="1:4">
      <c r="A2563" s="10">
        <v>2504</v>
      </c>
      <c r="B2563" s="1144"/>
      <c r="D2563" s="2" t="str">
        <f t="shared" si="39"/>
        <v>OK</v>
      </c>
    </row>
    <row r="2564" spans="1:4">
      <c r="A2564" s="5">
        <v>2505</v>
      </c>
      <c r="B2564" s="1144">
        <f>'Acct Summary 7-9'!D6</f>
        <v>0</v>
      </c>
      <c r="C2564" s="2" t="s">
        <v>516</v>
      </c>
      <c r="D2564" s="2" t="str">
        <f t="shared" si="39"/>
        <v>Error?</v>
      </c>
    </row>
    <row r="2565" spans="1:4">
      <c r="A2565" s="5">
        <v>2506</v>
      </c>
      <c r="B2565" s="1144">
        <f>'Acct Summary 7-9'!D7</f>
        <v>0</v>
      </c>
      <c r="D2565" s="2" t="str">
        <f t="shared" si="39"/>
        <v>Error?</v>
      </c>
    </row>
    <row r="2566" spans="1:4">
      <c r="A2566" s="5">
        <v>2507</v>
      </c>
      <c r="B2566" s="1144">
        <f>'Acct Summary 7-9'!D8</f>
        <v>2272079</v>
      </c>
      <c r="C2566" s="2" t="s">
        <v>516</v>
      </c>
      <c r="D2566" s="2" t="str">
        <f t="shared" si="39"/>
        <v>Error?</v>
      </c>
    </row>
    <row r="2567" spans="1:4">
      <c r="A2567" s="5">
        <v>2508</v>
      </c>
      <c r="B2567" s="1144">
        <f>'Acct Summary 7-9'!D13</f>
        <v>1741417</v>
      </c>
      <c r="C2567" s="2" t="s">
        <v>516</v>
      </c>
      <c r="D2567" s="2" t="str">
        <f t="shared" si="39"/>
        <v>Error?</v>
      </c>
    </row>
    <row r="2568" spans="1:4">
      <c r="A2568" s="5">
        <v>2509</v>
      </c>
      <c r="B2568" s="1144">
        <f>'Acct Summary 7-9'!D14</f>
        <v>0</v>
      </c>
      <c r="C2568" s="2" t="s">
        <v>516</v>
      </c>
      <c r="D2568" s="2" t="str">
        <f t="shared" si="39"/>
        <v>Error?</v>
      </c>
    </row>
    <row r="2569" spans="1:4">
      <c r="A2569" s="5">
        <v>2510</v>
      </c>
      <c r="B2569" s="1144">
        <f>'Acct Summary 7-9'!D15</f>
        <v>0</v>
      </c>
      <c r="C2569" s="2" t="s">
        <v>516</v>
      </c>
      <c r="D2569" s="2" t="str">
        <f t="shared" si="39"/>
        <v>Error?</v>
      </c>
    </row>
    <row r="2570" spans="1:4">
      <c r="A2570" s="5">
        <v>2511</v>
      </c>
      <c r="B2570" s="1144">
        <f>'Acct Summary 7-9'!D16</f>
        <v>0</v>
      </c>
      <c r="C2570" s="2" t="s">
        <v>516</v>
      </c>
      <c r="D2570" s="2" t="str">
        <f t="shared" si="39"/>
        <v>Error?</v>
      </c>
    </row>
    <row r="2571" spans="1:4">
      <c r="A2571" s="5">
        <v>2512</v>
      </c>
      <c r="B2571" s="1144">
        <f>'Acct Summary 7-9'!D17</f>
        <v>1741417</v>
      </c>
      <c r="C2571" s="2" t="s">
        <v>516</v>
      </c>
      <c r="D2571" s="2" t="str">
        <f t="shared" si="39"/>
        <v>Error?</v>
      </c>
    </row>
    <row r="2572" spans="1:4">
      <c r="A2572" s="5">
        <v>2513</v>
      </c>
      <c r="B2572" s="1144">
        <f>'Acct Summary 7-9'!D20</f>
        <v>530662</v>
      </c>
      <c r="C2572" s="2" t="s">
        <v>516</v>
      </c>
      <c r="D2572" s="2" t="str">
        <f t="shared" si="39"/>
        <v>Error?</v>
      </c>
    </row>
    <row r="2573" spans="1:4">
      <c r="A2573" s="5">
        <v>2514</v>
      </c>
      <c r="B2573" s="1144">
        <f>'Acct Summary 7-9'!D80</f>
        <v>0</v>
      </c>
      <c r="C2573" s="2" t="s">
        <v>516</v>
      </c>
      <c r="D2573" s="2" t="str">
        <f t="shared" si="39"/>
        <v>Error?</v>
      </c>
    </row>
    <row r="2574" spans="1:4">
      <c r="A2574" s="10">
        <v>2515</v>
      </c>
      <c r="B2574" s="1144"/>
      <c r="C2574" s="2" t="s">
        <v>516</v>
      </c>
      <c r="D2574" s="2" t="str">
        <f t="shared" si="39"/>
        <v>OK</v>
      </c>
    </row>
    <row r="2575" spans="1:4">
      <c r="A2575" s="10">
        <v>2516</v>
      </c>
      <c r="B2575" s="1144"/>
      <c r="D2575" s="2" t="str">
        <f t="shared" si="39"/>
        <v>OK</v>
      </c>
    </row>
    <row r="2576" spans="1:4">
      <c r="A2576" s="10">
        <v>2517</v>
      </c>
      <c r="B2576" s="1144"/>
      <c r="D2576" s="2" t="str">
        <f t="shared" si="39"/>
        <v>OK</v>
      </c>
    </row>
    <row r="2577" spans="1:4">
      <c r="A2577" s="10">
        <v>2518</v>
      </c>
      <c r="B2577" s="1144"/>
      <c r="D2577" s="2" t="str">
        <f t="shared" si="39"/>
        <v>OK</v>
      </c>
    </row>
    <row r="2578" spans="1:4">
      <c r="A2578" s="10">
        <v>2519</v>
      </c>
      <c r="B2578" s="1144"/>
      <c r="D2578" s="2" t="str">
        <f t="shared" si="39"/>
        <v>OK</v>
      </c>
    </row>
    <row r="2579" spans="1:4">
      <c r="A2579" s="10">
        <v>2520</v>
      </c>
      <c r="B2579" s="1144"/>
      <c r="D2579" s="2" t="str">
        <f t="shared" si="39"/>
        <v>OK</v>
      </c>
    </row>
    <row r="2580" spans="1:4">
      <c r="A2580" s="10">
        <v>2521</v>
      </c>
      <c r="B2580" s="1144"/>
      <c r="D2580" s="2" t="str">
        <f t="shared" si="39"/>
        <v>OK</v>
      </c>
    </row>
    <row r="2581" spans="1:4">
      <c r="A2581" s="10">
        <v>2522</v>
      </c>
      <c r="B2581" s="1144"/>
      <c r="D2581" s="2" t="str">
        <f t="shared" si="39"/>
        <v>OK</v>
      </c>
    </row>
    <row r="2582" spans="1:4">
      <c r="A2582" s="10">
        <v>2523</v>
      </c>
      <c r="B2582" s="1144"/>
      <c r="D2582" s="2" t="str">
        <f t="shared" si="39"/>
        <v>OK</v>
      </c>
    </row>
    <row r="2583" spans="1:4">
      <c r="A2583" s="10">
        <v>2524</v>
      </c>
      <c r="B2583" s="1144"/>
      <c r="D2583" s="2" t="str">
        <f t="shared" si="39"/>
        <v>OK</v>
      </c>
    </row>
    <row r="2584" spans="1:4">
      <c r="A2584" s="10">
        <v>2525</v>
      </c>
      <c r="B2584" s="1144"/>
      <c r="D2584" s="2" t="str">
        <f t="shared" si="39"/>
        <v>OK</v>
      </c>
    </row>
    <row r="2585" spans="1:4">
      <c r="A2585" s="10">
        <v>2526</v>
      </c>
      <c r="B2585" s="1144"/>
      <c r="D2585" s="2" t="str">
        <f t="shared" si="39"/>
        <v>OK</v>
      </c>
    </row>
    <row r="2586" spans="1:4">
      <c r="A2586" s="10">
        <v>2527</v>
      </c>
      <c r="B2586" s="1144"/>
      <c r="D2586" s="2" t="str">
        <f t="shared" si="39"/>
        <v>OK</v>
      </c>
    </row>
    <row r="2587" spans="1:4">
      <c r="A2587" s="10">
        <v>2528</v>
      </c>
      <c r="B2587" s="1144"/>
      <c r="D2587" s="2" t="str">
        <f t="shared" si="39"/>
        <v>OK</v>
      </c>
    </row>
    <row r="2588" spans="1:4">
      <c r="A2588" s="10">
        <v>2529</v>
      </c>
      <c r="B2588" s="1144"/>
      <c r="D2588" s="2" t="str">
        <f t="shared" si="39"/>
        <v>OK</v>
      </c>
    </row>
    <row r="2589" spans="1:4">
      <c r="A2589" s="5">
        <v>2530</v>
      </c>
      <c r="B2589" s="1144">
        <f>'Acct Summary 7-9'!F4</f>
        <v>130824</v>
      </c>
      <c r="D2589" s="2" t="str">
        <f t="shared" si="39"/>
        <v>Error?</v>
      </c>
    </row>
    <row r="2590" spans="1:4">
      <c r="A2590" s="10">
        <v>2531</v>
      </c>
      <c r="B2590" s="1144"/>
      <c r="D2590" s="2" t="str">
        <f t="shared" si="39"/>
        <v>OK</v>
      </c>
    </row>
    <row r="2591" spans="1:4">
      <c r="A2591" s="5">
        <v>2532</v>
      </c>
      <c r="B2591" s="1144">
        <f>'Acct Summary 7-9'!F6</f>
        <v>51571</v>
      </c>
      <c r="C2591" s="2" t="s">
        <v>516</v>
      </c>
      <c r="D2591" s="2" t="str">
        <f t="shared" si="39"/>
        <v>Error?</v>
      </c>
    </row>
    <row r="2592" spans="1:4">
      <c r="A2592" s="5">
        <v>2533</v>
      </c>
      <c r="B2592" s="1144">
        <f>'Acct Summary 7-9'!F7</f>
        <v>0</v>
      </c>
      <c r="D2592" s="2" t="str">
        <f t="shared" si="39"/>
        <v>Error?</v>
      </c>
    </row>
    <row r="2593" spans="1:4">
      <c r="A2593" s="5">
        <v>2534</v>
      </c>
      <c r="B2593" s="1144">
        <f>'Acct Summary 7-9'!F8</f>
        <v>182395</v>
      </c>
      <c r="C2593" s="2" t="s">
        <v>516</v>
      </c>
      <c r="D2593" s="2" t="str">
        <f t="shared" si="39"/>
        <v>Error?</v>
      </c>
    </row>
    <row r="2594" spans="1:4">
      <c r="A2594" s="5">
        <v>2535</v>
      </c>
      <c r="B2594" s="1144">
        <f>'Acct Summary 7-9'!F13</f>
        <v>95296</v>
      </c>
      <c r="C2594" s="2" t="s">
        <v>516</v>
      </c>
      <c r="D2594" s="2" t="str">
        <f t="shared" si="39"/>
        <v>Error?</v>
      </c>
    </row>
    <row r="2595" spans="1:4">
      <c r="A2595" s="5">
        <v>2536</v>
      </c>
      <c r="B2595" s="1144">
        <f>'Acct Summary 7-9'!F14</f>
        <v>0</v>
      </c>
      <c r="C2595" s="2" t="s">
        <v>516</v>
      </c>
      <c r="D2595" s="2" t="str">
        <f t="shared" si="39"/>
        <v>Error?</v>
      </c>
    </row>
    <row r="2596" spans="1:4">
      <c r="A2596" s="5">
        <v>2537</v>
      </c>
      <c r="B2596" s="1144">
        <f>'Acct Summary 7-9'!F15</f>
        <v>84273</v>
      </c>
      <c r="C2596" s="2" t="s">
        <v>516</v>
      </c>
      <c r="D2596" s="2" t="str">
        <f t="shared" si="39"/>
        <v>Error?</v>
      </c>
    </row>
    <row r="2597" spans="1:4">
      <c r="A2597" s="5">
        <v>2538</v>
      </c>
      <c r="B2597" s="1144">
        <f>'Acct Summary 7-9'!F16</f>
        <v>0</v>
      </c>
      <c r="C2597" s="2" t="s">
        <v>516</v>
      </c>
      <c r="D2597" s="2" t="str">
        <f t="shared" si="39"/>
        <v>Error?</v>
      </c>
    </row>
    <row r="2598" spans="1:4">
      <c r="A2598" s="5">
        <v>2539</v>
      </c>
      <c r="B2598" s="1144">
        <f>'Acct Summary 7-9'!F17</f>
        <v>179569</v>
      </c>
      <c r="C2598" s="2" t="s">
        <v>516</v>
      </c>
      <c r="D2598" s="2" t="str">
        <f t="shared" si="39"/>
        <v>Error?</v>
      </c>
    </row>
    <row r="2599" spans="1:4">
      <c r="A2599" s="5">
        <v>2540</v>
      </c>
      <c r="B2599" s="1144">
        <f>'Acct Summary 7-9'!F20</f>
        <v>2826</v>
      </c>
      <c r="C2599" s="2" t="s">
        <v>516</v>
      </c>
      <c r="D2599" s="2" t="str">
        <f t="shared" si="39"/>
        <v>Error?</v>
      </c>
    </row>
    <row r="2600" spans="1:4">
      <c r="A2600" s="5">
        <v>2541</v>
      </c>
      <c r="B2600" s="1144">
        <f>'Acct Summary 7-9'!F80</f>
        <v>0</v>
      </c>
      <c r="C2600" s="2" t="s">
        <v>516</v>
      </c>
      <c r="D2600" s="2" t="str">
        <f t="shared" si="39"/>
        <v>Error?</v>
      </c>
    </row>
    <row r="2601" spans="1:4">
      <c r="A2601" s="5">
        <v>2542</v>
      </c>
      <c r="B2601" s="1144">
        <f>'Acct Summary 7-9'!G4</f>
        <v>400281</v>
      </c>
      <c r="C2601" s="2" t="s">
        <v>516</v>
      </c>
      <c r="D2601" s="2" t="str">
        <f t="shared" si="39"/>
        <v>Error?</v>
      </c>
    </row>
    <row r="2602" spans="1:4">
      <c r="A2602" s="5">
        <v>2543</v>
      </c>
      <c r="B2602" s="1144">
        <f>'Acct Summary 7-9'!G6</f>
        <v>0</v>
      </c>
      <c r="D2602" s="2" t="str">
        <f t="shared" si="39"/>
        <v>Error?</v>
      </c>
    </row>
    <row r="2603" spans="1:4">
      <c r="A2603" s="5">
        <v>2544</v>
      </c>
      <c r="B2603" s="1144">
        <f>'Acct Summary 7-9'!G7</f>
        <v>0</v>
      </c>
      <c r="C2603" s="2" t="s">
        <v>516</v>
      </c>
      <c r="D2603" s="2" t="str">
        <f t="shared" si="39"/>
        <v>Error?</v>
      </c>
    </row>
    <row r="2604" spans="1:4">
      <c r="A2604" s="5">
        <v>2545</v>
      </c>
      <c r="B2604" s="1144">
        <f>'Acct Summary 7-9'!G8</f>
        <v>400281</v>
      </c>
      <c r="C2604" s="2" t="s">
        <v>516</v>
      </c>
      <c r="D2604" s="2" t="str">
        <f t="shared" si="39"/>
        <v>Error?</v>
      </c>
    </row>
    <row r="2605" spans="1:4">
      <c r="A2605" s="5">
        <v>2546</v>
      </c>
      <c r="B2605" s="1144">
        <f>'Acct Summary 7-9'!G12</f>
        <v>168675</v>
      </c>
      <c r="C2605" s="2" t="s">
        <v>516</v>
      </c>
      <c r="D2605" s="2" t="str">
        <f t="shared" si="39"/>
        <v>Error?</v>
      </c>
    </row>
    <row r="2606" spans="1:4">
      <c r="A2606" s="5">
        <v>2547</v>
      </c>
      <c r="B2606" s="1144">
        <f>'Acct Summary 7-9'!G13</f>
        <v>155132</v>
      </c>
      <c r="C2606" s="2" t="s">
        <v>516</v>
      </c>
      <c r="D2606" s="2" t="str">
        <f t="shared" si="39"/>
        <v>Error?</v>
      </c>
    </row>
    <row r="2607" spans="1:4">
      <c r="A2607" s="5">
        <v>2548</v>
      </c>
      <c r="B2607" s="1144">
        <f>'Acct Summary 7-9'!G14</f>
        <v>690</v>
      </c>
      <c r="C2607" s="2" t="s">
        <v>516</v>
      </c>
      <c r="D2607" s="2" t="str">
        <f t="shared" si="39"/>
        <v>Error?</v>
      </c>
    </row>
    <row r="2608" spans="1:4">
      <c r="A2608" s="10">
        <v>2549</v>
      </c>
      <c r="B2608" s="1144"/>
      <c r="C2608" s="2" t="s">
        <v>516</v>
      </c>
      <c r="D2608" s="2" t="str">
        <f t="shared" si="39"/>
        <v>OK</v>
      </c>
    </row>
    <row r="2609" spans="1:4">
      <c r="A2609" s="5">
        <v>2550</v>
      </c>
      <c r="B2609" s="1144">
        <f>'Acct Summary 7-9'!G16</f>
        <v>0</v>
      </c>
      <c r="C2609" s="2" t="s">
        <v>516</v>
      </c>
      <c r="D2609" s="2" t="str">
        <f t="shared" si="39"/>
        <v>Error?</v>
      </c>
    </row>
    <row r="2610" spans="1:4">
      <c r="A2610" s="5">
        <v>2551</v>
      </c>
      <c r="B2610" s="1144">
        <f>'Acct Summary 7-9'!G17</f>
        <v>324497</v>
      </c>
      <c r="D2610" s="2" t="str">
        <f t="shared" si="39"/>
        <v>Error?</v>
      </c>
    </row>
    <row r="2611" spans="1:4">
      <c r="A2611" s="5">
        <v>2552</v>
      </c>
      <c r="B2611" s="1144">
        <f>'Acct Summary 7-9'!G20</f>
        <v>75784</v>
      </c>
      <c r="C2611" s="2" t="s">
        <v>516</v>
      </c>
      <c r="D2611" s="2" t="str">
        <f t="shared" si="39"/>
        <v>Error?</v>
      </c>
    </row>
    <row r="2612" spans="1:4">
      <c r="A2612" s="5">
        <v>2553</v>
      </c>
      <c r="B2612" s="1144">
        <f>'Acct Summary 7-9'!G80</f>
        <v>0</v>
      </c>
      <c r="C2612" s="2" t="s">
        <v>516</v>
      </c>
      <c r="D2612" s="2" t="str">
        <f t="shared" si="39"/>
        <v>Error?</v>
      </c>
    </row>
    <row r="2613" spans="1:4">
      <c r="A2613" s="10">
        <v>2554</v>
      </c>
      <c r="B2613" s="1144"/>
      <c r="C2613" s="2" t="s">
        <v>516</v>
      </c>
      <c r="D2613" s="2" t="str">
        <f t="shared" si="39"/>
        <v>OK</v>
      </c>
    </row>
    <row r="2614" spans="1:4">
      <c r="A2614" s="10">
        <v>2555</v>
      </c>
      <c r="B2614" s="1144"/>
      <c r="D2614" s="2" t="str">
        <f t="shared" si="39"/>
        <v>OK</v>
      </c>
    </row>
    <row r="2615" spans="1:4">
      <c r="A2615" s="10">
        <v>2556</v>
      </c>
      <c r="B2615" s="1144"/>
      <c r="D2615" s="2" t="str">
        <f t="shared" si="39"/>
        <v>OK</v>
      </c>
    </row>
    <row r="2616" spans="1:4">
      <c r="A2616" s="10">
        <v>2557</v>
      </c>
      <c r="B2616" s="1144"/>
      <c r="D2616" s="2" t="str">
        <f t="shared" si="39"/>
        <v>OK</v>
      </c>
    </row>
    <row r="2617" spans="1:4">
      <c r="A2617" s="10">
        <v>2558</v>
      </c>
      <c r="B2617" s="1144"/>
      <c r="D2617" s="2" t="str">
        <f t="shared" si="39"/>
        <v>OK</v>
      </c>
    </row>
    <row r="2618" spans="1:4">
      <c r="A2618" s="10">
        <v>2559</v>
      </c>
      <c r="B2618" s="1144"/>
      <c r="D2618" s="2" t="str">
        <f t="shared" si="39"/>
        <v>OK</v>
      </c>
    </row>
    <row r="2619" spans="1:4">
      <c r="A2619" s="10">
        <v>2560</v>
      </c>
      <c r="B2619" s="1144"/>
      <c r="D2619" s="2" t="str">
        <f t="shared" si="39"/>
        <v>OK</v>
      </c>
    </row>
    <row r="2620" spans="1:4">
      <c r="A2620" s="10">
        <v>2561</v>
      </c>
      <c r="B2620" s="1144"/>
      <c r="D2620" s="2" t="str">
        <f t="shared" si="39"/>
        <v>OK</v>
      </c>
    </row>
    <row r="2621" spans="1:4">
      <c r="A2621" s="10">
        <v>2562</v>
      </c>
      <c r="B2621" s="1144"/>
      <c r="D2621" s="2" t="str">
        <f t="shared" ref="D2621:D2684" si="40">IF(ISBLANK(B2621),"OK",IF(A2621-B2621=0,"OK","Error?"))</f>
        <v>OK</v>
      </c>
    </row>
    <row r="2622" spans="1:4">
      <c r="A2622" s="10">
        <v>2563</v>
      </c>
      <c r="B2622" s="1144"/>
      <c r="D2622" s="2" t="str">
        <f t="shared" si="40"/>
        <v>OK</v>
      </c>
    </row>
    <row r="2623" spans="1:4">
      <c r="A2623" s="10">
        <v>2564</v>
      </c>
      <c r="B2623" s="1144"/>
      <c r="D2623" s="2" t="str">
        <f t="shared" si="40"/>
        <v>OK</v>
      </c>
    </row>
    <row r="2624" spans="1:4">
      <c r="A2624" s="10">
        <v>2565</v>
      </c>
      <c r="B2624" s="1144"/>
      <c r="D2624" s="2" t="str">
        <f t="shared" si="40"/>
        <v>OK</v>
      </c>
    </row>
    <row r="2625" spans="1:4">
      <c r="A2625" s="10">
        <v>2566</v>
      </c>
      <c r="B2625" s="1144"/>
      <c r="D2625" s="2" t="str">
        <f t="shared" si="40"/>
        <v>OK</v>
      </c>
    </row>
    <row r="2626" spans="1:4">
      <c r="A2626" s="10">
        <v>2567</v>
      </c>
      <c r="B2626" s="1144"/>
      <c r="D2626" s="2" t="str">
        <f t="shared" si="40"/>
        <v>OK</v>
      </c>
    </row>
    <row r="2627" spans="1:4">
      <c r="A2627" s="10">
        <v>2568</v>
      </c>
      <c r="B2627" s="1144"/>
      <c r="D2627" s="2" t="str">
        <f t="shared" si="40"/>
        <v>OK</v>
      </c>
    </row>
    <row r="2628" spans="1:4">
      <c r="A2628" s="5">
        <v>2569</v>
      </c>
      <c r="B2628" s="1144">
        <f>'Acct Summary 7-9'!E4</f>
        <v>647202</v>
      </c>
      <c r="D2628" s="2" t="str">
        <f t="shared" si="40"/>
        <v>Error?</v>
      </c>
    </row>
    <row r="2629" spans="1:4">
      <c r="A2629" s="5">
        <v>2570</v>
      </c>
      <c r="B2629" s="1144">
        <f>'Acct Summary 7-9'!E6</f>
        <v>0</v>
      </c>
      <c r="D2629" s="2" t="str">
        <f t="shared" si="40"/>
        <v>Error?</v>
      </c>
    </row>
    <row r="2630" spans="1:4">
      <c r="A2630" s="5">
        <v>2571</v>
      </c>
      <c r="B2630" s="1144">
        <f>'Acct Summary 7-9'!E8</f>
        <v>647202</v>
      </c>
      <c r="C2630" s="2" t="s">
        <v>516</v>
      </c>
      <c r="D2630" s="2" t="str">
        <f t="shared" si="40"/>
        <v>Error?</v>
      </c>
    </row>
    <row r="2631" spans="1:4">
      <c r="A2631" s="5">
        <v>2572</v>
      </c>
      <c r="B2631" s="1144">
        <f>'Acct Summary 7-9'!E15</f>
        <v>0</v>
      </c>
      <c r="C2631" s="2" t="s">
        <v>516</v>
      </c>
      <c r="D2631" s="2" t="str">
        <f t="shared" si="40"/>
        <v>Error?</v>
      </c>
    </row>
    <row r="2632" spans="1:4">
      <c r="A2632" s="5">
        <v>2573</v>
      </c>
      <c r="B2632" s="1144">
        <f>'Acct Summary 7-9'!E16</f>
        <v>762462</v>
      </c>
      <c r="C2632" s="2" t="s">
        <v>516</v>
      </c>
      <c r="D2632" s="2" t="str">
        <f t="shared" si="40"/>
        <v>Error?</v>
      </c>
    </row>
    <row r="2633" spans="1:4">
      <c r="A2633" s="5">
        <v>2574</v>
      </c>
      <c r="B2633" s="1144">
        <f>'Acct Summary 7-9'!E17</f>
        <v>762462</v>
      </c>
      <c r="C2633" s="2" t="s">
        <v>516</v>
      </c>
      <c r="D2633" s="2" t="str">
        <f t="shared" si="40"/>
        <v>Error?</v>
      </c>
    </row>
    <row r="2634" spans="1:4">
      <c r="A2634" s="5">
        <v>2575</v>
      </c>
      <c r="B2634" s="1144">
        <f>'Acct Summary 7-9'!E20</f>
        <v>-115260</v>
      </c>
      <c r="C2634" s="2" t="s">
        <v>516</v>
      </c>
      <c r="D2634" s="2" t="str">
        <f t="shared" si="40"/>
        <v>Error?</v>
      </c>
    </row>
    <row r="2635" spans="1:4">
      <c r="A2635" s="5">
        <v>2576</v>
      </c>
      <c r="B2635" s="1144">
        <f>'Acct Summary 7-9'!E80</f>
        <v>0</v>
      </c>
      <c r="C2635" s="2" t="s">
        <v>516</v>
      </c>
      <c r="D2635" s="2" t="str">
        <f t="shared" si="40"/>
        <v>Error?</v>
      </c>
    </row>
    <row r="2636" spans="1:4">
      <c r="A2636" s="10">
        <v>2577</v>
      </c>
      <c r="B2636" s="1144"/>
      <c r="C2636" s="2" t="s">
        <v>516</v>
      </c>
      <c r="D2636" s="2" t="str">
        <f t="shared" si="40"/>
        <v>OK</v>
      </c>
    </row>
    <row r="2637" spans="1:4">
      <c r="A2637" s="10">
        <v>2578</v>
      </c>
      <c r="B2637" s="1144"/>
      <c r="D2637" s="2" t="str">
        <f t="shared" si="40"/>
        <v>OK</v>
      </c>
    </row>
    <row r="2638" spans="1:4">
      <c r="A2638" s="10">
        <v>2579</v>
      </c>
      <c r="B2638" s="1144"/>
      <c r="C2638" s="2" t="s">
        <v>516</v>
      </c>
      <c r="D2638" s="2" t="str">
        <f t="shared" si="40"/>
        <v>OK</v>
      </c>
    </row>
    <row r="2639" spans="1:4">
      <c r="A2639" s="10">
        <v>2580</v>
      </c>
      <c r="B2639" s="1144"/>
      <c r="C2639" s="2" t="s">
        <v>516</v>
      </c>
      <c r="D2639" s="2" t="str">
        <f t="shared" si="40"/>
        <v>OK</v>
      </c>
    </row>
    <row r="2640" spans="1:4">
      <c r="A2640" s="10">
        <v>2581</v>
      </c>
      <c r="B2640" s="1144"/>
      <c r="C2640" s="2" t="s">
        <v>516</v>
      </c>
      <c r="D2640" s="2" t="str">
        <f t="shared" si="40"/>
        <v>OK</v>
      </c>
    </row>
    <row r="2641" spans="1:4">
      <c r="A2641" s="10">
        <v>2582</v>
      </c>
      <c r="B2641" s="1144"/>
      <c r="C2641" s="2" t="s">
        <v>516</v>
      </c>
      <c r="D2641" s="2" t="str">
        <f t="shared" si="40"/>
        <v>OK</v>
      </c>
    </row>
    <row r="2642" spans="1:4">
      <c r="A2642" s="10">
        <v>2583</v>
      </c>
      <c r="B2642" s="1144"/>
      <c r="C2642" s="2" t="s">
        <v>516</v>
      </c>
      <c r="D2642" s="2" t="str">
        <f t="shared" si="40"/>
        <v>OK</v>
      </c>
    </row>
    <row r="2643" spans="1:4">
      <c r="A2643" s="10">
        <v>2584</v>
      </c>
      <c r="B2643" s="1144"/>
      <c r="C2643" s="2" t="s">
        <v>516</v>
      </c>
      <c r="D2643" s="2" t="str">
        <f t="shared" si="40"/>
        <v>OK</v>
      </c>
    </row>
    <row r="2644" spans="1:4">
      <c r="A2644" s="10">
        <v>2585</v>
      </c>
      <c r="B2644" s="1144"/>
      <c r="D2644" s="2" t="str">
        <f t="shared" si="40"/>
        <v>OK</v>
      </c>
    </row>
    <row r="2645" spans="1:4">
      <c r="A2645" s="10">
        <v>2586</v>
      </c>
      <c r="B2645" s="1144"/>
      <c r="D2645" s="2" t="str">
        <f t="shared" si="40"/>
        <v>OK</v>
      </c>
    </row>
    <row r="2646" spans="1:4">
      <c r="A2646" s="10">
        <v>2587</v>
      </c>
      <c r="B2646" s="1144"/>
      <c r="D2646" s="2" t="str">
        <f t="shared" si="40"/>
        <v>OK</v>
      </c>
    </row>
    <row r="2647" spans="1:4">
      <c r="A2647" s="10">
        <v>2588</v>
      </c>
      <c r="B2647" s="1144"/>
      <c r="D2647" s="2" t="str">
        <f t="shared" si="40"/>
        <v>OK</v>
      </c>
    </row>
    <row r="2648" spans="1:4">
      <c r="A2648" s="10">
        <v>2589</v>
      </c>
      <c r="B2648" s="1144"/>
      <c r="D2648" s="2" t="str">
        <f t="shared" si="40"/>
        <v>OK</v>
      </c>
    </row>
    <row r="2649" spans="1:4">
      <c r="A2649" s="10">
        <v>2590</v>
      </c>
      <c r="B2649" s="1144"/>
      <c r="D2649" s="2" t="str">
        <f t="shared" si="40"/>
        <v>OK</v>
      </c>
    </row>
    <row r="2650" spans="1:4">
      <c r="A2650" s="10">
        <v>2591</v>
      </c>
      <c r="B2650" s="1144"/>
      <c r="D2650" s="2" t="str">
        <f t="shared" si="40"/>
        <v>OK</v>
      </c>
    </row>
    <row r="2651" spans="1:4">
      <c r="A2651" s="10">
        <v>2592</v>
      </c>
      <c r="B2651" s="1144"/>
      <c r="D2651" s="2" t="str">
        <f t="shared" si="40"/>
        <v>OK</v>
      </c>
    </row>
    <row r="2652" spans="1:4">
      <c r="A2652" s="10">
        <v>2593</v>
      </c>
      <c r="B2652" s="1144"/>
      <c r="D2652" s="2" t="str">
        <f t="shared" si="40"/>
        <v>OK</v>
      </c>
    </row>
    <row r="2653" spans="1:4">
      <c r="A2653" s="5">
        <v>2594</v>
      </c>
      <c r="B2653" s="1144">
        <f>'Acct Summary 7-9'!H4</f>
        <v>0</v>
      </c>
      <c r="D2653" s="2" t="str">
        <f t="shared" si="40"/>
        <v>Error?</v>
      </c>
    </row>
    <row r="2654" spans="1:4">
      <c r="A2654" s="5">
        <v>2595</v>
      </c>
      <c r="B2654" s="1144">
        <f>'Acct Summary 7-9'!H6</f>
        <v>0</v>
      </c>
      <c r="D2654" s="2" t="str">
        <f t="shared" si="40"/>
        <v>Error?</v>
      </c>
    </row>
    <row r="2655" spans="1:4">
      <c r="A2655" s="5">
        <v>2596</v>
      </c>
      <c r="B2655" s="1144">
        <f>'Acct Summary 7-9'!H7</f>
        <v>0</v>
      </c>
      <c r="C2655" s="2" t="s">
        <v>516</v>
      </c>
      <c r="D2655" s="2" t="str">
        <f t="shared" si="40"/>
        <v>Error?</v>
      </c>
    </row>
    <row r="2656" spans="1:4">
      <c r="A2656" s="5">
        <v>2597</v>
      </c>
      <c r="B2656" s="1144">
        <f>'Acct Summary 7-9'!H8</f>
        <v>0</v>
      </c>
      <c r="C2656" s="2" t="s">
        <v>516</v>
      </c>
      <c r="D2656" s="2" t="str">
        <f t="shared" si="40"/>
        <v>Error?</v>
      </c>
    </row>
    <row r="2657" spans="1:4">
      <c r="A2657" s="5">
        <v>2598</v>
      </c>
      <c r="B2657" s="1144">
        <f>'Acct Summary 7-9'!H13</f>
        <v>0</v>
      </c>
      <c r="C2657" s="2" t="s">
        <v>516</v>
      </c>
      <c r="D2657" s="2" t="str">
        <f t="shared" si="40"/>
        <v>Error?</v>
      </c>
    </row>
    <row r="2658" spans="1:4">
      <c r="A2658" s="5">
        <v>2599</v>
      </c>
      <c r="B2658" s="1144">
        <f>'Acct Summary 7-9'!H15</f>
        <v>0</v>
      </c>
      <c r="C2658" s="2" t="s">
        <v>516</v>
      </c>
      <c r="D2658" s="2" t="str">
        <f t="shared" si="40"/>
        <v>Error?</v>
      </c>
    </row>
    <row r="2659" spans="1:4">
      <c r="A2659" s="5">
        <v>2600</v>
      </c>
      <c r="B2659" s="1144">
        <f>'Acct Summary 7-9'!H17</f>
        <v>0</v>
      </c>
      <c r="C2659" s="2" t="s">
        <v>516</v>
      </c>
      <c r="D2659" s="2" t="str">
        <f t="shared" si="40"/>
        <v>Error?</v>
      </c>
    </row>
    <row r="2660" spans="1:4">
      <c r="A2660" s="5">
        <v>2601</v>
      </c>
      <c r="B2660" s="1144">
        <f>'Acct Summary 7-9'!H20</f>
        <v>0</v>
      </c>
      <c r="C2660" s="2" t="s">
        <v>516</v>
      </c>
      <c r="D2660" s="2" t="str">
        <f t="shared" si="40"/>
        <v>Error?</v>
      </c>
    </row>
    <row r="2661" spans="1:4">
      <c r="A2661" s="5">
        <v>2602</v>
      </c>
      <c r="B2661" s="1144">
        <f>'Acct Summary 7-9'!H80</f>
        <v>0</v>
      </c>
      <c r="C2661" s="2" t="s">
        <v>516</v>
      </c>
      <c r="D2661" s="2" t="str">
        <f t="shared" si="40"/>
        <v>Error?</v>
      </c>
    </row>
    <row r="2662" spans="1:4">
      <c r="A2662" s="10">
        <v>2603</v>
      </c>
      <c r="B2662" s="1144"/>
      <c r="C2662" s="2" t="s">
        <v>516</v>
      </c>
      <c r="D2662" s="2" t="str">
        <f t="shared" si="40"/>
        <v>OK</v>
      </c>
    </row>
    <row r="2663" spans="1:4">
      <c r="A2663" s="10">
        <v>2604</v>
      </c>
      <c r="B2663" s="1144"/>
      <c r="D2663" s="2" t="str">
        <f t="shared" si="40"/>
        <v>OK</v>
      </c>
    </row>
    <row r="2664" spans="1:4">
      <c r="A2664" s="10">
        <v>2605</v>
      </c>
      <c r="B2664" s="1144"/>
      <c r="D2664" s="2" t="str">
        <f t="shared" si="40"/>
        <v>OK</v>
      </c>
    </row>
    <row r="2665" spans="1:4">
      <c r="A2665" s="10">
        <v>2606</v>
      </c>
      <c r="B2665" s="1144"/>
      <c r="D2665" s="2" t="str">
        <f t="shared" si="40"/>
        <v>OK</v>
      </c>
    </row>
    <row r="2666" spans="1:4">
      <c r="A2666" s="10">
        <v>2607</v>
      </c>
      <c r="B2666" s="1144"/>
      <c r="D2666" s="2" t="str">
        <f t="shared" si="40"/>
        <v>OK</v>
      </c>
    </row>
    <row r="2667" spans="1:4">
      <c r="A2667" s="10">
        <v>2608</v>
      </c>
      <c r="B2667" s="1144"/>
      <c r="D2667" s="2" t="str">
        <f t="shared" si="40"/>
        <v>OK</v>
      </c>
    </row>
    <row r="2668" spans="1:4">
      <c r="A2668" s="10">
        <v>2609</v>
      </c>
      <c r="B2668" s="1144"/>
      <c r="D2668" s="2" t="str">
        <f t="shared" si="40"/>
        <v>OK</v>
      </c>
    </row>
    <row r="2669" spans="1:4">
      <c r="A2669" s="10">
        <v>2610</v>
      </c>
      <c r="B2669" s="1144"/>
      <c r="D2669" s="2" t="str">
        <f t="shared" si="40"/>
        <v>OK</v>
      </c>
    </row>
    <row r="2670" spans="1:4">
      <c r="A2670" s="10">
        <v>2611</v>
      </c>
      <c r="B2670" s="1144"/>
      <c r="D2670" s="2" t="str">
        <f t="shared" si="40"/>
        <v>OK</v>
      </c>
    </row>
    <row r="2671" spans="1:4">
      <c r="A2671" s="10">
        <v>2612</v>
      </c>
      <c r="B2671" s="1144"/>
      <c r="D2671" s="2" t="str">
        <f t="shared" si="40"/>
        <v>OK</v>
      </c>
    </row>
    <row r="2672" spans="1:4">
      <c r="A2672" s="10">
        <v>2613</v>
      </c>
      <c r="B2672" s="1144"/>
      <c r="D2672" s="2" t="str">
        <f t="shared" si="40"/>
        <v>OK</v>
      </c>
    </row>
    <row r="2673" spans="1:4">
      <c r="A2673" s="10">
        <v>2614</v>
      </c>
      <c r="B2673" s="1144"/>
      <c r="D2673" s="2" t="str">
        <f t="shared" si="40"/>
        <v>OK</v>
      </c>
    </row>
    <row r="2674" spans="1:4">
      <c r="A2674" s="10">
        <v>2615</v>
      </c>
      <c r="B2674" s="1144"/>
      <c r="D2674" s="2" t="str">
        <f t="shared" si="40"/>
        <v>OK</v>
      </c>
    </row>
    <row r="2675" spans="1:4">
      <c r="A2675" s="10">
        <v>2616</v>
      </c>
      <c r="B2675" s="1144"/>
      <c r="D2675" s="2" t="str">
        <f t="shared" si="40"/>
        <v>OK</v>
      </c>
    </row>
    <row r="2676" spans="1:4">
      <c r="A2676" s="10">
        <v>2617</v>
      </c>
      <c r="B2676" s="1144"/>
      <c r="D2676" s="2" t="str">
        <f t="shared" si="40"/>
        <v>OK</v>
      </c>
    </row>
    <row r="2677" spans="1:4">
      <c r="A2677" s="10">
        <v>2618</v>
      </c>
      <c r="B2677" s="1144"/>
      <c r="D2677" s="2" t="str">
        <f t="shared" si="40"/>
        <v>OK</v>
      </c>
    </row>
    <row r="2678" spans="1:4">
      <c r="A2678" s="10">
        <v>2619</v>
      </c>
      <c r="B2678" s="1144"/>
      <c r="D2678" s="2" t="str">
        <f t="shared" si="40"/>
        <v>OK</v>
      </c>
    </row>
    <row r="2679" spans="1:4">
      <c r="A2679" s="10">
        <v>2620</v>
      </c>
      <c r="B2679" s="1144"/>
      <c r="D2679" s="2" t="str">
        <f t="shared" si="40"/>
        <v>OK</v>
      </c>
    </row>
    <row r="2680" spans="1:4">
      <c r="A2680" s="10">
        <v>2621</v>
      </c>
      <c r="B2680" s="1144"/>
      <c r="D2680" s="2" t="str">
        <f t="shared" si="40"/>
        <v>OK</v>
      </c>
    </row>
    <row r="2681" spans="1:4">
      <c r="A2681" s="10">
        <v>2622</v>
      </c>
      <c r="B2681" s="1144"/>
      <c r="D2681" s="2" t="str">
        <f t="shared" si="40"/>
        <v>OK</v>
      </c>
    </row>
    <row r="2682" spans="1:4">
      <c r="A2682" s="10">
        <v>2623</v>
      </c>
      <c r="B2682" s="1144"/>
      <c r="D2682" s="2" t="str">
        <f t="shared" si="40"/>
        <v>OK</v>
      </c>
    </row>
    <row r="2683" spans="1:4">
      <c r="A2683" s="10">
        <v>2624</v>
      </c>
      <c r="B2683" s="1144"/>
      <c r="D2683" s="2" t="str">
        <f t="shared" si="40"/>
        <v>OK</v>
      </c>
    </row>
    <row r="2684" spans="1:4">
      <c r="A2684" s="10">
        <v>2625</v>
      </c>
      <c r="B2684" s="1144"/>
      <c r="D2684" s="2" t="str">
        <f t="shared" si="40"/>
        <v>OK</v>
      </c>
    </row>
    <row r="2685" spans="1:4">
      <c r="A2685" s="10">
        <v>2626</v>
      </c>
      <c r="B2685" s="1144"/>
      <c r="D2685" s="2" t="str">
        <f t="shared" ref="D2685:D2748" si="41">IF(ISBLANK(B2685),"OK",IF(A2685-B2685=0,"OK","Error?"))</f>
        <v>OK</v>
      </c>
    </row>
    <row r="2686" spans="1:4">
      <c r="A2686" s="10">
        <v>2627</v>
      </c>
      <c r="B2686" s="1144"/>
      <c r="D2686" s="2" t="str">
        <f t="shared" si="41"/>
        <v>OK</v>
      </c>
    </row>
    <row r="2687" spans="1:4">
      <c r="A2687" s="10">
        <v>2628</v>
      </c>
      <c r="B2687" s="1144"/>
      <c r="D2687" s="2" t="str">
        <f t="shared" si="41"/>
        <v>OK</v>
      </c>
    </row>
    <row r="2688" spans="1:4">
      <c r="A2688" s="10">
        <v>2629</v>
      </c>
      <c r="B2688" s="1144"/>
      <c r="D2688" s="2" t="str">
        <f t="shared" si="41"/>
        <v>OK</v>
      </c>
    </row>
    <row r="2689" spans="1:4">
      <c r="A2689" s="10">
        <v>2630</v>
      </c>
      <c r="B2689" s="1144"/>
      <c r="D2689" s="2" t="str">
        <f t="shared" si="41"/>
        <v>OK</v>
      </c>
    </row>
    <row r="2690" spans="1:4">
      <c r="A2690" s="10">
        <v>2631</v>
      </c>
      <c r="B2690" s="1144"/>
      <c r="D2690" s="2" t="str">
        <f t="shared" si="41"/>
        <v>OK</v>
      </c>
    </row>
    <row r="2691" spans="1:4">
      <c r="A2691" s="10">
        <v>2632</v>
      </c>
      <c r="B2691" s="1144"/>
      <c r="D2691" s="2" t="str">
        <f t="shared" si="41"/>
        <v>OK</v>
      </c>
    </row>
    <row r="2692" spans="1:4">
      <c r="A2692" s="10">
        <v>2633</v>
      </c>
      <c r="B2692" s="1144"/>
      <c r="D2692" s="2" t="str">
        <f t="shared" si="41"/>
        <v>OK</v>
      </c>
    </row>
    <row r="2693" spans="1:4">
      <c r="A2693" s="10">
        <v>2634</v>
      </c>
      <c r="B2693" s="1144"/>
      <c r="D2693" s="2" t="str">
        <f t="shared" si="41"/>
        <v>OK</v>
      </c>
    </row>
    <row r="2694" spans="1:4">
      <c r="A2694" s="10">
        <v>2635</v>
      </c>
      <c r="B2694" s="1144"/>
      <c r="D2694" s="2" t="str">
        <f t="shared" si="41"/>
        <v>OK</v>
      </c>
    </row>
    <row r="2695" spans="1:4">
      <c r="A2695" s="10">
        <v>2636</v>
      </c>
      <c r="B2695" s="1144"/>
      <c r="D2695" s="2" t="str">
        <f t="shared" si="41"/>
        <v>OK</v>
      </c>
    </row>
    <row r="2696" spans="1:4">
      <c r="A2696" s="10">
        <v>2637</v>
      </c>
      <c r="B2696" s="1144"/>
      <c r="D2696" s="2" t="str">
        <f t="shared" si="41"/>
        <v>OK</v>
      </c>
    </row>
    <row r="2697" spans="1:4">
      <c r="A2697" s="10">
        <v>2638</v>
      </c>
      <c r="B2697" s="1144"/>
      <c r="D2697" s="2" t="str">
        <f t="shared" si="41"/>
        <v>OK</v>
      </c>
    </row>
    <row r="2698" spans="1:4">
      <c r="A2698" s="10">
        <v>2639</v>
      </c>
      <c r="B2698" s="1144"/>
      <c r="D2698" s="2" t="str">
        <f t="shared" si="41"/>
        <v>OK</v>
      </c>
    </row>
    <row r="2699" spans="1:4">
      <c r="A2699" s="10">
        <v>2640</v>
      </c>
      <c r="B2699" s="1144"/>
      <c r="D2699" s="2" t="str">
        <f t="shared" si="41"/>
        <v>OK</v>
      </c>
    </row>
    <row r="2700" spans="1:4">
      <c r="A2700" s="10">
        <v>2641</v>
      </c>
      <c r="B2700" s="1144"/>
      <c r="D2700" s="2" t="str">
        <f t="shared" si="41"/>
        <v>OK</v>
      </c>
    </row>
    <row r="2701" spans="1:4">
      <c r="A2701" s="10">
        <v>2642</v>
      </c>
      <c r="B2701" s="1144"/>
      <c r="D2701" s="2" t="str">
        <f t="shared" si="41"/>
        <v>OK</v>
      </c>
    </row>
    <row r="2702" spans="1:4">
      <c r="A2702" s="10">
        <v>2643</v>
      </c>
      <c r="B2702" s="1144"/>
      <c r="D2702" s="2" t="str">
        <f t="shared" si="41"/>
        <v>OK</v>
      </c>
    </row>
    <row r="2703" spans="1:4">
      <c r="A2703" s="10">
        <v>2644</v>
      </c>
      <c r="B2703" s="1144"/>
      <c r="D2703" s="2" t="str">
        <f t="shared" si="41"/>
        <v>OK</v>
      </c>
    </row>
    <row r="2704" spans="1:4">
      <c r="A2704" s="10">
        <v>2645</v>
      </c>
      <c r="B2704" s="1144"/>
      <c r="D2704" s="2" t="str">
        <f t="shared" si="41"/>
        <v>OK</v>
      </c>
    </row>
    <row r="2705" spans="1:4">
      <c r="A2705" s="10">
        <v>2646</v>
      </c>
      <c r="B2705" s="1144"/>
      <c r="D2705" s="2" t="str">
        <f t="shared" si="41"/>
        <v>OK</v>
      </c>
    </row>
    <row r="2706" spans="1:4">
      <c r="A2706" s="10">
        <v>2647</v>
      </c>
      <c r="B2706" s="1144"/>
      <c r="D2706" s="2" t="str">
        <f t="shared" si="41"/>
        <v>OK</v>
      </c>
    </row>
    <row r="2707" spans="1:4">
      <c r="A2707" s="10">
        <v>2648</v>
      </c>
      <c r="B2707" s="1144"/>
      <c r="D2707" s="2" t="str">
        <f t="shared" si="41"/>
        <v>OK</v>
      </c>
    </row>
    <row r="2708" spans="1:4">
      <c r="A2708" s="10">
        <v>2649</v>
      </c>
      <c r="B2708" s="1144"/>
      <c r="D2708" s="2" t="str">
        <f t="shared" si="41"/>
        <v>OK</v>
      </c>
    </row>
    <row r="2709" spans="1:4">
      <c r="A2709" s="10">
        <v>2650</v>
      </c>
      <c r="B2709" s="1144"/>
      <c r="D2709" s="2" t="str">
        <f t="shared" si="41"/>
        <v>OK</v>
      </c>
    </row>
    <row r="2710" spans="1:4">
      <c r="A2710" s="10">
        <v>2651</v>
      </c>
      <c r="B2710" s="1144"/>
      <c r="D2710" s="2" t="str">
        <f t="shared" si="41"/>
        <v>OK</v>
      </c>
    </row>
    <row r="2711" spans="1:4">
      <c r="A2711" s="10">
        <v>2652</v>
      </c>
      <c r="B2711" s="1144"/>
      <c r="D2711" s="2" t="str">
        <f t="shared" si="41"/>
        <v>OK</v>
      </c>
    </row>
    <row r="2712" spans="1:4">
      <c r="A2712" s="10">
        <v>2653</v>
      </c>
      <c r="B2712" s="1144"/>
      <c r="D2712" s="2" t="str">
        <f t="shared" si="41"/>
        <v>OK</v>
      </c>
    </row>
    <row r="2713" spans="1:4">
      <c r="A2713" s="10">
        <v>2654</v>
      </c>
      <c r="B2713" s="1144"/>
      <c r="D2713" s="2" t="str">
        <f t="shared" si="41"/>
        <v>OK</v>
      </c>
    </row>
    <row r="2714" spans="1:4">
      <c r="A2714" s="10">
        <v>2655</v>
      </c>
      <c r="B2714" s="1144"/>
      <c r="D2714" s="2" t="str">
        <f t="shared" si="41"/>
        <v>OK</v>
      </c>
    </row>
    <row r="2715" spans="1:4">
      <c r="A2715" s="10">
        <v>2656</v>
      </c>
      <c r="B2715" s="1144"/>
      <c r="D2715" s="2" t="str">
        <f t="shared" si="41"/>
        <v>OK</v>
      </c>
    </row>
    <row r="2716" spans="1:4">
      <c r="A2716" s="5">
        <v>2657</v>
      </c>
      <c r="B2716" s="1144">
        <f>'Expenditures 16-24'!C53</f>
        <v>0</v>
      </c>
      <c r="D2716" s="2" t="str">
        <f t="shared" si="41"/>
        <v>Error?</v>
      </c>
    </row>
    <row r="2717" spans="1:4">
      <c r="A2717" s="5">
        <v>2658</v>
      </c>
      <c r="B2717" s="1144">
        <f>'Expenditures 16-24'!D53</f>
        <v>0</v>
      </c>
      <c r="D2717" s="2" t="str">
        <f t="shared" si="41"/>
        <v>Error?</v>
      </c>
    </row>
    <row r="2718" spans="1:4">
      <c r="A2718" s="5">
        <v>2659</v>
      </c>
      <c r="B2718" s="1144">
        <f>'Expenditures 16-24'!E53</f>
        <v>0</v>
      </c>
      <c r="D2718" s="2" t="str">
        <f t="shared" si="41"/>
        <v>Error?</v>
      </c>
    </row>
    <row r="2719" spans="1:4">
      <c r="A2719" s="5">
        <v>2660</v>
      </c>
      <c r="B2719" s="1144">
        <f>'Expenditures 16-24'!F53</f>
        <v>0</v>
      </c>
      <c r="D2719" s="2" t="str">
        <f t="shared" si="41"/>
        <v>Error?</v>
      </c>
    </row>
    <row r="2720" spans="1:4">
      <c r="A2720" s="5">
        <v>2661</v>
      </c>
      <c r="B2720" s="1144">
        <f>'Expenditures 16-24'!G53</f>
        <v>0</v>
      </c>
      <c r="D2720" s="2" t="str">
        <f t="shared" si="41"/>
        <v>Error?</v>
      </c>
    </row>
    <row r="2721" spans="1:5">
      <c r="A2721" s="5">
        <v>2662</v>
      </c>
      <c r="B2721" s="1144">
        <f>'Expenditures 16-24'!H53</f>
        <v>0</v>
      </c>
      <c r="D2721" s="2" t="str">
        <f t="shared" si="41"/>
        <v>Error?</v>
      </c>
    </row>
    <row r="2722" spans="1:5">
      <c r="A2722" s="5">
        <v>2663</v>
      </c>
      <c r="B2722" s="1144">
        <f>'Expenditures 16-24'!K53</f>
        <v>0</v>
      </c>
      <c r="D2722" s="2" t="str">
        <f t="shared" si="41"/>
        <v>Error?</v>
      </c>
    </row>
    <row r="2723" spans="1:5">
      <c r="A2723" s="12">
        <v>2664</v>
      </c>
      <c r="B2723" s="1144">
        <f>'Expenditures 16-24'!D251</f>
        <v>0</v>
      </c>
      <c r="D2723" s="2" t="str">
        <f t="shared" si="41"/>
        <v>Error?</v>
      </c>
      <c r="E2723" s="4" t="s">
        <v>1886</v>
      </c>
    </row>
    <row r="2724" spans="1:5">
      <c r="A2724" s="12">
        <v>2665</v>
      </c>
      <c r="B2724" s="1144">
        <f>'Expenditures 16-24'!K251</f>
        <v>0</v>
      </c>
      <c r="C2724" s="2" t="s">
        <v>516</v>
      </c>
      <c r="D2724" s="2" t="str">
        <f t="shared" si="41"/>
        <v>Error?</v>
      </c>
      <c r="E2724" s="4" t="s">
        <v>1886</v>
      </c>
    </row>
    <row r="2725" spans="1:5">
      <c r="A2725" s="5">
        <v>2666</v>
      </c>
      <c r="B2725" s="1144">
        <f>'Short-Term Long-Term Debt 26'!C4</f>
        <v>0</v>
      </c>
      <c r="D2725" s="2" t="str">
        <f t="shared" si="41"/>
        <v>Error?</v>
      </c>
    </row>
    <row r="2726" spans="1:5">
      <c r="A2726" s="5">
        <v>2667</v>
      </c>
      <c r="B2726" s="1144">
        <f>'Short-Term Long-Term Debt 26'!C25</f>
        <v>0</v>
      </c>
      <c r="C2726" s="2" t="s">
        <v>516</v>
      </c>
      <c r="D2726" s="2" t="str">
        <f t="shared" si="41"/>
        <v>Error?</v>
      </c>
    </row>
    <row r="2727" spans="1:5">
      <c r="A2727" s="5">
        <v>2668</v>
      </c>
      <c r="B2727" s="1144">
        <f>'Short-Term Long-Term Debt 26'!D4</f>
        <v>0</v>
      </c>
      <c r="D2727" s="2" t="str">
        <f t="shared" si="41"/>
        <v>Error?</v>
      </c>
    </row>
    <row r="2728" spans="1:5">
      <c r="A2728" s="5">
        <v>2669</v>
      </c>
      <c r="B2728" s="1144">
        <f>'Short-Term Long-Term Debt 26'!D25</f>
        <v>0</v>
      </c>
      <c r="D2728" s="2" t="str">
        <f t="shared" si="41"/>
        <v>Error?</v>
      </c>
    </row>
    <row r="2729" spans="1:5">
      <c r="A2729" s="5">
        <v>2670</v>
      </c>
      <c r="B2729" s="1144">
        <f>'Short-Term Long-Term Debt 26'!E4</f>
        <v>0</v>
      </c>
      <c r="D2729" s="2" t="str">
        <f t="shared" si="41"/>
        <v>Error?</v>
      </c>
    </row>
    <row r="2730" spans="1:5">
      <c r="A2730" s="5">
        <v>2671</v>
      </c>
      <c r="B2730" s="1144">
        <f>'Short-Term Long-Term Debt 26'!E25</f>
        <v>0</v>
      </c>
      <c r="D2730" s="2" t="str">
        <f t="shared" si="41"/>
        <v>Error?</v>
      </c>
    </row>
    <row r="2731" spans="1:5">
      <c r="A2731" s="5">
        <v>2672</v>
      </c>
      <c r="B2731" s="1144">
        <f>'Short-Term Long-Term Debt 26'!F4</f>
        <v>0</v>
      </c>
      <c r="D2731" s="2" t="str">
        <f t="shared" si="41"/>
        <v>Error?</v>
      </c>
    </row>
    <row r="2732" spans="1:5">
      <c r="A2732" s="5">
        <v>2673</v>
      </c>
      <c r="B2732" s="1144">
        <f>'Short-Term Long-Term Debt 26'!F25</f>
        <v>0</v>
      </c>
      <c r="D2732" s="2" t="str">
        <f t="shared" si="41"/>
        <v>Error?</v>
      </c>
    </row>
    <row r="2733" spans="1:5">
      <c r="A2733" s="10">
        <v>2674</v>
      </c>
      <c r="B2733" s="1144"/>
      <c r="C2733" s="2" t="s">
        <v>516</v>
      </c>
      <c r="D2733" s="2" t="str">
        <f t="shared" si="41"/>
        <v>OK</v>
      </c>
    </row>
    <row r="2734" spans="1:5">
      <c r="A2734" s="10">
        <v>2675</v>
      </c>
      <c r="B2734" s="1144"/>
      <c r="C2734" s="2" t="s">
        <v>516</v>
      </c>
      <c r="D2734" s="2" t="str">
        <f t="shared" si="41"/>
        <v>OK</v>
      </c>
    </row>
    <row r="2735" spans="1:5">
      <c r="A2735" s="10">
        <v>2676</v>
      </c>
      <c r="B2735" s="1144"/>
      <c r="D2735" s="2" t="str">
        <f t="shared" si="41"/>
        <v>OK</v>
      </c>
    </row>
    <row r="2736" spans="1:5">
      <c r="A2736" s="10">
        <v>2677</v>
      </c>
      <c r="B2736" s="1144"/>
      <c r="D2736" s="2" t="str">
        <f t="shared" si="41"/>
        <v>OK</v>
      </c>
    </row>
    <row r="2737" spans="1:5">
      <c r="A2737" s="10">
        <v>2678</v>
      </c>
      <c r="B2737" s="1144"/>
      <c r="D2737" s="2" t="str">
        <f t="shared" si="41"/>
        <v>OK</v>
      </c>
    </row>
    <row r="2738" spans="1:5">
      <c r="A2738" s="10">
        <v>2679</v>
      </c>
      <c r="B2738" s="1144"/>
      <c r="D2738" s="2" t="str">
        <f t="shared" si="41"/>
        <v>OK</v>
      </c>
    </row>
    <row r="2739" spans="1:5">
      <c r="A2739" s="10">
        <v>2680</v>
      </c>
      <c r="B2739" s="1144"/>
      <c r="D2739" s="2" t="str">
        <f t="shared" si="41"/>
        <v>OK</v>
      </c>
    </row>
    <row r="2740" spans="1:5">
      <c r="A2740" s="10">
        <v>2681</v>
      </c>
      <c r="B2740" s="1144"/>
      <c r="D2740" s="2" t="str">
        <f t="shared" si="41"/>
        <v>OK</v>
      </c>
    </row>
    <row r="2741" spans="1:5">
      <c r="A2741" s="10">
        <v>2682</v>
      </c>
      <c r="B2741" s="1144"/>
      <c r="D2741" s="2" t="str">
        <f t="shared" si="41"/>
        <v>OK</v>
      </c>
    </row>
    <row r="2742" spans="1:5">
      <c r="A2742" s="10">
        <v>2683</v>
      </c>
      <c r="B2742" s="1144"/>
      <c r="D2742" s="2" t="str">
        <f t="shared" si="41"/>
        <v>OK</v>
      </c>
      <c r="E2742" s="4" t="s">
        <v>118</v>
      </c>
    </row>
    <row r="2743" spans="1:5">
      <c r="A2743" s="10">
        <v>2684</v>
      </c>
      <c r="B2743" s="1144"/>
      <c r="D2743" s="2" t="str">
        <f t="shared" si="41"/>
        <v>OK</v>
      </c>
    </row>
    <row r="2744" spans="1:5">
      <c r="A2744" s="10">
        <v>2685</v>
      </c>
      <c r="B2744" s="1144"/>
      <c r="D2744" s="2" t="str">
        <f t="shared" si="41"/>
        <v>OK</v>
      </c>
    </row>
    <row r="2745" spans="1:5">
      <c r="A2745" s="10">
        <v>2686</v>
      </c>
      <c r="B2745" s="1144"/>
      <c r="D2745" s="2" t="str">
        <f t="shared" si="41"/>
        <v>OK</v>
      </c>
    </row>
    <row r="2746" spans="1:5">
      <c r="A2746" s="10">
        <v>2687</v>
      </c>
      <c r="B2746" s="1144"/>
      <c r="D2746" s="2" t="str">
        <f t="shared" si="41"/>
        <v>OK</v>
      </c>
    </row>
    <row r="2747" spans="1:5">
      <c r="A2747" s="10">
        <v>2688</v>
      </c>
      <c r="B2747" s="1144"/>
      <c r="D2747" s="2" t="str">
        <f t="shared" si="41"/>
        <v>OK</v>
      </c>
    </row>
    <row r="2748" spans="1:5">
      <c r="A2748" s="10">
        <v>2689</v>
      </c>
      <c r="B2748" s="1144"/>
      <c r="D2748" s="2" t="str">
        <f t="shared" si="41"/>
        <v>OK</v>
      </c>
    </row>
    <row r="2749" spans="1:5">
      <c r="A2749" s="10">
        <v>2690</v>
      </c>
      <c r="B2749" s="1144"/>
      <c r="D2749" s="2" t="str">
        <f t="shared" ref="D2749:D2812" si="42">IF(ISBLANK(B2749),"OK",IF(A2749-B2749=0,"OK","Error?"))</f>
        <v>OK</v>
      </c>
    </row>
    <row r="2750" spans="1:5">
      <c r="A2750" s="10">
        <v>2691</v>
      </c>
      <c r="B2750" s="1144"/>
      <c r="D2750" s="2" t="str">
        <f t="shared" si="42"/>
        <v>OK</v>
      </c>
    </row>
    <row r="2751" spans="1:5">
      <c r="A2751" s="10">
        <v>2692</v>
      </c>
      <c r="B2751" s="1144"/>
      <c r="D2751" s="2" t="str">
        <f t="shared" si="42"/>
        <v>OK</v>
      </c>
    </row>
    <row r="2752" spans="1:5">
      <c r="A2752" s="10">
        <v>2693</v>
      </c>
      <c r="B2752" s="1144"/>
      <c r="D2752" s="2" t="str">
        <f t="shared" si="42"/>
        <v>OK</v>
      </c>
    </row>
    <row r="2753" spans="1:4">
      <c r="A2753" s="10">
        <v>2694</v>
      </c>
      <c r="B2753" s="1144"/>
      <c r="D2753" s="2" t="str">
        <f t="shared" si="42"/>
        <v>OK</v>
      </c>
    </row>
    <row r="2754" spans="1:4">
      <c r="A2754" s="10">
        <v>2695</v>
      </c>
      <c r="B2754" s="1144"/>
      <c r="D2754" s="2" t="str">
        <f t="shared" si="42"/>
        <v>OK</v>
      </c>
    </row>
    <row r="2755" spans="1:4">
      <c r="A2755" s="5">
        <v>2696</v>
      </c>
      <c r="B2755" s="1144">
        <f>'Acct Summary 7-9'!C28</f>
        <v>0</v>
      </c>
      <c r="D2755" s="2" t="str">
        <f t="shared" si="42"/>
        <v>Error?</v>
      </c>
    </row>
    <row r="2756" spans="1:4">
      <c r="A2756" s="5">
        <v>2697</v>
      </c>
      <c r="B2756" s="1144">
        <f>'Acct Summary 7-9'!D28</f>
        <v>0</v>
      </c>
      <c r="D2756" s="2" t="str">
        <f t="shared" si="42"/>
        <v>Error?</v>
      </c>
    </row>
    <row r="2757" spans="1:4">
      <c r="A2757" s="10">
        <v>2698</v>
      </c>
      <c r="B2757" s="1144"/>
      <c r="D2757" s="2" t="str">
        <f t="shared" si="42"/>
        <v>OK</v>
      </c>
    </row>
    <row r="2758" spans="1:4">
      <c r="A2758" s="5">
        <v>2699</v>
      </c>
      <c r="B2758" s="1144">
        <f>'Acct Summary 7-9'!E28</f>
        <v>0</v>
      </c>
      <c r="D2758" s="2" t="str">
        <f t="shared" si="42"/>
        <v>Error?</v>
      </c>
    </row>
    <row r="2759" spans="1:4">
      <c r="A2759" s="10">
        <v>2700</v>
      </c>
      <c r="B2759" s="1144"/>
      <c r="D2759" s="2" t="str">
        <f t="shared" si="42"/>
        <v>OK</v>
      </c>
    </row>
    <row r="2760" spans="1:4">
      <c r="A2760" s="5">
        <v>2701</v>
      </c>
      <c r="B2760" s="1144">
        <f>'Acct Summary 7-9'!F26</f>
        <v>0</v>
      </c>
      <c r="D2760" s="2" t="str">
        <f t="shared" si="42"/>
        <v>Error?</v>
      </c>
    </row>
    <row r="2761" spans="1:4">
      <c r="A2761" s="5">
        <v>2702</v>
      </c>
      <c r="B2761" s="1144">
        <f>'Acct Summary 7-9'!F28</f>
        <v>0</v>
      </c>
      <c r="D2761" s="2" t="str">
        <f t="shared" si="42"/>
        <v>Error?</v>
      </c>
    </row>
    <row r="2762" spans="1:4">
      <c r="A2762" s="10">
        <v>2703</v>
      </c>
      <c r="B2762" s="1144"/>
      <c r="D2762" s="2" t="str">
        <f t="shared" si="42"/>
        <v>OK</v>
      </c>
    </row>
    <row r="2763" spans="1:4">
      <c r="A2763" s="10">
        <v>2704</v>
      </c>
      <c r="B2763" s="1144"/>
      <c r="D2763" s="2" t="str">
        <f t="shared" si="42"/>
        <v>OK</v>
      </c>
    </row>
    <row r="2764" spans="1:4">
      <c r="A2764" s="5">
        <v>2705</v>
      </c>
      <c r="B2764" s="1144">
        <f>'Acct Summary 7-9'!G28</f>
        <v>0</v>
      </c>
      <c r="D2764" s="2" t="str">
        <f t="shared" si="42"/>
        <v>Error?</v>
      </c>
    </row>
    <row r="2765" spans="1:4">
      <c r="A2765" s="10">
        <v>2706</v>
      </c>
      <c r="B2765" s="1144"/>
      <c r="D2765" s="2" t="str">
        <f t="shared" si="42"/>
        <v>OK</v>
      </c>
    </row>
    <row r="2766" spans="1:4">
      <c r="A2766" s="10">
        <v>2707</v>
      </c>
      <c r="B2766" s="1144"/>
      <c r="D2766" s="2" t="str">
        <f t="shared" si="42"/>
        <v>OK</v>
      </c>
    </row>
    <row r="2767" spans="1:4">
      <c r="A2767" s="5">
        <v>2708</v>
      </c>
      <c r="B2767" s="1144">
        <f>'Acct Summary 7-9'!H28</f>
        <v>0</v>
      </c>
      <c r="D2767" s="2" t="str">
        <f t="shared" si="42"/>
        <v>Error?</v>
      </c>
    </row>
    <row r="2768" spans="1:4">
      <c r="A2768" s="10">
        <v>2709</v>
      </c>
      <c r="B2768" s="1144"/>
      <c r="D2768" s="2" t="str">
        <f t="shared" si="42"/>
        <v>OK</v>
      </c>
    </row>
    <row r="2769" spans="1:4">
      <c r="A2769" s="10">
        <v>2710</v>
      </c>
      <c r="B2769" s="1144"/>
      <c r="D2769" s="2" t="str">
        <f t="shared" si="42"/>
        <v>OK</v>
      </c>
    </row>
    <row r="2770" spans="1:4">
      <c r="A2770" s="5">
        <v>2711</v>
      </c>
      <c r="B2770" s="1144">
        <f>'Acct Summary 7-9'!I28</f>
        <v>0</v>
      </c>
      <c r="D2770" s="2" t="str">
        <f t="shared" si="42"/>
        <v>Error?</v>
      </c>
    </row>
    <row r="2771" spans="1:4">
      <c r="A2771" s="10">
        <v>2712</v>
      </c>
      <c r="B2771" s="1144"/>
      <c r="D2771" s="2" t="str">
        <f t="shared" si="42"/>
        <v>OK</v>
      </c>
    </row>
    <row r="2772" spans="1:4">
      <c r="A2772" s="10">
        <v>2713</v>
      </c>
      <c r="B2772" s="1144"/>
      <c r="D2772" s="2" t="str">
        <f t="shared" si="42"/>
        <v>OK</v>
      </c>
    </row>
    <row r="2773" spans="1:4">
      <c r="A2773" s="10">
        <v>2714</v>
      </c>
      <c r="B2773" s="1144"/>
      <c r="D2773" s="2" t="str">
        <f t="shared" si="42"/>
        <v>OK</v>
      </c>
    </row>
    <row r="2774" spans="1:4">
      <c r="A2774" s="10">
        <v>2715</v>
      </c>
      <c r="B2774" s="1144"/>
      <c r="D2774" s="2" t="str">
        <f t="shared" si="42"/>
        <v>OK</v>
      </c>
    </row>
    <row r="2775" spans="1:4">
      <c r="A2775" s="10">
        <v>2716</v>
      </c>
      <c r="B2775" s="1144"/>
      <c r="D2775" s="2" t="str">
        <f t="shared" si="42"/>
        <v>OK</v>
      </c>
    </row>
    <row r="2776" spans="1:4">
      <c r="A2776" s="10">
        <v>2717</v>
      </c>
      <c r="B2776" s="1144"/>
      <c r="D2776" s="2" t="str">
        <f t="shared" si="42"/>
        <v>OK</v>
      </c>
    </row>
    <row r="2777" spans="1:4">
      <c r="A2777" s="10">
        <v>2718</v>
      </c>
      <c r="B2777" s="1144"/>
      <c r="D2777" s="2" t="str">
        <f t="shared" si="42"/>
        <v>OK</v>
      </c>
    </row>
    <row r="2778" spans="1:4">
      <c r="A2778" s="10">
        <v>2719</v>
      </c>
      <c r="B2778" s="1144"/>
      <c r="D2778" s="2" t="str">
        <f t="shared" si="42"/>
        <v>OK</v>
      </c>
    </row>
    <row r="2779" spans="1:4">
      <c r="A2779" s="10">
        <v>2720</v>
      </c>
      <c r="B2779" s="1144"/>
      <c r="D2779" s="2" t="str">
        <f t="shared" si="42"/>
        <v>OK</v>
      </c>
    </row>
    <row r="2780" spans="1:4">
      <c r="A2780" s="10">
        <v>2721</v>
      </c>
      <c r="B2780" s="1144"/>
      <c r="D2780" s="2" t="str">
        <f t="shared" si="42"/>
        <v>OK</v>
      </c>
    </row>
    <row r="2781" spans="1:4">
      <c r="A2781" s="10">
        <v>2722</v>
      </c>
      <c r="B2781" s="1144"/>
      <c r="D2781" s="2" t="str">
        <f t="shared" si="42"/>
        <v>OK</v>
      </c>
    </row>
    <row r="2782" spans="1:4">
      <c r="A2782" s="10">
        <v>2723</v>
      </c>
      <c r="B2782" s="1144"/>
      <c r="D2782" s="2" t="str">
        <f t="shared" si="42"/>
        <v>OK</v>
      </c>
    </row>
    <row r="2783" spans="1:4">
      <c r="A2783" s="10">
        <v>2724</v>
      </c>
      <c r="B2783" s="1144"/>
      <c r="D2783" s="2" t="str">
        <f t="shared" si="42"/>
        <v>OK</v>
      </c>
    </row>
    <row r="2784" spans="1:4">
      <c r="A2784" s="10">
        <v>2725</v>
      </c>
      <c r="B2784" s="1144"/>
      <c r="D2784" s="2" t="str">
        <f t="shared" si="42"/>
        <v>OK</v>
      </c>
    </row>
    <row r="2785" spans="1:4">
      <c r="A2785" s="10">
        <v>2726</v>
      </c>
      <c r="B2785" s="1144"/>
      <c r="D2785" s="2" t="str">
        <f t="shared" si="42"/>
        <v>OK</v>
      </c>
    </row>
    <row r="2786" spans="1:4">
      <c r="A2786" s="10">
        <v>2727</v>
      </c>
      <c r="B2786" s="1144"/>
      <c r="D2786" s="2" t="str">
        <f t="shared" si="42"/>
        <v>OK</v>
      </c>
    </row>
    <row r="2787" spans="1:4">
      <c r="A2787" s="5">
        <v>2728</v>
      </c>
      <c r="B2787" s="1144">
        <f>'Expenditures 16-24'!E86</f>
        <v>239724</v>
      </c>
      <c r="D2787" s="2" t="str">
        <f t="shared" si="42"/>
        <v>Error?</v>
      </c>
    </row>
    <row r="2788" spans="1:4">
      <c r="A2788" s="5">
        <v>2729</v>
      </c>
      <c r="B2788" s="1144">
        <f>'Expenditures 16-24'!E104</f>
        <v>239724</v>
      </c>
      <c r="D2788" s="2" t="str">
        <f t="shared" si="42"/>
        <v>Error?</v>
      </c>
    </row>
    <row r="2789" spans="1:4">
      <c r="A2789" s="5">
        <v>2730</v>
      </c>
      <c r="B2789" s="1144">
        <f>'Expenditures 16-24'!H109</f>
        <v>0</v>
      </c>
      <c r="C2789" s="2" t="s">
        <v>516</v>
      </c>
      <c r="D2789" s="2" t="str">
        <f t="shared" si="42"/>
        <v>Error?</v>
      </c>
    </row>
    <row r="2790" spans="1:4">
      <c r="A2790" s="5">
        <v>2731</v>
      </c>
      <c r="B2790" s="1144">
        <f>'Expenditures 16-24'!H110</f>
        <v>0</v>
      </c>
      <c r="C2790" s="2" t="s">
        <v>516</v>
      </c>
      <c r="D2790" s="2" t="str">
        <f t="shared" si="42"/>
        <v>Error?</v>
      </c>
    </row>
    <row r="2791" spans="1:4">
      <c r="A2791" s="10">
        <v>2732</v>
      </c>
      <c r="B2791" s="1144"/>
      <c r="D2791" s="2" t="str">
        <f t="shared" si="42"/>
        <v>OK</v>
      </c>
    </row>
    <row r="2792" spans="1:4">
      <c r="A2792" s="5">
        <v>2733</v>
      </c>
      <c r="B2792" s="1144">
        <f>'Acct Summary 7-9'!C50</f>
        <v>0</v>
      </c>
      <c r="D2792" s="2" t="str">
        <f t="shared" si="42"/>
        <v>Error?</v>
      </c>
    </row>
    <row r="2793" spans="1:4">
      <c r="A2793" s="5">
        <v>2734</v>
      </c>
      <c r="B2793" s="1144">
        <f>'Expenditures 16-24'!K109</f>
        <v>0</v>
      </c>
      <c r="D2793" s="2" t="str">
        <f t="shared" si="42"/>
        <v>Error?</v>
      </c>
    </row>
    <row r="2794" spans="1:4">
      <c r="A2794" s="5">
        <v>2735</v>
      </c>
      <c r="B2794" s="1144">
        <f>'Expenditures 16-24'!K110</f>
        <v>0</v>
      </c>
      <c r="D2794" s="2" t="str">
        <f t="shared" si="42"/>
        <v>Error?</v>
      </c>
    </row>
    <row r="2795" spans="1:4">
      <c r="A2795" s="5">
        <v>2736</v>
      </c>
      <c r="B2795" s="1144">
        <f>'Expenditures 16-24'!C134</f>
        <v>0</v>
      </c>
      <c r="C2795" s="2" t="s">
        <v>516</v>
      </c>
      <c r="D2795" s="2" t="str">
        <f t="shared" si="42"/>
        <v>Error?</v>
      </c>
    </row>
    <row r="2796" spans="1:4">
      <c r="A2796" s="5">
        <v>2737</v>
      </c>
      <c r="B2796" s="1144">
        <f>'Expenditures 16-24'!D134</f>
        <v>0</v>
      </c>
      <c r="C2796" s="2" t="s">
        <v>516</v>
      </c>
      <c r="D2796" s="2" t="str">
        <f t="shared" si="42"/>
        <v>Error?</v>
      </c>
    </row>
    <row r="2797" spans="1:4">
      <c r="A2797" s="5">
        <v>2738</v>
      </c>
      <c r="B2797" s="1144">
        <f>'Expenditures 16-24'!E134</f>
        <v>0</v>
      </c>
      <c r="D2797" s="2" t="str">
        <f t="shared" si="42"/>
        <v>Error?</v>
      </c>
    </row>
    <row r="2798" spans="1:4">
      <c r="A2798" s="5">
        <v>2739</v>
      </c>
      <c r="B2798" s="1144">
        <f>'Expenditures 16-24'!F134</f>
        <v>0</v>
      </c>
      <c r="D2798" s="2" t="str">
        <f t="shared" si="42"/>
        <v>Error?</v>
      </c>
    </row>
    <row r="2799" spans="1:4">
      <c r="A2799" s="5">
        <v>2740</v>
      </c>
      <c r="B2799" s="1144">
        <f>'Expenditures 16-24'!G134</f>
        <v>0</v>
      </c>
      <c r="D2799" s="2" t="str">
        <f t="shared" si="42"/>
        <v>Error?</v>
      </c>
    </row>
    <row r="2800" spans="1:4">
      <c r="A2800" s="5">
        <v>2741</v>
      </c>
      <c r="B2800" s="1144">
        <f>'Expenditures 16-24'!H134</f>
        <v>0</v>
      </c>
      <c r="D2800" s="2" t="str">
        <f t="shared" si="42"/>
        <v>Error?</v>
      </c>
    </row>
    <row r="2801" spans="1:4">
      <c r="A2801" s="10">
        <v>2742</v>
      </c>
      <c r="B2801" s="1144"/>
      <c r="D2801" s="2" t="str">
        <f t="shared" si="42"/>
        <v>OK</v>
      </c>
    </row>
    <row r="2802" spans="1:4">
      <c r="A2802" s="5">
        <v>2743</v>
      </c>
      <c r="B2802" s="1144"/>
      <c r="D2802" s="2" t="str">
        <f t="shared" si="42"/>
        <v>OK</v>
      </c>
    </row>
    <row r="2803" spans="1:4">
      <c r="A2803" s="5">
        <v>2744</v>
      </c>
      <c r="B2803" s="1144">
        <f>'Expenditures 16-24'!K134</f>
        <v>0</v>
      </c>
      <c r="D2803" s="2" t="str">
        <f t="shared" si="42"/>
        <v>Error?</v>
      </c>
    </row>
    <row r="2804" spans="1:4">
      <c r="A2804" s="5">
        <v>2745</v>
      </c>
      <c r="B2804" s="1144">
        <f>'Acct Summary 7-9'!D50</f>
        <v>0</v>
      </c>
      <c r="C2804" s="2" t="s">
        <v>516</v>
      </c>
      <c r="D2804" s="2" t="str">
        <f t="shared" si="42"/>
        <v>Error?</v>
      </c>
    </row>
    <row r="2805" spans="1:4">
      <c r="A2805" s="5">
        <v>2746</v>
      </c>
      <c r="B2805" s="1144">
        <f>'Expenditures 16-24'!H148</f>
        <v>0</v>
      </c>
      <c r="C2805" s="2" t="s">
        <v>516</v>
      </c>
      <c r="D2805" s="2" t="str">
        <f t="shared" si="42"/>
        <v>Error?</v>
      </c>
    </row>
    <row r="2806" spans="1:4">
      <c r="A2806" s="5">
        <v>2747</v>
      </c>
      <c r="B2806" s="1144">
        <f>'Expenditures 16-24'!H149</f>
        <v>0</v>
      </c>
      <c r="D2806" s="2" t="str">
        <f t="shared" si="42"/>
        <v>Error?</v>
      </c>
    </row>
    <row r="2807" spans="1:4">
      <c r="A2807" s="10">
        <v>2748</v>
      </c>
      <c r="B2807" s="1144"/>
      <c r="D2807" s="2" t="str">
        <f t="shared" si="42"/>
        <v>OK</v>
      </c>
    </row>
    <row r="2808" spans="1:4">
      <c r="A2808" s="5">
        <v>2749</v>
      </c>
      <c r="B2808" s="1144">
        <f>'Expenditures 16-24'!K148</f>
        <v>0</v>
      </c>
      <c r="D2808" s="2" t="str">
        <f t="shared" si="42"/>
        <v>Error?</v>
      </c>
    </row>
    <row r="2809" spans="1:4">
      <c r="A2809" s="5">
        <v>2750</v>
      </c>
      <c r="B2809" s="1144">
        <f>'Expenditures 16-24'!K149</f>
        <v>0</v>
      </c>
      <c r="C2809" s="2" t="s">
        <v>516</v>
      </c>
      <c r="D2809" s="2" t="str">
        <f t="shared" si="42"/>
        <v>Error?</v>
      </c>
    </row>
    <row r="2810" spans="1:4">
      <c r="A2810" s="5">
        <v>2751</v>
      </c>
      <c r="B2810" s="1144">
        <f>'Expenditures 16-24'!H169</f>
        <v>0</v>
      </c>
      <c r="C2810" s="2" t="s">
        <v>516</v>
      </c>
      <c r="D2810" s="2" t="str">
        <f t="shared" si="42"/>
        <v>Error?</v>
      </c>
    </row>
    <row r="2811" spans="1:4">
      <c r="A2811" s="5">
        <v>2752</v>
      </c>
      <c r="B2811" s="1144">
        <f>'Expenditures 16-24'!H170</f>
        <v>0</v>
      </c>
      <c r="C2811" s="2" t="s">
        <v>516</v>
      </c>
      <c r="D2811" s="2" t="str">
        <f t="shared" si="42"/>
        <v>Error?</v>
      </c>
    </row>
    <row r="2812" spans="1:4">
      <c r="A2812" s="10">
        <v>2753</v>
      </c>
      <c r="B2812" s="1144"/>
      <c r="D2812" s="2" t="str">
        <f t="shared" si="42"/>
        <v>OK</v>
      </c>
    </row>
    <row r="2813" spans="1:4">
      <c r="A2813" s="10">
        <v>2754</v>
      </c>
      <c r="B2813" s="1144"/>
      <c r="D2813" s="2" t="str">
        <f t="shared" ref="D2813:D2876" si="43">IF(ISBLANK(B2813),"OK",IF(A2813-B2813=0,"OK","Error?"))</f>
        <v>OK</v>
      </c>
    </row>
    <row r="2814" spans="1:4">
      <c r="A2814" s="10">
        <v>2755</v>
      </c>
      <c r="B2814" s="1144"/>
      <c r="D2814" s="2" t="str">
        <f t="shared" si="43"/>
        <v>OK</v>
      </c>
    </row>
    <row r="2815" spans="1:4">
      <c r="A2815" s="5">
        <v>2756</v>
      </c>
      <c r="B2815" s="1144">
        <f>'Acct Summary 7-9'!E50</f>
        <v>0</v>
      </c>
      <c r="D2815" s="2" t="str">
        <f t="shared" si="43"/>
        <v>Error?</v>
      </c>
    </row>
    <row r="2816" spans="1:4">
      <c r="A2816" s="5">
        <v>2757</v>
      </c>
      <c r="B2816" s="1144">
        <f>'Expenditures 16-24'!K169</f>
        <v>0</v>
      </c>
      <c r="C2816" s="2" t="s">
        <v>516</v>
      </c>
      <c r="D2816" s="2" t="str">
        <f t="shared" si="43"/>
        <v>Error?</v>
      </c>
    </row>
    <row r="2817" spans="1:4">
      <c r="A2817" s="5">
        <v>2758</v>
      </c>
      <c r="B2817" s="1144">
        <f>'Expenditures 16-24'!K170</f>
        <v>0</v>
      </c>
      <c r="D2817" s="2" t="str">
        <f t="shared" si="43"/>
        <v>Error?</v>
      </c>
    </row>
    <row r="2818" spans="1:4">
      <c r="A2818" s="5">
        <v>2759</v>
      </c>
      <c r="B2818" s="1144">
        <f>'Expenditures 16-24'!C189</f>
        <v>0</v>
      </c>
      <c r="C2818" s="2" t="s">
        <v>516</v>
      </c>
      <c r="D2818" s="2" t="str">
        <f t="shared" si="43"/>
        <v>Error?</v>
      </c>
    </row>
    <row r="2819" spans="1:4">
      <c r="A2819" s="5">
        <v>2760</v>
      </c>
      <c r="B2819" s="1144">
        <f>'Expenditures 16-24'!D189</f>
        <v>0</v>
      </c>
      <c r="C2819" s="2" t="s">
        <v>516</v>
      </c>
      <c r="D2819" s="2" t="str">
        <f t="shared" si="43"/>
        <v>Error?</v>
      </c>
    </row>
    <row r="2820" spans="1:4">
      <c r="A2820" s="5">
        <v>2761</v>
      </c>
      <c r="B2820" s="1144">
        <f>'Expenditures 16-24'!E189</f>
        <v>0</v>
      </c>
      <c r="D2820" s="2" t="str">
        <f t="shared" si="43"/>
        <v>Error?</v>
      </c>
    </row>
    <row r="2821" spans="1:4">
      <c r="A2821" s="5">
        <v>2762</v>
      </c>
      <c r="B2821" s="1144">
        <f>'Expenditures 16-24'!E198</f>
        <v>84273</v>
      </c>
      <c r="D2821" s="2" t="str">
        <f t="shared" si="43"/>
        <v>Error?</v>
      </c>
    </row>
    <row r="2822" spans="1:4">
      <c r="A2822" s="5">
        <v>2763</v>
      </c>
      <c r="B2822" s="1144">
        <f>'Expenditures 16-24'!E199</f>
        <v>0</v>
      </c>
      <c r="D2822" s="2" t="str">
        <f t="shared" si="43"/>
        <v>Error?</v>
      </c>
    </row>
    <row r="2823" spans="1:4">
      <c r="A2823" s="5">
        <v>2764</v>
      </c>
      <c r="B2823" s="1144">
        <f>'Expenditures 16-24'!F189</f>
        <v>0</v>
      </c>
      <c r="C2823" s="2" t="s">
        <v>516</v>
      </c>
      <c r="D2823" s="2" t="str">
        <f t="shared" si="43"/>
        <v>Error?</v>
      </c>
    </row>
    <row r="2824" spans="1:4">
      <c r="A2824" s="5">
        <v>2765</v>
      </c>
      <c r="B2824" s="1144">
        <f>'Expenditures 16-24'!G189</f>
        <v>0</v>
      </c>
      <c r="D2824" s="2" t="str">
        <f t="shared" si="43"/>
        <v>Error?</v>
      </c>
    </row>
    <row r="2825" spans="1:4">
      <c r="A2825" s="5">
        <v>2766</v>
      </c>
      <c r="B2825" s="1144">
        <f>'Expenditures 16-24'!H189</f>
        <v>0</v>
      </c>
      <c r="D2825" s="2" t="str">
        <f t="shared" si="43"/>
        <v>Error?</v>
      </c>
    </row>
    <row r="2826" spans="1:4">
      <c r="A2826" s="5">
        <v>2767</v>
      </c>
      <c r="B2826" s="1144">
        <f>'Expenditures 16-24'!H198</f>
        <v>0</v>
      </c>
      <c r="D2826" s="2" t="str">
        <f t="shared" si="43"/>
        <v>Error?</v>
      </c>
    </row>
    <row r="2827" spans="1:4">
      <c r="A2827" s="5">
        <v>2768</v>
      </c>
      <c r="B2827" s="1144">
        <f>'Expenditures 16-24'!H199</f>
        <v>0</v>
      </c>
      <c r="D2827" s="2" t="str">
        <f t="shared" si="43"/>
        <v>Error?</v>
      </c>
    </row>
    <row r="2828" spans="1:4">
      <c r="A2828" s="5">
        <v>2769</v>
      </c>
      <c r="B2828" s="1144">
        <f>'Expenditures 16-24'!H200</f>
        <v>0</v>
      </c>
      <c r="C2828" s="2" t="s">
        <v>516</v>
      </c>
      <c r="D2828" s="2" t="str">
        <f t="shared" si="43"/>
        <v>Error?</v>
      </c>
    </row>
    <row r="2829" spans="1:4">
      <c r="A2829" s="5">
        <v>2770</v>
      </c>
      <c r="B2829" s="1144">
        <f>'Expenditures 16-24'!H205</f>
        <v>0</v>
      </c>
      <c r="D2829" s="2" t="str">
        <f t="shared" si="43"/>
        <v>Error?</v>
      </c>
    </row>
    <row r="2830" spans="1:4">
      <c r="A2830" s="5">
        <v>2771</v>
      </c>
      <c r="B2830" s="1144">
        <f>'Expenditures 16-24'!H206</f>
        <v>0</v>
      </c>
      <c r="C2830" s="2" t="s">
        <v>516</v>
      </c>
      <c r="D2830" s="2" t="str">
        <f t="shared" si="43"/>
        <v>Error?</v>
      </c>
    </row>
    <row r="2831" spans="1:4">
      <c r="A2831" s="10">
        <v>2772</v>
      </c>
      <c r="B2831" s="1144"/>
      <c r="D2831" s="2" t="str">
        <f t="shared" si="43"/>
        <v>OK</v>
      </c>
    </row>
    <row r="2832" spans="1:4">
      <c r="A2832" s="10">
        <v>2773</v>
      </c>
      <c r="B2832" s="1144"/>
      <c r="D2832" s="2" t="str">
        <f t="shared" si="43"/>
        <v>OK</v>
      </c>
    </row>
    <row r="2833" spans="1:5">
      <c r="A2833" s="10">
        <v>2774</v>
      </c>
      <c r="B2833" s="1144"/>
      <c r="D2833" s="2" t="str">
        <f t="shared" si="43"/>
        <v>OK</v>
      </c>
      <c r="E2833" s="2" t="s">
        <v>101</v>
      </c>
    </row>
    <row r="2834" spans="1:5">
      <c r="A2834" s="5">
        <v>2775</v>
      </c>
      <c r="B2834" s="1144">
        <f>'Expenditures 16-24'!K189</f>
        <v>0</v>
      </c>
      <c r="D2834" s="2" t="str">
        <f t="shared" si="43"/>
        <v>Error?</v>
      </c>
    </row>
    <row r="2835" spans="1:5">
      <c r="A2835" s="12">
        <v>2776</v>
      </c>
      <c r="B2835" s="1144">
        <f>'Expenditures 16-24'!K198</f>
        <v>84273</v>
      </c>
      <c r="D2835" s="2" t="str">
        <f t="shared" si="43"/>
        <v>Error?</v>
      </c>
    </row>
    <row r="2836" spans="1:5">
      <c r="A2836" s="10">
        <v>2777</v>
      </c>
      <c r="B2836" s="1144"/>
      <c r="C2836" s="2" t="s">
        <v>516</v>
      </c>
      <c r="D2836" s="2" t="str">
        <f t="shared" si="43"/>
        <v>OK</v>
      </c>
    </row>
    <row r="2837" spans="1:5">
      <c r="A2837" s="5">
        <v>2778</v>
      </c>
      <c r="B2837" s="1144">
        <f>'Expenditures 16-24'!K199</f>
        <v>0</v>
      </c>
      <c r="D2837" s="2" t="str">
        <f t="shared" si="43"/>
        <v>Error?</v>
      </c>
    </row>
    <row r="2838" spans="1:5">
      <c r="A2838" s="5">
        <v>2779</v>
      </c>
      <c r="B2838" s="1144">
        <f>'Acct Summary 7-9'!F50</f>
        <v>0</v>
      </c>
      <c r="D2838" s="2" t="str">
        <f t="shared" si="43"/>
        <v>Error?</v>
      </c>
    </row>
    <row r="2839" spans="1:5">
      <c r="A2839" s="5">
        <v>2780</v>
      </c>
      <c r="B2839" s="1144">
        <f>'Expenditures 16-24'!K205</f>
        <v>0</v>
      </c>
      <c r="C2839" s="2" t="s">
        <v>516</v>
      </c>
      <c r="D2839" s="2" t="str">
        <f t="shared" si="43"/>
        <v>Error?</v>
      </c>
    </row>
    <row r="2840" spans="1:5">
      <c r="A2840" s="5">
        <v>2781</v>
      </c>
      <c r="B2840" s="1144">
        <f>'Expenditures 16-24'!K206</f>
        <v>0</v>
      </c>
      <c r="D2840" s="2" t="str">
        <f t="shared" si="43"/>
        <v>Error?</v>
      </c>
    </row>
    <row r="2841" spans="1:5">
      <c r="A2841" s="5">
        <v>2782</v>
      </c>
      <c r="B2841" s="1144">
        <f>'Expenditures 16-24'!H287</f>
        <v>0</v>
      </c>
      <c r="C2841" s="2" t="s">
        <v>516</v>
      </c>
      <c r="D2841" s="2" t="str">
        <f t="shared" si="43"/>
        <v>Error?</v>
      </c>
    </row>
    <row r="2842" spans="1:5">
      <c r="A2842" s="5">
        <v>2783</v>
      </c>
      <c r="B2842" s="1144">
        <f>'Expenditures 16-24'!H288</f>
        <v>0</v>
      </c>
      <c r="C2842" s="2" t="s">
        <v>516</v>
      </c>
      <c r="D2842" s="2" t="str">
        <f t="shared" si="43"/>
        <v>Error?</v>
      </c>
    </row>
    <row r="2843" spans="1:5">
      <c r="A2843" s="5">
        <v>2784</v>
      </c>
      <c r="B2843" s="1144">
        <f>'Expenditures 16-24'!K287</f>
        <v>0</v>
      </c>
      <c r="D2843" s="2" t="str">
        <f t="shared" si="43"/>
        <v>Error?</v>
      </c>
    </row>
    <row r="2844" spans="1:5">
      <c r="A2844" s="5">
        <v>2785</v>
      </c>
      <c r="B2844" s="1144">
        <f>'Expenditures 16-24'!K288</f>
        <v>0</v>
      </c>
      <c r="D2844" s="2" t="str">
        <f t="shared" si="43"/>
        <v>Error?</v>
      </c>
    </row>
    <row r="2845" spans="1:5">
      <c r="A2845" s="10">
        <v>2786</v>
      </c>
      <c r="B2845" s="1144"/>
      <c r="C2845" s="2" t="s">
        <v>516</v>
      </c>
      <c r="D2845" s="2" t="str">
        <f t="shared" si="43"/>
        <v>OK</v>
      </c>
    </row>
    <row r="2846" spans="1:5">
      <c r="A2846" s="5">
        <v>2787</v>
      </c>
      <c r="B2846" s="1144">
        <f>'Acct Summary 7-9'!H50</f>
        <v>0</v>
      </c>
      <c r="C2846" s="2" t="s">
        <v>516</v>
      </c>
      <c r="D2846" s="2" t="str">
        <f t="shared" si="43"/>
        <v>Error?</v>
      </c>
    </row>
    <row r="2847" spans="1:5">
      <c r="A2847" s="10">
        <v>2788</v>
      </c>
      <c r="B2847" s="1144"/>
      <c r="D2847" s="2" t="str">
        <f t="shared" si="43"/>
        <v>OK</v>
      </c>
    </row>
    <row r="2848" spans="1:5">
      <c r="A2848" s="10">
        <v>2789</v>
      </c>
      <c r="B2848" s="1144"/>
      <c r="D2848" s="2" t="str">
        <f t="shared" si="43"/>
        <v>OK</v>
      </c>
    </row>
    <row r="2849" spans="1:4">
      <c r="A2849" s="10">
        <v>2790</v>
      </c>
      <c r="B2849" s="1144"/>
      <c r="D2849" s="2" t="str">
        <f t="shared" si="43"/>
        <v>OK</v>
      </c>
    </row>
    <row r="2850" spans="1:4">
      <c r="A2850" s="10">
        <v>2791</v>
      </c>
      <c r="B2850" s="1144"/>
      <c r="D2850" s="2" t="str">
        <f t="shared" si="43"/>
        <v>OK</v>
      </c>
    </row>
    <row r="2851" spans="1:4">
      <c r="A2851" s="10">
        <v>2792</v>
      </c>
      <c r="B2851" s="1144"/>
      <c r="D2851" s="2" t="str">
        <f t="shared" si="43"/>
        <v>OK</v>
      </c>
    </row>
    <row r="2852" spans="1:4">
      <c r="A2852" s="5">
        <v>2793</v>
      </c>
      <c r="B2852" s="1144">
        <f>'ICR Computation 37'!E7</f>
        <v>0</v>
      </c>
      <c r="D2852" s="2" t="str">
        <f t="shared" si="43"/>
        <v>Error?</v>
      </c>
    </row>
    <row r="2853" spans="1:4">
      <c r="A2853" s="5">
        <v>2794</v>
      </c>
      <c r="B2853" s="1144">
        <f>'ICR Computation 37'!E8</f>
        <v>0</v>
      </c>
      <c r="D2853" s="2" t="str">
        <f t="shared" si="43"/>
        <v>Error?</v>
      </c>
    </row>
    <row r="2854" spans="1:4">
      <c r="A2854" s="5">
        <v>2795</v>
      </c>
      <c r="B2854" s="1144">
        <f>'ICR Computation 37'!E12</f>
        <v>0</v>
      </c>
      <c r="D2854" s="2" t="str">
        <f t="shared" si="43"/>
        <v>Error?</v>
      </c>
    </row>
    <row r="2855" spans="1:4">
      <c r="A2855" s="10">
        <v>2796</v>
      </c>
      <c r="B2855" s="1144"/>
      <c r="D2855" s="2" t="str">
        <f t="shared" si="43"/>
        <v>OK</v>
      </c>
    </row>
    <row r="2856" spans="1:4">
      <c r="A2856" s="5">
        <v>2797</v>
      </c>
      <c r="B2856" s="1144">
        <f>'ICR Computation 37'!E13</f>
        <v>0</v>
      </c>
      <c r="D2856" s="2" t="str">
        <f t="shared" si="43"/>
        <v>Error?</v>
      </c>
    </row>
    <row r="2857" spans="1:4">
      <c r="A2857" s="10">
        <v>2798</v>
      </c>
      <c r="B2857" s="1144"/>
      <c r="D2857" s="2" t="str">
        <f t="shared" si="43"/>
        <v>OK</v>
      </c>
    </row>
    <row r="2858" spans="1:4">
      <c r="A2858" s="5">
        <v>2799</v>
      </c>
      <c r="B2858" s="1144">
        <f>'ICR Computation 37'!E14</f>
        <v>0</v>
      </c>
      <c r="D2858" s="2" t="str">
        <f t="shared" si="43"/>
        <v>Error?</v>
      </c>
    </row>
    <row r="2859" spans="1:4">
      <c r="A2859" s="10">
        <v>2800</v>
      </c>
      <c r="B2859" s="1144"/>
      <c r="D2859" s="2" t="str">
        <f t="shared" si="43"/>
        <v>OK</v>
      </c>
    </row>
    <row r="2860" spans="1:4">
      <c r="A2860" s="5">
        <v>2801</v>
      </c>
      <c r="B2860" s="1144">
        <f>'ICR Computation 37'!E9</f>
        <v>0</v>
      </c>
      <c r="D2860" s="2" t="str">
        <f t="shared" si="43"/>
        <v>Error?</v>
      </c>
    </row>
    <row r="2861" spans="1:4">
      <c r="A2861" s="10">
        <v>2802</v>
      </c>
      <c r="B2861" s="1144"/>
      <c r="D2861" s="2" t="str">
        <f t="shared" si="43"/>
        <v>OK</v>
      </c>
    </row>
    <row r="2862" spans="1:4">
      <c r="A2862" s="5">
        <v>2803</v>
      </c>
      <c r="B2862" s="1144">
        <f>'Assets-Liab 5-6'!M20</f>
        <v>0</v>
      </c>
      <c r="D2862" s="2" t="str">
        <f t="shared" si="43"/>
        <v>Error?</v>
      </c>
    </row>
    <row r="2863" spans="1:4">
      <c r="A2863" s="10">
        <v>2804</v>
      </c>
      <c r="B2863" s="1144"/>
      <c r="D2863" s="2" t="str">
        <f t="shared" si="43"/>
        <v>OK</v>
      </c>
    </row>
    <row r="2864" spans="1:4">
      <c r="A2864" s="10">
        <v>2805</v>
      </c>
      <c r="B2864" s="1144"/>
      <c r="D2864" s="2" t="str">
        <f t="shared" si="43"/>
        <v>OK</v>
      </c>
    </row>
    <row r="2865" spans="1:4">
      <c r="A2865" s="10">
        <v>2806</v>
      </c>
      <c r="B2865" s="1144"/>
      <c r="D2865" s="2" t="str">
        <f t="shared" si="43"/>
        <v>OK</v>
      </c>
    </row>
    <row r="2866" spans="1:4">
      <c r="A2866" s="10">
        <v>2807</v>
      </c>
      <c r="B2866" s="1144"/>
      <c r="D2866" s="2" t="str">
        <f t="shared" si="43"/>
        <v>OK</v>
      </c>
    </row>
    <row r="2867" spans="1:4">
      <c r="A2867" s="10">
        <v>2808</v>
      </c>
      <c r="B2867" s="1144"/>
      <c r="D2867" s="2" t="str">
        <f t="shared" si="43"/>
        <v>OK</v>
      </c>
    </row>
    <row r="2868" spans="1:4">
      <c r="A2868" s="10">
        <v>2809</v>
      </c>
      <c r="B2868" s="1144"/>
      <c r="D2868" s="2" t="str">
        <f t="shared" si="43"/>
        <v>OK</v>
      </c>
    </row>
    <row r="2869" spans="1:4">
      <c r="A2869" s="10">
        <v>2810</v>
      </c>
      <c r="B2869" s="1144"/>
      <c r="D2869" s="2" t="str">
        <f t="shared" si="43"/>
        <v>OK</v>
      </c>
    </row>
    <row r="2870" spans="1:4">
      <c r="A2870" s="10">
        <v>2811</v>
      </c>
      <c r="B2870" s="1144"/>
      <c r="D2870" s="2" t="str">
        <f t="shared" si="43"/>
        <v>OK</v>
      </c>
    </row>
    <row r="2871" spans="1:4">
      <c r="A2871" s="10">
        <v>2812</v>
      </c>
      <c r="B2871" s="1144"/>
      <c r="D2871" s="2" t="str">
        <f t="shared" si="43"/>
        <v>OK</v>
      </c>
    </row>
    <row r="2872" spans="1:4">
      <c r="A2872" s="10">
        <v>2813</v>
      </c>
      <c r="B2872" s="1144"/>
      <c r="D2872" s="2" t="str">
        <f t="shared" si="43"/>
        <v>OK</v>
      </c>
    </row>
    <row r="2873" spans="1:4">
      <c r="A2873" s="10">
        <v>2814</v>
      </c>
      <c r="B2873" s="1144"/>
      <c r="D2873" s="2" t="str">
        <f t="shared" si="43"/>
        <v>OK</v>
      </c>
    </row>
    <row r="2874" spans="1:4">
      <c r="A2874" s="10">
        <v>2815</v>
      </c>
      <c r="B2874" s="1144"/>
      <c r="D2874" s="2" t="str">
        <f t="shared" si="43"/>
        <v>OK</v>
      </c>
    </row>
    <row r="2875" spans="1:4">
      <c r="A2875" s="10">
        <v>2816</v>
      </c>
      <c r="B2875" s="1144"/>
      <c r="D2875" s="2" t="str">
        <f t="shared" si="43"/>
        <v>OK</v>
      </c>
    </row>
    <row r="2876" spans="1:4">
      <c r="A2876" s="10">
        <v>2817</v>
      </c>
      <c r="B2876" s="1144"/>
      <c r="D2876" s="2" t="str">
        <f t="shared" si="43"/>
        <v>OK</v>
      </c>
    </row>
    <row r="2877" spans="1:4">
      <c r="A2877" s="10">
        <v>2818</v>
      </c>
      <c r="B2877" s="1144"/>
      <c r="D2877" s="2" t="str">
        <f t="shared" ref="D2877:D2940" si="44">IF(ISBLANK(B2877),"OK",IF(A2877-B2877=0,"OK","Error?"))</f>
        <v>OK</v>
      </c>
    </row>
    <row r="2878" spans="1:4">
      <c r="A2878" s="5">
        <v>2819</v>
      </c>
      <c r="B2878" s="1144">
        <f>'Assets-Liab 5-6'!I6</f>
        <v>0</v>
      </c>
      <c r="D2878" s="2" t="str">
        <f t="shared" si="44"/>
        <v>Error?</v>
      </c>
    </row>
    <row r="2879" spans="1:4">
      <c r="A2879" s="10">
        <v>2820</v>
      </c>
      <c r="B2879" s="1144"/>
      <c r="D2879" s="2" t="str">
        <f t="shared" si="44"/>
        <v>OK</v>
      </c>
    </row>
    <row r="2880" spans="1:4">
      <c r="A2880" s="10">
        <v>2821</v>
      </c>
      <c r="B2880" s="1144"/>
      <c r="D2880" s="2" t="str">
        <f t="shared" si="44"/>
        <v>OK</v>
      </c>
    </row>
    <row r="2881" spans="1:4">
      <c r="A2881" s="10">
        <v>2822</v>
      </c>
      <c r="B2881" s="1144"/>
      <c r="D2881" s="2" t="str">
        <f t="shared" si="44"/>
        <v>OK</v>
      </c>
    </row>
    <row r="2882" spans="1:4">
      <c r="A2882" s="10">
        <v>2823</v>
      </c>
      <c r="B2882" s="1144"/>
      <c r="D2882" s="2" t="str">
        <f t="shared" si="44"/>
        <v>OK</v>
      </c>
    </row>
    <row r="2883" spans="1:4">
      <c r="A2883" s="5">
        <v>2824</v>
      </c>
      <c r="B2883" s="1144">
        <f>'Assets-Liab 5-6'!I5</f>
        <v>0</v>
      </c>
      <c r="D2883" s="2" t="str">
        <f t="shared" si="44"/>
        <v>Error?</v>
      </c>
    </row>
    <row r="2884" spans="1:4">
      <c r="A2884" s="10">
        <v>2825</v>
      </c>
      <c r="B2884" s="1144"/>
      <c r="D2884" s="2" t="str">
        <f t="shared" si="44"/>
        <v>OK</v>
      </c>
    </row>
    <row r="2885" spans="1:4">
      <c r="A2885" s="5">
        <v>2826</v>
      </c>
      <c r="B2885" s="1144">
        <f>'Assets-Liab 5-6'!I12</f>
        <v>0</v>
      </c>
      <c r="D2885" s="2" t="str">
        <f t="shared" si="44"/>
        <v>Error?</v>
      </c>
    </row>
    <row r="2886" spans="1:4">
      <c r="A2886" s="5">
        <v>2827</v>
      </c>
      <c r="B2886" s="1144">
        <f>'Assets-Liab 5-6'!I13</f>
        <v>1359643</v>
      </c>
      <c r="D2886" s="2" t="str">
        <f t="shared" si="44"/>
        <v>Error?</v>
      </c>
    </row>
    <row r="2887" spans="1:4">
      <c r="A2887" s="10">
        <v>2828</v>
      </c>
      <c r="B2887" s="1144"/>
      <c r="D2887" s="2" t="str">
        <f t="shared" si="44"/>
        <v>OK</v>
      </c>
    </row>
    <row r="2888" spans="1:4">
      <c r="A2888" s="10">
        <v>2829</v>
      </c>
      <c r="B2888" s="1144"/>
      <c r="C2888" s="2" t="s">
        <v>516</v>
      </c>
      <c r="D2888" s="2" t="str">
        <f t="shared" si="44"/>
        <v>OK</v>
      </c>
    </row>
    <row r="2889" spans="1:4">
      <c r="A2889" s="5">
        <v>2830</v>
      </c>
      <c r="B2889" s="1144">
        <f>'Assets-Liab 5-6'!L10</f>
        <v>0</v>
      </c>
      <c r="D2889" s="2" t="str">
        <f t="shared" si="44"/>
        <v>Error?</v>
      </c>
    </row>
    <row r="2890" spans="1:4">
      <c r="A2890" s="5">
        <v>2831</v>
      </c>
      <c r="B2890" s="1144">
        <f>'Assets-Liab 5-6'!L5</f>
        <v>0</v>
      </c>
      <c r="D2890" s="2" t="str">
        <f t="shared" si="44"/>
        <v>Error?</v>
      </c>
    </row>
    <row r="2891" spans="1:4">
      <c r="A2891" s="10">
        <v>2832</v>
      </c>
      <c r="B2891" s="1144"/>
      <c r="D2891" s="2" t="str">
        <f t="shared" si="44"/>
        <v>OK</v>
      </c>
    </row>
    <row r="2892" spans="1:4">
      <c r="A2892" s="5">
        <v>2833</v>
      </c>
      <c r="B2892" s="1144">
        <f>'Assets-Liab 5-6'!L12</f>
        <v>0</v>
      </c>
      <c r="D2892" s="2" t="str">
        <f t="shared" si="44"/>
        <v>Error?</v>
      </c>
    </row>
    <row r="2893" spans="1:4">
      <c r="A2893" s="5">
        <v>2834</v>
      </c>
      <c r="B2893" s="1144">
        <f>'Assets-Liab 5-6'!L13</f>
        <v>0</v>
      </c>
      <c r="D2893" s="2" t="str">
        <f t="shared" si="44"/>
        <v>Error?</v>
      </c>
    </row>
    <row r="2894" spans="1:4">
      <c r="A2894" s="10">
        <v>2835</v>
      </c>
      <c r="B2894" s="1144"/>
      <c r="D2894" s="2" t="str">
        <f t="shared" si="44"/>
        <v>OK</v>
      </c>
    </row>
    <row r="2895" spans="1:4">
      <c r="A2895" s="10">
        <v>2836</v>
      </c>
      <c r="B2895" s="1144"/>
      <c r="C2895" s="2" t="s">
        <v>516</v>
      </c>
      <c r="D2895" s="2" t="str">
        <f t="shared" si="44"/>
        <v>OK</v>
      </c>
    </row>
    <row r="2896" spans="1:4">
      <c r="A2896" s="10">
        <v>2837</v>
      </c>
      <c r="B2896" s="1144"/>
      <c r="D2896" s="2" t="str">
        <f t="shared" si="44"/>
        <v>OK</v>
      </c>
    </row>
    <row r="2897" spans="1:4">
      <c r="A2897" s="10">
        <v>2838</v>
      </c>
      <c r="B2897" s="1144"/>
      <c r="D2897" s="2" t="str">
        <f t="shared" si="44"/>
        <v>OK</v>
      </c>
    </row>
    <row r="2898" spans="1:4">
      <c r="A2898" s="10">
        <v>2839</v>
      </c>
      <c r="B2898" s="1144"/>
      <c r="D2898" s="2" t="str">
        <f t="shared" si="44"/>
        <v>OK</v>
      </c>
    </row>
    <row r="2899" spans="1:4">
      <c r="A2899" s="10">
        <v>2840</v>
      </c>
      <c r="B2899" s="1144"/>
      <c r="D2899" s="2" t="str">
        <f t="shared" si="44"/>
        <v>OK</v>
      </c>
    </row>
    <row r="2900" spans="1:4">
      <c r="A2900" s="10">
        <v>2841</v>
      </c>
      <c r="B2900" s="1144"/>
      <c r="D2900" s="2" t="str">
        <f t="shared" si="44"/>
        <v>OK</v>
      </c>
    </row>
    <row r="2901" spans="1:4">
      <c r="A2901" s="10">
        <v>2842</v>
      </c>
      <c r="B2901" s="1144"/>
      <c r="D2901" s="2" t="str">
        <f t="shared" si="44"/>
        <v>OK</v>
      </c>
    </row>
    <row r="2902" spans="1:4">
      <c r="A2902" s="10">
        <v>2843</v>
      </c>
      <c r="B2902" s="1144"/>
      <c r="D2902" s="2" t="str">
        <f t="shared" si="44"/>
        <v>OK</v>
      </c>
    </row>
    <row r="2903" spans="1:4">
      <c r="A2903" s="10">
        <v>2844</v>
      </c>
      <c r="B2903" s="1144"/>
      <c r="D2903" s="2" t="str">
        <f t="shared" si="44"/>
        <v>OK</v>
      </c>
    </row>
    <row r="2904" spans="1:4">
      <c r="A2904" s="10">
        <v>2845</v>
      </c>
      <c r="B2904" s="1144"/>
      <c r="D2904" s="2" t="str">
        <f t="shared" si="44"/>
        <v>OK</v>
      </c>
    </row>
    <row r="2905" spans="1:4">
      <c r="A2905" s="10">
        <v>2846</v>
      </c>
      <c r="B2905" s="1144"/>
      <c r="D2905" s="2" t="str">
        <f t="shared" si="44"/>
        <v>OK</v>
      </c>
    </row>
    <row r="2906" spans="1:4">
      <c r="A2906" s="5">
        <v>2847</v>
      </c>
      <c r="B2906" s="1144">
        <f>'Assets-Liab 5-6'!I32</f>
        <v>0</v>
      </c>
      <c r="D2906" s="2" t="str">
        <f t="shared" si="44"/>
        <v>Error?</v>
      </c>
    </row>
    <row r="2907" spans="1:4">
      <c r="A2907" s="10">
        <v>2848</v>
      </c>
      <c r="B2907" s="1144"/>
      <c r="D2907" s="2" t="str">
        <f t="shared" si="44"/>
        <v>OK</v>
      </c>
    </row>
    <row r="2908" spans="1:4">
      <c r="A2908" s="5">
        <v>2849</v>
      </c>
      <c r="B2908" s="1144">
        <f>'Assets-Liab 5-6'!I34</f>
        <v>0</v>
      </c>
      <c r="D2908" s="2" t="str">
        <f t="shared" si="44"/>
        <v>Error?</v>
      </c>
    </row>
    <row r="2909" spans="1:4">
      <c r="A2909" s="5">
        <v>2850</v>
      </c>
      <c r="B2909" s="1144">
        <f>'Assets-Liab 5-6'!I38</f>
        <v>0</v>
      </c>
      <c r="D2909" s="2" t="str">
        <f t="shared" si="44"/>
        <v>Error?</v>
      </c>
    </row>
    <row r="2910" spans="1:4">
      <c r="A2910" s="5">
        <v>2851</v>
      </c>
      <c r="B2910" s="1144">
        <f>'Assets-Liab 5-6'!I39</f>
        <v>1359643</v>
      </c>
      <c r="C2910" s="2" t="s">
        <v>516</v>
      </c>
      <c r="D2910" s="2" t="str">
        <f t="shared" si="44"/>
        <v>Error?</v>
      </c>
    </row>
    <row r="2911" spans="1:4">
      <c r="A2911" s="5">
        <v>2852</v>
      </c>
      <c r="B2911" s="1144">
        <f>'Assets-Liab 5-6'!I41</f>
        <v>1359643</v>
      </c>
      <c r="D2911" s="2" t="str">
        <f t="shared" si="44"/>
        <v>Error?</v>
      </c>
    </row>
    <row r="2912" spans="1:4">
      <c r="A2912" s="5">
        <v>2853</v>
      </c>
      <c r="B2912" s="1144">
        <f>'Assets-Liab 5-6'!L33</f>
        <v>0</v>
      </c>
      <c r="D2912" s="2" t="str">
        <f t="shared" si="44"/>
        <v>Error?</v>
      </c>
    </row>
    <row r="2913" spans="1:4">
      <c r="A2913" s="10">
        <v>2854</v>
      </c>
      <c r="B2913" s="1144"/>
      <c r="C2913" s="2" t="s">
        <v>516</v>
      </c>
      <c r="D2913" s="2" t="str">
        <f t="shared" si="44"/>
        <v>OK</v>
      </c>
    </row>
    <row r="2914" spans="1:4">
      <c r="A2914" s="5">
        <v>2855</v>
      </c>
      <c r="B2914" s="1144">
        <f>'Assets-Liab 5-6'!L34</f>
        <v>0</v>
      </c>
      <c r="D2914" s="2" t="str">
        <f t="shared" si="44"/>
        <v>Error?</v>
      </c>
    </row>
    <row r="2915" spans="1:4">
      <c r="A2915" s="5">
        <v>2856</v>
      </c>
      <c r="B2915" s="1144">
        <f>'Assets-Liab 5-6'!L41</f>
        <v>0</v>
      </c>
      <c r="D2915" s="2" t="str">
        <f t="shared" si="44"/>
        <v>Error?</v>
      </c>
    </row>
    <row r="2916" spans="1:4">
      <c r="A2916" s="10">
        <v>2857</v>
      </c>
      <c r="B2916" s="1144"/>
      <c r="C2916" s="2" t="s">
        <v>516</v>
      </c>
      <c r="D2916" s="2" t="str">
        <f t="shared" si="44"/>
        <v>OK</v>
      </c>
    </row>
    <row r="2917" spans="1:4">
      <c r="A2917" s="10">
        <v>2858</v>
      </c>
      <c r="B2917" s="1144"/>
      <c r="C2917" s="2" t="s">
        <v>516</v>
      </c>
      <c r="D2917" s="2" t="str">
        <f t="shared" si="44"/>
        <v>OK</v>
      </c>
    </row>
    <row r="2918" spans="1:4">
      <c r="A2918" s="10">
        <v>2859</v>
      </c>
      <c r="B2918" s="1144"/>
      <c r="D2918" s="2" t="str">
        <f t="shared" si="44"/>
        <v>OK</v>
      </c>
    </row>
    <row r="2919" spans="1:4">
      <c r="A2919" s="10">
        <v>2860</v>
      </c>
      <c r="B2919" s="1144"/>
      <c r="D2919" s="2" t="str">
        <f t="shared" si="44"/>
        <v>OK</v>
      </c>
    </row>
    <row r="2920" spans="1:4">
      <c r="A2920" s="10">
        <v>2861</v>
      </c>
      <c r="B2920" s="1144"/>
      <c r="D2920" s="2" t="str">
        <f t="shared" si="44"/>
        <v>OK</v>
      </c>
    </row>
    <row r="2921" spans="1:4">
      <c r="A2921" s="10">
        <v>2862</v>
      </c>
      <c r="B2921" s="1144"/>
      <c r="D2921" s="2" t="str">
        <f t="shared" si="44"/>
        <v>OK</v>
      </c>
    </row>
    <row r="2922" spans="1:4">
      <c r="A2922" s="10">
        <v>2863</v>
      </c>
      <c r="B2922" s="1144"/>
      <c r="D2922" s="2" t="str">
        <f t="shared" si="44"/>
        <v>OK</v>
      </c>
    </row>
    <row r="2923" spans="1:4">
      <c r="A2923" s="10">
        <v>2864</v>
      </c>
      <c r="B2923" s="1144"/>
      <c r="D2923" s="2" t="str">
        <f t="shared" si="44"/>
        <v>OK</v>
      </c>
    </row>
    <row r="2924" spans="1:4">
      <c r="A2924" s="10">
        <v>2865</v>
      </c>
      <c r="B2924" s="1144"/>
      <c r="D2924" s="2" t="str">
        <f t="shared" si="44"/>
        <v>OK</v>
      </c>
    </row>
    <row r="2925" spans="1:4">
      <c r="A2925" s="10">
        <v>2866</v>
      </c>
      <c r="B2925" s="1144"/>
      <c r="D2925" s="2" t="str">
        <f t="shared" si="44"/>
        <v>OK</v>
      </c>
    </row>
    <row r="2926" spans="1:4">
      <c r="A2926" s="10">
        <v>2867</v>
      </c>
      <c r="B2926" s="1144"/>
      <c r="D2926" s="2" t="str">
        <f t="shared" si="44"/>
        <v>OK</v>
      </c>
    </row>
    <row r="2927" spans="1:4">
      <c r="A2927" s="10">
        <v>2868</v>
      </c>
      <c r="B2927" s="1144"/>
      <c r="D2927" s="2" t="str">
        <f t="shared" si="44"/>
        <v>OK</v>
      </c>
    </row>
    <row r="2928" spans="1:4">
      <c r="A2928" s="10">
        <v>2869</v>
      </c>
      <c r="B2928" s="1144"/>
      <c r="D2928" s="2" t="str">
        <f t="shared" si="44"/>
        <v>OK</v>
      </c>
    </row>
    <row r="2929" spans="1:4">
      <c r="A2929" s="10">
        <v>2870</v>
      </c>
      <c r="B2929" s="1144"/>
      <c r="D2929" s="2" t="str">
        <f t="shared" si="44"/>
        <v>OK</v>
      </c>
    </row>
    <row r="2930" spans="1:4">
      <c r="A2930" s="10">
        <v>2871</v>
      </c>
      <c r="B2930" s="1144"/>
      <c r="D2930" s="2" t="str">
        <f t="shared" si="44"/>
        <v>OK</v>
      </c>
    </row>
    <row r="2931" spans="1:4">
      <c r="A2931" s="10">
        <v>2872</v>
      </c>
      <c r="B2931" s="1144"/>
      <c r="D2931" s="2" t="str">
        <f t="shared" si="44"/>
        <v>OK</v>
      </c>
    </row>
    <row r="2932" spans="1:4">
      <c r="A2932" s="10">
        <v>2873</v>
      </c>
      <c r="B2932" s="1144"/>
      <c r="D2932" s="2" t="str">
        <f t="shared" si="44"/>
        <v>OK</v>
      </c>
    </row>
    <row r="2933" spans="1:4">
      <c r="A2933" s="10">
        <v>2874</v>
      </c>
      <c r="B2933" s="1144"/>
      <c r="D2933" s="2" t="str">
        <f t="shared" si="44"/>
        <v>OK</v>
      </c>
    </row>
    <row r="2934" spans="1:4">
      <c r="A2934" s="10">
        <v>2875</v>
      </c>
      <c r="B2934" s="1144"/>
      <c r="D2934" s="2" t="str">
        <f t="shared" si="44"/>
        <v>OK</v>
      </c>
    </row>
    <row r="2935" spans="1:4">
      <c r="A2935" s="10">
        <v>2876</v>
      </c>
      <c r="B2935" s="1144"/>
      <c r="D2935" s="2" t="str">
        <f t="shared" si="44"/>
        <v>OK</v>
      </c>
    </row>
    <row r="2936" spans="1:4">
      <c r="A2936" s="10">
        <v>2877</v>
      </c>
      <c r="B2936" s="1144"/>
      <c r="D2936" s="2" t="str">
        <f t="shared" si="44"/>
        <v>OK</v>
      </c>
    </row>
    <row r="2937" spans="1:4">
      <c r="A2937" s="10">
        <v>2878</v>
      </c>
      <c r="B2937" s="1144"/>
      <c r="D2937" s="2" t="str">
        <f t="shared" si="44"/>
        <v>OK</v>
      </c>
    </row>
    <row r="2938" spans="1:4">
      <c r="A2938" s="10">
        <v>2879</v>
      </c>
      <c r="B2938" s="1144"/>
      <c r="D2938" s="2" t="str">
        <f t="shared" si="44"/>
        <v>OK</v>
      </c>
    </row>
    <row r="2939" spans="1:4">
      <c r="A2939" s="10">
        <v>2880</v>
      </c>
      <c r="B2939" s="1144"/>
      <c r="D2939" s="2" t="str">
        <f t="shared" si="44"/>
        <v>OK</v>
      </c>
    </row>
    <row r="2940" spans="1:4">
      <c r="A2940" s="10">
        <v>2881</v>
      </c>
      <c r="B2940" s="1144"/>
      <c r="D2940" s="2" t="str">
        <f t="shared" si="44"/>
        <v>OK</v>
      </c>
    </row>
    <row r="2941" spans="1:4">
      <c r="A2941" s="10">
        <v>2882</v>
      </c>
      <c r="B2941" s="1144"/>
      <c r="D2941" s="2" t="str">
        <f t="shared" ref="D2941:D3004" si="45">IF(ISBLANK(B2941),"OK",IF(A2941-B2941=0,"OK","Error?"))</f>
        <v>OK</v>
      </c>
    </row>
    <row r="2942" spans="1:4">
      <c r="A2942" s="10">
        <v>2883</v>
      </c>
      <c r="B2942" s="1144"/>
      <c r="D2942" s="2" t="str">
        <f t="shared" si="45"/>
        <v>OK</v>
      </c>
    </row>
    <row r="2943" spans="1:4">
      <c r="A2943" s="10">
        <v>2884</v>
      </c>
      <c r="B2943" s="1144"/>
      <c r="D2943" s="2" t="str">
        <f t="shared" si="45"/>
        <v>OK</v>
      </c>
    </row>
    <row r="2944" spans="1:4">
      <c r="A2944" s="10">
        <v>2885</v>
      </c>
      <c r="B2944" s="1144"/>
      <c r="D2944" s="2" t="str">
        <f t="shared" si="45"/>
        <v>OK</v>
      </c>
    </row>
    <row r="2945" spans="1:4">
      <c r="A2945" s="5">
        <v>2886</v>
      </c>
      <c r="B2945" s="1144">
        <f>'Expenditures 16-24'!E103</f>
        <v>0</v>
      </c>
      <c r="D2945" s="2" t="str">
        <f t="shared" si="45"/>
        <v>Error?</v>
      </c>
    </row>
    <row r="2946" spans="1:4">
      <c r="A2946" s="10">
        <v>2887</v>
      </c>
      <c r="B2946" s="1144"/>
      <c r="D2946" s="2" t="str">
        <f t="shared" si="45"/>
        <v>OK</v>
      </c>
    </row>
    <row r="2947" spans="1:4">
      <c r="A2947" s="5">
        <v>2888</v>
      </c>
      <c r="B2947" s="1144">
        <f>'Expenditures 16-24'!E80</f>
        <v>0</v>
      </c>
      <c r="D2947" s="2" t="str">
        <f t="shared" si="45"/>
        <v>Error?</v>
      </c>
    </row>
    <row r="2948" spans="1:4">
      <c r="A2948" s="5">
        <v>2889</v>
      </c>
      <c r="B2948" s="1144">
        <f>'Expenditures 16-24'!E81</f>
        <v>239724</v>
      </c>
      <c r="D2948" s="2" t="str">
        <f t="shared" si="45"/>
        <v>Error?</v>
      </c>
    </row>
    <row r="2949" spans="1:4">
      <c r="A2949" s="5">
        <v>2890</v>
      </c>
      <c r="B2949" s="1144">
        <f>'Expenditures 16-24'!E82</f>
        <v>0</v>
      </c>
      <c r="D2949" s="2" t="str">
        <f t="shared" si="45"/>
        <v>Error?</v>
      </c>
    </row>
    <row r="2950" spans="1:4">
      <c r="A2950" s="5">
        <v>2891</v>
      </c>
      <c r="B2950" s="1144">
        <f>'Expenditures 16-24'!E83</f>
        <v>0</v>
      </c>
      <c r="D2950" s="2" t="str">
        <f t="shared" si="45"/>
        <v>Error?</v>
      </c>
    </row>
    <row r="2951" spans="1:4">
      <c r="A2951" s="5">
        <v>2892</v>
      </c>
      <c r="B2951" s="1144">
        <f>'Expenditures 16-24'!E84</f>
        <v>0</v>
      </c>
      <c r="D2951" s="2" t="str">
        <f t="shared" si="45"/>
        <v>Error?</v>
      </c>
    </row>
    <row r="2952" spans="1:4">
      <c r="A2952" s="5">
        <v>2893</v>
      </c>
      <c r="B2952" s="1144">
        <f>'Expenditures 16-24'!E85</f>
        <v>0</v>
      </c>
      <c r="D2952" s="2" t="str">
        <f t="shared" si="45"/>
        <v>Error?</v>
      </c>
    </row>
    <row r="2953" spans="1:4">
      <c r="A2953" s="5">
        <v>2894</v>
      </c>
      <c r="B2953" s="1144">
        <f>'Expenditures 16-24'!H80</f>
        <v>0</v>
      </c>
      <c r="D2953" s="2" t="str">
        <f t="shared" si="45"/>
        <v>Error?</v>
      </c>
    </row>
    <row r="2954" spans="1:4">
      <c r="A2954" s="5">
        <v>2895</v>
      </c>
      <c r="B2954" s="1144">
        <f>'Expenditures 16-24'!H81</f>
        <v>164604</v>
      </c>
      <c r="D2954" s="2" t="str">
        <f t="shared" si="45"/>
        <v>Error?</v>
      </c>
    </row>
    <row r="2955" spans="1:4">
      <c r="A2955" s="5">
        <v>2896</v>
      </c>
      <c r="B2955" s="1144">
        <f>'Expenditures 16-24'!H82</f>
        <v>0</v>
      </c>
      <c r="D2955" s="2" t="str">
        <f t="shared" si="45"/>
        <v>Error?</v>
      </c>
    </row>
    <row r="2956" spans="1:4">
      <c r="A2956" s="5">
        <v>2897</v>
      </c>
      <c r="B2956" s="1144">
        <f>'Expenditures 16-24'!H83</f>
        <v>0</v>
      </c>
      <c r="D2956" s="2" t="str">
        <f t="shared" si="45"/>
        <v>Error?</v>
      </c>
    </row>
    <row r="2957" spans="1:4">
      <c r="A2957" s="5">
        <v>2898</v>
      </c>
      <c r="B2957" s="1144">
        <f>'Expenditures 16-24'!H84</f>
        <v>0</v>
      </c>
      <c r="D2957" s="2" t="str">
        <f t="shared" si="45"/>
        <v>Error?</v>
      </c>
    </row>
    <row r="2958" spans="1:4">
      <c r="A2958" s="5">
        <v>2899</v>
      </c>
      <c r="B2958" s="1144">
        <f>'Expenditures 16-24'!H85</f>
        <v>0</v>
      </c>
      <c r="D2958" s="2" t="str">
        <f t="shared" si="45"/>
        <v>Error?</v>
      </c>
    </row>
    <row r="2959" spans="1:4">
      <c r="A2959" s="10">
        <v>2900</v>
      </c>
      <c r="B2959" s="1145"/>
      <c r="D2959" s="2" t="str">
        <f t="shared" si="45"/>
        <v>OK</v>
      </c>
    </row>
    <row r="2960" spans="1:4">
      <c r="A2960" s="10">
        <v>2901</v>
      </c>
      <c r="B2960" s="1144"/>
      <c r="D2960" s="2" t="str">
        <f t="shared" si="45"/>
        <v>OK</v>
      </c>
    </row>
    <row r="2961" spans="1:4">
      <c r="A2961" s="10">
        <v>2902</v>
      </c>
      <c r="B2961" s="1144"/>
      <c r="D2961" s="2" t="str">
        <f t="shared" si="45"/>
        <v>OK</v>
      </c>
    </row>
    <row r="2962" spans="1:4">
      <c r="A2962" s="10">
        <v>2903</v>
      </c>
      <c r="B2962" s="1144"/>
      <c r="D2962" s="2" t="str">
        <f t="shared" si="45"/>
        <v>OK</v>
      </c>
    </row>
    <row r="2963" spans="1:4">
      <c r="A2963" s="10">
        <v>2904</v>
      </c>
      <c r="B2963" s="1144"/>
      <c r="D2963" s="2" t="str">
        <f t="shared" si="45"/>
        <v>OK</v>
      </c>
    </row>
    <row r="2964" spans="1:4">
      <c r="A2964" s="10">
        <v>2905</v>
      </c>
      <c r="B2964" s="1144"/>
      <c r="D2964" s="2" t="str">
        <f t="shared" si="45"/>
        <v>OK</v>
      </c>
    </row>
    <row r="2965" spans="1:4">
      <c r="A2965" s="10">
        <v>2906</v>
      </c>
      <c r="B2965" s="1144"/>
      <c r="D2965" s="2" t="str">
        <f t="shared" si="45"/>
        <v>OK</v>
      </c>
    </row>
    <row r="2966" spans="1:4">
      <c r="A2966" s="10">
        <v>2907</v>
      </c>
      <c r="B2966" s="1144"/>
      <c r="D2966" s="2" t="str">
        <f t="shared" si="45"/>
        <v>OK</v>
      </c>
    </row>
    <row r="2967" spans="1:4">
      <c r="A2967" s="10">
        <v>2908</v>
      </c>
      <c r="B2967" s="1144"/>
      <c r="D2967" s="2" t="str">
        <f t="shared" si="45"/>
        <v>OK</v>
      </c>
    </row>
    <row r="2968" spans="1:4">
      <c r="A2968" s="10">
        <v>2909</v>
      </c>
      <c r="B2968" s="1144"/>
      <c r="D2968" s="2" t="str">
        <f t="shared" si="45"/>
        <v>OK</v>
      </c>
    </row>
    <row r="2969" spans="1:4">
      <c r="A2969" s="10">
        <v>2910</v>
      </c>
      <c r="B2969" s="1144"/>
      <c r="D2969" s="2" t="str">
        <f t="shared" si="45"/>
        <v>OK</v>
      </c>
    </row>
    <row r="2970" spans="1:4">
      <c r="A2970" s="10">
        <v>2911</v>
      </c>
      <c r="B2970" s="1144"/>
      <c r="D2970" s="2" t="str">
        <f t="shared" si="45"/>
        <v>OK</v>
      </c>
    </row>
    <row r="2971" spans="1:4">
      <c r="A2971" s="5">
        <v>2912</v>
      </c>
      <c r="B2971" s="1144">
        <f>'Expenditures 16-24'!K80</f>
        <v>0</v>
      </c>
      <c r="D2971" s="2" t="str">
        <f t="shared" si="45"/>
        <v>Error?</v>
      </c>
    </row>
    <row r="2972" spans="1:4">
      <c r="A2972" s="5">
        <v>2913</v>
      </c>
      <c r="B2972" s="1144">
        <f>'Expenditures 16-24'!K81</f>
        <v>404328</v>
      </c>
      <c r="D2972" s="2" t="str">
        <f t="shared" si="45"/>
        <v>Error?</v>
      </c>
    </row>
    <row r="2973" spans="1:4">
      <c r="A2973" s="5">
        <v>2914</v>
      </c>
      <c r="B2973" s="1144">
        <f>'Expenditures 16-24'!K82</f>
        <v>0</v>
      </c>
      <c r="C2973" s="2" t="s">
        <v>516</v>
      </c>
      <c r="D2973" s="2" t="str">
        <f t="shared" si="45"/>
        <v>Error?</v>
      </c>
    </row>
    <row r="2974" spans="1:4">
      <c r="A2974" s="5">
        <v>2915</v>
      </c>
      <c r="B2974" s="1144">
        <f>'Expenditures 16-24'!K83</f>
        <v>0</v>
      </c>
      <c r="C2974" s="2" t="s">
        <v>516</v>
      </c>
      <c r="D2974" s="2" t="str">
        <f t="shared" si="45"/>
        <v>Error?</v>
      </c>
    </row>
    <row r="2975" spans="1:4">
      <c r="A2975" s="5">
        <v>2916</v>
      </c>
      <c r="B2975" s="1144">
        <f>'Expenditures 16-24'!K84</f>
        <v>0</v>
      </c>
      <c r="C2975" s="2" t="s">
        <v>516</v>
      </c>
      <c r="D2975" s="2" t="str">
        <f t="shared" si="45"/>
        <v>Error?</v>
      </c>
    </row>
    <row r="2976" spans="1:4">
      <c r="A2976" s="5">
        <v>2917</v>
      </c>
      <c r="B2976" s="1144">
        <f>'Expenditures 16-24'!K85</f>
        <v>0</v>
      </c>
      <c r="C2976" s="2" t="s">
        <v>516</v>
      </c>
      <c r="D2976" s="2" t="str">
        <f t="shared" si="45"/>
        <v>Error?</v>
      </c>
    </row>
    <row r="2977" spans="1:4">
      <c r="A2977" s="5">
        <v>2918</v>
      </c>
      <c r="B2977" s="1144">
        <f>'Expenditures 16-24'!H138</f>
        <v>0</v>
      </c>
      <c r="C2977" s="2" t="s">
        <v>516</v>
      </c>
      <c r="D2977" s="2" t="str">
        <f t="shared" si="45"/>
        <v>Error?</v>
      </c>
    </row>
    <row r="2978" spans="1:4">
      <c r="A2978" s="5">
        <v>2919</v>
      </c>
      <c r="B2978" s="1144">
        <f>'Expenditures 16-24'!H139</f>
        <v>0</v>
      </c>
      <c r="C2978" s="2" t="s">
        <v>516</v>
      </c>
      <c r="D2978" s="2" t="str">
        <f t="shared" si="45"/>
        <v>Error?</v>
      </c>
    </row>
    <row r="2979" spans="1:4">
      <c r="A2979" s="5">
        <v>2920</v>
      </c>
      <c r="B2979" s="1144">
        <f>'Expenditures 16-24'!H140</f>
        <v>0</v>
      </c>
      <c r="D2979" s="2" t="str">
        <f t="shared" si="45"/>
        <v>Error?</v>
      </c>
    </row>
    <row r="2980" spans="1:4">
      <c r="A2980" s="10">
        <v>2921</v>
      </c>
      <c r="B2980" s="1144"/>
      <c r="D2980" s="2" t="str">
        <f t="shared" si="45"/>
        <v>OK</v>
      </c>
    </row>
    <row r="2981" spans="1:4">
      <c r="A2981" s="10">
        <v>2922</v>
      </c>
      <c r="B2981" s="1144"/>
      <c r="D2981" s="2" t="str">
        <f t="shared" si="45"/>
        <v>OK</v>
      </c>
    </row>
    <row r="2982" spans="1:4">
      <c r="A2982" s="10">
        <v>2923</v>
      </c>
      <c r="B2982" s="1144"/>
      <c r="D2982" s="2" t="str">
        <f t="shared" si="45"/>
        <v>OK</v>
      </c>
    </row>
    <row r="2983" spans="1:4">
      <c r="A2983" s="10">
        <v>2924</v>
      </c>
      <c r="B2983" s="1144"/>
      <c r="D2983" s="2" t="str">
        <f t="shared" si="45"/>
        <v>OK</v>
      </c>
    </row>
    <row r="2984" spans="1:4">
      <c r="A2984" s="5">
        <v>2925</v>
      </c>
      <c r="B2984" s="1144">
        <f>'Expenditures 16-24'!K138</f>
        <v>0</v>
      </c>
      <c r="D2984" s="2" t="str">
        <f t="shared" si="45"/>
        <v>Error?</v>
      </c>
    </row>
    <row r="2985" spans="1:4">
      <c r="A2985" s="5">
        <v>2926</v>
      </c>
      <c r="B2985" s="1144">
        <f>'Expenditures 16-24'!K139</f>
        <v>0</v>
      </c>
      <c r="C2985" s="2" t="s">
        <v>516</v>
      </c>
      <c r="D2985" s="2" t="str">
        <f t="shared" si="45"/>
        <v>Error?</v>
      </c>
    </row>
    <row r="2986" spans="1:4">
      <c r="A2986" s="5">
        <v>2927</v>
      </c>
      <c r="B2986" s="1144">
        <f>'Expenditures 16-24'!K140</f>
        <v>0</v>
      </c>
      <c r="C2986" s="2" t="s">
        <v>516</v>
      </c>
      <c r="D2986" s="2" t="str">
        <f t="shared" si="45"/>
        <v>Error?</v>
      </c>
    </row>
    <row r="2987" spans="1:4">
      <c r="A2987" s="5">
        <v>2928</v>
      </c>
      <c r="B2987" s="1144">
        <f>'Expenditures 16-24'!E192</f>
        <v>0</v>
      </c>
      <c r="C2987" s="2" t="s">
        <v>516</v>
      </c>
      <c r="D2987" s="2" t="str">
        <f t="shared" si="45"/>
        <v>Error?</v>
      </c>
    </row>
    <row r="2988" spans="1:4">
      <c r="A2988" s="5">
        <v>2929</v>
      </c>
      <c r="B2988" s="1144">
        <f>'Expenditures 16-24'!E193</f>
        <v>84273</v>
      </c>
      <c r="C2988" s="2" t="s">
        <v>516</v>
      </c>
      <c r="D2988" s="2" t="str">
        <f t="shared" si="45"/>
        <v>Error?</v>
      </c>
    </row>
    <row r="2989" spans="1:4">
      <c r="A2989" s="5">
        <v>2930</v>
      </c>
      <c r="B2989" s="1144">
        <f>'Expenditures 16-24'!E194</f>
        <v>0</v>
      </c>
      <c r="D2989" s="2" t="str">
        <f t="shared" si="45"/>
        <v>Error?</v>
      </c>
    </row>
    <row r="2990" spans="1:4">
      <c r="A2990" s="5">
        <v>2931</v>
      </c>
      <c r="B2990" s="1144">
        <f>'Expenditures 16-24'!E195</f>
        <v>0</v>
      </c>
      <c r="D2990" s="2" t="str">
        <f t="shared" si="45"/>
        <v>Error?</v>
      </c>
    </row>
    <row r="2991" spans="1:4">
      <c r="A2991" s="5">
        <v>2932</v>
      </c>
      <c r="B2991" s="1144">
        <f>'Expenditures 16-24'!E196</f>
        <v>0</v>
      </c>
      <c r="D2991" s="2" t="str">
        <f t="shared" si="45"/>
        <v>Error?</v>
      </c>
    </row>
    <row r="2992" spans="1:4">
      <c r="A2992" s="5">
        <v>2933</v>
      </c>
      <c r="B2992" s="1144">
        <f>'Expenditures 16-24'!E197</f>
        <v>0</v>
      </c>
      <c r="D2992" s="2" t="str">
        <f t="shared" si="45"/>
        <v>Error?</v>
      </c>
    </row>
    <row r="2993" spans="1:4">
      <c r="A2993" s="5">
        <v>2934</v>
      </c>
      <c r="B2993" s="1144">
        <f>'Expenditures 16-24'!H192</f>
        <v>0</v>
      </c>
      <c r="D2993" s="2" t="str">
        <f t="shared" si="45"/>
        <v>Error?</v>
      </c>
    </row>
    <row r="2994" spans="1:4">
      <c r="A2994" s="5">
        <v>2935</v>
      </c>
      <c r="B2994" s="1144">
        <f>'Expenditures 16-24'!H193</f>
        <v>0</v>
      </c>
      <c r="D2994" s="2" t="str">
        <f t="shared" si="45"/>
        <v>Error?</v>
      </c>
    </row>
    <row r="2995" spans="1:4">
      <c r="A2995" s="5">
        <v>2936</v>
      </c>
      <c r="B2995" s="1144">
        <f>'Expenditures 16-24'!H194</f>
        <v>0</v>
      </c>
      <c r="D2995" s="2" t="str">
        <f t="shared" si="45"/>
        <v>Error?</v>
      </c>
    </row>
    <row r="2996" spans="1:4">
      <c r="A2996" s="5">
        <v>2937</v>
      </c>
      <c r="B2996" s="1144">
        <f>'Expenditures 16-24'!H195</f>
        <v>0</v>
      </c>
      <c r="D2996" s="2" t="str">
        <f t="shared" si="45"/>
        <v>Error?</v>
      </c>
    </row>
    <row r="2997" spans="1:4">
      <c r="A2997" s="5">
        <v>2938</v>
      </c>
      <c r="B2997" s="1144">
        <f>'Expenditures 16-24'!H196</f>
        <v>0</v>
      </c>
      <c r="D2997" s="2" t="str">
        <f t="shared" si="45"/>
        <v>Error?</v>
      </c>
    </row>
    <row r="2998" spans="1:4">
      <c r="A2998" s="5">
        <v>2939</v>
      </c>
      <c r="B2998" s="1144">
        <f>'Expenditures 16-24'!H197</f>
        <v>0</v>
      </c>
      <c r="D2998" s="2" t="str">
        <f t="shared" si="45"/>
        <v>Error?</v>
      </c>
    </row>
    <row r="2999" spans="1:4">
      <c r="A2999" s="10">
        <v>2940</v>
      </c>
      <c r="B2999" s="1144"/>
      <c r="D2999" s="2" t="str">
        <f t="shared" si="45"/>
        <v>OK</v>
      </c>
    </row>
    <row r="3000" spans="1:4">
      <c r="A3000" s="10">
        <v>2941</v>
      </c>
      <c r="B3000" s="1144"/>
      <c r="D3000" s="2" t="str">
        <f t="shared" si="45"/>
        <v>OK</v>
      </c>
    </row>
    <row r="3001" spans="1:4">
      <c r="A3001" s="10">
        <v>2942</v>
      </c>
      <c r="B3001" s="1144"/>
      <c r="D3001" s="2" t="str">
        <f t="shared" si="45"/>
        <v>OK</v>
      </c>
    </row>
    <row r="3002" spans="1:4">
      <c r="A3002" s="10">
        <v>2943</v>
      </c>
      <c r="B3002" s="1144"/>
      <c r="D3002" s="2" t="str">
        <f t="shared" si="45"/>
        <v>OK</v>
      </c>
    </row>
    <row r="3003" spans="1:4">
      <c r="A3003" s="10">
        <v>2944</v>
      </c>
      <c r="B3003" s="1144"/>
      <c r="D3003" s="2" t="str">
        <f t="shared" si="45"/>
        <v>OK</v>
      </c>
    </row>
    <row r="3004" spans="1:4">
      <c r="A3004" s="10">
        <v>2945</v>
      </c>
      <c r="B3004" s="1144"/>
      <c r="D3004" s="2" t="str">
        <f t="shared" si="45"/>
        <v>OK</v>
      </c>
    </row>
    <row r="3005" spans="1:4">
      <c r="A3005" s="5">
        <v>2946</v>
      </c>
      <c r="B3005" s="1144">
        <f>'Expenditures 16-24'!K192</f>
        <v>0</v>
      </c>
      <c r="D3005" s="2" t="str">
        <f t="shared" ref="D3005:D3068" si="46">IF(ISBLANK(B3005),"OK",IF(A3005-B3005=0,"OK","Error?"))</f>
        <v>Error?</v>
      </c>
    </row>
    <row r="3006" spans="1:4">
      <c r="A3006" s="5">
        <v>2947</v>
      </c>
      <c r="B3006" s="1144">
        <f>'Expenditures 16-24'!K193</f>
        <v>84273</v>
      </c>
      <c r="D3006" s="2" t="str">
        <f t="shared" si="46"/>
        <v>Error?</v>
      </c>
    </row>
    <row r="3007" spans="1:4">
      <c r="A3007" s="5">
        <v>2948</v>
      </c>
      <c r="B3007" s="1144">
        <f>'Expenditures 16-24'!K194</f>
        <v>0</v>
      </c>
      <c r="C3007" s="2" t="s">
        <v>516</v>
      </c>
      <c r="D3007" s="2" t="str">
        <f t="shared" si="46"/>
        <v>Error?</v>
      </c>
    </row>
    <row r="3008" spans="1:4">
      <c r="A3008" s="5">
        <v>2949</v>
      </c>
      <c r="B3008" s="1144">
        <f>'Expenditures 16-24'!K195</f>
        <v>0</v>
      </c>
      <c r="C3008" s="2" t="s">
        <v>516</v>
      </c>
      <c r="D3008" s="2" t="str">
        <f t="shared" si="46"/>
        <v>Error?</v>
      </c>
    </row>
    <row r="3009" spans="1:5">
      <c r="A3009" s="5">
        <v>2950</v>
      </c>
      <c r="B3009" s="1144">
        <f>'Expenditures 16-24'!K196</f>
        <v>0</v>
      </c>
      <c r="C3009" s="2" t="s">
        <v>516</v>
      </c>
      <c r="D3009" s="2" t="str">
        <f t="shared" si="46"/>
        <v>Error?</v>
      </c>
    </row>
    <row r="3010" spans="1:5">
      <c r="A3010" s="5">
        <v>2951</v>
      </c>
      <c r="B3010" s="1144">
        <f>'Expenditures 16-24'!K197</f>
        <v>0</v>
      </c>
      <c r="C3010" s="2" t="s">
        <v>516</v>
      </c>
      <c r="D3010" s="2" t="str">
        <f t="shared" si="46"/>
        <v>Error?</v>
      </c>
    </row>
    <row r="3011" spans="1:5">
      <c r="A3011" s="10">
        <v>2952</v>
      </c>
      <c r="B3011" s="1144"/>
      <c r="C3011" s="2" t="s">
        <v>516</v>
      </c>
      <c r="D3011" s="2" t="str">
        <f t="shared" si="46"/>
        <v>OK</v>
      </c>
      <c r="E3011" s="4" t="s">
        <v>118</v>
      </c>
    </row>
    <row r="3012" spans="1:5">
      <c r="A3012" s="10">
        <v>2953</v>
      </c>
      <c r="B3012" s="1144"/>
      <c r="C3012" s="2" t="s">
        <v>516</v>
      </c>
      <c r="D3012" s="2" t="str">
        <f t="shared" si="46"/>
        <v>OK</v>
      </c>
    </row>
    <row r="3013" spans="1:5">
      <c r="A3013" s="10">
        <v>2954</v>
      </c>
      <c r="B3013" s="1144"/>
      <c r="D3013" s="2" t="str">
        <f t="shared" si="46"/>
        <v>OK</v>
      </c>
    </row>
    <row r="3014" spans="1:5">
      <c r="A3014" s="10">
        <v>2955</v>
      </c>
      <c r="B3014" s="1144"/>
      <c r="D3014" s="2" t="str">
        <f t="shared" si="46"/>
        <v>OK</v>
      </c>
    </row>
    <row r="3015" spans="1:5">
      <c r="A3015" s="10">
        <v>2956</v>
      </c>
      <c r="B3015" s="1144"/>
      <c r="D3015" s="2" t="str">
        <f t="shared" si="46"/>
        <v>OK</v>
      </c>
    </row>
    <row r="3016" spans="1:5">
      <c r="A3016" s="10">
        <v>2957</v>
      </c>
      <c r="B3016" s="1144"/>
      <c r="D3016" s="2" t="str">
        <f t="shared" si="46"/>
        <v>OK</v>
      </c>
    </row>
    <row r="3017" spans="1:5">
      <c r="A3017" s="10">
        <v>2958</v>
      </c>
      <c r="B3017" s="1144"/>
      <c r="D3017" s="2" t="str">
        <f t="shared" si="46"/>
        <v>OK</v>
      </c>
    </row>
    <row r="3018" spans="1:5">
      <c r="A3018" s="10">
        <v>2959</v>
      </c>
      <c r="B3018" s="1144"/>
      <c r="D3018" s="2" t="str">
        <f t="shared" si="46"/>
        <v>OK</v>
      </c>
    </row>
    <row r="3019" spans="1:5">
      <c r="A3019" s="10">
        <v>2960</v>
      </c>
      <c r="B3019" s="1144"/>
      <c r="D3019" s="2" t="str">
        <f t="shared" si="46"/>
        <v>OK</v>
      </c>
    </row>
    <row r="3020" spans="1:5">
      <c r="A3020" s="10">
        <v>2961</v>
      </c>
      <c r="B3020" s="1144"/>
      <c r="D3020" s="2" t="str">
        <f t="shared" si="46"/>
        <v>OK</v>
      </c>
    </row>
    <row r="3021" spans="1:5">
      <c r="A3021" s="10">
        <v>2962</v>
      </c>
      <c r="B3021" s="1144"/>
      <c r="D3021" s="2" t="str">
        <f t="shared" si="46"/>
        <v>OK</v>
      </c>
    </row>
    <row r="3022" spans="1:5">
      <c r="A3022" s="10">
        <v>2963</v>
      </c>
      <c r="B3022" s="1144"/>
      <c r="D3022" s="2" t="str">
        <f t="shared" si="46"/>
        <v>OK</v>
      </c>
    </row>
    <row r="3023" spans="1:5">
      <c r="A3023" s="10">
        <v>2964</v>
      </c>
      <c r="B3023" s="1144"/>
      <c r="D3023" s="2" t="str">
        <f t="shared" si="46"/>
        <v>OK</v>
      </c>
    </row>
    <row r="3024" spans="1:5">
      <c r="A3024" s="10">
        <v>2965</v>
      </c>
      <c r="B3024" s="1144"/>
      <c r="D3024" s="2" t="str">
        <f t="shared" si="46"/>
        <v>OK</v>
      </c>
    </row>
    <row r="3025" spans="1:4">
      <c r="A3025" s="10">
        <v>2966</v>
      </c>
      <c r="B3025" s="1144"/>
      <c r="D3025" s="2" t="str">
        <f t="shared" si="46"/>
        <v>OK</v>
      </c>
    </row>
    <row r="3026" spans="1:4">
      <c r="A3026" s="10">
        <v>2967</v>
      </c>
      <c r="B3026" s="1144"/>
      <c r="D3026" s="2" t="str">
        <f t="shared" si="46"/>
        <v>OK</v>
      </c>
    </row>
    <row r="3027" spans="1:4">
      <c r="A3027" s="10">
        <v>2968</v>
      </c>
      <c r="B3027" s="1144"/>
      <c r="D3027" s="2" t="str">
        <f t="shared" si="46"/>
        <v>OK</v>
      </c>
    </row>
    <row r="3028" spans="1:4">
      <c r="A3028" s="10">
        <v>2969</v>
      </c>
      <c r="B3028" s="1144"/>
      <c r="D3028" s="2" t="str">
        <f t="shared" si="46"/>
        <v>OK</v>
      </c>
    </row>
    <row r="3029" spans="1:4">
      <c r="A3029" s="10">
        <v>2970</v>
      </c>
      <c r="B3029" s="1144"/>
      <c r="D3029" s="2" t="str">
        <f t="shared" si="46"/>
        <v>OK</v>
      </c>
    </row>
    <row r="3030" spans="1:4">
      <c r="A3030" s="10">
        <v>2971</v>
      </c>
      <c r="B3030" s="1144"/>
      <c r="D3030" s="2" t="str">
        <f t="shared" si="46"/>
        <v>OK</v>
      </c>
    </row>
    <row r="3031" spans="1:4">
      <c r="A3031" s="10">
        <v>2972</v>
      </c>
      <c r="B3031" s="1144"/>
      <c r="D3031" s="2" t="str">
        <f t="shared" si="46"/>
        <v>OK</v>
      </c>
    </row>
    <row r="3032" spans="1:4">
      <c r="A3032" s="10">
        <v>2973</v>
      </c>
      <c r="B3032" s="1144"/>
      <c r="D3032" s="2" t="str">
        <f t="shared" si="46"/>
        <v>OK</v>
      </c>
    </row>
    <row r="3033" spans="1:4">
      <c r="A3033" s="10">
        <v>2974</v>
      </c>
      <c r="B3033" s="1144"/>
      <c r="D3033" s="2" t="str">
        <f t="shared" si="46"/>
        <v>OK</v>
      </c>
    </row>
    <row r="3034" spans="1:4">
      <c r="A3034" s="10">
        <v>2975</v>
      </c>
      <c r="B3034" s="1144"/>
      <c r="D3034" s="2" t="str">
        <f t="shared" si="46"/>
        <v>OK</v>
      </c>
    </row>
    <row r="3035" spans="1:4">
      <c r="A3035" s="10">
        <v>2976</v>
      </c>
      <c r="B3035" s="1144"/>
      <c r="D3035" s="2" t="str">
        <f t="shared" si="46"/>
        <v>OK</v>
      </c>
    </row>
    <row r="3036" spans="1:4">
      <c r="A3036" s="10">
        <v>2977</v>
      </c>
      <c r="B3036" s="1144"/>
      <c r="D3036" s="2" t="str">
        <f t="shared" si="46"/>
        <v>OK</v>
      </c>
    </row>
    <row r="3037" spans="1:4">
      <c r="A3037" s="10">
        <v>2978</v>
      </c>
      <c r="B3037" s="1144"/>
      <c r="D3037" s="2" t="str">
        <f t="shared" si="46"/>
        <v>OK</v>
      </c>
    </row>
    <row r="3038" spans="1:4">
      <c r="A3038" s="10">
        <v>2979</v>
      </c>
      <c r="B3038" s="1144"/>
      <c r="D3038" s="2" t="str">
        <f t="shared" si="46"/>
        <v>OK</v>
      </c>
    </row>
    <row r="3039" spans="1:4">
      <c r="A3039" s="10">
        <v>2980</v>
      </c>
      <c r="B3039" s="1144"/>
      <c r="D3039" s="2" t="str">
        <f t="shared" si="46"/>
        <v>OK</v>
      </c>
    </row>
    <row r="3040" spans="1:4">
      <c r="A3040" s="10">
        <v>2981</v>
      </c>
      <c r="B3040" s="1144"/>
      <c r="D3040" s="2" t="str">
        <f t="shared" si="46"/>
        <v>OK</v>
      </c>
    </row>
    <row r="3041" spans="1:4">
      <c r="A3041" s="10">
        <v>2982</v>
      </c>
      <c r="B3041" s="1144"/>
      <c r="D3041" s="2" t="str">
        <f t="shared" si="46"/>
        <v>OK</v>
      </c>
    </row>
    <row r="3042" spans="1:4">
      <c r="A3042" s="10">
        <v>2983</v>
      </c>
      <c r="B3042" s="1144"/>
      <c r="D3042" s="2" t="str">
        <f t="shared" si="46"/>
        <v>OK</v>
      </c>
    </row>
    <row r="3043" spans="1:4">
      <c r="A3043" s="10">
        <v>2984</v>
      </c>
      <c r="B3043" s="1144"/>
      <c r="D3043" s="2" t="str">
        <f t="shared" si="46"/>
        <v>OK</v>
      </c>
    </row>
    <row r="3044" spans="1:4">
      <c r="A3044" s="10">
        <v>2985</v>
      </c>
      <c r="B3044" s="1144"/>
      <c r="D3044" s="2" t="str">
        <f t="shared" si="46"/>
        <v>OK</v>
      </c>
    </row>
    <row r="3045" spans="1:4">
      <c r="A3045" s="10">
        <v>2986</v>
      </c>
      <c r="B3045" s="1144"/>
      <c r="D3045" s="2" t="str">
        <f t="shared" si="46"/>
        <v>OK</v>
      </c>
    </row>
    <row r="3046" spans="1:4">
      <c r="A3046" s="10">
        <v>2987</v>
      </c>
      <c r="B3046" s="1144"/>
      <c r="D3046" s="2" t="str">
        <f t="shared" si="46"/>
        <v>OK</v>
      </c>
    </row>
    <row r="3047" spans="1:4">
      <c r="A3047" s="10">
        <v>2988</v>
      </c>
      <c r="B3047" s="1144"/>
      <c r="D3047" s="2" t="str">
        <f t="shared" si="46"/>
        <v>OK</v>
      </c>
    </row>
    <row r="3048" spans="1:4">
      <c r="A3048" s="10">
        <v>2989</v>
      </c>
      <c r="B3048" s="1144"/>
      <c r="D3048" s="2" t="str">
        <f t="shared" si="46"/>
        <v>OK</v>
      </c>
    </row>
    <row r="3049" spans="1:4">
      <c r="A3049" s="10">
        <v>2990</v>
      </c>
      <c r="B3049" s="1144"/>
      <c r="D3049" s="2" t="str">
        <f t="shared" si="46"/>
        <v>OK</v>
      </c>
    </row>
    <row r="3050" spans="1:4">
      <c r="A3050" s="10">
        <v>2991</v>
      </c>
      <c r="B3050" s="1144"/>
      <c r="D3050" s="2" t="str">
        <f t="shared" si="46"/>
        <v>OK</v>
      </c>
    </row>
    <row r="3051" spans="1:4">
      <c r="A3051" s="10">
        <v>2992</v>
      </c>
      <c r="B3051" s="1144"/>
      <c r="D3051" s="2" t="str">
        <f t="shared" si="46"/>
        <v>OK</v>
      </c>
    </row>
    <row r="3052" spans="1:4">
      <c r="A3052" s="10">
        <v>2993</v>
      </c>
      <c r="B3052" s="1144"/>
      <c r="D3052" s="2" t="str">
        <f t="shared" si="46"/>
        <v>OK</v>
      </c>
    </row>
    <row r="3053" spans="1:4">
      <c r="A3053" s="5">
        <v>2994</v>
      </c>
      <c r="B3053" s="1144">
        <f>'Expenditures 16-24'!C10</f>
        <v>0</v>
      </c>
      <c r="D3053" s="2" t="str">
        <f t="shared" si="46"/>
        <v>Error?</v>
      </c>
    </row>
    <row r="3054" spans="1:4">
      <c r="A3054" s="5">
        <v>2995</v>
      </c>
      <c r="B3054" s="1144">
        <f>'Expenditures 16-24'!D10</f>
        <v>0</v>
      </c>
      <c r="D3054" s="2" t="str">
        <f t="shared" si="46"/>
        <v>Error?</v>
      </c>
    </row>
    <row r="3055" spans="1:4">
      <c r="A3055" s="5">
        <v>2996</v>
      </c>
      <c r="B3055" s="1144">
        <f>'Expenditures 16-24'!E10</f>
        <v>0</v>
      </c>
      <c r="D3055" s="2" t="str">
        <f t="shared" si="46"/>
        <v>Error?</v>
      </c>
    </row>
    <row r="3056" spans="1:4">
      <c r="A3056" s="5">
        <v>2997</v>
      </c>
      <c r="B3056" s="1144">
        <f>'Expenditures 16-24'!F10</f>
        <v>0</v>
      </c>
      <c r="D3056" s="2" t="str">
        <f t="shared" si="46"/>
        <v>Error?</v>
      </c>
    </row>
    <row r="3057" spans="1:4">
      <c r="A3057" s="5">
        <v>2998</v>
      </c>
      <c r="B3057" s="1144">
        <f>'Expenditures 16-24'!G10</f>
        <v>0</v>
      </c>
      <c r="D3057" s="2" t="str">
        <f t="shared" si="46"/>
        <v>Error?</v>
      </c>
    </row>
    <row r="3058" spans="1:4">
      <c r="A3058" s="5">
        <v>2999</v>
      </c>
      <c r="B3058" s="1144">
        <f>'Expenditures 16-24'!H10</f>
        <v>0</v>
      </c>
      <c r="D3058" s="2" t="str">
        <f t="shared" si="46"/>
        <v>Error?</v>
      </c>
    </row>
    <row r="3059" spans="1:4">
      <c r="A3059" s="10">
        <v>3000</v>
      </c>
      <c r="B3059" s="1144"/>
      <c r="D3059" s="2" t="str">
        <f t="shared" si="46"/>
        <v>OK</v>
      </c>
    </row>
    <row r="3060" spans="1:4">
      <c r="A3060" s="5">
        <v>3001</v>
      </c>
      <c r="B3060" s="1144">
        <f>'Expenditures 16-24'!K10</f>
        <v>0</v>
      </c>
      <c r="D3060" s="2" t="str">
        <f t="shared" si="46"/>
        <v>Error?</v>
      </c>
    </row>
    <row r="3061" spans="1:4">
      <c r="A3061" s="10">
        <v>3002</v>
      </c>
      <c r="B3061" s="1144"/>
      <c r="D3061" s="2" t="str">
        <f t="shared" si="46"/>
        <v>OK</v>
      </c>
    </row>
    <row r="3062" spans="1:4">
      <c r="A3062" s="5">
        <v>3003</v>
      </c>
      <c r="B3062" s="1144">
        <f>'Expenditures 16-24'!D223</f>
        <v>0</v>
      </c>
      <c r="C3062" s="2" t="s">
        <v>516</v>
      </c>
      <c r="D3062" s="2" t="str">
        <f t="shared" si="46"/>
        <v>Error?</v>
      </c>
    </row>
    <row r="3063" spans="1:4">
      <c r="A3063" s="5">
        <v>3004</v>
      </c>
      <c r="B3063" s="1144">
        <f>'Expenditures 16-24'!K223</f>
        <v>0</v>
      </c>
      <c r="D3063" s="2" t="str">
        <f t="shared" si="46"/>
        <v>Error?</v>
      </c>
    </row>
    <row r="3064" spans="1:4">
      <c r="A3064" s="10">
        <v>3005</v>
      </c>
      <c r="B3064" s="1144"/>
      <c r="D3064" s="2" t="str">
        <f t="shared" si="46"/>
        <v>OK</v>
      </c>
    </row>
    <row r="3065" spans="1:4">
      <c r="A3065" s="10">
        <v>3006</v>
      </c>
      <c r="B3065" s="1144"/>
      <c r="C3065" s="2" t="s">
        <v>516</v>
      </c>
      <c r="D3065" s="2" t="str">
        <f t="shared" si="46"/>
        <v>OK</v>
      </c>
    </row>
    <row r="3066" spans="1:4">
      <c r="A3066" s="10">
        <v>3007</v>
      </c>
      <c r="B3066" s="1144"/>
      <c r="D3066" s="2" t="str">
        <f t="shared" si="46"/>
        <v>OK</v>
      </c>
    </row>
    <row r="3067" spans="1:4">
      <c r="A3067" s="10">
        <v>3008</v>
      </c>
      <c r="B3067" s="1144"/>
      <c r="D3067" s="2" t="str">
        <f t="shared" si="46"/>
        <v>OK</v>
      </c>
    </row>
    <row r="3068" spans="1:4">
      <c r="A3068" s="10">
        <v>3009</v>
      </c>
      <c r="B3068" s="1144"/>
      <c r="D3068" s="2" t="str">
        <f t="shared" si="46"/>
        <v>OK</v>
      </c>
    </row>
    <row r="3069" spans="1:4">
      <c r="A3069" s="5">
        <v>3010</v>
      </c>
      <c r="B3069" s="1144">
        <f>'Assets-Liab 5-6'!L38</f>
        <v>0</v>
      </c>
      <c r="D3069" s="2" t="str">
        <f t="shared" ref="D3069:D3132" si="47">IF(ISBLANK(B3069),"OK",IF(A3069-B3069=0,"OK","Error?"))</f>
        <v>Error?</v>
      </c>
    </row>
    <row r="3070" spans="1:4">
      <c r="A3070" s="5">
        <v>3011</v>
      </c>
      <c r="B3070" s="1144">
        <f>'Assets-Liab 5-6'!L39</f>
        <v>0</v>
      </c>
      <c r="D3070" s="2" t="str">
        <f t="shared" si="47"/>
        <v>Error?</v>
      </c>
    </row>
    <row r="3071" spans="1:4">
      <c r="A3071" s="10">
        <v>3012</v>
      </c>
      <c r="B3071" s="1144"/>
      <c r="D3071" s="2" t="str">
        <f t="shared" si="47"/>
        <v>OK</v>
      </c>
    </row>
    <row r="3072" spans="1:4">
      <c r="A3072" s="10">
        <v>3013</v>
      </c>
      <c r="B3072" s="1144"/>
      <c r="D3072" s="2" t="str">
        <f t="shared" si="47"/>
        <v>OK</v>
      </c>
    </row>
    <row r="3073" spans="1:4">
      <c r="A3073" s="10">
        <v>3014</v>
      </c>
      <c r="B3073" s="1144"/>
      <c r="D3073" s="2" t="str">
        <f t="shared" si="47"/>
        <v>OK</v>
      </c>
    </row>
    <row r="3074" spans="1:4">
      <c r="A3074" s="10">
        <v>3015</v>
      </c>
      <c r="B3074" s="1144"/>
      <c r="D3074" s="2" t="str">
        <f t="shared" si="47"/>
        <v>OK</v>
      </c>
    </row>
    <row r="3075" spans="1:4">
      <c r="A3075" s="10">
        <v>3016</v>
      </c>
      <c r="B3075" s="1144"/>
      <c r="D3075" s="2" t="str">
        <f t="shared" si="47"/>
        <v>OK</v>
      </c>
    </row>
    <row r="3076" spans="1:4">
      <c r="A3076" s="5">
        <v>3017</v>
      </c>
      <c r="B3076" s="1144">
        <f>'Acct Summary 7-9'!D33</f>
        <v>0</v>
      </c>
      <c r="D3076" s="2" t="str">
        <f t="shared" si="47"/>
        <v>Error?</v>
      </c>
    </row>
    <row r="3077" spans="1:4">
      <c r="A3077" s="5">
        <v>3018</v>
      </c>
      <c r="B3077" s="1144">
        <f>'Acct Summary 7-9'!D34</f>
        <v>0</v>
      </c>
      <c r="D3077" s="2" t="str">
        <f t="shared" si="47"/>
        <v>Error?</v>
      </c>
    </row>
    <row r="3078" spans="1:4">
      <c r="A3078" s="5">
        <v>3019</v>
      </c>
      <c r="B3078" s="1144">
        <f>'Acct Summary 7-9'!D35</f>
        <v>0</v>
      </c>
      <c r="D3078" s="2" t="str">
        <f t="shared" si="47"/>
        <v>Error?</v>
      </c>
    </row>
    <row r="3079" spans="1:4">
      <c r="A3079" s="10">
        <v>3020</v>
      </c>
      <c r="B3079" s="1144"/>
      <c r="D3079" s="2" t="str">
        <f t="shared" si="47"/>
        <v>OK</v>
      </c>
    </row>
    <row r="3080" spans="1:4">
      <c r="A3080" s="5">
        <v>3021</v>
      </c>
      <c r="B3080" s="1144">
        <f>'Acct Summary 7-9'!E33</f>
        <v>89744</v>
      </c>
      <c r="D3080" s="2" t="str">
        <f t="shared" si="47"/>
        <v>Error?</v>
      </c>
    </row>
    <row r="3081" spans="1:4">
      <c r="A3081" s="5">
        <v>3022</v>
      </c>
      <c r="B3081" s="1144">
        <f>'Acct Summary 7-9'!F33</f>
        <v>0</v>
      </c>
      <c r="D3081" s="2" t="str">
        <f t="shared" si="47"/>
        <v>Error?</v>
      </c>
    </row>
    <row r="3082" spans="1:4">
      <c r="A3082" s="5">
        <v>3023</v>
      </c>
      <c r="B3082" s="1144">
        <f>'Acct Summary 7-9'!F34</f>
        <v>0</v>
      </c>
      <c r="D3082" s="2" t="str">
        <f t="shared" si="47"/>
        <v>Error?</v>
      </c>
    </row>
    <row r="3083" spans="1:4">
      <c r="A3083" s="5">
        <v>3024</v>
      </c>
      <c r="B3083" s="1144">
        <f>'Acct Summary 7-9'!F35</f>
        <v>0</v>
      </c>
      <c r="D3083" s="2" t="str">
        <f t="shared" si="47"/>
        <v>Error?</v>
      </c>
    </row>
    <row r="3084" spans="1:4">
      <c r="A3084" s="10">
        <v>3025</v>
      </c>
      <c r="B3084" s="1144"/>
      <c r="D3084" s="2" t="str">
        <f t="shared" si="47"/>
        <v>OK</v>
      </c>
    </row>
    <row r="3085" spans="1:4">
      <c r="A3085" s="10">
        <v>3026</v>
      </c>
      <c r="B3085" s="1144"/>
      <c r="D3085" s="2" t="str">
        <f t="shared" si="47"/>
        <v>OK</v>
      </c>
    </row>
    <row r="3086" spans="1:4">
      <c r="A3086" s="10">
        <v>3027</v>
      </c>
      <c r="B3086" s="1144"/>
      <c r="D3086" s="2" t="str">
        <f t="shared" si="47"/>
        <v>OK</v>
      </c>
    </row>
    <row r="3087" spans="1:4">
      <c r="A3087" s="10">
        <v>3028</v>
      </c>
      <c r="B3087" s="1144"/>
      <c r="D3087" s="2" t="str">
        <f t="shared" si="47"/>
        <v>OK</v>
      </c>
    </row>
    <row r="3088" spans="1:4">
      <c r="A3088" s="10">
        <v>3029</v>
      </c>
      <c r="B3088" s="1144"/>
      <c r="D3088" s="2" t="str">
        <f t="shared" si="47"/>
        <v>OK</v>
      </c>
    </row>
    <row r="3089" spans="1:4">
      <c r="A3089" s="10">
        <v>3030</v>
      </c>
      <c r="B3089" s="1144"/>
      <c r="D3089" s="2" t="str">
        <f t="shared" si="47"/>
        <v>OK</v>
      </c>
    </row>
    <row r="3090" spans="1:4">
      <c r="A3090" s="10">
        <v>3031</v>
      </c>
      <c r="B3090" s="1144"/>
      <c r="D3090" s="2" t="str">
        <f t="shared" si="47"/>
        <v>OK</v>
      </c>
    </row>
    <row r="3091" spans="1:4">
      <c r="A3091" s="10">
        <v>3032</v>
      </c>
      <c r="B3091" s="1144"/>
      <c r="D3091" s="2" t="str">
        <f t="shared" si="47"/>
        <v>OK</v>
      </c>
    </row>
    <row r="3092" spans="1:4">
      <c r="A3092" s="10">
        <v>3033</v>
      </c>
      <c r="B3092" s="1144"/>
      <c r="D3092" s="2" t="str">
        <f t="shared" si="47"/>
        <v>OK</v>
      </c>
    </row>
    <row r="3093" spans="1:4">
      <c r="A3093" s="10">
        <v>3034</v>
      </c>
      <c r="B3093" s="1144"/>
      <c r="D3093" s="2" t="str">
        <f t="shared" si="47"/>
        <v>OK</v>
      </c>
    </row>
    <row r="3094" spans="1:4">
      <c r="A3094" s="10">
        <v>3035</v>
      </c>
      <c r="B3094" s="1144"/>
      <c r="D3094" s="2" t="str">
        <f t="shared" si="47"/>
        <v>OK</v>
      </c>
    </row>
    <row r="3095" spans="1:4">
      <c r="A3095" s="10">
        <v>3036</v>
      </c>
      <c r="B3095" s="1144"/>
      <c r="D3095" s="2" t="str">
        <f t="shared" si="47"/>
        <v>OK</v>
      </c>
    </row>
    <row r="3096" spans="1:4">
      <c r="A3096" s="10">
        <v>3037</v>
      </c>
      <c r="B3096" s="1144"/>
      <c r="D3096" s="2" t="str">
        <f t="shared" si="47"/>
        <v>OK</v>
      </c>
    </row>
    <row r="3097" spans="1:4">
      <c r="A3097" s="10">
        <v>3038</v>
      </c>
      <c r="B3097" s="1144"/>
      <c r="D3097" s="2" t="str">
        <f t="shared" si="47"/>
        <v>OK</v>
      </c>
    </row>
    <row r="3098" spans="1:4">
      <c r="A3098" s="10">
        <v>3039</v>
      </c>
      <c r="B3098" s="1144"/>
      <c r="D3098" s="2" t="str">
        <f t="shared" si="47"/>
        <v>OK</v>
      </c>
    </row>
    <row r="3099" spans="1:4">
      <c r="A3099" s="10">
        <v>3040</v>
      </c>
      <c r="B3099" s="1144"/>
      <c r="D3099" s="2" t="str">
        <f t="shared" si="47"/>
        <v>OK</v>
      </c>
    </row>
    <row r="3100" spans="1:4">
      <c r="A3100" s="10">
        <v>3041</v>
      </c>
      <c r="B3100" s="1144"/>
      <c r="D3100" s="2" t="str">
        <f t="shared" si="47"/>
        <v>OK</v>
      </c>
    </row>
    <row r="3101" spans="1:4">
      <c r="A3101" s="10">
        <v>3042</v>
      </c>
      <c r="B3101" s="1144"/>
      <c r="D3101" s="2" t="str">
        <f t="shared" si="47"/>
        <v>OK</v>
      </c>
    </row>
    <row r="3102" spans="1:4">
      <c r="A3102" s="10">
        <v>3043</v>
      </c>
      <c r="B3102" s="1144"/>
      <c r="D3102" s="2" t="str">
        <f t="shared" si="47"/>
        <v>OK</v>
      </c>
    </row>
    <row r="3103" spans="1:4">
      <c r="A3103" s="10">
        <v>3044</v>
      </c>
      <c r="B3103" s="1144"/>
      <c r="D3103" s="2" t="str">
        <f t="shared" si="47"/>
        <v>OK</v>
      </c>
    </row>
    <row r="3104" spans="1:4">
      <c r="A3104" s="10">
        <v>3045</v>
      </c>
      <c r="B3104" s="1144"/>
      <c r="D3104" s="2" t="str">
        <f t="shared" si="47"/>
        <v>OK</v>
      </c>
    </row>
    <row r="3105" spans="1:4">
      <c r="A3105" s="10">
        <v>3046</v>
      </c>
      <c r="B3105" s="1144"/>
      <c r="D3105" s="2" t="str">
        <f t="shared" si="47"/>
        <v>OK</v>
      </c>
    </row>
    <row r="3106" spans="1:4">
      <c r="A3106" s="10">
        <v>3047</v>
      </c>
      <c r="B3106" s="1144"/>
      <c r="D3106" s="2" t="str">
        <f t="shared" si="47"/>
        <v>OK</v>
      </c>
    </row>
    <row r="3107" spans="1:4">
      <c r="A3107" s="10">
        <v>3048</v>
      </c>
      <c r="B3107" s="1144"/>
      <c r="D3107" s="2" t="str">
        <f t="shared" si="47"/>
        <v>OK</v>
      </c>
    </row>
    <row r="3108" spans="1:4">
      <c r="A3108" s="10">
        <v>3049</v>
      </c>
      <c r="B3108" s="1144"/>
      <c r="D3108" s="2" t="str">
        <f t="shared" si="47"/>
        <v>OK</v>
      </c>
    </row>
    <row r="3109" spans="1:4">
      <c r="A3109" s="10">
        <v>3050</v>
      </c>
      <c r="B3109" s="1144"/>
      <c r="D3109" s="2" t="str">
        <f t="shared" si="47"/>
        <v>OK</v>
      </c>
    </row>
    <row r="3110" spans="1:4">
      <c r="A3110" s="10">
        <v>3051</v>
      </c>
      <c r="B3110" s="1144"/>
      <c r="D3110" s="2" t="str">
        <f t="shared" si="47"/>
        <v>OK</v>
      </c>
    </row>
    <row r="3111" spans="1:4">
      <c r="A3111" s="10">
        <v>3052</v>
      </c>
      <c r="B3111" s="1144"/>
      <c r="D3111" s="2" t="str">
        <f t="shared" si="47"/>
        <v>OK</v>
      </c>
    </row>
    <row r="3112" spans="1:4">
      <c r="A3112" s="10">
        <v>3053</v>
      </c>
      <c r="B3112" s="1144"/>
      <c r="D3112" s="2" t="str">
        <f t="shared" si="47"/>
        <v>OK</v>
      </c>
    </row>
    <row r="3113" spans="1:4">
      <c r="A3113" s="10">
        <v>3054</v>
      </c>
      <c r="B3113" s="1144"/>
      <c r="D3113" s="2" t="str">
        <f t="shared" si="47"/>
        <v>OK</v>
      </c>
    </row>
    <row r="3114" spans="1:4">
      <c r="A3114" s="10">
        <v>3055</v>
      </c>
      <c r="B3114" s="1144"/>
      <c r="D3114" s="2" t="str">
        <f t="shared" si="47"/>
        <v>OK</v>
      </c>
    </row>
    <row r="3115" spans="1:4">
      <c r="A3115" s="10">
        <v>3056</v>
      </c>
      <c r="B3115" s="1144"/>
      <c r="D3115" s="2" t="str">
        <f t="shared" si="47"/>
        <v>OK</v>
      </c>
    </row>
    <row r="3116" spans="1:4">
      <c r="A3116" s="10">
        <v>3057</v>
      </c>
      <c r="B3116" s="1144"/>
      <c r="D3116" s="2" t="str">
        <f t="shared" si="47"/>
        <v>OK</v>
      </c>
    </row>
    <row r="3117" spans="1:4">
      <c r="A3117" s="10">
        <v>3058</v>
      </c>
      <c r="B3117" s="1144"/>
      <c r="D3117" s="2" t="str">
        <f t="shared" si="47"/>
        <v>OK</v>
      </c>
    </row>
    <row r="3118" spans="1:4">
      <c r="A3118" s="10">
        <v>3059</v>
      </c>
      <c r="B3118" s="1144"/>
      <c r="D3118" s="2" t="str">
        <f t="shared" si="47"/>
        <v>OK</v>
      </c>
    </row>
    <row r="3119" spans="1:4">
      <c r="A3119" s="10">
        <v>3060</v>
      </c>
      <c r="B3119" s="1144"/>
      <c r="D3119" s="2" t="str">
        <f t="shared" si="47"/>
        <v>OK</v>
      </c>
    </row>
    <row r="3120" spans="1:4">
      <c r="A3120" s="10">
        <v>3061</v>
      </c>
      <c r="B3120" s="1144"/>
      <c r="D3120" s="2" t="str">
        <f t="shared" si="47"/>
        <v>OK</v>
      </c>
    </row>
    <row r="3121" spans="1:4">
      <c r="A3121" s="10">
        <v>3062</v>
      </c>
      <c r="B3121" s="1144"/>
      <c r="D3121" s="2" t="str">
        <f t="shared" si="47"/>
        <v>OK</v>
      </c>
    </row>
    <row r="3122" spans="1:4">
      <c r="A3122" s="10">
        <v>3063</v>
      </c>
      <c r="B3122" s="1144"/>
      <c r="D3122" s="2" t="str">
        <f t="shared" si="47"/>
        <v>OK</v>
      </c>
    </row>
    <row r="3123" spans="1:4">
      <c r="A3123" s="10">
        <v>3064</v>
      </c>
      <c r="B3123" s="1144"/>
      <c r="D3123" s="2" t="str">
        <f t="shared" si="47"/>
        <v>OK</v>
      </c>
    </row>
    <row r="3124" spans="1:4">
      <c r="A3124" s="10">
        <v>3065</v>
      </c>
      <c r="B3124" s="1144"/>
      <c r="D3124" s="2" t="str">
        <f t="shared" si="47"/>
        <v>OK</v>
      </c>
    </row>
    <row r="3125" spans="1:4">
      <c r="A3125" s="10">
        <v>3066</v>
      </c>
      <c r="B3125" s="1144"/>
      <c r="D3125" s="2" t="str">
        <f t="shared" si="47"/>
        <v>OK</v>
      </c>
    </row>
    <row r="3126" spans="1:4">
      <c r="A3126" s="10">
        <v>3067</v>
      </c>
      <c r="B3126" s="1144"/>
      <c r="D3126" s="2" t="str">
        <f t="shared" si="47"/>
        <v>OK</v>
      </c>
    </row>
    <row r="3127" spans="1:4">
      <c r="A3127" s="10">
        <v>3068</v>
      </c>
      <c r="B3127" s="1144"/>
      <c r="D3127" s="2" t="str">
        <f t="shared" si="47"/>
        <v>OK</v>
      </c>
    </row>
    <row r="3128" spans="1:4">
      <c r="A3128" s="10">
        <v>3069</v>
      </c>
      <c r="B3128" s="1144"/>
      <c r="D3128" s="2" t="str">
        <f t="shared" si="47"/>
        <v>OK</v>
      </c>
    </row>
    <row r="3129" spans="1:4">
      <c r="A3129" s="10">
        <v>3070</v>
      </c>
      <c r="B3129" s="1144"/>
      <c r="D3129" s="2" t="str">
        <f t="shared" si="47"/>
        <v>OK</v>
      </c>
    </row>
    <row r="3130" spans="1:4">
      <c r="A3130" s="10">
        <v>3071</v>
      </c>
      <c r="B3130" s="1144"/>
      <c r="D3130" s="2" t="str">
        <f t="shared" si="47"/>
        <v>OK</v>
      </c>
    </row>
    <row r="3131" spans="1:4">
      <c r="A3131" s="10">
        <v>3072</v>
      </c>
      <c r="B3131" s="1144"/>
      <c r="D3131" s="2" t="str">
        <f t="shared" si="47"/>
        <v>OK</v>
      </c>
    </row>
    <row r="3132" spans="1:4">
      <c r="A3132" s="10">
        <v>3073</v>
      </c>
      <c r="B3132" s="1144"/>
      <c r="D3132" s="2" t="str">
        <f t="shared" si="47"/>
        <v>OK</v>
      </c>
    </row>
    <row r="3133" spans="1:4">
      <c r="A3133" s="10">
        <v>3074</v>
      </c>
      <c r="B3133" s="1144"/>
      <c r="D3133" s="2" t="str">
        <f t="shared" ref="D3133:D3196" si="48">IF(ISBLANK(B3133),"OK",IF(A3133-B3133=0,"OK","Error?"))</f>
        <v>OK</v>
      </c>
    </row>
    <row r="3134" spans="1:4">
      <c r="A3134" s="10">
        <v>3075</v>
      </c>
      <c r="B3134" s="1144"/>
      <c r="D3134" s="2" t="str">
        <f t="shared" si="48"/>
        <v>OK</v>
      </c>
    </row>
    <row r="3135" spans="1:4">
      <c r="A3135" s="10">
        <v>3076</v>
      </c>
      <c r="B3135" s="1144"/>
      <c r="D3135" s="2" t="str">
        <f t="shared" si="48"/>
        <v>OK</v>
      </c>
    </row>
    <row r="3136" spans="1:4">
      <c r="A3136" s="10">
        <v>3077</v>
      </c>
      <c r="B3136" s="1144"/>
      <c r="D3136" s="2" t="str">
        <f t="shared" si="48"/>
        <v>OK</v>
      </c>
    </row>
    <row r="3137" spans="1:4">
      <c r="A3137" s="10">
        <v>3078</v>
      </c>
      <c r="B3137" s="1144"/>
      <c r="D3137" s="2" t="str">
        <f t="shared" si="48"/>
        <v>OK</v>
      </c>
    </row>
    <row r="3138" spans="1:4">
      <c r="A3138" s="10">
        <v>3079</v>
      </c>
      <c r="B3138" s="1144"/>
      <c r="D3138" s="2" t="str">
        <f t="shared" si="48"/>
        <v>OK</v>
      </c>
    </row>
    <row r="3139" spans="1:4">
      <c r="A3139" s="10">
        <v>3080</v>
      </c>
      <c r="B3139" s="1144"/>
      <c r="D3139" s="2" t="str">
        <f t="shared" si="48"/>
        <v>OK</v>
      </c>
    </row>
    <row r="3140" spans="1:4">
      <c r="A3140" s="10">
        <v>3081</v>
      </c>
      <c r="B3140" s="1144"/>
      <c r="D3140" s="2" t="str">
        <f t="shared" si="48"/>
        <v>OK</v>
      </c>
    </row>
    <row r="3141" spans="1:4">
      <c r="A3141" s="10">
        <v>3082</v>
      </c>
      <c r="B3141" s="1144"/>
      <c r="D3141" s="2" t="str">
        <f t="shared" si="48"/>
        <v>OK</v>
      </c>
    </row>
    <row r="3142" spans="1:4">
      <c r="A3142" s="10">
        <v>3083</v>
      </c>
      <c r="B3142" s="1144"/>
      <c r="D3142" s="2" t="str">
        <f t="shared" si="48"/>
        <v>OK</v>
      </c>
    </row>
    <row r="3143" spans="1:4">
      <c r="A3143" s="10">
        <v>3084</v>
      </c>
      <c r="B3143" s="1144"/>
      <c r="D3143" s="2" t="str">
        <f t="shared" si="48"/>
        <v>OK</v>
      </c>
    </row>
    <row r="3144" spans="1:4">
      <c r="A3144" s="10">
        <v>3085</v>
      </c>
      <c r="B3144" s="1144"/>
      <c r="D3144" s="2" t="str">
        <f t="shared" si="48"/>
        <v>OK</v>
      </c>
    </row>
    <row r="3145" spans="1:4">
      <c r="A3145" s="10">
        <v>3086</v>
      </c>
      <c r="B3145" s="1144"/>
      <c r="D3145" s="2" t="str">
        <f t="shared" si="48"/>
        <v>OK</v>
      </c>
    </row>
    <row r="3146" spans="1:4">
      <c r="A3146" s="10">
        <v>3087</v>
      </c>
      <c r="B3146" s="1144"/>
      <c r="D3146" s="2" t="str">
        <f t="shared" si="48"/>
        <v>OK</v>
      </c>
    </row>
    <row r="3147" spans="1:4">
      <c r="A3147" s="10">
        <v>3088</v>
      </c>
      <c r="B3147" s="1144"/>
      <c r="D3147" s="2" t="str">
        <f t="shared" si="48"/>
        <v>OK</v>
      </c>
    </row>
    <row r="3148" spans="1:4">
      <c r="A3148" s="10">
        <v>3089</v>
      </c>
      <c r="B3148" s="1144"/>
      <c r="D3148" s="2" t="str">
        <f t="shared" si="48"/>
        <v>OK</v>
      </c>
    </row>
    <row r="3149" spans="1:4">
      <c r="A3149" s="10">
        <v>3090</v>
      </c>
      <c r="B3149" s="1144"/>
      <c r="D3149" s="2" t="str">
        <f t="shared" si="48"/>
        <v>OK</v>
      </c>
    </row>
    <row r="3150" spans="1:4">
      <c r="A3150" s="10">
        <v>3091</v>
      </c>
      <c r="B3150" s="1144"/>
      <c r="D3150" s="2" t="str">
        <f t="shared" si="48"/>
        <v>OK</v>
      </c>
    </row>
    <row r="3151" spans="1:4">
      <c r="A3151" s="10">
        <v>3092</v>
      </c>
      <c r="B3151" s="1144"/>
      <c r="D3151" s="2" t="str">
        <f t="shared" si="48"/>
        <v>OK</v>
      </c>
    </row>
    <row r="3152" spans="1:4">
      <c r="A3152" s="10">
        <v>3093</v>
      </c>
      <c r="B3152" s="1144"/>
      <c r="D3152" s="2" t="str">
        <f t="shared" si="48"/>
        <v>OK</v>
      </c>
    </row>
    <row r="3153" spans="1:4">
      <c r="A3153" s="10">
        <v>3094</v>
      </c>
      <c r="B3153" s="1144"/>
      <c r="D3153" s="2" t="str">
        <f t="shared" si="48"/>
        <v>OK</v>
      </c>
    </row>
    <row r="3154" spans="1:4">
      <c r="A3154" s="10">
        <v>3095</v>
      </c>
      <c r="B3154" s="1144"/>
      <c r="D3154" s="2" t="str">
        <f t="shared" si="48"/>
        <v>OK</v>
      </c>
    </row>
    <row r="3155" spans="1:4">
      <c r="A3155" s="10">
        <v>3096</v>
      </c>
      <c r="B3155" s="1144"/>
      <c r="D3155" s="2" t="str">
        <f t="shared" si="48"/>
        <v>OK</v>
      </c>
    </row>
    <row r="3156" spans="1:4">
      <c r="A3156" s="10">
        <v>3097</v>
      </c>
      <c r="B3156" s="1144"/>
      <c r="D3156" s="2" t="str">
        <f t="shared" si="48"/>
        <v>OK</v>
      </c>
    </row>
    <row r="3157" spans="1:4">
      <c r="A3157" s="10">
        <v>3098</v>
      </c>
      <c r="B3157" s="1144"/>
      <c r="D3157" s="2" t="str">
        <f t="shared" si="48"/>
        <v>OK</v>
      </c>
    </row>
    <row r="3158" spans="1:4">
      <c r="A3158" s="10">
        <v>3099</v>
      </c>
      <c r="B3158" s="1144"/>
      <c r="D3158" s="2" t="str">
        <f t="shared" si="48"/>
        <v>OK</v>
      </c>
    </row>
    <row r="3159" spans="1:4">
      <c r="A3159" s="5">
        <v>3100</v>
      </c>
      <c r="B3159" s="1144">
        <f>'Acct Summary 7-9'!D29</f>
        <v>0</v>
      </c>
      <c r="D3159" s="2" t="str">
        <f t="shared" si="48"/>
        <v>Error?</v>
      </c>
    </row>
    <row r="3160" spans="1:4">
      <c r="A3160" s="10">
        <v>3101</v>
      </c>
      <c r="B3160" s="1144"/>
      <c r="D3160" s="2" t="str">
        <f t="shared" si="48"/>
        <v>OK</v>
      </c>
    </row>
    <row r="3161" spans="1:4">
      <c r="A3161" s="10">
        <v>3102</v>
      </c>
      <c r="B3161" s="1144"/>
      <c r="D3161" s="2" t="str">
        <f t="shared" si="48"/>
        <v>OK</v>
      </c>
    </row>
    <row r="3162" spans="1:4">
      <c r="A3162" s="10">
        <v>3103</v>
      </c>
      <c r="B3162" s="1144"/>
      <c r="D3162" s="2" t="str">
        <f t="shared" si="48"/>
        <v>OK</v>
      </c>
    </row>
    <row r="3163" spans="1:4">
      <c r="A3163" s="10">
        <v>3104</v>
      </c>
      <c r="B3163" s="1144"/>
      <c r="D3163" s="2" t="str">
        <f t="shared" si="48"/>
        <v>OK</v>
      </c>
    </row>
    <row r="3164" spans="1:4">
      <c r="A3164" s="10">
        <v>3105</v>
      </c>
      <c r="B3164" s="1144"/>
      <c r="D3164" s="2" t="str">
        <f t="shared" si="48"/>
        <v>OK</v>
      </c>
    </row>
    <row r="3165" spans="1:4">
      <c r="A3165" s="10">
        <v>3106</v>
      </c>
      <c r="B3165" s="1144"/>
      <c r="D3165" s="2" t="str">
        <f t="shared" si="48"/>
        <v>OK</v>
      </c>
    </row>
    <row r="3166" spans="1:4">
      <c r="A3166" s="10">
        <v>3107</v>
      </c>
      <c r="B3166" s="1144"/>
      <c r="D3166" s="2" t="str">
        <f t="shared" si="48"/>
        <v>OK</v>
      </c>
    </row>
    <row r="3167" spans="1:4">
      <c r="A3167" s="10">
        <v>3108</v>
      </c>
      <c r="B3167" s="1144"/>
      <c r="D3167" s="2" t="str">
        <f t="shared" si="48"/>
        <v>OK</v>
      </c>
    </row>
    <row r="3168" spans="1:4">
      <c r="A3168" s="5">
        <v>3109</v>
      </c>
      <c r="B3168" s="1144">
        <f>'Acct Summary 7-9'!H51</f>
        <v>0</v>
      </c>
      <c r="D3168" s="2" t="str">
        <f t="shared" si="48"/>
        <v>Error?</v>
      </c>
    </row>
    <row r="3169" spans="1:4">
      <c r="A3169" s="10">
        <v>3110</v>
      </c>
      <c r="B3169" s="1144"/>
      <c r="D3169" s="2" t="str">
        <f t="shared" si="48"/>
        <v>OK</v>
      </c>
    </row>
    <row r="3170" spans="1:4">
      <c r="A3170" s="10">
        <v>3111</v>
      </c>
      <c r="B3170" s="1144"/>
      <c r="C3170" s="2" t="s">
        <v>516</v>
      </c>
      <c r="D3170" s="2" t="str">
        <f t="shared" si="48"/>
        <v>OK</v>
      </c>
    </row>
    <row r="3171" spans="1:4">
      <c r="A3171" s="10">
        <v>3112</v>
      </c>
      <c r="B3171" s="1144"/>
      <c r="D3171" s="2" t="str">
        <f t="shared" si="48"/>
        <v>OK</v>
      </c>
    </row>
    <row r="3172" spans="1:4">
      <c r="A3172" s="10">
        <v>3113</v>
      </c>
      <c r="B3172" s="1144"/>
      <c r="D3172" s="2" t="str">
        <f t="shared" si="48"/>
        <v>OK</v>
      </c>
    </row>
    <row r="3173" spans="1:4">
      <c r="A3173" s="10">
        <v>3114</v>
      </c>
      <c r="B3173" s="1144"/>
      <c r="D3173" s="2" t="str">
        <f t="shared" si="48"/>
        <v>OK</v>
      </c>
    </row>
    <row r="3174" spans="1:4">
      <c r="A3174" s="10">
        <v>3115</v>
      </c>
      <c r="B3174" s="1144"/>
      <c r="D3174" s="2" t="str">
        <f t="shared" si="48"/>
        <v>OK</v>
      </c>
    </row>
    <row r="3175" spans="1:4">
      <c r="A3175" s="10">
        <v>3116</v>
      </c>
      <c r="B3175" s="1144"/>
      <c r="D3175" s="2" t="str">
        <f t="shared" si="48"/>
        <v>OK</v>
      </c>
    </row>
    <row r="3176" spans="1:4">
      <c r="A3176" s="10">
        <v>3117</v>
      </c>
      <c r="B3176" s="1144"/>
      <c r="D3176" s="2" t="str">
        <f t="shared" si="48"/>
        <v>OK</v>
      </c>
    </row>
    <row r="3177" spans="1:4">
      <c r="A3177" s="10">
        <v>3118</v>
      </c>
      <c r="B3177" s="1144"/>
      <c r="D3177" s="2" t="str">
        <f t="shared" si="48"/>
        <v>OK</v>
      </c>
    </row>
    <row r="3178" spans="1:4">
      <c r="A3178" s="10">
        <v>3119</v>
      </c>
      <c r="B3178" s="1144"/>
      <c r="D3178" s="2" t="str">
        <f t="shared" si="48"/>
        <v>OK</v>
      </c>
    </row>
    <row r="3179" spans="1:4">
      <c r="A3179" s="10">
        <v>3120</v>
      </c>
      <c r="B3179" s="1144"/>
      <c r="D3179" s="2" t="str">
        <f t="shared" si="48"/>
        <v>OK</v>
      </c>
    </row>
    <row r="3180" spans="1:4">
      <c r="A3180" s="10">
        <v>3121</v>
      </c>
      <c r="B3180" s="1144"/>
      <c r="D3180" s="2" t="str">
        <f t="shared" si="48"/>
        <v>OK</v>
      </c>
    </row>
    <row r="3181" spans="1:4">
      <c r="A3181" s="10">
        <v>3122</v>
      </c>
      <c r="B3181" s="1144"/>
      <c r="D3181" s="2" t="str">
        <f t="shared" si="48"/>
        <v>OK</v>
      </c>
    </row>
    <row r="3182" spans="1:4">
      <c r="A3182" s="10">
        <v>3123</v>
      </c>
      <c r="B3182" s="1144"/>
      <c r="D3182" s="2" t="str">
        <f t="shared" si="48"/>
        <v>OK</v>
      </c>
    </row>
    <row r="3183" spans="1:4">
      <c r="A3183" s="10">
        <v>3124</v>
      </c>
      <c r="B3183" s="1144"/>
      <c r="D3183" s="2" t="str">
        <f t="shared" si="48"/>
        <v>OK</v>
      </c>
    </row>
    <row r="3184" spans="1:4">
      <c r="A3184" s="10">
        <v>3125</v>
      </c>
      <c r="B3184" s="1144"/>
      <c r="D3184" s="2" t="str">
        <f t="shared" si="48"/>
        <v>OK</v>
      </c>
    </row>
    <row r="3185" spans="1:4">
      <c r="A3185" s="10">
        <v>3126</v>
      </c>
      <c r="B3185" s="1144"/>
      <c r="D3185" s="2" t="str">
        <f t="shared" si="48"/>
        <v>OK</v>
      </c>
    </row>
    <row r="3186" spans="1:4">
      <c r="A3186" s="10">
        <v>3127</v>
      </c>
      <c r="B3186" s="1144"/>
      <c r="D3186" s="2" t="str">
        <f t="shared" si="48"/>
        <v>OK</v>
      </c>
    </row>
    <row r="3187" spans="1:4">
      <c r="A3187" s="10">
        <v>3128</v>
      </c>
      <c r="B3187" s="1144"/>
      <c r="D3187" s="2" t="str">
        <f t="shared" si="48"/>
        <v>OK</v>
      </c>
    </row>
    <row r="3188" spans="1:4">
      <c r="A3188" s="10">
        <v>3129</v>
      </c>
      <c r="B3188" s="1144"/>
      <c r="D3188" s="2" t="str">
        <f t="shared" si="48"/>
        <v>OK</v>
      </c>
    </row>
    <row r="3189" spans="1:4">
      <c r="A3189" s="10">
        <v>3130</v>
      </c>
      <c r="B3189" s="1144"/>
      <c r="D3189" s="2" t="str">
        <f t="shared" si="48"/>
        <v>OK</v>
      </c>
    </row>
    <row r="3190" spans="1:4">
      <c r="A3190" s="10">
        <v>3131</v>
      </c>
      <c r="B3190" s="1144"/>
      <c r="D3190" s="2" t="str">
        <f t="shared" si="48"/>
        <v>OK</v>
      </c>
    </row>
    <row r="3191" spans="1:4">
      <c r="A3191" s="10">
        <v>3132</v>
      </c>
      <c r="B3191" s="1144"/>
      <c r="D3191" s="2" t="str">
        <f t="shared" si="48"/>
        <v>OK</v>
      </c>
    </row>
    <row r="3192" spans="1:4">
      <c r="A3192" s="10">
        <v>3133</v>
      </c>
      <c r="B3192" s="1144"/>
      <c r="D3192" s="2" t="str">
        <f t="shared" si="48"/>
        <v>OK</v>
      </c>
    </row>
    <row r="3193" spans="1:4">
      <c r="A3193" s="10">
        <v>3134</v>
      </c>
      <c r="B3193" s="1144"/>
      <c r="D3193" s="2" t="str">
        <f t="shared" si="48"/>
        <v>OK</v>
      </c>
    </row>
    <row r="3194" spans="1:4">
      <c r="A3194" s="10">
        <v>3135</v>
      </c>
      <c r="B3194" s="1144"/>
      <c r="D3194" s="2" t="str">
        <f t="shared" si="48"/>
        <v>OK</v>
      </c>
    </row>
    <row r="3195" spans="1:4">
      <c r="A3195" s="10">
        <v>3136</v>
      </c>
      <c r="B3195" s="1144"/>
      <c r="D3195" s="2" t="str">
        <f t="shared" si="48"/>
        <v>OK</v>
      </c>
    </row>
    <row r="3196" spans="1:4">
      <c r="A3196" s="10">
        <v>3137</v>
      </c>
      <c r="B3196" s="1144"/>
      <c r="D3196" s="2" t="str">
        <f t="shared" si="48"/>
        <v>OK</v>
      </c>
    </row>
    <row r="3197" spans="1:4">
      <c r="A3197" s="10">
        <v>3138</v>
      </c>
      <c r="B3197" s="1144"/>
      <c r="D3197" s="2" t="str">
        <f t="shared" ref="D3197:D3260" si="49">IF(ISBLANK(B3197),"OK",IF(A3197-B3197=0,"OK","Error?"))</f>
        <v>OK</v>
      </c>
    </row>
    <row r="3198" spans="1:4">
      <c r="A3198" s="10">
        <v>3139</v>
      </c>
      <c r="B3198" s="1144"/>
      <c r="D3198" s="2" t="str">
        <f t="shared" si="49"/>
        <v>OK</v>
      </c>
    </row>
    <row r="3199" spans="1:4">
      <c r="A3199" s="10">
        <v>3140</v>
      </c>
      <c r="B3199" s="1144"/>
      <c r="D3199" s="2" t="str">
        <f t="shared" si="49"/>
        <v>OK</v>
      </c>
    </row>
    <row r="3200" spans="1:4">
      <c r="A3200" s="10">
        <v>3141</v>
      </c>
      <c r="B3200" s="1144"/>
      <c r="D3200" s="2" t="str">
        <f t="shared" si="49"/>
        <v>OK</v>
      </c>
    </row>
    <row r="3201" spans="1:4">
      <c r="A3201" s="10">
        <v>3142</v>
      </c>
      <c r="B3201" s="1144"/>
      <c r="D3201" s="2" t="str">
        <f t="shared" si="49"/>
        <v>OK</v>
      </c>
    </row>
    <row r="3202" spans="1:4">
      <c r="A3202" s="10">
        <v>3143</v>
      </c>
      <c r="B3202" s="1144"/>
      <c r="D3202" s="2" t="str">
        <f t="shared" si="49"/>
        <v>OK</v>
      </c>
    </row>
    <row r="3203" spans="1:4">
      <c r="A3203" s="10">
        <v>3144</v>
      </c>
      <c r="B3203" s="1144"/>
      <c r="D3203" s="2" t="str">
        <f t="shared" si="49"/>
        <v>OK</v>
      </c>
    </row>
    <row r="3204" spans="1:4">
      <c r="A3204" s="10">
        <v>3145</v>
      </c>
      <c r="B3204" s="1144"/>
      <c r="D3204" s="2" t="str">
        <f t="shared" si="49"/>
        <v>OK</v>
      </c>
    </row>
    <row r="3205" spans="1:4">
      <c r="A3205" s="10">
        <v>3146</v>
      </c>
      <c r="B3205" s="1144"/>
      <c r="D3205" s="2" t="str">
        <f t="shared" si="49"/>
        <v>OK</v>
      </c>
    </row>
    <row r="3206" spans="1:4">
      <c r="A3206" s="10">
        <v>3147</v>
      </c>
      <c r="B3206" s="1144"/>
      <c r="D3206" s="2" t="str">
        <f t="shared" si="49"/>
        <v>OK</v>
      </c>
    </row>
    <row r="3207" spans="1:4">
      <c r="A3207" s="10">
        <v>3148</v>
      </c>
      <c r="B3207" s="1144"/>
      <c r="D3207" s="2" t="str">
        <f t="shared" si="49"/>
        <v>OK</v>
      </c>
    </row>
    <row r="3208" spans="1:4">
      <c r="A3208" s="10">
        <v>3149</v>
      </c>
      <c r="B3208" s="1144"/>
      <c r="D3208" s="2" t="str">
        <f t="shared" si="49"/>
        <v>OK</v>
      </c>
    </row>
    <row r="3209" spans="1:4">
      <c r="A3209" s="10">
        <v>3150</v>
      </c>
      <c r="B3209" s="1144"/>
      <c r="D3209" s="2" t="str">
        <f t="shared" si="49"/>
        <v>OK</v>
      </c>
    </row>
    <row r="3210" spans="1:4">
      <c r="A3210" s="10">
        <v>3151</v>
      </c>
      <c r="B3210" s="1144"/>
      <c r="D3210" s="2" t="str">
        <f t="shared" si="49"/>
        <v>OK</v>
      </c>
    </row>
    <row r="3211" spans="1:4">
      <c r="A3211" s="10">
        <v>3152</v>
      </c>
      <c r="B3211" s="1144"/>
      <c r="D3211" s="2" t="str">
        <f t="shared" si="49"/>
        <v>OK</v>
      </c>
    </row>
    <row r="3212" spans="1:4">
      <c r="A3212" s="10">
        <v>3153</v>
      </c>
      <c r="B3212" s="1144"/>
      <c r="D3212" s="2" t="str">
        <f t="shared" si="49"/>
        <v>OK</v>
      </c>
    </row>
    <row r="3213" spans="1:4">
      <c r="A3213" s="10">
        <v>3154</v>
      </c>
      <c r="B3213" s="1144"/>
      <c r="D3213" s="2" t="str">
        <f t="shared" si="49"/>
        <v>OK</v>
      </c>
    </row>
    <row r="3214" spans="1:4">
      <c r="A3214" s="10">
        <v>3155</v>
      </c>
      <c r="B3214" s="1144"/>
      <c r="D3214" s="2" t="str">
        <f t="shared" si="49"/>
        <v>OK</v>
      </c>
    </row>
    <row r="3215" spans="1:4">
      <c r="A3215" s="10">
        <v>3156</v>
      </c>
      <c r="B3215" s="1144"/>
      <c r="D3215" s="2" t="str">
        <f t="shared" si="49"/>
        <v>OK</v>
      </c>
    </row>
    <row r="3216" spans="1:4">
      <c r="A3216" s="10">
        <v>3157</v>
      </c>
      <c r="B3216" s="1144"/>
      <c r="D3216" s="2" t="str">
        <f t="shared" si="49"/>
        <v>OK</v>
      </c>
    </row>
    <row r="3217" spans="1:4">
      <c r="A3217" s="10">
        <v>3158</v>
      </c>
      <c r="B3217" s="1144"/>
      <c r="D3217" s="2" t="str">
        <f t="shared" si="49"/>
        <v>OK</v>
      </c>
    </row>
    <row r="3218" spans="1:4">
      <c r="A3218" s="10">
        <v>3159</v>
      </c>
      <c r="B3218" s="1144"/>
      <c r="D3218" s="2" t="str">
        <f t="shared" si="49"/>
        <v>OK</v>
      </c>
    </row>
    <row r="3219" spans="1:4">
      <c r="A3219" s="10">
        <v>3160</v>
      </c>
      <c r="B3219" s="1144"/>
      <c r="D3219" s="2" t="str">
        <f t="shared" si="49"/>
        <v>OK</v>
      </c>
    </row>
    <row r="3220" spans="1:4">
      <c r="A3220" s="10">
        <v>3161</v>
      </c>
      <c r="B3220" s="1144"/>
      <c r="D3220" s="2" t="str">
        <f t="shared" si="49"/>
        <v>OK</v>
      </c>
    </row>
    <row r="3221" spans="1:4">
      <c r="A3221" s="10">
        <v>3162</v>
      </c>
      <c r="B3221" s="1144"/>
      <c r="D3221" s="2" t="str">
        <f t="shared" si="49"/>
        <v>OK</v>
      </c>
    </row>
    <row r="3222" spans="1:4">
      <c r="A3222" s="10">
        <v>3163</v>
      </c>
      <c r="B3222" s="1144"/>
      <c r="D3222" s="2" t="str">
        <f t="shared" si="49"/>
        <v>OK</v>
      </c>
    </row>
    <row r="3223" spans="1:4">
      <c r="A3223" s="5">
        <v>3164</v>
      </c>
      <c r="B3223" s="1144">
        <f>'Acct Summary 7-9'!I4</f>
        <v>42574</v>
      </c>
      <c r="D3223" s="2" t="str">
        <f t="shared" si="49"/>
        <v>Error?</v>
      </c>
    </row>
    <row r="3224" spans="1:4">
      <c r="A3224" s="5">
        <v>3165</v>
      </c>
      <c r="B3224" s="1144">
        <f>'Acct Summary 7-9'!I8</f>
        <v>42574</v>
      </c>
      <c r="D3224" s="2" t="str">
        <f t="shared" si="49"/>
        <v>Error?</v>
      </c>
    </row>
    <row r="3225" spans="1:4">
      <c r="A3225" s="5">
        <v>3166</v>
      </c>
      <c r="B3225" s="1144">
        <f>'Acct Summary 7-9'!I20</f>
        <v>42574</v>
      </c>
      <c r="C3225" s="2" t="s">
        <v>516</v>
      </c>
      <c r="D3225" s="2" t="str">
        <f t="shared" si="49"/>
        <v>Error?</v>
      </c>
    </row>
    <row r="3226" spans="1:4">
      <c r="A3226" s="5">
        <v>3167</v>
      </c>
      <c r="B3226" s="1144">
        <f>'Acct Summary 7-9'!C43</f>
        <v>0</v>
      </c>
      <c r="C3226" s="2" t="s">
        <v>516</v>
      </c>
      <c r="D3226" s="2" t="str">
        <f t="shared" si="49"/>
        <v>Error?</v>
      </c>
    </row>
    <row r="3227" spans="1:4">
      <c r="A3227" s="5">
        <v>3168</v>
      </c>
      <c r="B3227" s="1144">
        <f>'Acct Summary 7-9'!C44</f>
        <v>200000</v>
      </c>
      <c r="C3227" s="2" t="s">
        <v>516</v>
      </c>
      <c r="D3227" s="2" t="str">
        <f t="shared" si="49"/>
        <v>Error?</v>
      </c>
    </row>
    <row r="3228" spans="1:4">
      <c r="A3228" s="5">
        <v>3169</v>
      </c>
      <c r="B3228" s="1144">
        <f>'Acct Summary 7-9'!C75</f>
        <v>0</v>
      </c>
      <c r="D3228" s="2" t="str">
        <f t="shared" si="49"/>
        <v>Error?</v>
      </c>
    </row>
    <row r="3229" spans="1:4">
      <c r="A3229" s="5">
        <v>3170</v>
      </c>
      <c r="B3229" s="1144">
        <f>'Acct Summary 7-9'!C76</f>
        <v>0</v>
      </c>
      <c r="C3229" s="2" t="s">
        <v>516</v>
      </c>
      <c r="D3229" s="2" t="str">
        <f t="shared" si="49"/>
        <v>Error?</v>
      </c>
    </row>
    <row r="3230" spans="1:4">
      <c r="A3230" s="5">
        <v>3171</v>
      </c>
      <c r="B3230" s="1144">
        <f>'Acct Summary 7-9'!C77</f>
        <v>200000</v>
      </c>
      <c r="D3230" s="2" t="str">
        <f t="shared" si="49"/>
        <v>Error?</v>
      </c>
    </row>
    <row r="3231" spans="1:4">
      <c r="A3231" s="5">
        <v>3172</v>
      </c>
      <c r="B3231" s="1144">
        <f>'Acct Summary 7-9'!C78</f>
        <v>-408887</v>
      </c>
      <c r="C3231" s="2" t="s">
        <v>516</v>
      </c>
      <c r="D3231" s="2" t="str">
        <f t="shared" si="49"/>
        <v>Error?</v>
      </c>
    </row>
    <row r="3232" spans="1:4">
      <c r="A3232" s="5">
        <v>3173</v>
      </c>
      <c r="B3232" s="1144">
        <f>'Acct Summary 7-9'!D43</f>
        <v>0</v>
      </c>
      <c r="C3232" s="2" t="s">
        <v>516</v>
      </c>
      <c r="D3232" s="2" t="str">
        <f t="shared" si="49"/>
        <v>Error?</v>
      </c>
    </row>
    <row r="3233" spans="1:4">
      <c r="A3233" s="5">
        <v>3174</v>
      </c>
      <c r="B3233" s="1144">
        <f>'Acct Summary 7-9'!D44</f>
        <v>4002095</v>
      </c>
      <c r="C3233" s="2" t="s">
        <v>516</v>
      </c>
      <c r="D3233" s="2" t="str">
        <f t="shared" si="49"/>
        <v>Error?</v>
      </c>
    </row>
    <row r="3234" spans="1:4">
      <c r="A3234" s="5">
        <v>3175</v>
      </c>
      <c r="B3234" s="1144">
        <f>'Acct Summary 7-9'!D75</f>
        <v>0</v>
      </c>
      <c r="D3234" s="2" t="str">
        <f t="shared" si="49"/>
        <v>Error?</v>
      </c>
    </row>
    <row r="3235" spans="1:4">
      <c r="A3235" s="5">
        <v>3176</v>
      </c>
      <c r="B3235" s="1144">
        <f>'Acct Summary 7-9'!D76</f>
        <v>0</v>
      </c>
      <c r="C3235" s="2" t="s">
        <v>516</v>
      </c>
      <c r="D3235" s="2" t="str">
        <f t="shared" si="49"/>
        <v>Error?</v>
      </c>
    </row>
    <row r="3236" spans="1:4">
      <c r="A3236" s="5">
        <v>3177</v>
      </c>
      <c r="B3236" s="1144">
        <f>'Acct Summary 7-9'!D77</f>
        <v>4002095</v>
      </c>
      <c r="D3236" s="2" t="str">
        <f t="shared" si="49"/>
        <v>Error?</v>
      </c>
    </row>
    <row r="3237" spans="1:4">
      <c r="A3237" s="5">
        <v>3178</v>
      </c>
      <c r="B3237" s="1144">
        <f>'Acct Summary 7-9'!D78</f>
        <v>4532757</v>
      </c>
      <c r="C3237" s="2" t="s">
        <v>516</v>
      </c>
      <c r="D3237" s="2" t="str">
        <f t="shared" si="49"/>
        <v>Error?</v>
      </c>
    </row>
    <row r="3238" spans="1:4">
      <c r="A3238" s="10">
        <v>3179</v>
      </c>
      <c r="B3238" s="1144"/>
      <c r="C3238" s="2" t="s">
        <v>516</v>
      </c>
      <c r="D3238" s="2" t="str">
        <f t="shared" si="49"/>
        <v>OK</v>
      </c>
    </row>
    <row r="3239" spans="1:4">
      <c r="A3239" s="10">
        <v>3180</v>
      </c>
      <c r="B3239" s="1144"/>
      <c r="C3239" s="2" t="s">
        <v>516</v>
      </c>
      <c r="D3239" s="2" t="str">
        <f t="shared" si="49"/>
        <v>OK</v>
      </c>
    </row>
    <row r="3240" spans="1:4">
      <c r="A3240" s="10">
        <v>3181</v>
      </c>
      <c r="B3240" s="1144"/>
      <c r="D3240" s="2" t="str">
        <f t="shared" si="49"/>
        <v>OK</v>
      </c>
    </row>
    <row r="3241" spans="1:4">
      <c r="A3241" s="10">
        <v>3182</v>
      </c>
      <c r="B3241" s="1144"/>
      <c r="D3241" s="2" t="str">
        <f t="shared" si="49"/>
        <v>OK</v>
      </c>
    </row>
    <row r="3242" spans="1:4">
      <c r="A3242" s="10">
        <v>3183</v>
      </c>
      <c r="B3242" s="1144"/>
      <c r="D3242" s="2" t="str">
        <f t="shared" si="49"/>
        <v>OK</v>
      </c>
    </row>
    <row r="3243" spans="1:4">
      <c r="A3243" s="10">
        <v>3184</v>
      </c>
      <c r="B3243" s="1144"/>
      <c r="D3243" s="2" t="str">
        <f t="shared" si="49"/>
        <v>OK</v>
      </c>
    </row>
    <row r="3244" spans="1:4">
      <c r="A3244" s="10">
        <v>3185</v>
      </c>
      <c r="B3244" s="1144"/>
      <c r="D3244" s="2" t="str">
        <f t="shared" si="49"/>
        <v>OK</v>
      </c>
    </row>
    <row r="3245" spans="1:4">
      <c r="A3245" s="10">
        <v>3186</v>
      </c>
      <c r="B3245" s="1144"/>
      <c r="D3245" s="2" t="str">
        <f t="shared" si="49"/>
        <v>OK</v>
      </c>
    </row>
    <row r="3246" spans="1:4">
      <c r="A3246" s="10">
        <v>3187</v>
      </c>
      <c r="B3246" s="1144"/>
      <c r="D3246" s="2" t="str">
        <f t="shared" si="49"/>
        <v>OK</v>
      </c>
    </row>
    <row r="3247" spans="1:4">
      <c r="A3247" s="10">
        <v>3188</v>
      </c>
      <c r="B3247" s="1144"/>
      <c r="D3247" s="2" t="str">
        <f t="shared" si="49"/>
        <v>OK</v>
      </c>
    </row>
    <row r="3248" spans="1:4">
      <c r="A3248" s="10">
        <v>3189</v>
      </c>
      <c r="B3248" s="1144"/>
      <c r="D3248" s="2" t="str">
        <f t="shared" si="49"/>
        <v>OK</v>
      </c>
    </row>
    <row r="3249" spans="1:4">
      <c r="A3249" s="5">
        <v>3190</v>
      </c>
      <c r="B3249" s="1144">
        <f>'Acct Summary 7-9'!F43</f>
        <v>0</v>
      </c>
      <c r="D3249" s="2" t="str">
        <f t="shared" si="49"/>
        <v>Error?</v>
      </c>
    </row>
    <row r="3250" spans="1:4">
      <c r="A3250" s="5">
        <v>3191</v>
      </c>
      <c r="B3250" s="1144">
        <f>'Acct Summary 7-9'!F44</f>
        <v>0</v>
      </c>
      <c r="D3250" s="2" t="str">
        <f t="shared" si="49"/>
        <v>Error?</v>
      </c>
    </row>
    <row r="3251" spans="1:4">
      <c r="A3251" s="5">
        <v>3192</v>
      </c>
      <c r="B3251" s="1144">
        <f>'Acct Summary 7-9'!F75</f>
        <v>0</v>
      </c>
      <c r="D3251" s="2" t="str">
        <f t="shared" si="49"/>
        <v>Error?</v>
      </c>
    </row>
    <row r="3252" spans="1:4">
      <c r="A3252" s="5">
        <v>3193</v>
      </c>
      <c r="B3252" s="1144">
        <f>'Acct Summary 7-9'!F76</f>
        <v>0</v>
      </c>
      <c r="C3252" s="2" t="s">
        <v>516</v>
      </c>
      <c r="D3252" s="2" t="str">
        <f t="shared" si="49"/>
        <v>Error?</v>
      </c>
    </row>
    <row r="3253" spans="1:4">
      <c r="A3253" s="5">
        <v>3194</v>
      </c>
      <c r="B3253" s="1144">
        <f>'Acct Summary 7-9'!F77</f>
        <v>0</v>
      </c>
      <c r="D3253" s="2" t="str">
        <f t="shared" si="49"/>
        <v>Error?</v>
      </c>
    </row>
    <row r="3254" spans="1:4">
      <c r="A3254" s="5">
        <v>3195</v>
      </c>
      <c r="B3254" s="1144">
        <f>'Acct Summary 7-9'!F78</f>
        <v>2826</v>
      </c>
      <c r="C3254" s="2" t="s">
        <v>516</v>
      </c>
      <c r="D3254" s="2" t="str">
        <f t="shared" si="49"/>
        <v>Error?</v>
      </c>
    </row>
    <row r="3255" spans="1:4">
      <c r="A3255" s="5">
        <v>3196</v>
      </c>
      <c r="B3255" s="1144">
        <f>'Acct Summary 7-9'!G43</f>
        <v>0</v>
      </c>
      <c r="C3255" s="2" t="s">
        <v>516</v>
      </c>
      <c r="D3255" s="2" t="str">
        <f t="shared" si="49"/>
        <v>Error?</v>
      </c>
    </row>
    <row r="3256" spans="1:4">
      <c r="A3256" s="5">
        <v>3197</v>
      </c>
      <c r="B3256" s="1144">
        <f>'Acct Summary 7-9'!G44</f>
        <v>0</v>
      </c>
      <c r="C3256" s="2" t="s">
        <v>516</v>
      </c>
      <c r="D3256" s="2" t="str">
        <f t="shared" si="49"/>
        <v>Error?</v>
      </c>
    </row>
    <row r="3257" spans="1:4">
      <c r="A3257" s="5">
        <v>3198</v>
      </c>
      <c r="B3257" s="1144">
        <f>'Acct Summary 7-9'!G50</f>
        <v>0</v>
      </c>
      <c r="D3257" s="2" t="str">
        <f t="shared" si="49"/>
        <v>Error?</v>
      </c>
    </row>
    <row r="3258" spans="1:4">
      <c r="A3258" s="5">
        <v>3199</v>
      </c>
      <c r="B3258" s="1144">
        <f>'Acct Summary 7-9'!G76</f>
        <v>0</v>
      </c>
      <c r="C3258" s="2" t="s">
        <v>516</v>
      </c>
      <c r="D3258" s="2" t="str">
        <f t="shared" si="49"/>
        <v>Error?</v>
      </c>
    </row>
    <row r="3259" spans="1:4">
      <c r="A3259" s="5">
        <v>3200</v>
      </c>
      <c r="B3259" s="1144">
        <f>'Acct Summary 7-9'!G77</f>
        <v>0</v>
      </c>
      <c r="D3259" s="2" t="str">
        <f t="shared" si="49"/>
        <v>Error?</v>
      </c>
    </row>
    <row r="3260" spans="1:4">
      <c r="A3260" s="5">
        <v>3201</v>
      </c>
      <c r="B3260" s="1144">
        <f>'Acct Summary 7-9'!G78</f>
        <v>75784</v>
      </c>
      <c r="C3260" s="2" t="s">
        <v>516</v>
      </c>
      <c r="D3260" s="2" t="str">
        <f t="shared" si="49"/>
        <v>Error?</v>
      </c>
    </row>
    <row r="3261" spans="1:4">
      <c r="A3261" s="10">
        <v>3202</v>
      </c>
      <c r="B3261" s="1144"/>
      <c r="C3261" s="2" t="s">
        <v>516</v>
      </c>
      <c r="D3261" s="2" t="str">
        <f t="shared" ref="D3261:D3324" si="50">IF(ISBLANK(B3261),"OK",IF(A3261-B3261=0,"OK","Error?"))</f>
        <v>OK</v>
      </c>
    </row>
    <row r="3262" spans="1:4">
      <c r="A3262" s="10">
        <v>3203</v>
      </c>
      <c r="B3262" s="1144"/>
      <c r="C3262" s="2" t="s">
        <v>516</v>
      </c>
      <c r="D3262" s="2" t="str">
        <f t="shared" si="50"/>
        <v>OK</v>
      </c>
    </row>
    <row r="3263" spans="1:4">
      <c r="A3263" s="10">
        <v>3204</v>
      </c>
      <c r="B3263" s="1144"/>
      <c r="D3263" s="2" t="str">
        <f t="shared" si="50"/>
        <v>OK</v>
      </c>
    </row>
    <row r="3264" spans="1:4">
      <c r="A3264" s="10">
        <v>3205</v>
      </c>
      <c r="B3264" s="1144"/>
      <c r="D3264" s="2" t="str">
        <f t="shared" si="50"/>
        <v>OK</v>
      </c>
    </row>
    <row r="3265" spans="1:4">
      <c r="A3265" s="10">
        <v>3206</v>
      </c>
      <c r="B3265" s="1144"/>
      <c r="D3265" s="2" t="str">
        <f t="shared" si="50"/>
        <v>OK</v>
      </c>
    </row>
    <row r="3266" spans="1:4">
      <c r="A3266" s="10">
        <v>3207</v>
      </c>
      <c r="B3266" s="1144"/>
      <c r="D3266" s="2" t="str">
        <f t="shared" si="50"/>
        <v>OK</v>
      </c>
    </row>
    <row r="3267" spans="1:4">
      <c r="A3267" s="10">
        <v>3208</v>
      </c>
      <c r="B3267" s="1144"/>
      <c r="D3267" s="2" t="str">
        <f t="shared" si="50"/>
        <v>OK</v>
      </c>
    </row>
    <row r="3268" spans="1:4">
      <c r="A3268" s="10">
        <v>3209</v>
      </c>
      <c r="B3268" s="1144"/>
      <c r="D3268" s="2" t="str">
        <f t="shared" si="50"/>
        <v>OK</v>
      </c>
    </row>
    <row r="3269" spans="1:4">
      <c r="A3269" s="10">
        <v>3210</v>
      </c>
      <c r="B3269" s="1144"/>
      <c r="D3269" s="2" t="str">
        <f t="shared" si="50"/>
        <v>OK</v>
      </c>
    </row>
    <row r="3270" spans="1:4">
      <c r="A3270" s="10">
        <v>3211</v>
      </c>
      <c r="B3270" s="1144"/>
      <c r="D3270" s="2" t="str">
        <f t="shared" si="50"/>
        <v>OK</v>
      </c>
    </row>
    <row r="3271" spans="1:4">
      <c r="A3271" s="5">
        <v>3212</v>
      </c>
      <c r="B3271" s="1144">
        <f>'Acct Summary 7-9'!E43</f>
        <v>0</v>
      </c>
      <c r="D3271" s="2" t="str">
        <f t="shared" si="50"/>
        <v>Error?</v>
      </c>
    </row>
    <row r="3272" spans="1:4">
      <c r="A3272" s="5">
        <v>3213</v>
      </c>
      <c r="B3272" s="1144">
        <f>'Acct Summary 7-9'!E44</f>
        <v>89744</v>
      </c>
      <c r="D3272" s="2" t="str">
        <f t="shared" si="50"/>
        <v>Error?</v>
      </c>
    </row>
    <row r="3273" spans="1:4">
      <c r="A3273" s="5">
        <v>3214</v>
      </c>
      <c r="B3273" s="1144">
        <f>'Acct Summary 7-9'!E75</f>
        <v>0</v>
      </c>
      <c r="D3273" s="2" t="str">
        <f t="shared" si="50"/>
        <v>Error?</v>
      </c>
    </row>
    <row r="3274" spans="1:4">
      <c r="A3274" s="5">
        <v>3215</v>
      </c>
      <c r="B3274" s="1144">
        <f>'Acct Summary 7-9'!E76</f>
        <v>0</v>
      </c>
      <c r="C3274" s="2" t="s">
        <v>516</v>
      </c>
      <c r="D3274" s="2" t="str">
        <f t="shared" si="50"/>
        <v>Error?</v>
      </c>
    </row>
    <row r="3275" spans="1:4">
      <c r="A3275" s="5">
        <v>3216</v>
      </c>
      <c r="B3275" s="1144">
        <f>'Acct Summary 7-9'!E77</f>
        <v>89744</v>
      </c>
      <c r="D3275" s="2" t="str">
        <f t="shared" si="50"/>
        <v>Error?</v>
      </c>
    </row>
    <row r="3276" spans="1:4">
      <c r="A3276" s="5">
        <v>3217</v>
      </c>
      <c r="B3276" s="1144">
        <f>'Acct Summary 7-9'!E78</f>
        <v>-25516</v>
      </c>
      <c r="C3276" s="2" t="s">
        <v>516</v>
      </c>
      <c r="D3276" s="2" t="str">
        <f t="shared" si="50"/>
        <v>Error?</v>
      </c>
    </row>
    <row r="3277" spans="1:4">
      <c r="A3277" s="10">
        <v>3218</v>
      </c>
      <c r="B3277" s="1144"/>
      <c r="C3277" s="2" t="s">
        <v>516</v>
      </c>
      <c r="D3277" s="2" t="str">
        <f t="shared" si="50"/>
        <v>OK</v>
      </c>
    </row>
    <row r="3278" spans="1:4">
      <c r="A3278" s="10">
        <v>3219</v>
      </c>
      <c r="B3278" s="1144"/>
      <c r="C3278" s="2" t="s">
        <v>516</v>
      </c>
      <c r="D3278" s="2" t="str">
        <f t="shared" si="50"/>
        <v>OK</v>
      </c>
    </row>
    <row r="3279" spans="1:4">
      <c r="A3279" s="10">
        <v>3220</v>
      </c>
      <c r="B3279" s="1144"/>
      <c r="D3279" s="2" t="str">
        <f t="shared" si="50"/>
        <v>OK</v>
      </c>
    </row>
    <row r="3280" spans="1:4">
      <c r="A3280" s="10">
        <v>3221</v>
      </c>
      <c r="B3280" s="1144"/>
      <c r="C3280" s="2" t="s">
        <v>516</v>
      </c>
      <c r="D3280" s="2" t="str">
        <f t="shared" si="50"/>
        <v>OK</v>
      </c>
    </row>
    <row r="3281" spans="1:4">
      <c r="A3281" s="10">
        <v>3222</v>
      </c>
      <c r="B3281" s="1144"/>
      <c r="D3281" s="2" t="str">
        <f t="shared" si="50"/>
        <v>OK</v>
      </c>
    </row>
    <row r="3282" spans="1:4">
      <c r="A3282" s="10">
        <v>3223</v>
      </c>
      <c r="B3282" s="1144"/>
      <c r="C3282" s="2" t="s">
        <v>516</v>
      </c>
      <c r="D3282" s="2" t="str">
        <f t="shared" si="50"/>
        <v>OK</v>
      </c>
    </row>
    <row r="3283" spans="1:4">
      <c r="A3283" s="10">
        <v>3224</v>
      </c>
      <c r="B3283" s="1144"/>
      <c r="C3283" s="2" t="s">
        <v>516</v>
      </c>
      <c r="D3283" s="2" t="str">
        <f t="shared" si="50"/>
        <v>OK</v>
      </c>
    </row>
    <row r="3284" spans="1:4">
      <c r="A3284" s="10">
        <v>3225</v>
      </c>
      <c r="B3284" s="1144"/>
      <c r="C3284" s="2" t="s">
        <v>516</v>
      </c>
      <c r="D3284" s="2" t="str">
        <f t="shared" si="50"/>
        <v>OK</v>
      </c>
    </row>
    <row r="3285" spans="1:4">
      <c r="A3285" s="10">
        <v>3226</v>
      </c>
      <c r="B3285" s="1144"/>
      <c r="D3285" s="2" t="str">
        <f t="shared" si="50"/>
        <v>OK</v>
      </c>
    </row>
    <row r="3286" spans="1:4">
      <c r="A3286" s="10">
        <v>3227</v>
      </c>
      <c r="B3286" s="1144"/>
      <c r="D3286" s="2" t="str">
        <f t="shared" si="50"/>
        <v>OK</v>
      </c>
    </row>
    <row r="3287" spans="1:4">
      <c r="A3287" s="10">
        <v>3228</v>
      </c>
      <c r="B3287" s="1144"/>
      <c r="D3287" s="2" t="str">
        <f t="shared" si="50"/>
        <v>OK</v>
      </c>
    </row>
    <row r="3288" spans="1:4">
      <c r="A3288" s="10">
        <v>3229</v>
      </c>
      <c r="B3288" s="1144"/>
      <c r="D3288" s="2" t="str">
        <f t="shared" si="50"/>
        <v>OK</v>
      </c>
    </row>
    <row r="3289" spans="1:4">
      <c r="A3289" s="10">
        <v>3230</v>
      </c>
      <c r="B3289" s="1144"/>
      <c r="D3289" s="2" t="str">
        <f t="shared" si="50"/>
        <v>OK</v>
      </c>
    </row>
    <row r="3290" spans="1:4">
      <c r="A3290" s="10">
        <v>3231</v>
      </c>
      <c r="B3290" s="1144"/>
      <c r="D3290" s="2" t="str">
        <f t="shared" si="50"/>
        <v>OK</v>
      </c>
    </row>
    <row r="3291" spans="1:4">
      <c r="A3291" s="10">
        <v>3232</v>
      </c>
      <c r="B3291" s="1144"/>
      <c r="D3291" s="2" t="str">
        <f t="shared" si="50"/>
        <v>OK</v>
      </c>
    </row>
    <row r="3292" spans="1:4">
      <c r="A3292" s="10">
        <v>3233</v>
      </c>
      <c r="B3292" s="1144"/>
      <c r="D3292" s="2" t="str">
        <f t="shared" si="50"/>
        <v>OK</v>
      </c>
    </row>
    <row r="3293" spans="1:4">
      <c r="A3293" s="5">
        <v>3234</v>
      </c>
      <c r="B3293" s="1144">
        <f>'Acct Summary 7-9'!H43</f>
        <v>0</v>
      </c>
      <c r="D3293" s="2" t="str">
        <f t="shared" si="50"/>
        <v>Error?</v>
      </c>
    </row>
    <row r="3294" spans="1:4">
      <c r="A3294" s="5">
        <v>3235</v>
      </c>
      <c r="B3294" s="1144">
        <f>'Acct Summary 7-9'!H44</f>
        <v>0</v>
      </c>
      <c r="D3294" s="2" t="str">
        <f t="shared" si="50"/>
        <v>Error?</v>
      </c>
    </row>
    <row r="3295" spans="1:4">
      <c r="A3295" s="5">
        <v>3236</v>
      </c>
      <c r="B3295" s="1144">
        <f>'Acct Summary 7-9'!H75</f>
        <v>0</v>
      </c>
      <c r="D3295" s="2" t="str">
        <f t="shared" si="50"/>
        <v>Error?</v>
      </c>
    </row>
    <row r="3296" spans="1:4">
      <c r="A3296" s="5">
        <v>3237</v>
      </c>
      <c r="B3296" s="1144">
        <f>'Acct Summary 7-9'!H76</f>
        <v>0</v>
      </c>
      <c r="C3296" s="2" t="s">
        <v>516</v>
      </c>
      <c r="D3296" s="2" t="str">
        <f t="shared" si="50"/>
        <v>Error?</v>
      </c>
    </row>
    <row r="3297" spans="1:4">
      <c r="A3297" s="5">
        <v>3238</v>
      </c>
      <c r="B3297" s="1144">
        <f>'Acct Summary 7-9'!H77</f>
        <v>0</v>
      </c>
      <c r="D3297" s="2" t="str">
        <f t="shared" si="50"/>
        <v>Error?</v>
      </c>
    </row>
    <row r="3298" spans="1:4">
      <c r="A3298" s="5">
        <v>3239</v>
      </c>
      <c r="B3298" s="1144">
        <f>'Acct Summary 7-9'!H78</f>
        <v>0</v>
      </c>
      <c r="C3298" s="2" t="s">
        <v>516</v>
      </c>
      <c r="D3298" s="2" t="str">
        <f t="shared" si="50"/>
        <v>Error?</v>
      </c>
    </row>
    <row r="3299" spans="1:4">
      <c r="A3299" s="10">
        <v>3240</v>
      </c>
      <c r="B3299" s="1144"/>
      <c r="C3299" s="2" t="s">
        <v>516</v>
      </c>
      <c r="D3299" s="2" t="str">
        <f t="shared" si="50"/>
        <v>OK</v>
      </c>
    </row>
    <row r="3300" spans="1:4">
      <c r="A3300" s="10">
        <v>3241</v>
      </c>
      <c r="B3300" s="1144"/>
      <c r="C3300" s="2" t="s">
        <v>516</v>
      </c>
      <c r="D3300" s="2" t="str">
        <f t="shared" si="50"/>
        <v>OK</v>
      </c>
    </row>
    <row r="3301" spans="1:4">
      <c r="A3301" s="10">
        <v>3242</v>
      </c>
      <c r="B3301" s="1144"/>
      <c r="D3301" s="2" t="str">
        <f t="shared" si="50"/>
        <v>OK</v>
      </c>
    </row>
    <row r="3302" spans="1:4">
      <c r="A3302" s="10">
        <v>3243</v>
      </c>
      <c r="B3302" s="1144"/>
      <c r="D3302" s="2" t="str">
        <f t="shared" si="50"/>
        <v>OK</v>
      </c>
    </row>
    <row r="3303" spans="1:4">
      <c r="A3303" s="10">
        <v>3244</v>
      </c>
      <c r="B3303" s="1144"/>
      <c r="D3303" s="2" t="str">
        <f t="shared" si="50"/>
        <v>OK</v>
      </c>
    </row>
    <row r="3304" spans="1:4">
      <c r="A3304" s="10">
        <v>3245</v>
      </c>
      <c r="B3304" s="1144"/>
      <c r="D3304" s="2" t="str">
        <f t="shared" si="50"/>
        <v>OK</v>
      </c>
    </row>
    <row r="3305" spans="1:4">
      <c r="A3305" s="10">
        <v>3246</v>
      </c>
      <c r="B3305" s="1144"/>
      <c r="D3305" s="2" t="str">
        <f t="shared" si="50"/>
        <v>OK</v>
      </c>
    </row>
    <row r="3306" spans="1:4">
      <c r="A3306" s="10">
        <v>3247</v>
      </c>
      <c r="B3306" s="1144"/>
      <c r="D3306" s="2" t="str">
        <f t="shared" si="50"/>
        <v>OK</v>
      </c>
    </row>
    <row r="3307" spans="1:4">
      <c r="A3307" s="10">
        <v>3248</v>
      </c>
      <c r="B3307" s="1144"/>
      <c r="D3307" s="2" t="str">
        <f t="shared" si="50"/>
        <v>OK</v>
      </c>
    </row>
    <row r="3308" spans="1:4">
      <c r="A3308" s="10">
        <v>3249</v>
      </c>
      <c r="B3308" s="1144"/>
      <c r="D3308" s="2" t="str">
        <f t="shared" si="50"/>
        <v>OK</v>
      </c>
    </row>
    <row r="3309" spans="1:4">
      <c r="A3309" s="10">
        <v>3250</v>
      </c>
      <c r="B3309" s="1144"/>
      <c r="D3309" s="2" t="str">
        <f t="shared" si="50"/>
        <v>OK</v>
      </c>
    </row>
    <row r="3310" spans="1:4">
      <c r="A3310" s="10">
        <v>3251</v>
      </c>
      <c r="B3310" s="1144"/>
      <c r="D3310" s="2" t="str">
        <f t="shared" si="50"/>
        <v>OK</v>
      </c>
    </row>
    <row r="3311" spans="1:4">
      <c r="A3311" s="10">
        <v>3252</v>
      </c>
      <c r="B3311" s="1144"/>
      <c r="D3311" s="2" t="str">
        <f t="shared" si="50"/>
        <v>OK</v>
      </c>
    </row>
    <row r="3312" spans="1:4">
      <c r="A3312" s="10">
        <v>3253</v>
      </c>
      <c r="B3312" s="1144"/>
      <c r="D3312" s="2" t="str">
        <f t="shared" si="50"/>
        <v>OK</v>
      </c>
    </row>
    <row r="3313" spans="1:4">
      <c r="A3313" s="10">
        <v>3254</v>
      </c>
      <c r="B3313" s="1144"/>
      <c r="D3313" s="2" t="str">
        <f t="shared" si="50"/>
        <v>OK</v>
      </c>
    </row>
    <row r="3314" spans="1:4">
      <c r="A3314" s="5">
        <v>3255</v>
      </c>
      <c r="B3314" s="1144">
        <f>'Acct Summary 7-9'!I43</f>
        <v>0</v>
      </c>
      <c r="D3314" s="2" t="str">
        <f t="shared" si="50"/>
        <v>Error?</v>
      </c>
    </row>
    <row r="3315" spans="1:4">
      <c r="A3315" s="5">
        <v>3256</v>
      </c>
      <c r="B3315" s="1144">
        <f>'Acct Summary 7-9'!I44</f>
        <v>4002095</v>
      </c>
      <c r="D3315" s="2" t="str">
        <f t="shared" si="50"/>
        <v>Error?</v>
      </c>
    </row>
    <row r="3316" spans="1:4">
      <c r="A3316" s="5">
        <v>3257</v>
      </c>
      <c r="B3316" s="1144">
        <f>'Acct Summary 7-9'!I76</f>
        <v>4202095</v>
      </c>
      <c r="D3316" s="2" t="str">
        <f t="shared" si="50"/>
        <v>Error?</v>
      </c>
    </row>
    <row r="3317" spans="1:4">
      <c r="A3317" s="5">
        <v>3258</v>
      </c>
      <c r="B3317" s="1144">
        <f>'Acct Summary 7-9'!I77</f>
        <v>-200000</v>
      </c>
      <c r="C3317" s="2" t="s">
        <v>516</v>
      </c>
      <c r="D3317" s="2" t="str">
        <f t="shared" si="50"/>
        <v>Error?</v>
      </c>
    </row>
    <row r="3318" spans="1:4">
      <c r="A3318" s="5">
        <v>3259</v>
      </c>
      <c r="B3318" s="1144">
        <f>'Acct Summary 7-9'!I78</f>
        <v>-157426</v>
      </c>
      <c r="C3318" s="2" t="s">
        <v>516</v>
      </c>
      <c r="D3318" s="2" t="str">
        <f t="shared" si="50"/>
        <v>Error?</v>
      </c>
    </row>
    <row r="3319" spans="1:4">
      <c r="A3319" s="5">
        <v>3260</v>
      </c>
      <c r="B3319" s="1144">
        <f>'Acct Summary 7-9'!I79</f>
        <v>1517069</v>
      </c>
      <c r="C3319" s="2" t="s">
        <v>516</v>
      </c>
      <c r="D3319" s="2" t="str">
        <f t="shared" si="50"/>
        <v>Error?</v>
      </c>
    </row>
    <row r="3320" spans="1:4">
      <c r="A3320" s="5">
        <v>3261</v>
      </c>
      <c r="B3320" s="1144">
        <f>'Acct Summary 7-9'!I80</f>
        <v>0</v>
      </c>
      <c r="C3320" s="2" t="s">
        <v>516</v>
      </c>
      <c r="D3320" s="2" t="str">
        <f t="shared" si="50"/>
        <v>Error?</v>
      </c>
    </row>
    <row r="3321" spans="1:4">
      <c r="A3321" s="5">
        <v>3262</v>
      </c>
      <c r="B3321" s="1144">
        <f>'Acct Summary 7-9'!I81</f>
        <v>1359643</v>
      </c>
      <c r="D3321" s="2" t="str">
        <f t="shared" si="50"/>
        <v>Error?</v>
      </c>
    </row>
    <row r="3322" spans="1:4">
      <c r="A3322" s="10">
        <v>3263</v>
      </c>
      <c r="B3322" s="1144"/>
      <c r="D3322" s="2" t="str">
        <f t="shared" si="50"/>
        <v>OK</v>
      </c>
    </row>
    <row r="3323" spans="1:4">
      <c r="A3323" s="10">
        <v>3264</v>
      </c>
      <c r="B3323" s="1144"/>
      <c r="C3323" s="2" t="s">
        <v>516</v>
      </c>
      <c r="D3323" s="2" t="str">
        <f t="shared" si="50"/>
        <v>OK</v>
      </c>
    </row>
    <row r="3324" spans="1:4">
      <c r="A3324" s="10">
        <v>3265</v>
      </c>
      <c r="B3324" s="1144"/>
      <c r="D3324" s="2" t="str">
        <f t="shared" si="50"/>
        <v>OK</v>
      </c>
    </row>
    <row r="3325" spans="1:4">
      <c r="A3325" s="10">
        <v>3266</v>
      </c>
      <c r="B3325" s="1144"/>
      <c r="D3325" s="2" t="str">
        <f t="shared" ref="D3325:D3388" si="51">IF(ISBLANK(B3325),"OK",IF(A3325-B3325=0,"OK","Error?"))</f>
        <v>OK</v>
      </c>
    </row>
    <row r="3326" spans="1:4">
      <c r="A3326" s="10">
        <v>3267</v>
      </c>
      <c r="B3326" s="1144"/>
      <c r="D3326" s="2" t="str">
        <f t="shared" si="51"/>
        <v>OK</v>
      </c>
    </row>
    <row r="3327" spans="1:4">
      <c r="A3327" s="10">
        <v>3268</v>
      </c>
      <c r="B3327" s="1144"/>
      <c r="D3327" s="2" t="str">
        <f t="shared" si="51"/>
        <v>OK</v>
      </c>
    </row>
    <row r="3328" spans="1:4">
      <c r="A3328" s="10">
        <v>3269</v>
      </c>
      <c r="B3328" s="1144"/>
      <c r="D3328" s="2" t="str">
        <f t="shared" si="51"/>
        <v>OK</v>
      </c>
    </row>
    <row r="3329" spans="1:4">
      <c r="A3329" s="10">
        <v>3270</v>
      </c>
      <c r="B3329" s="1144"/>
      <c r="D3329" s="2" t="str">
        <f t="shared" si="51"/>
        <v>OK</v>
      </c>
    </row>
    <row r="3330" spans="1:4">
      <c r="A3330" s="10">
        <v>3271</v>
      </c>
      <c r="B3330" s="1144"/>
      <c r="D3330" s="2" t="str">
        <f t="shared" si="51"/>
        <v>OK</v>
      </c>
    </row>
    <row r="3331" spans="1:4">
      <c r="A3331" s="10">
        <v>3272</v>
      </c>
      <c r="B3331" s="1144"/>
      <c r="D3331" s="2" t="str">
        <f t="shared" si="51"/>
        <v>OK</v>
      </c>
    </row>
    <row r="3332" spans="1:4">
      <c r="A3332" s="10">
        <v>3273</v>
      </c>
      <c r="B3332" s="1144"/>
      <c r="D3332" s="2" t="str">
        <f t="shared" si="51"/>
        <v>OK</v>
      </c>
    </row>
    <row r="3333" spans="1:4">
      <c r="A3333" s="10">
        <v>3274</v>
      </c>
      <c r="B3333" s="1144"/>
      <c r="D3333" s="2" t="str">
        <f t="shared" si="51"/>
        <v>OK</v>
      </c>
    </row>
    <row r="3334" spans="1:4">
      <c r="A3334" s="10">
        <v>3275</v>
      </c>
      <c r="B3334" s="1144"/>
      <c r="D3334" s="2" t="str">
        <f t="shared" si="51"/>
        <v>OK</v>
      </c>
    </row>
    <row r="3335" spans="1:4">
      <c r="A3335" s="10">
        <v>3276</v>
      </c>
      <c r="B3335" s="1144"/>
      <c r="D3335" s="2" t="str">
        <f t="shared" si="51"/>
        <v>OK</v>
      </c>
    </row>
    <row r="3336" spans="1:4">
      <c r="A3336" s="10">
        <v>3277</v>
      </c>
      <c r="B3336" s="1144"/>
      <c r="D3336" s="2" t="str">
        <f t="shared" si="51"/>
        <v>OK</v>
      </c>
    </row>
    <row r="3337" spans="1:4">
      <c r="A3337" s="10">
        <v>3278</v>
      </c>
      <c r="B3337" s="1144"/>
      <c r="D3337" s="2" t="str">
        <f t="shared" si="51"/>
        <v>OK</v>
      </c>
    </row>
    <row r="3338" spans="1:4">
      <c r="A3338" s="10">
        <v>3279</v>
      </c>
      <c r="B3338" s="1144"/>
      <c r="D3338" s="2" t="str">
        <f t="shared" si="51"/>
        <v>OK</v>
      </c>
    </row>
    <row r="3339" spans="1:4">
      <c r="A3339" s="10">
        <v>3280</v>
      </c>
      <c r="B3339" s="1144"/>
      <c r="D3339" s="2" t="str">
        <f t="shared" si="51"/>
        <v>OK</v>
      </c>
    </row>
    <row r="3340" spans="1:4">
      <c r="A3340" s="10">
        <v>3281</v>
      </c>
      <c r="B3340" s="1144"/>
      <c r="D3340" s="2" t="str">
        <f t="shared" si="51"/>
        <v>OK</v>
      </c>
    </row>
    <row r="3341" spans="1:4">
      <c r="A3341" s="10">
        <v>3282</v>
      </c>
      <c r="B3341" s="1144"/>
      <c r="D3341" s="2" t="str">
        <f t="shared" si="51"/>
        <v>OK</v>
      </c>
    </row>
    <row r="3342" spans="1:4">
      <c r="A3342" s="10">
        <v>3283</v>
      </c>
      <c r="B3342" s="1144"/>
      <c r="D3342" s="2" t="str">
        <f t="shared" si="51"/>
        <v>OK</v>
      </c>
    </row>
    <row r="3343" spans="1:4">
      <c r="A3343" s="10">
        <v>3284</v>
      </c>
      <c r="B3343" s="1144"/>
      <c r="D3343" s="2" t="str">
        <f t="shared" si="51"/>
        <v>OK</v>
      </c>
    </row>
    <row r="3344" spans="1:4">
      <c r="A3344" s="10">
        <v>3285</v>
      </c>
      <c r="B3344" s="1144"/>
      <c r="D3344" s="2" t="str">
        <f t="shared" si="51"/>
        <v>OK</v>
      </c>
    </row>
    <row r="3345" spans="1:4">
      <c r="A3345" s="10">
        <v>3286</v>
      </c>
      <c r="B3345" s="1144"/>
      <c r="D3345" s="2" t="str">
        <f t="shared" si="51"/>
        <v>OK</v>
      </c>
    </row>
    <row r="3346" spans="1:4">
      <c r="A3346" s="10">
        <v>3287</v>
      </c>
      <c r="B3346" s="1144"/>
      <c r="D3346" s="2" t="str">
        <f t="shared" si="51"/>
        <v>OK</v>
      </c>
    </row>
    <row r="3347" spans="1:4">
      <c r="A3347" s="10">
        <v>3288</v>
      </c>
      <c r="B3347" s="1144"/>
      <c r="D3347" s="2" t="str">
        <f t="shared" si="51"/>
        <v>OK</v>
      </c>
    </row>
    <row r="3348" spans="1:4">
      <c r="A3348" s="10">
        <v>3289</v>
      </c>
      <c r="B3348" s="1144"/>
      <c r="D3348" s="2" t="str">
        <f t="shared" si="51"/>
        <v>OK</v>
      </c>
    </row>
    <row r="3349" spans="1:4">
      <c r="A3349" s="10">
        <v>3290</v>
      </c>
      <c r="B3349" s="1144"/>
      <c r="D3349" s="2" t="str">
        <f t="shared" si="51"/>
        <v>OK</v>
      </c>
    </row>
    <row r="3350" spans="1:4">
      <c r="A3350" s="10">
        <v>3291</v>
      </c>
      <c r="B3350" s="1144"/>
      <c r="D3350" s="2" t="str">
        <f t="shared" si="51"/>
        <v>OK</v>
      </c>
    </row>
    <row r="3351" spans="1:4">
      <c r="A3351" s="10">
        <v>3292</v>
      </c>
      <c r="B3351" s="1144"/>
      <c r="D3351" s="2" t="str">
        <f t="shared" si="51"/>
        <v>OK</v>
      </c>
    </row>
    <row r="3352" spans="1:4">
      <c r="A3352" s="10">
        <v>3293</v>
      </c>
      <c r="B3352" s="1144"/>
      <c r="D3352" s="2" t="str">
        <f t="shared" si="51"/>
        <v>OK</v>
      </c>
    </row>
    <row r="3353" spans="1:4">
      <c r="A3353" s="10">
        <v>3294</v>
      </c>
      <c r="B3353" s="1144"/>
      <c r="D3353" s="2" t="str">
        <f t="shared" si="51"/>
        <v>OK</v>
      </c>
    </row>
    <row r="3354" spans="1:4">
      <c r="A3354" s="10">
        <v>3295</v>
      </c>
      <c r="B3354" s="1144"/>
      <c r="D3354" s="2" t="str">
        <f t="shared" si="51"/>
        <v>OK</v>
      </c>
    </row>
    <row r="3355" spans="1:4">
      <c r="A3355" s="10">
        <v>3296</v>
      </c>
      <c r="B3355" s="1144"/>
      <c r="D3355" s="2" t="str">
        <f t="shared" si="51"/>
        <v>OK</v>
      </c>
    </row>
    <row r="3356" spans="1:4">
      <c r="A3356" s="10">
        <v>3297</v>
      </c>
      <c r="B3356" s="1144"/>
      <c r="D3356" s="2" t="str">
        <f t="shared" si="51"/>
        <v>OK</v>
      </c>
    </row>
    <row r="3357" spans="1:4">
      <c r="A3357" s="10">
        <v>3298</v>
      </c>
      <c r="B3357" s="1144"/>
      <c r="D3357" s="2" t="str">
        <f t="shared" si="51"/>
        <v>OK</v>
      </c>
    </row>
    <row r="3358" spans="1:4">
      <c r="A3358" s="10">
        <v>3299</v>
      </c>
      <c r="B3358" s="1144"/>
      <c r="D3358" s="2" t="str">
        <f t="shared" si="51"/>
        <v>OK</v>
      </c>
    </row>
    <row r="3359" spans="1:4">
      <c r="A3359" s="10">
        <v>3300</v>
      </c>
      <c r="B3359" s="1144"/>
      <c r="D3359" s="2" t="str">
        <f t="shared" si="51"/>
        <v>OK</v>
      </c>
    </row>
    <row r="3360" spans="1:4">
      <c r="A3360" s="10">
        <v>3301</v>
      </c>
      <c r="B3360" s="1144"/>
      <c r="D3360" s="2" t="str">
        <f t="shared" si="51"/>
        <v>OK</v>
      </c>
    </row>
    <row r="3361" spans="1:4">
      <c r="A3361" s="10">
        <v>3302</v>
      </c>
      <c r="B3361" s="1144"/>
      <c r="D3361" s="2" t="str">
        <f t="shared" si="51"/>
        <v>OK</v>
      </c>
    </row>
    <row r="3362" spans="1:4">
      <c r="A3362" s="10">
        <v>3303</v>
      </c>
      <c r="B3362" s="1144"/>
      <c r="D3362" s="2" t="str">
        <f t="shared" si="51"/>
        <v>OK</v>
      </c>
    </row>
    <row r="3363" spans="1:4">
      <c r="A3363" s="10">
        <v>3304</v>
      </c>
      <c r="B3363" s="1144"/>
      <c r="D3363" s="2" t="str">
        <f t="shared" si="51"/>
        <v>OK</v>
      </c>
    </row>
    <row r="3364" spans="1:4">
      <c r="A3364" s="5">
        <v>3305</v>
      </c>
      <c r="B3364" s="1144">
        <f>'Expenditures 16-24'!C8</f>
        <v>1307680</v>
      </c>
      <c r="D3364" s="2" t="str">
        <f t="shared" si="51"/>
        <v>Error?</v>
      </c>
    </row>
    <row r="3365" spans="1:4">
      <c r="A3365" s="5">
        <v>3306</v>
      </c>
      <c r="B3365" s="1144">
        <f>'Expenditures 16-24'!C19</f>
        <v>0</v>
      </c>
      <c r="D3365" s="2" t="str">
        <f t="shared" si="51"/>
        <v>Error?</v>
      </c>
    </row>
    <row r="3366" spans="1:4">
      <c r="A3366" s="5">
        <v>3307</v>
      </c>
      <c r="B3366" s="1144">
        <f>'Expenditures 16-24'!D8</f>
        <v>178889</v>
      </c>
      <c r="D3366" s="2" t="str">
        <f t="shared" si="51"/>
        <v>Error?</v>
      </c>
    </row>
    <row r="3367" spans="1:4">
      <c r="A3367" s="5">
        <v>3308</v>
      </c>
      <c r="B3367" s="1144">
        <f>'Expenditures 16-24'!D19</f>
        <v>0</v>
      </c>
      <c r="D3367" s="2" t="str">
        <f t="shared" si="51"/>
        <v>Error?</v>
      </c>
    </row>
    <row r="3368" spans="1:4">
      <c r="A3368" s="5">
        <v>3309</v>
      </c>
      <c r="B3368" s="1144">
        <f>'Expenditures 16-24'!E8</f>
        <v>341762</v>
      </c>
      <c r="D3368" s="2" t="str">
        <f t="shared" si="51"/>
        <v>Error?</v>
      </c>
    </row>
    <row r="3369" spans="1:4">
      <c r="A3369" s="5">
        <v>3310</v>
      </c>
      <c r="B3369" s="1144">
        <f>'Expenditures 16-24'!E19</f>
        <v>0</v>
      </c>
      <c r="D3369" s="2" t="str">
        <f t="shared" si="51"/>
        <v>Error?</v>
      </c>
    </row>
    <row r="3370" spans="1:4">
      <c r="A3370" s="5">
        <v>3311</v>
      </c>
      <c r="B3370" s="1144">
        <f>'Expenditures 16-24'!F8</f>
        <v>5158</v>
      </c>
      <c r="D3370" s="2" t="str">
        <f t="shared" si="51"/>
        <v>Error?</v>
      </c>
    </row>
    <row r="3371" spans="1:4">
      <c r="A3371" s="5">
        <v>3312</v>
      </c>
      <c r="B3371" s="1144">
        <f>'Expenditures 16-24'!F19</f>
        <v>0</v>
      </c>
      <c r="D3371" s="2" t="str">
        <f t="shared" si="51"/>
        <v>Error?</v>
      </c>
    </row>
    <row r="3372" spans="1:4">
      <c r="A3372" s="5">
        <v>3313</v>
      </c>
      <c r="B3372" s="1144">
        <f>'Expenditures 16-24'!G8</f>
        <v>3250</v>
      </c>
      <c r="D3372" s="2" t="str">
        <f t="shared" si="51"/>
        <v>Error?</v>
      </c>
    </row>
    <row r="3373" spans="1:4">
      <c r="A3373" s="5">
        <v>3314</v>
      </c>
      <c r="B3373" s="1144">
        <f>'Expenditures 16-24'!G19</f>
        <v>0</v>
      </c>
      <c r="D3373" s="2" t="str">
        <f t="shared" si="51"/>
        <v>Error?</v>
      </c>
    </row>
    <row r="3374" spans="1:4">
      <c r="A3374" s="5">
        <v>3315</v>
      </c>
      <c r="B3374" s="1144">
        <f>'Expenditures 16-24'!H8</f>
        <v>58967</v>
      </c>
      <c r="D3374" s="2" t="str">
        <f t="shared" si="51"/>
        <v>Error?</v>
      </c>
    </row>
    <row r="3375" spans="1:4">
      <c r="A3375" s="5">
        <v>3316</v>
      </c>
      <c r="B3375" s="1144">
        <f>'Expenditures 16-24'!H19</f>
        <v>-2129</v>
      </c>
      <c r="D3375" s="2" t="str">
        <f t="shared" si="51"/>
        <v>Error?</v>
      </c>
    </row>
    <row r="3376" spans="1:4">
      <c r="A3376" s="10">
        <v>3317</v>
      </c>
      <c r="B3376" s="1144"/>
      <c r="D3376" s="2" t="str">
        <f t="shared" si="51"/>
        <v>OK</v>
      </c>
    </row>
    <row r="3377" spans="1:4">
      <c r="A3377" s="10">
        <v>3318</v>
      </c>
      <c r="B3377" s="1144"/>
      <c r="D3377" s="2" t="str">
        <f t="shared" si="51"/>
        <v>OK</v>
      </c>
    </row>
    <row r="3378" spans="1:4">
      <c r="A3378" s="5">
        <v>3319</v>
      </c>
      <c r="B3378" s="1144">
        <f>'Expenditures 16-24'!K8</f>
        <v>1895706</v>
      </c>
      <c r="D3378" s="2" t="str">
        <f t="shared" si="51"/>
        <v>Error?</v>
      </c>
    </row>
    <row r="3379" spans="1:4">
      <c r="A3379" s="5">
        <v>3320</v>
      </c>
      <c r="B3379" s="1144">
        <f>'Expenditures 16-24'!K19</f>
        <v>-2129</v>
      </c>
      <c r="D3379" s="2" t="str">
        <f t="shared" si="51"/>
        <v>Error?</v>
      </c>
    </row>
    <row r="3380" spans="1:4">
      <c r="A3380" s="10">
        <v>3321</v>
      </c>
      <c r="B3380" s="1144"/>
      <c r="C3380" s="2" t="s">
        <v>516</v>
      </c>
      <c r="D3380" s="2" t="str">
        <f t="shared" si="51"/>
        <v>OK</v>
      </c>
    </row>
    <row r="3381" spans="1:4">
      <c r="A3381" s="10">
        <v>3322</v>
      </c>
      <c r="B3381" s="1144"/>
      <c r="C3381" s="2" t="s">
        <v>516</v>
      </c>
      <c r="D3381" s="2" t="str">
        <f t="shared" si="51"/>
        <v>OK</v>
      </c>
    </row>
    <row r="3382" spans="1:4">
      <c r="A3382" s="10">
        <v>3323</v>
      </c>
      <c r="B3382" s="1144"/>
      <c r="D3382" s="2" t="str">
        <f t="shared" si="51"/>
        <v>OK</v>
      </c>
    </row>
    <row r="3383" spans="1:4">
      <c r="A3383" s="10">
        <v>3324</v>
      </c>
      <c r="B3383" s="1144"/>
      <c r="D3383" s="2" t="str">
        <f t="shared" si="51"/>
        <v>OK</v>
      </c>
    </row>
    <row r="3384" spans="1:4">
      <c r="A3384" s="10">
        <v>3325</v>
      </c>
      <c r="B3384" s="1144"/>
      <c r="D3384" s="2" t="str">
        <f t="shared" si="51"/>
        <v>OK</v>
      </c>
    </row>
    <row r="3385" spans="1:4">
      <c r="A3385" s="5">
        <v>3326</v>
      </c>
      <c r="B3385" s="1144">
        <f>'Expenditures 16-24'!D219</f>
        <v>92423</v>
      </c>
      <c r="D3385" s="2" t="str">
        <f t="shared" si="51"/>
        <v>Error?</v>
      </c>
    </row>
    <row r="3386" spans="1:4">
      <c r="A3386" s="5">
        <v>3327</v>
      </c>
      <c r="B3386" s="1144">
        <f>'Expenditures 16-24'!D221</f>
        <v>63164</v>
      </c>
      <c r="D3386" s="2" t="str">
        <f t="shared" si="51"/>
        <v>Error?</v>
      </c>
    </row>
    <row r="3387" spans="1:4">
      <c r="A3387" s="5">
        <v>3328</v>
      </c>
      <c r="B3387" s="1144">
        <f>'Expenditures 16-24'!D232</f>
        <v>0</v>
      </c>
      <c r="D3387" s="2" t="str">
        <f t="shared" si="51"/>
        <v>Error?</v>
      </c>
    </row>
    <row r="3388" spans="1:4">
      <c r="A3388" s="5">
        <v>3329</v>
      </c>
      <c r="B3388" s="1144">
        <f>'Expenditures 16-24'!K219</f>
        <v>92423</v>
      </c>
      <c r="D3388" s="2" t="str">
        <f t="shared" si="51"/>
        <v>Error?</v>
      </c>
    </row>
    <row r="3389" spans="1:4">
      <c r="A3389" s="5">
        <v>3330</v>
      </c>
      <c r="B3389" s="1144">
        <f>'Expenditures 16-24'!K221</f>
        <v>63164</v>
      </c>
      <c r="D3389" s="2" t="str">
        <f t="shared" ref="D3389:D3452" si="52">IF(ISBLANK(B3389),"OK",IF(A3389-B3389=0,"OK","Error?"))</f>
        <v>Error?</v>
      </c>
    </row>
    <row r="3390" spans="1:4">
      <c r="A3390" s="5">
        <v>3331</v>
      </c>
      <c r="B3390" s="1144">
        <f>'Expenditures 16-24'!K232</f>
        <v>0</v>
      </c>
      <c r="C3390" s="2" t="s">
        <v>516</v>
      </c>
      <c r="D3390" s="2" t="str">
        <f t="shared" si="52"/>
        <v>Error?</v>
      </c>
    </row>
    <row r="3391" spans="1:4">
      <c r="A3391" s="10">
        <v>3332</v>
      </c>
      <c r="B3391" s="1144"/>
      <c r="C3391" s="2" t="s">
        <v>516</v>
      </c>
      <c r="D3391" s="2" t="str">
        <f t="shared" si="52"/>
        <v>OK</v>
      </c>
    </row>
    <row r="3392" spans="1:4">
      <c r="A3392" s="10">
        <v>3333</v>
      </c>
      <c r="B3392" s="1144"/>
      <c r="C3392" s="2" t="s">
        <v>516</v>
      </c>
      <c r="D3392" s="2" t="str">
        <f t="shared" si="52"/>
        <v>OK</v>
      </c>
    </row>
    <row r="3393" spans="1:4">
      <c r="A3393" s="10">
        <v>3334</v>
      </c>
      <c r="B3393" s="1144"/>
      <c r="D3393" s="2" t="str">
        <f t="shared" si="52"/>
        <v>OK</v>
      </c>
    </row>
    <row r="3394" spans="1:4">
      <c r="A3394" s="10">
        <v>3335</v>
      </c>
      <c r="B3394" s="1144"/>
      <c r="D3394" s="2" t="str">
        <f t="shared" si="52"/>
        <v>OK</v>
      </c>
    </row>
    <row r="3395" spans="1:4">
      <c r="A3395" s="10">
        <v>3336</v>
      </c>
      <c r="B3395" s="1144"/>
      <c r="D3395" s="2" t="str">
        <f t="shared" si="52"/>
        <v>OK</v>
      </c>
    </row>
    <row r="3396" spans="1:4">
      <c r="A3396" s="10">
        <v>3337</v>
      </c>
      <c r="B3396" s="1144"/>
      <c r="D3396" s="2" t="str">
        <f t="shared" si="52"/>
        <v>OK</v>
      </c>
    </row>
    <row r="3397" spans="1:4">
      <c r="A3397" s="10">
        <v>3338</v>
      </c>
      <c r="B3397" s="1144"/>
      <c r="D3397" s="2" t="str">
        <f t="shared" si="52"/>
        <v>OK</v>
      </c>
    </row>
    <row r="3398" spans="1:4">
      <c r="A3398" s="10">
        <v>3339</v>
      </c>
      <c r="B3398" s="1144"/>
      <c r="D3398" s="2" t="str">
        <f t="shared" si="52"/>
        <v>OK</v>
      </c>
    </row>
    <row r="3399" spans="1:4">
      <c r="A3399" s="10">
        <v>3340</v>
      </c>
      <c r="B3399" s="1144"/>
      <c r="D3399" s="2" t="str">
        <f t="shared" si="52"/>
        <v>OK</v>
      </c>
    </row>
    <row r="3400" spans="1:4">
      <c r="A3400" s="10">
        <v>3341</v>
      </c>
      <c r="B3400" s="1144"/>
      <c r="D3400" s="2" t="str">
        <f t="shared" si="52"/>
        <v>OK</v>
      </c>
    </row>
    <row r="3401" spans="1:4">
      <c r="A3401" s="10">
        <v>3342</v>
      </c>
      <c r="B3401" s="1144"/>
      <c r="D3401" s="2" t="str">
        <f t="shared" si="52"/>
        <v>OK</v>
      </c>
    </row>
    <row r="3402" spans="1:4">
      <c r="A3402" s="10">
        <v>3343</v>
      </c>
      <c r="B3402" s="1144"/>
      <c r="D3402" s="2" t="str">
        <f t="shared" si="52"/>
        <v>OK</v>
      </c>
    </row>
    <row r="3403" spans="1:4">
      <c r="A3403" s="5">
        <v>3344</v>
      </c>
      <c r="B3403" s="1144">
        <f>'Acct Summary 7-9'!C5</f>
        <v>0</v>
      </c>
      <c r="D3403" s="2" t="str">
        <f t="shared" si="52"/>
        <v>Error?</v>
      </c>
    </row>
    <row r="3404" spans="1:4">
      <c r="A3404" s="5">
        <v>3345</v>
      </c>
      <c r="B3404" s="1144">
        <f>'Acct Summary 7-9'!D5</f>
        <v>0</v>
      </c>
      <c r="D3404" s="2" t="str">
        <f t="shared" si="52"/>
        <v>Error?</v>
      </c>
    </row>
    <row r="3405" spans="1:4">
      <c r="A3405" s="10">
        <v>3346</v>
      </c>
      <c r="B3405" s="1144"/>
      <c r="C3405" s="2" t="s">
        <v>516</v>
      </c>
      <c r="D3405" s="2" t="str">
        <f t="shared" si="52"/>
        <v>OK</v>
      </c>
    </row>
    <row r="3406" spans="1:4">
      <c r="A3406" s="5">
        <v>3347</v>
      </c>
      <c r="B3406" s="1144">
        <f>'Acct Summary 7-9'!F5</f>
        <v>0</v>
      </c>
      <c r="C3406" s="2" t="s">
        <v>516</v>
      </c>
      <c r="D3406" s="2" t="str">
        <f t="shared" si="52"/>
        <v>Error?</v>
      </c>
    </row>
    <row r="3407" spans="1:4">
      <c r="A3407" s="5">
        <v>3348</v>
      </c>
      <c r="B3407" s="1144">
        <f>'Acct Summary 7-9'!G5</f>
        <v>0</v>
      </c>
      <c r="D3407" s="2" t="str">
        <f t="shared" si="52"/>
        <v>Error?</v>
      </c>
    </row>
    <row r="3408" spans="1:4">
      <c r="A3408" s="10">
        <v>3349</v>
      </c>
      <c r="B3408" s="1144"/>
      <c r="C3408" s="2" t="s">
        <v>516</v>
      </c>
      <c r="D3408" s="2" t="str">
        <f t="shared" si="52"/>
        <v>OK</v>
      </c>
    </row>
    <row r="3409" spans="1:4">
      <c r="A3409" s="5">
        <v>3350</v>
      </c>
      <c r="B3409" s="1144">
        <f>'Assets-Liab 5-6'!C4</f>
        <v>7834232</v>
      </c>
      <c r="C3409" s="2" t="s">
        <v>516</v>
      </c>
      <c r="D3409" s="2" t="str">
        <f t="shared" si="52"/>
        <v>Error?</v>
      </c>
    </row>
    <row r="3410" spans="1:4">
      <c r="A3410" s="10">
        <v>3351</v>
      </c>
      <c r="B3410" s="1144"/>
      <c r="D3410" s="2" t="str">
        <f t="shared" si="52"/>
        <v>OK</v>
      </c>
    </row>
    <row r="3411" spans="1:4">
      <c r="A3411" s="10">
        <v>3352</v>
      </c>
      <c r="B3411" s="1144"/>
      <c r="D3411" s="2" t="str">
        <f t="shared" si="52"/>
        <v>OK</v>
      </c>
    </row>
    <row r="3412" spans="1:4">
      <c r="A3412" s="5">
        <v>3353</v>
      </c>
      <c r="B3412" s="1144">
        <f>'Assets-Liab 5-6'!D4</f>
        <v>6499281</v>
      </c>
      <c r="D3412" s="2" t="str">
        <f t="shared" si="52"/>
        <v>Error?</v>
      </c>
    </row>
    <row r="3413" spans="1:4">
      <c r="A3413" s="10">
        <v>3354</v>
      </c>
      <c r="B3413" s="1144"/>
      <c r="D3413" s="2" t="str">
        <f t="shared" si="52"/>
        <v>OK</v>
      </c>
    </row>
    <row r="3414" spans="1:4">
      <c r="A3414" s="10">
        <v>3355</v>
      </c>
      <c r="B3414" s="1144"/>
      <c r="D3414" s="2" t="str">
        <f t="shared" si="52"/>
        <v>OK</v>
      </c>
    </row>
    <row r="3415" spans="1:4">
      <c r="A3415" s="5">
        <v>3356</v>
      </c>
      <c r="B3415" s="1144">
        <f>'Assets-Liab 5-6'!E4</f>
        <v>284989</v>
      </c>
      <c r="D3415" s="2" t="str">
        <f t="shared" si="52"/>
        <v>Error?</v>
      </c>
    </row>
    <row r="3416" spans="1:4">
      <c r="A3416" s="10">
        <v>3357</v>
      </c>
      <c r="B3416" s="1144"/>
      <c r="D3416" s="2" t="str">
        <f t="shared" si="52"/>
        <v>OK</v>
      </c>
    </row>
    <row r="3417" spans="1:4">
      <c r="A3417" s="5">
        <v>3358</v>
      </c>
      <c r="B3417" s="1144">
        <f>'Assets-Liab 5-6'!F4</f>
        <v>762664</v>
      </c>
      <c r="D3417" s="2" t="str">
        <f t="shared" si="52"/>
        <v>Error?</v>
      </c>
    </row>
    <row r="3418" spans="1:4">
      <c r="A3418" s="10">
        <v>3359</v>
      </c>
      <c r="B3418" s="1144"/>
      <c r="D3418" s="2" t="str">
        <f t="shared" si="52"/>
        <v>OK</v>
      </c>
    </row>
    <row r="3419" spans="1:4">
      <c r="A3419" s="10">
        <v>3360</v>
      </c>
      <c r="B3419" s="1144"/>
      <c r="D3419" s="2" t="str">
        <f t="shared" si="52"/>
        <v>OK</v>
      </c>
    </row>
    <row r="3420" spans="1:4">
      <c r="A3420" s="5">
        <v>3361</v>
      </c>
      <c r="B3420" s="1144">
        <f>'Assets-Liab 5-6'!G4</f>
        <v>551093</v>
      </c>
      <c r="D3420" s="2" t="str">
        <f t="shared" si="52"/>
        <v>Error?</v>
      </c>
    </row>
    <row r="3421" spans="1:4">
      <c r="A3421" s="10">
        <v>3362</v>
      </c>
      <c r="B3421" s="1144"/>
      <c r="D3421" s="2" t="str">
        <f t="shared" si="52"/>
        <v>OK</v>
      </c>
    </row>
    <row r="3422" spans="1:4">
      <c r="A3422" s="10">
        <v>3363</v>
      </c>
      <c r="B3422" s="1144"/>
      <c r="D3422" s="2" t="str">
        <f t="shared" si="52"/>
        <v>OK</v>
      </c>
    </row>
    <row r="3423" spans="1:4">
      <c r="A3423" s="5">
        <v>3364</v>
      </c>
      <c r="B3423" s="1144">
        <f>'Assets-Liab 5-6'!H4</f>
        <v>0</v>
      </c>
      <c r="D3423" s="2" t="str">
        <f t="shared" si="52"/>
        <v>Error?</v>
      </c>
    </row>
    <row r="3424" spans="1:4">
      <c r="A3424" s="10">
        <v>3365</v>
      </c>
      <c r="B3424" s="1144"/>
      <c r="D3424" s="2" t="str">
        <f t="shared" si="52"/>
        <v>OK</v>
      </c>
    </row>
    <row r="3425" spans="1:4">
      <c r="A3425" s="5">
        <v>3366</v>
      </c>
      <c r="B3425" s="1144">
        <f>'Assets-Liab 5-6'!I4</f>
        <v>1359643</v>
      </c>
      <c r="D3425" s="2" t="str">
        <f t="shared" si="52"/>
        <v>Error?</v>
      </c>
    </row>
    <row r="3426" spans="1:4">
      <c r="A3426" s="10">
        <v>3367</v>
      </c>
      <c r="B3426" s="1144"/>
      <c r="D3426" s="2" t="str">
        <f t="shared" si="52"/>
        <v>OK</v>
      </c>
    </row>
    <row r="3427" spans="1:4">
      <c r="A3427" s="10">
        <v>3368</v>
      </c>
      <c r="B3427" s="1144"/>
      <c r="D3427" s="2" t="str">
        <f t="shared" si="52"/>
        <v>OK</v>
      </c>
    </row>
    <row r="3428" spans="1:4">
      <c r="A3428" s="10">
        <v>3369</v>
      </c>
      <c r="B3428" s="1144"/>
      <c r="D3428" s="2" t="str">
        <f t="shared" si="52"/>
        <v>OK</v>
      </c>
    </row>
    <row r="3429" spans="1:4">
      <c r="A3429" s="10">
        <v>3370</v>
      </c>
      <c r="B3429" s="1144"/>
      <c r="D3429" s="2" t="str">
        <f t="shared" si="52"/>
        <v>OK</v>
      </c>
    </row>
    <row r="3430" spans="1:4">
      <c r="A3430" s="10">
        <v>3371</v>
      </c>
      <c r="B3430" s="1144"/>
      <c r="D3430" s="2" t="str">
        <f t="shared" si="52"/>
        <v>OK</v>
      </c>
    </row>
    <row r="3431" spans="1:4">
      <c r="A3431" s="10">
        <v>3372</v>
      </c>
      <c r="B3431" s="1144"/>
      <c r="D3431" s="2" t="str">
        <f t="shared" si="52"/>
        <v>OK</v>
      </c>
    </row>
    <row r="3432" spans="1:4">
      <c r="A3432" s="10">
        <v>3373</v>
      </c>
      <c r="B3432" s="1144"/>
      <c r="D3432" s="2" t="str">
        <f t="shared" si="52"/>
        <v>OK</v>
      </c>
    </row>
    <row r="3433" spans="1:4">
      <c r="A3433" s="5">
        <v>3374</v>
      </c>
      <c r="B3433" s="1144">
        <f>'Assets-Liab 5-6'!L4</f>
        <v>0</v>
      </c>
      <c r="D3433" s="2" t="str">
        <f t="shared" si="52"/>
        <v>Error?</v>
      </c>
    </row>
    <row r="3434" spans="1:4">
      <c r="A3434" s="10">
        <v>3375</v>
      </c>
      <c r="B3434" s="1144"/>
      <c r="D3434" s="2" t="str">
        <f t="shared" si="52"/>
        <v>OK</v>
      </c>
    </row>
    <row r="3435" spans="1:4">
      <c r="A3435" s="10">
        <v>3376</v>
      </c>
      <c r="B3435" s="1144"/>
      <c r="D3435" s="2" t="str">
        <f t="shared" si="52"/>
        <v>OK</v>
      </c>
    </row>
    <row r="3436" spans="1:4">
      <c r="A3436" s="10">
        <v>3377</v>
      </c>
      <c r="B3436" s="1144"/>
      <c r="D3436" s="2" t="str">
        <f t="shared" si="52"/>
        <v>OK</v>
      </c>
    </row>
    <row r="3437" spans="1:4">
      <c r="A3437" s="10">
        <v>3378</v>
      </c>
      <c r="B3437" s="1144"/>
      <c r="D3437" s="2" t="str">
        <f t="shared" si="52"/>
        <v>OK</v>
      </c>
    </row>
    <row r="3438" spans="1:4">
      <c r="A3438" s="10">
        <v>3379</v>
      </c>
      <c r="B3438" s="1144"/>
      <c r="D3438" s="2" t="str">
        <f t="shared" si="52"/>
        <v>OK</v>
      </c>
    </row>
    <row r="3439" spans="1:4">
      <c r="A3439" s="10">
        <v>3380</v>
      </c>
      <c r="B3439" s="1144"/>
      <c r="D3439" s="2" t="str">
        <f t="shared" si="52"/>
        <v>OK</v>
      </c>
    </row>
    <row r="3440" spans="1:4">
      <c r="A3440" s="10">
        <v>3381</v>
      </c>
      <c r="B3440" s="1144"/>
      <c r="D3440" s="2" t="str">
        <f t="shared" si="52"/>
        <v>OK</v>
      </c>
    </row>
    <row r="3441" spans="1:4">
      <c r="A3441" s="10">
        <v>3382</v>
      </c>
      <c r="B3441" s="1144"/>
      <c r="D3441" s="2" t="str">
        <f t="shared" si="52"/>
        <v>OK</v>
      </c>
    </row>
    <row r="3442" spans="1:4">
      <c r="A3442" s="10">
        <v>3383</v>
      </c>
      <c r="B3442" s="1144"/>
      <c r="D3442" s="2" t="str">
        <f t="shared" si="52"/>
        <v>OK</v>
      </c>
    </row>
    <row r="3443" spans="1:4">
      <c r="A3443" s="10">
        <v>3384</v>
      </c>
      <c r="B3443" s="1144"/>
      <c r="D3443" s="2" t="str">
        <f t="shared" si="52"/>
        <v>OK</v>
      </c>
    </row>
    <row r="3444" spans="1:4">
      <c r="A3444" s="5">
        <v>3385</v>
      </c>
      <c r="B3444" s="1144">
        <f>'Tax Sched 25'!B16</f>
        <v>274211</v>
      </c>
      <c r="C3444" s="2" t="s">
        <v>516</v>
      </c>
      <c r="D3444" s="2" t="str">
        <f t="shared" si="52"/>
        <v>Error?</v>
      </c>
    </row>
    <row r="3445" spans="1:4">
      <c r="A3445" s="5">
        <v>3386</v>
      </c>
      <c r="B3445" s="1144">
        <f>'Tax Sched 25'!D16</f>
        <v>129359</v>
      </c>
      <c r="C3445" s="2" t="s">
        <v>516</v>
      </c>
      <c r="D3445" s="2" t="str">
        <f t="shared" si="52"/>
        <v>Error?</v>
      </c>
    </row>
    <row r="3446" spans="1:4">
      <c r="A3446" s="5">
        <v>3387</v>
      </c>
      <c r="B3446" s="1144">
        <f>'Tax Sched 25'!C16</f>
        <v>144852</v>
      </c>
      <c r="C3446" s="2" t="s">
        <v>516</v>
      </c>
      <c r="D3446" s="2" t="str">
        <f t="shared" si="52"/>
        <v>Error?</v>
      </c>
    </row>
    <row r="3447" spans="1:4">
      <c r="A3447" s="5">
        <v>3388</v>
      </c>
      <c r="B3447" s="1144">
        <f>'Tax Sched 25'!F16</f>
        <v>138398</v>
      </c>
      <c r="C3447" s="2" t="s">
        <v>516</v>
      </c>
      <c r="D3447" s="2" t="str">
        <f t="shared" si="52"/>
        <v>Error?</v>
      </c>
    </row>
    <row r="3448" spans="1:4">
      <c r="A3448" s="5">
        <v>3389</v>
      </c>
      <c r="B3448" s="1144">
        <f>'Tax Sched 25'!E16</f>
        <v>283250</v>
      </c>
      <c r="D3448" s="2" t="str">
        <f t="shared" si="52"/>
        <v>Error?</v>
      </c>
    </row>
    <row r="3449" spans="1:4">
      <c r="A3449" s="5">
        <v>3390</v>
      </c>
      <c r="B3449" s="1144">
        <f>'Cap Outlay Deprec 32'!C15</f>
        <v>0</v>
      </c>
      <c r="C3449" s="2" t="s">
        <v>516</v>
      </c>
      <c r="D3449" s="2" t="str">
        <f t="shared" si="52"/>
        <v>Error?</v>
      </c>
    </row>
    <row r="3450" spans="1:4">
      <c r="A3450" s="5">
        <v>3391</v>
      </c>
      <c r="B3450" s="1144">
        <f>'Cap Outlay Deprec 32'!D15</f>
        <v>0</v>
      </c>
      <c r="D3450" s="2" t="str">
        <f t="shared" si="52"/>
        <v>Error?</v>
      </c>
    </row>
    <row r="3451" spans="1:4">
      <c r="A3451" s="5">
        <v>3392</v>
      </c>
      <c r="B3451" s="1144">
        <f>'Cap Outlay Deprec 32'!E15</f>
        <v>0</v>
      </c>
      <c r="D3451" s="2" t="str">
        <f t="shared" si="52"/>
        <v>Error?</v>
      </c>
    </row>
    <row r="3452" spans="1:4">
      <c r="A3452" s="5">
        <v>3393</v>
      </c>
      <c r="B3452" s="1144">
        <f>'Cap Outlay Deprec 32'!F15</f>
        <v>0</v>
      </c>
      <c r="D3452" s="2" t="str">
        <f t="shared" si="52"/>
        <v>Error?</v>
      </c>
    </row>
    <row r="3453" spans="1:4">
      <c r="A3453" s="10">
        <v>3394</v>
      </c>
      <c r="B3453" s="1144"/>
      <c r="D3453" s="2" t="str">
        <f t="shared" ref="D3453:D3516" si="53">IF(ISBLANK(B3453),"OK",IF(A3453-B3453=0,"OK","Error?"))</f>
        <v>OK</v>
      </c>
    </row>
    <row r="3454" spans="1:4">
      <c r="A3454" s="10">
        <v>3395</v>
      </c>
      <c r="B3454" s="1144"/>
      <c r="C3454" s="2" t="s">
        <v>516</v>
      </c>
      <c r="D3454" s="2" t="str">
        <f t="shared" si="53"/>
        <v>OK</v>
      </c>
    </row>
    <row r="3455" spans="1:4">
      <c r="A3455" s="10">
        <v>3396</v>
      </c>
      <c r="B3455" s="1144"/>
      <c r="D3455" s="2" t="str">
        <f t="shared" si="53"/>
        <v>OK</v>
      </c>
    </row>
    <row r="3456" spans="1:4">
      <c r="A3456" s="10">
        <v>3397</v>
      </c>
      <c r="B3456" s="1144"/>
      <c r="D3456" s="2" t="str">
        <f t="shared" si="53"/>
        <v>OK</v>
      </c>
    </row>
    <row r="3457" spans="1:4">
      <c r="A3457" s="5">
        <v>3398</v>
      </c>
      <c r="B3457" s="1144">
        <f>'Cap Outlay Deprec 32'!L15</f>
        <v>0</v>
      </c>
      <c r="D3457" s="2" t="str">
        <f t="shared" si="53"/>
        <v>Error?</v>
      </c>
    </row>
    <row r="3458" spans="1:4">
      <c r="A3458" s="10">
        <v>3399</v>
      </c>
      <c r="B3458" s="1144"/>
      <c r="D3458" s="2" t="str">
        <f t="shared" si="53"/>
        <v>OK</v>
      </c>
    </row>
    <row r="3459" spans="1:4">
      <c r="A3459" s="10">
        <v>3400</v>
      </c>
      <c r="B3459" s="1144"/>
      <c r="C3459" s="2" t="s">
        <v>516</v>
      </c>
      <c r="D3459" s="2" t="str">
        <f t="shared" si="53"/>
        <v>OK</v>
      </c>
    </row>
    <row r="3460" spans="1:4">
      <c r="A3460" s="10">
        <v>3401</v>
      </c>
      <c r="B3460" s="1144"/>
      <c r="D3460" s="2" t="str">
        <f t="shared" si="53"/>
        <v>OK</v>
      </c>
    </row>
    <row r="3461" spans="1:4">
      <c r="A3461" s="10">
        <v>3402</v>
      </c>
      <c r="B3461" s="1144"/>
      <c r="D3461" s="2" t="str">
        <f t="shared" si="53"/>
        <v>OK</v>
      </c>
    </row>
    <row r="3462" spans="1:4">
      <c r="A3462" s="10">
        <v>3403</v>
      </c>
      <c r="B3462" s="1144"/>
      <c r="D3462" s="2" t="str">
        <f t="shared" si="53"/>
        <v>OK</v>
      </c>
    </row>
    <row r="3463" spans="1:4">
      <c r="A3463" s="10">
        <v>3404</v>
      </c>
      <c r="B3463" s="1144"/>
      <c r="D3463" s="2" t="str">
        <f t="shared" si="53"/>
        <v>OK</v>
      </c>
    </row>
    <row r="3464" spans="1:4">
      <c r="A3464" s="10">
        <v>3405</v>
      </c>
      <c r="B3464" s="1144"/>
      <c r="D3464" s="2" t="str">
        <f t="shared" si="53"/>
        <v>OK</v>
      </c>
    </row>
    <row r="3465" spans="1:4">
      <c r="A3465" s="10">
        <v>3406</v>
      </c>
      <c r="B3465" s="1144"/>
      <c r="D3465" s="2" t="str">
        <f t="shared" si="53"/>
        <v>OK</v>
      </c>
    </row>
    <row r="3466" spans="1:4">
      <c r="A3466" s="10">
        <v>3407</v>
      </c>
      <c r="B3466" s="1144"/>
      <c r="D3466" s="2" t="str">
        <f t="shared" si="53"/>
        <v>OK</v>
      </c>
    </row>
    <row r="3467" spans="1:4">
      <c r="A3467" s="10">
        <v>3408</v>
      </c>
      <c r="B3467" s="1144"/>
      <c r="D3467" s="2" t="str">
        <f t="shared" si="53"/>
        <v>OK</v>
      </c>
    </row>
    <row r="3468" spans="1:4">
      <c r="A3468" s="10">
        <v>3409</v>
      </c>
      <c r="B3468" s="1144"/>
      <c r="D3468" s="2" t="str">
        <f t="shared" si="53"/>
        <v>OK</v>
      </c>
    </row>
    <row r="3469" spans="1:4">
      <c r="A3469" s="10">
        <v>3410</v>
      </c>
      <c r="B3469" s="1144"/>
      <c r="D3469" s="2" t="str">
        <f t="shared" si="53"/>
        <v>OK</v>
      </c>
    </row>
    <row r="3470" spans="1:4">
      <c r="A3470" s="10">
        <v>3411</v>
      </c>
      <c r="B3470" s="1144"/>
      <c r="D3470" s="2" t="str">
        <f t="shared" si="53"/>
        <v>OK</v>
      </c>
    </row>
    <row r="3471" spans="1:4">
      <c r="A3471" s="10">
        <v>3412</v>
      </c>
      <c r="B3471" s="1144"/>
      <c r="D3471" s="2" t="str">
        <f t="shared" si="53"/>
        <v>OK</v>
      </c>
    </row>
    <row r="3472" spans="1:4">
      <c r="A3472" s="10">
        <v>3413</v>
      </c>
      <c r="B3472" s="1144"/>
      <c r="D3472" s="2" t="str">
        <f t="shared" si="53"/>
        <v>OK</v>
      </c>
    </row>
    <row r="3473" spans="1:4">
      <c r="A3473" s="10">
        <v>3414</v>
      </c>
      <c r="B3473" s="1144"/>
      <c r="D3473" s="2" t="str">
        <f t="shared" si="53"/>
        <v>OK</v>
      </c>
    </row>
    <row r="3474" spans="1:4">
      <c r="A3474" s="10">
        <v>3415</v>
      </c>
      <c r="B3474" s="1144"/>
      <c r="D3474" s="2" t="str">
        <f t="shared" si="53"/>
        <v>OK</v>
      </c>
    </row>
    <row r="3475" spans="1:4">
      <c r="A3475" s="10">
        <v>3416</v>
      </c>
      <c r="B3475" s="1144"/>
      <c r="D3475" s="2" t="str">
        <f t="shared" si="53"/>
        <v>OK</v>
      </c>
    </row>
    <row r="3476" spans="1:4">
      <c r="A3476" s="10">
        <v>3417</v>
      </c>
      <c r="B3476" s="1144"/>
      <c r="D3476" s="2" t="str">
        <f t="shared" si="53"/>
        <v>OK</v>
      </c>
    </row>
    <row r="3477" spans="1:4">
      <c r="A3477" s="10">
        <v>3418</v>
      </c>
      <c r="B3477" s="1144"/>
      <c r="D3477" s="2" t="str">
        <f t="shared" si="53"/>
        <v>OK</v>
      </c>
    </row>
    <row r="3478" spans="1:4">
      <c r="A3478" s="10">
        <v>3419</v>
      </c>
      <c r="B3478" s="1144"/>
      <c r="D3478" s="2" t="str">
        <f t="shared" si="53"/>
        <v>OK</v>
      </c>
    </row>
    <row r="3479" spans="1:4">
      <c r="A3479" s="10">
        <v>3420</v>
      </c>
      <c r="B3479" s="1144"/>
      <c r="D3479" s="2" t="str">
        <f t="shared" si="53"/>
        <v>OK</v>
      </c>
    </row>
    <row r="3480" spans="1:4">
      <c r="A3480" s="5">
        <v>3421</v>
      </c>
      <c r="B3480" s="1144">
        <f>'Expenditures 16-24'!C129</f>
        <v>0</v>
      </c>
      <c r="D3480" s="2" t="str">
        <f t="shared" si="53"/>
        <v>Error?</v>
      </c>
    </row>
    <row r="3481" spans="1:4">
      <c r="A3481" s="5">
        <v>3422</v>
      </c>
      <c r="B3481" s="1144">
        <f>'Expenditures 16-24'!D129</f>
        <v>0</v>
      </c>
      <c r="D3481" s="2" t="str">
        <f t="shared" si="53"/>
        <v>Error?</v>
      </c>
    </row>
    <row r="3482" spans="1:4">
      <c r="A3482" s="5">
        <v>3423</v>
      </c>
      <c r="B3482" s="1144">
        <f>'Expenditures 16-24'!E129</f>
        <v>0</v>
      </c>
      <c r="D3482" s="2" t="str">
        <f t="shared" si="53"/>
        <v>Error?</v>
      </c>
    </row>
    <row r="3483" spans="1:4">
      <c r="A3483" s="5">
        <v>3424</v>
      </c>
      <c r="B3483" s="1144">
        <f>'Expenditures 16-24'!F129</f>
        <v>0</v>
      </c>
      <c r="D3483" s="2" t="str">
        <f t="shared" si="53"/>
        <v>Error?</v>
      </c>
    </row>
    <row r="3484" spans="1:4">
      <c r="A3484" s="5">
        <v>3425</v>
      </c>
      <c r="B3484" s="1144">
        <f>'Expenditures 16-24'!G129</f>
        <v>0</v>
      </c>
      <c r="D3484" s="2" t="str">
        <f t="shared" si="53"/>
        <v>Error?</v>
      </c>
    </row>
    <row r="3485" spans="1:4">
      <c r="A3485" s="5">
        <v>3426</v>
      </c>
      <c r="B3485" s="1144">
        <f>'Expenditures 16-24'!H129</f>
        <v>0</v>
      </c>
      <c r="D3485" s="2" t="str">
        <f t="shared" si="53"/>
        <v>Error?</v>
      </c>
    </row>
    <row r="3486" spans="1:4">
      <c r="A3486" s="5">
        <v>3427</v>
      </c>
      <c r="B3486" s="1144">
        <f>'Expenditures 16-24'!K129</f>
        <v>0</v>
      </c>
      <c r="D3486" s="2" t="str">
        <f t="shared" si="53"/>
        <v>Error?</v>
      </c>
    </row>
    <row r="3487" spans="1:4">
      <c r="A3487" s="10">
        <v>3428</v>
      </c>
      <c r="B3487" s="1144"/>
      <c r="D3487" s="2" t="str">
        <f t="shared" si="53"/>
        <v>OK</v>
      </c>
    </row>
    <row r="3488" spans="1:4">
      <c r="A3488" s="5">
        <v>3429</v>
      </c>
      <c r="B3488" s="1144">
        <f>'Acct Summary 7-9'!E26</f>
        <v>0</v>
      </c>
      <c r="C3488" s="2" t="s">
        <v>516</v>
      </c>
      <c r="D3488" s="2" t="str">
        <f t="shared" si="53"/>
        <v>Error?</v>
      </c>
    </row>
    <row r="3489" spans="1:4">
      <c r="A3489" s="10">
        <v>3430</v>
      </c>
      <c r="B3489" s="1144"/>
      <c r="D3489" s="2" t="str">
        <f t="shared" si="53"/>
        <v>OK</v>
      </c>
    </row>
    <row r="3490" spans="1:4">
      <c r="A3490" s="5">
        <v>3431</v>
      </c>
      <c r="B3490" s="1144">
        <f>'Acct Summary 7-9'!G26</f>
        <v>0</v>
      </c>
      <c r="D3490" s="2" t="str">
        <f t="shared" si="53"/>
        <v>Error?</v>
      </c>
    </row>
    <row r="3491" spans="1:4">
      <c r="A3491" s="5">
        <v>3432</v>
      </c>
      <c r="B3491" s="1144">
        <f>'Acct Summary 7-9'!H26</f>
        <v>0</v>
      </c>
      <c r="D3491" s="2" t="str">
        <f t="shared" si="53"/>
        <v>Error?</v>
      </c>
    </row>
    <row r="3492" spans="1:4">
      <c r="A3492" s="10">
        <v>3433</v>
      </c>
      <c r="B3492" s="1144"/>
      <c r="D3492" s="2" t="str">
        <f t="shared" si="53"/>
        <v>OK</v>
      </c>
    </row>
    <row r="3493" spans="1:4">
      <c r="A3493" s="10">
        <v>3434</v>
      </c>
      <c r="B3493" s="1144"/>
      <c r="D3493" s="2" t="str">
        <f t="shared" si="53"/>
        <v>OK</v>
      </c>
    </row>
    <row r="3494" spans="1:4">
      <c r="A3494" s="10">
        <v>3435</v>
      </c>
      <c r="B3494" s="1144"/>
      <c r="D3494" s="2" t="str">
        <f t="shared" si="53"/>
        <v>OK</v>
      </c>
    </row>
    <row r="3495" spans="1:4">
      <c r="A3495" s="10">
        <v>3436</v>
      </c>
      <c r="B3495" s="1144"/>
      <c r="D3495" s="2" t="str">
        <f t="shared" si="53"/>
        <v>OK</v>
      </c>
    </row>
    <row r="3496" spans="1:4">
      <c r="A3496" s="10">
        <v>3437</v>
      </c>
      <c r="B3496" s="1144"/>
      <c r="D3496" s="2" t="str">
        <f t="shared" si="53"/>
        <v>OK</v>
      </c>
    </row>
    <row r="3497" spans="1:4">
      <c r="A3497" s="10">
        <v>3438</v>
      </c>
      <c r="B3497" s="1144"/>
      <c r="D3497" s="2" t="str">
        <f t="shared" si="53"/>
        <v>OK</v>
      </c>
    </row>
    <row r="3498" spans="1:4">
      <c r="A3498" s="10">
        <v>3439</v>
      </c>
      <c r="B3498" s="1144"/>
      <c r="D3498" s="2" t="str">
        <f t="shared" si="53"/>
        <v>OK</v>
      </c>
    </row>
    <row r="3499" spans="1:4">
      <c r="A3499" s="10">
        <v>3440</v>
      </c>
      <c r="B3499" s="1144"/>
      <c r="D3499" s="2" t="str">
        <f t="shared" si="53"/>
        <v>OK</v>
      </c>
    </row>
    <row r="3500" spans="1:4">
      <c r="A3500" s="10">
        <v>3441</v>
      </c>
      <c r="B3500" s="1144"/>
      <c r="D3500" s="2" t="str">
        <f t="shared" si="53"/>
        <v>OK</v>
      </c>
    </row>
    <row r="3501" spans="1:4">
      <c r="A3501" s="10">
        <v>3442</v>
      </c>
      <c r="B3501" s="1144"/>
      <c r="D3501" s="2" t="str">
        <f t="shared" si="53"/>
        <v>OK</v>
      </c>
    </row>
    <row r="3502" spans="1:4">
      <c r="A3502" s="10">
        <v>3443</v>
      </c>
      <c r="B3502" s="1144"/>
      <c r="D3502" s="2" t="str">
        <f t="shared" si="53"/>
        <v>OK</v>
      </c>
    </row>
    <row r="3503" spans="1:4">
      <c r="A3503" s="10">
        <v>3444</v>
      </c>
      <c r="B3503" s="1144"/>
      <c r="D3503" s="2" t="str">
        <f t="shared" si="53"/>
        <v>OK</v>
      </c>
    </row>
    <row r="3504" spans="1:4">
      <c r="A3504" s="10">
        <v>3445</v>
      </c>
      <c r="B3504" s="1144"/>
      <c r="D3504" s="2" t="str">
        <f t="shared" si="53"/>
        <v>OK</v>
      </c>
    </row>
    <row r="3505" spans="1:5">
      <c r="A3505" s="10">
        <v>3446</v>
      </c>
      <c r="B3505" s="1144"/>
      <c r="D3505" s="2" t="str">
        <f t="shared" si="53"/>
        <v>OK</v>
      </c>
    </row>
    <row r="3506" spans="1:5">
      <c r="A3506" s="10">
        <v>3447</v>
      </c>
      <c r="B3506" s="1144"/>
      <c r="D3506" s="2" t="str">
        <f t="shared" si="53"/>
        <v>OK</v>
      </c>
    </row>
    <row r="3507" spans="1:5">
      <c r="A3507" s="10">
        <v>3448</v>
      </c>
      <c r="B3507" s="1144"/>
      <c r="D3507" s="2" t="str">
        <f t="shared" si="53"/>
        <v>OK</v>
      </c>
    </row>
    <row r="3508" spans="1:5">
      <c r="A3508" s="10">
        <v>3449</v>
      </c>
      <c r="B3508" s="1144"/>
      <c r="D3508" s="2" t="str">
        <f t="shared" si="53"/>
        <v>OK</v>
      </c>
    </row>
    <row r="3509" spans="1:5">
      <c r="A3509" s="10">
        <v>3450</v>
      </c>
      <c r="B3509" s="1144"/>
      <c r="D3509" s="2" t="str">
        <f t="shared" si="53"/>
        <v>OK</v>
      </c>
    </row>
    <row r="3510" spans="1:5">
      <c r="A3510" s="10">
        <v>3451</v>
      </c>
      <c r="B3510" s="1144"/>
      <c r="D3510" s="2" t="str">
        <f t="shared" si="53"/>
        <v>OK</v>
      </c>
    </row>
    <row r="3511" spans="1:5">
      <c r="A3511" s="10">
        <v>3452</v>
      </c>
      <c r="B3511" s="1144"/>
      <c r="D3511" s="2" t="str">
        <f t="shared" si="53"/>
        <v>OK</v>
      </c>
    </row>
    <row r="3512" spans="1:5">
      <c r="A3512" s="10">
        <v>3453</v>
      </c>
      <c r="B3512" s="1144"/>
      <c r="D3512" s="2" t="str">
        <f t="shared" si="53"/>
        <v>OK</v>
      </c>
    </row>
    <row r="3513" spans="1:5">
      <c r="A3513" s="10">
        <v>3454</v>
      </c>
      <c r="B3513" s="1144"/>
      <c r="D3513" s="2" t="str">
        <f t="shared" si="53"/>
        <v>OK</v>
      </c>
    </row>
    <row r="3514" spans="1:5">
      <c r="A3514" s="10">
        <v>3455</v>
      </c>
      <c r="B3514" s="1144"/>
      <c r="D3514" s="2" t="str">
        <f t="shared" si="53"/>
        <v>OK</v>
      </c>
    </row>
    <row r="3515" spans="1:5">
      <c r="A3515" s="10">
        <v>3456</v>
      </c>
      <c r="B3515" s="1144"/>
      <c r="D3515" s="2" t="str">
        <f t="shared" si="53"/>
        <v>OK</v>
      </c>
    </row>
    <row r="3516" spans="1:5">
      <c r="A3516" s="10">
        <v>3457</v>
      </c>
      <c r="B3516" s="1144"/>
      <c r="D3516" s="2" t="str">
        <f t="shared" si="53"/>
        <v>OK</v>
      </c>
    </row>
    <row r="3517" spans="1:5">
      <c r="A3517" s="5">
        <v>3458</v>
      </c>
      <c r="B3517" s="1144">
        <f>'Assets-Liab 5-6'!H6</f>
        <v>0</v>
      </c>
      <c r="D3517" s="2" t="str">
        <f t="shared" ref="D3517:D3580" si="54">IF(ISBLANK(B3517),"OK",IF(A3517-B3517=0,"OK","Error?"))</f>
        <v>Error?</v>
      </c>
    </row>
    <row r="3518" spans="1:5">
      <c r="A3518" s="10">
        <v>3459</v>
      </c>
      <c r="B3518" s="1144"/>
      <c r="D3518" s="2" t="str">
        <f t="shared" si="54"/>
        <v>OK</v>
      </c>
    </row>
    <row r="3519" spans="1:5">
      <c r="A3519" s="10">
        <v>3460</v>
      </c>
      <c r="B3519" s="1144"/>
      <c r="D3519" s="2" t="str">
        <f t="shared" si="54"/>
        <v>OK</v>
      </c>
      <c r="E3519" s="4" t="s">
        <v>118</v>
      </c>
    </row>
    <row r="3520" spans="1:5">
      <c r="A3520" s="10">
        <v>3461</v>
      </c>
      <c r="B3520" s="1144"/>
      <c r="D3520" s="2" t="str">
        <f t="shared" si="54"/>
        <v>OK</v>
      </c>
      <c r="E3520" s="4" t="s">
        <v>118</v>
      </c>
    </row>
    <row r="3521" spans="1:5">
      <c r="A3521" s="10">
        <v>3462</v>
      </c>
      <c r="B3521" s="1144"/>
      <c r="D3521" s="2" t="str">
        <f t="shared" si="54"/>
        <v>OK</v>
      </c>
      <c r="E3521" s="4" t="s">
        <v>118</v>
      </c>
    </row>
    <row r="3522" spans="1:5">
      <c r="A3522" s="10">
        <v>3463</v>
      </c>
      <c r="B3522" s="1144"/>
      <c r="D3522" s="2" t="str">
        <f t="shared" si="54"/>
        <v>OK</v>
      </c>
      <c r="E3522" s="4" t="s">
        <v>118</v>
      </c>
    </row>
    <row r="3523" spans="1:5">
      <c r="A3523" s="10">
        <v>3464</v>
      </c>
      <c r="B3523" s="1144"/>
      <c r="D3523" s="2" t="str">
        <f t="shared" si="54"/>
        <v>OK</v>
      </c>
      <c r="E3523" s="4" t="s">
        <v>118</v>
      </c>
    </row>
    <row r="3524" spans="1:5">
      <c r="A3524" s="10">
        <v>3465</v>
      </c>
      <c r="B3524" s="1144"/>
      <c r="D3524" s="2" t="str">
        <f t="shared" si="54"/>
        <v>OK</v>
      </c>
      <c r="E3524" s="4" t="s">
        <v>118</v>
      </c>
    </row>
    <row r="3525" spans="1:5">
      <c r="A3525" s="10">
        <v>3466</v>
      </c>
      <c r="B3525" s="1144"/>
      <c r="D3525" s="2" t="str">
        <f t="shared" si="54"/>
        <v>OK</v>
      </c>
      <c r="E3525" s="4" t="s">
        <v>118</v>
      </c>
    </row>
    <row r="3526" spans="1:5">
      <c r="A3526" s="10">
        <v>3467</v>
      </c>
      <c r="B3526" s="1144"/>
      <c r="D3526" s="2" t="str">
        <f t="shared" si="54"/>
        <v>OK</v>
      </c>
      <c r="E3526" s="4" t="s">
        <v>118</v>
      </c>
    </row>
    <row r="3527" spans="1:5">
      <c r="A3527" s="10">
        <v>3468</v>
      </c>
      <c r="B3527" s="1144"/>
      <c r="D3527" s="2" t="str">
        <f t="shared" si="54"/>
        <v>OK</v>
      </c>
      <c r="E3527" s="4" t="s">
        <v>118</v>
      </c>
    </row>
    <row r="3528" spans="1:5">
      <c r="A3528" s="5">
        <v>3469</v>
      </c>
      <c r="B3528" s="1144">
        <f>'Acct Summary 7-9'!C36</f>
        <v>0</v>
      </c>
      <c r="D3528" s="2" t="str">
        <f t="shared" si="54"/>
        <v>Error?</v>
      </c>
    </row>
    <row r="3529" spans="1:5">
      <c r="A3529" s="5">
        <v>3470</v>
      </c>
      <c r="B3529" s="1144">
        <f>'Acct Summary 7-9'!D36</f>
        <v>0</v>
      </c>
      <c r="D3529" s="2" t="str">
        <f t="shared" si="54"/>
        <v>Error?</v>
      </c>
    </row>
    <row r="3530" spans="1:5">
      <c r="A3530" s="5">
        <v>3471</v>
      </c>
      <c r="B3530" s="1144">
        <f>'Acct Summary 7-9'!F36</f>
        <v>0</v>
      </c>
      <c r="D3530" s="2" t="str">
        <f t="shared" si="54"/>
        <v>Error?</v>
      </c>
    </row>
    <row r="3531" spans="1:5">
      <c r="A3531" s="5">
        <v>3472</v>
      </c>
      <c r="B3531" s="1144">
        <f>'Acct Summary 7-9'!G36</f>
        <v>0</v>
      </c>
      <c r="D3531" s="2" t="str">
        <f t="shared" si="54"/>
        <v>Error?</v>
      </c>
    </row>
    <row r="3532" spans="1:5">
      <c r="A3532" s="5">
        <v>3473</v>
      </c>
      <c r="B3532" s="1144">
        <f>'Acct Summary 7-9'!H36</f>
        <v>0</v>
      </c>
      <c r="D3532" s="2" t="str">
        <f t="shared" si="54"/>
        <v>Error?</v>
      </c>
    </row>
    <row r="3533" spans="1:5">
      <c r="A3533" s="10">
        <v>3474</v>
      </c>
      <c r="B3533" s="1144"/>
      <c r="D3533" s="2" t="str">
        <f t="shared" si="54"/>
        <v>OK</v>
      </c>
    </row>
    <row r="3534" spans="1:5">
      <c r="A3534" s="10">
        <v>3475</v>
      </c>
      <c r="B3534" s="1144"/>
      <c r="D3534" s="2" t="str">
        <f t="shared" si="54"/>
        <v>OK</v>
      </c>
    </row>
    <row r="3535" spans="1:5">
      <c r="A3535" s="10">
        <v>3476</v>
      </c>
      <c r="B3535" s="1144"/>
      <c r="D3535" s="2" t="str">
        <f t="shared" si="54"/>
        <v>OK</v>
      </c>
    </row>
    <row r="3536" spans="1:5">
      <c r="A3536" s="10">
        <v>3477</v>
      </c>
      <c r="B3536" s="1144"/>
      <c r="D3536" s="2" t="str">
        <f t="shared" si="54"/>
        <v>OK</v>
      </c>
    </row>
    <row r="3537" spans="1:4">
      <c r="A3537" s="10">
        <v>3478</v>
      </c>
      <c r="B3537" s="1144"/>
      <c r="D3537" s="2" t="str">
        <f t="shared" si="54"/>
        <v>OK</v>
      </c>
    </row>
    <row r="3538" spans="1:4">
      <c r="A3538" s="10">
        <v>3479</v>
      </c>
      <c r="B3538" s="1144"/>
      <c r="D3538" s="2" t="str">
        <f t="shared" si="54"/>
        <v>OK</v>
      </c>
    </row>
    <row r="3539" spans="1:4">
      <c r="A3539" s="10">
        <v>3480</v>
      </c>
      <c r="B3539" s="1144"/>
      <c r="D3539" s="2" t="str">
        <f t="shared" si="54"/>
        <v>OK</v>
      </c>
    </row>
    <row r="3540" spans="1:4">
      <c r="A3540" s="10">
        <v>3481</v>
      </c>
      <c r="B3540" s="1144"/>
      <c r="D3540" s="2" t="str">
        <f t="shared" si="54"/>
        <v>OK</v>
      </c>
    </row>
    <row r="3541" spans="1:4">
      <c r="A3541" s="10">
        <v>3482</v>
      </c>
      <c r="B3541" s="1144"/>
      <c r="D3541" s="2" t="str">
        <f t="shared" si="54"/>
        <v>OK</v>
      </c>
    </row>
    <row r="3542" spans="1:4">
      <c r="A3542" s="10">
        <v>3483</v>
      </c>
      <c r="B3542" s="1144"/>
      <c r="D3542" s="2" t="str">
        <f t="shared" si="54"/>
        <v>OK</v>
      </c>
    </row>
    <row r="3543" spans="1:4">
      <c r="A3543" s="10">
        <v>3484</v>
      </c>
      <c r="B3543" s="1144"/>
      <c r="D3543" s="2" t="str">
        <f t="shared" si="54"/>
        <v>OK</v>
      </c>
    </row>
    <row r="3544" spans="1:4">
      <c r="A3544" s="5">
        <v>3485</v>
      </c>
      <c r="B3544" s="1144">
        <f>'Assets-Liab 5-6'!K4</f>
        <v>68834</v>
      </c>
      <c r="D3544" s="2" t="str">
        <f t="shared" si="54"/>
        <v>Error?</v>
      </c>
    </row>
    <row r="3545" spans="1:4">
      <c r="A3545" s="10">
        <v>3486</v>
      </c>
      <c r="B3545" s="1144"/>
      <c r="D3545" s="2" t="str">
        <f t="shared" si="54"/>
        <v>OK</v>
      </c>
    </row>
    <row r="3546" spans="1:4">
      <c r="A3546" s="5">
        <v>3487</v>
      </c>
      <c r="B3546" s="1144">
        <f>'Assets-Liab 5-6'!K6</f>
        <v>0</v>
      </c>
      <c r="D3546" s="2" t="str">
        <f t="shared" si="54"/>
        <v>Error?</v>
      </c>
    </row>
    <row r="3547" spans="1:4">
      <c r="A3547" s="5">
        <v>3488</v>
      </c>
      <c r="B3547" s="1144">
        <f>'Assets-Liab 5-6'!K10</f>
        <v>0</v>
      </c>
      <c r="D3547" s="2" t="str">
        <f t="shared" si="54"/>
        <v>Error?</v>
      </c>
    </row>
    <row r="3548" spans="1:4">
      <c r="A3548" s="5">
        <v>3489</v>
      </c>
      <c r="B3548" s="1144">
        <f>'Assets-Liab 5-6'!K5</f>
        <v>0</v>
      </c>
      <c r="D3548" s="2" t="str">
        <f t="shared" si="54"/>
        <v>Error?</v>
      </c>
    </row>
    <row r="3549" spans="1:4">
      <c r="A3549" s="5">
        <v>3490</v>
      </c>
      <c r="B3549" s="1144">
        <f>'Assets-Liab 5-6'!K12</f>
        <v>0</v>
      </c>
      <c r="D3549" s="2" t="str">
        <f t="shared" si="54"/>
        <v>Error?</v>
      </c>
    </row>
    <row r="3550" spans="1:4">
      <c r="A3550" s="5">
        <v>3491</v>
      </c>
      <c r="B3550" s="1144">
        <f>'Assets-Liab 5-6'!K13</f>
        <v>68834</v>
      </c>
      <c r="D3550" s="2" t="str">
        <f t="shared" si="54"/>
        <v>Error?</v>
      </c>
    </row>
    <row r="3551" spans="1:4">
      <c r="A3551" s="10">
        <v>3492</v>
      </c>
      <c r="B3551" s="1144"/>
      <c r="D3551" s="2" t="str">
        <f t="shared" si="54"/>
        <v>OK</v>
      </c>
    </row>
    <row r="3552" spans="1:4">
      <c r="A3552" s="10">
        <v>3493</v>
      </c>
      <c r="B3552" s="1144"/>
      <c r="C3552" s="2" t="s">
        <v>516</v>
      </c>
      <c r="D3552" s="2" t="str">
        <f t="shared" si="54"/>
        <v>OK</v>
      </c>
    </row>
    <row r="3553" spans="1:4">
      <c r="A3553" s="10">
        <v>3494</v>
      </c>
      <c r="B3553" s="1144"/>
      <c r="D3553" s="2" t="str">
        <f t="shared" si="54"/>
        <v>OK</v>
      </c>
    </row>
    <row r="3554" spans="1:4">
      <c r="A3554" s="10">
        <v>3495</v>
      </c>
      <c r="B3554" s="1144"/>
      <c r="D3554" s="2" t="str">
        <f t="shared" si="54"/>
        <v>OK</v>
      </c>
    </row>
    <row r="3555" spans="1:4">
      <c r="A3555" s="10">
        <v>3496</v>
      </c>
      <c r="B3555" s="1144"/>
      <c r="D3555" s="2" t="str">
        <f t="shared" si="54"/>
        <v>OK</v>
      </c>
    </row>
    <row r="3556" spans="1:4">
      <c r="A3556" s="10">
        <v>3497</v>
      </c>
      <c r="B3556" s="1144"/>
      <c r="D3556" s="2" t="str">
        <f t="shared" si="54"/>
        <v>OK</v>
      </c>
    </row>
    <row r="3557" spans="1:4">
      <c r="A3557" s="10">
        <v>3498</v>
      </c>
      <c r="B3557" s="1144"/>
      <c r="D3557" s="2" t="str">
        <f t="shared" si="54"/>
        <v>OK</v>
      </c>
    </row>
    <row r="3558" spans="1:4">
      <c r="A3558" s="10">
        <v>3499</v>
      </c>
      <c r="B3558" s="1144"/>
      <c r="D3558" s="2" t="str">
        <f t="shared" si="54"/>
        <v>OK</v>
      </c>
    </row>
    <row r="3559" spans="1:4">
      <c r="A3559" s="5">
        <v>3500</v>
      </c>
      <c r="B3559" s="1144">
        <f>'Assets-Liab 5-6'!K31</f>
        <v>0</v>
      </c>
      <c r="D3559" s="2" t="str">
        <f t="shared" si="54"/>
        <v>Error?</v>
      </c>
    </row>
    <row r="3560" spans="1:4">
      <c r="A3560" s="5">
        <v>3501</v>
      </c>
      <c r="B3560" s="1144">
        <f>'Assets-Liab 5-6'!K32</f>
        <v>0</v>
      </c>
      <c r="D3560" s="2" t="str">
        <f t="shared" si="54"/>
        <v>Error?</v>
      </c>
    </row>
    <row r="3561" spans="1:4">
      <c r="A3561" s="10">
        <v>3502</v>
      </c>
      <c r="B3561" s="1144"/>
      <c r="D3561" s="2" t="str">
        <f t="shared" si="54"/>
        <v>OK</v>
      </c>
    </row>
    <row r="3562" spans="1:4">
      <c r="A3562" s="10">
        <v>3503</v>
      </c>
      <c r="B3562" s="1144"/>
      <c r="D3562" s="2" t="str">
        <f t="shared" si="54"/>
        <v>OK</v>
      </c>
    </row>
    <row r="3563" spans="1:4">
      <c r="A3563" s="5">
        <v>3504</v>
      </c>
      <c r="B3563" s="1144">
        <f>'Assets-Liab 5-6'!K34</f>
        <v>0</v>
      </c>
      <c r="D3563" s="2" t="str">
        <f t="shared" si="54"/>
        <v>Error?</v>
      </c>
    </row>
    <row r="3564" spans="1:4">
      <c r="A3564" s="5">
        <v>3505</v>
      </c>
      <c r="B3564" s="1144">
        <f>'Assets-Liab 5-6'!K38</f>
        <v>0</v>
      </c>
      <c r="D3564" s="2" t="str">
        <f t="shared" si="54"/>
        <v>Error?</v>
      </c>
    </row>
    <row r="3565" spans="1:4">
      <c r="A3565" s="5">
        <v>3506</v>
      </c>
      <c r="B3565" s="1144">
        <f>'Assets-Liab 5-6'!K39</f>
        <v>68834</v>
      </c>
      <c r="C3565" s="2" t="s">
        <v>516</v>
      </c>
      <c r="D3565" s="2" t="str">
        <f t="shared" si="54"/>
        <v>Error?</v>
      </c>
    </row>
    <row r="3566" spans="1:4">
      <c r="A3566" s="5">
        <v>3507</v>
      </c>
      <c r="B3566" s="1144">
        <f>'Assets-Liab 5-6'!K41</f>
        <v>68834</v>
      </c>
      <c r="D3566" s="2" t="str">
        <f t="shared" si="54"/>
        <v>Error?</v>
      </c>
    </row>
    <row r="3567" spans="1:4">
      <c r="A3567" s="5">
        <v>3508</v>
      </c>
      <c r="B3567" s="1144">
        <f>'Acct Summary 7-9'!K4</f>
        <v>952</v>
      </c>
      <c r="D3567" s="2" t="str">
        <f t="shared" si="54"/>
        <v>Error?</v>
      </c>
    </row>
    <row r="3568" spans="1:4">
      <c r="A3568" s="5">
        <v>3509</v>
      </c>
      <c r="B3568" s="1144">
        <f>'Acct Summary 7-9'!K6</f>
        <v>0</v>
      </c>
      <c r="C3568" s="2" t="s">
        <v>516</v>
      </c>
      <c r="D3568" s="2" t="str">
        <f t="shared" si="54"/>
        <v>Error?</v>
      </c>
    </row>
    <row r="3569" spans="1:4">
      <c r="A3569" s="5">
        <v>3510</v>
      </c>
      <c r="B3569" s="1144">
        <f>'Acct Summary 7-9'!K8</f>
        <v>952</v>
      </c>
      <c r="C3569" s="2" t="s">
        <v>516</v>
      </c>
      <c r="D3569" s="2" t="str">
        <f t="shared" si="54"/>
        <v>Error?</v>
      </c>
    </row>
    <row r="3570" spans="1:4">
      <c r="A3570" s="5">
        <v>3511</v>
      </c>
      <c r="B3570" s="1144">
        <f>'Acct Summary 7-9'!K13</f>
        <v>0</v>
      </c>
      <c r="C3570" s="2" t="s">
        <v>516</v>
      </c>
      <c r="D3570" s="2" t="str">
        <f t="shared" si="54"/>
        <v>Error?</v>
      </c>
    </row>
    <row r="3571" spans="1:4">
      <c r="A3571" s="5">
        <v>3512</v>
      </c>
      <c r="B3571" s="1144">
        <f>'Acct Summary 7-9'!K15</f>
        <v>0</v>
      </c>
      <c r="C3571" s="2" t="s">
        <v>516</v>
      </c>
      <c r="D3571" s="2" t="str">
        <f t="shared" si="54"/>
        <v>Error?</v>
      </c>
    </row>
    <row r="3572" spans="1:4">
      <c r="A3572" s="5">
        <v>3513</v>
      </c>
      <c r="B3572" s="1144">
        <f>'Acct Summary 7-9'!K16</f>
        <v>0</v>
      </c>
      <c r="C3572" s="2" t="s">
        <v>516</v>
      </c>
      <c r="D3572" s="2" t="str">
        <f t="shared" si="54"/>
        <v>Error?</v>
      </c>
    </row>
    <row r="3573" spans="1:4">
      <c r="A3573" s="5">
        <v>3514</v>
      </c>
      <c r="B3573" s="1144">
        <f>'Acct Summary 7-9'!K17</f>
        <v>0</v>
      </c>
      <c r="C3573" s="2" t="s">
        <v>516</v>
      </c>
      <c r="D3573" s="2" t="str">
        <f t="shared" si="54"/>
        <v>Error?</v>
      </c>
    </row>
    <row r="3574" spans="1:4">
      <c r="A3574" s="5">
        <v>3515</v>
      </c>
      <c r="B3574" s="1144">
        <f>'Acct Summary 7-9'!K20</f>
        <v>952</v>
      </c>
      <c r="C3574" s="2" t="s">
        <v>516</v>
      </c>
      <c r="D3574" s="2" t="str">
        <f t="shared" si="54"/>
        <v>Error?</v>
      </c>
    </row>
    <row r="3575" spans="1:4">
      <c r="A3575" s="5">
        <v>3516</v>
      </c>
      <c r="B3575" s="1144">
        <f>'Acct Summary 7-9'!K26</f>
        <v>0</v>
      </c>
      <c r="C3575" s="2" t="s">
        <v>516</v>
      </c>
      <c r="D3575" s="2" t="str">
        <f t="shared" si="54"/>
        <v>Error?</v>
      </c>
    </row>
    <row r="3576" spans="1:4">
      <c r="A3576" s="5">
        <v>3517</v>
      </c>
      <c r="B3576" s="1144">
        <f>'Acct Summary 7-9'!K28</f>
        <v>0</v>
      </c>
      <c r="C3576" s="2" t="s">
        <v>516</v>
      </c>
      <c r="D3576" s="2" t="str">
        <f t="shared" si="54"/>
        <v>Error?</v>
      </c>
    </row>
    <row r="3577" spans="1:4">
      <c r="A3577" s="5">
        <v>3518</v>
      </c>
      <c r="B3577" s="1144">
        <f>'Acct Summary 7-9'!K33</f>
        <v>0</v>
      </c>
      <c r="D3577" s="2" t="str">
        <f t="shared" si="54"/>
        <v>Error?</v>
      </c>
    </row>
    <row r="3578" spans="1:4">
      <c r="A3578" s="5">
        <v>3519</v>
      </c>
      <c r="B3578" s="1144">
        <f>'Acct Summary 7-9'!K34</f>
        <v>0</v>
      </c>
      <c r="D3578" s="2" t="str">
        <f t="shared" si="54"/>
        <v>Error?</v>
      </c>
    </row>
    <row r="3579" spans="1:4">
      <c r="A3579" s="5">
        <v>3520</v>
      </c>
      <c r="B3579" s="1144">
        <f>'Acct Summary 7-9'!K35</f>
        <v>0</v>
      </c>
      <c r="D3579" s="2" t="str">
        <f t="shared" si="54"/>
        <v>Error?</v>
      </c>
    </row>
    <row r="3580" spans="1:4">
      <c r="A3580" s="5">
        <v>3521</v>
      </c>
      <c r="B3580" s="1144">
        <f>'Acct Summary 7-9'!K36</f>
        <v>0</v>
      </c>
      <c r="D3580" s="2" t="str">
        <f t="shared" si="54"/>
        <v>Error?</v>
      </c>
    </row>
    <row r="3581" spans="1:4">
      <c r="A3581" s="5">
        <v>3522</v>
      </c>
      <c r="B3581" s="1144">
        <f>'Acct Summary 7-9'!K43</f>
        <v>0</v>
      </c>
      <c r="D3581" s="2" t="str">
        <f t="shared" ref="D3581:D3644" si="55">IF(ISBLANK(B3581),"OK",IF(A3581-B3581=0,"OK","Error?"))</f>
        <v>Error?</v>
      </c>
    </row>
    <row r="3582" spans="1:4">
      <c r="A3582" s="5">
        <v>3523</v>
      </c>
      <c r="B3582" s="1144">
        <f>'Acct Summary 7-9'!K44</f>
        <v>0</v>
      </c>
      <c r="D3582" s="2" t="str">
        <f t="shared" si="55"/>
        <v>Error?</v>
      </c>
    </row>
    <row r="3583" spans="1:4">
      <c r="A3583" s="12">
        <v>3524</v>
      </c>
      <c r="B3583" s="1144">
        <f>'Acct Summary 7-9'!K75</f>
        <v>0</v>
      </c>
      <c r="D3583" s="2" t="str">
        <f t="shared" si="55"/>
        <v>Error?</v>
      </c>
    </row>
    <row r="3584" spans="1:4">
      <c r="A3584" s="5">
        <v>3525</v>
      </c>
      <c r="B3584" s="1144">
        <f>'Acct Summary 7-9'!K76</f>
        <v>0</v>
      </c>
      <c r="C3584" s="2" t="s">
        <v>516</v>
      </c>
      <c r="D3584" s="2" t="str">
        <f t="shared" si="55"/>
        <v>Error?</v>
      </c>
    </row>
    <row r="3585" spans="1:4">
      <c r="A3585" s="5">
        <v>3526</v>
      </c>
      <c r="B3585" s="1144">
        <f>'Acct Summary 7-9'!K77</f>
        <v>0</v>
      </c>
      <c r="D3585" s="2" t="str">
        <f t="shared" si="55"/>
        <v>Error?</v>
      </c>
    </row>
    <row r="3586" spans="1:4">
      <c r="A3586" s="5">
        <v>3527</v>
      </c>
      <c r="B3586" s="1144">
        <f>'Acct Summary 7-9'!K78</f>
        <v>952</v>
      </c>
      <c r="C3586" s="2" t="s">
        <v>516</v>
      </c>
      <c r="D3586" s="2" t="str">
        <f t="shared" si="55"/>
        <v>Error?</v>
      </c>
    </row>
    <row r="3587" spans="1:4">
      <c r="A3587" s="5">
        <v>3528</v>
      </c>
      <c r="B3587" s="1144">
        <f>'Acct Summary 7-9'!K79</f>
        <v>67882</v>
      </c>
      <c r="C3587" s="2" t="s">
        <v>516</v>
      </c>
      <c r="D3587" s="2" t="str">
        <f t="shared" si="55"/>
        <v>Error?</v>
      </c>
    </row>
    <row r="3588" spans="1:4">
      <c r="A3588" s="5">
        <v>3529</v>
      </c>
      <c r="B3588" s="1144">
        <f>'Acct Summary 7-9'!K80</f>
        <v>0</v>
      </c>
      <c r="C3588" s="2" t="s">
        <v>516</v>
      </c>
      <c r="D3588" s="2" t="str">
        <f t="shared" si="55"/>
        <v>Error?</v>
      </c>
    </row>
    <row r="3589" spans="1:4">
      <c r="A3589" s="5">
        <v>3530</v>
      </c>
      <c r="B3589" s="1144">
        <f>'Acct Summary 7-9'!K81</f>
        <v>68834</v>
      </c>
      <c r="D3589" s="2" t="str">
        <f t="shared" si="55"/>
        <v>Error?</v>
      </c>
    </row>
    <row r="3590" spans="1:4">
      <c r="A3590" s="10">
        <v>3531</v>
      </c>
      <c r="B3590" s="1144"/>
      <c r="D3590" s="2" t="str">
        <f t="shared" si="55"/>
        <v>OK</v>
      </c>
    </row>
    <row r="3591" spans="1:4">
      <c r="A3591" s="10">
        <v>3532</v>
      </c>
      <c r="B3591" s="1144"/>
      <c r="C3591" s="2" t="s">
        <v>516</v>
      </c>
      <c r="D3591" s="2" t="str">
        <f t="shared" si="55"/>
        <v>OK</v>
      </c>
    </row>
    <row r="3592" spans="1:4">
      <c r="A3592" s="10">
        <v>3533</v>
      </c>
      <c r="B3592" s="1144"/>
      <c r="D3592" s="2" t="str">
        <f t="shared" si="55"/>
        <v>OK</v>
      </c>
    </row>
    <row r="3593" spans="1:4">
      <c r="A3593" s="10">
        <v>3534</v>
      </c>
      <c r="B3593" s="1144"/>
      <c r="D3593" s="2" t="str">
        <f t="shared" si="55"/>
        <v>OK</v>
      </c>
    </row>
    <row r="3594" spans="1:4">
      <c r="A3594" s="10">
        <v>3535</v>
      </c>
      <c r="B3594" s="1144"/>
      <c r="D3594" s="2" t="str">
        <f t="shared" si="55"/>
        <v>OK</v>
      </c>
    </row>
    <row r="3595" spans="1:4">
      <c r="A3595" s="10">
        <v>3536</v>
      </c>
      <c r="B3595" s="1144"/>
      <c r="D3595" s="2" t="str">
        <f t="shared" si="55"/>
        <v>OK</v>
      </c>
    </row>
    <row r="3596" spans="1:4">
      <c r="A3596" s="10">
        <v>3537</v>
      </c>
      <c r="B3596" s="1144"/>
      <c r="D3596" s="2" t="str">
        <f t="shared" si="55"/>
        <v>OK</v>
      </c>
    </row>
    <row r="3597" spans="1:4">
      <c r="A3597" s="10">
        <v>3538</v>
      </c>
      <c r="B3597" s="1144"/>
      <c r="D3597" s="2" t="str">
        <f t="shared" si="55"/>
        <v>OK</v>
      </c>
    </row>
    <row r="3598" spans="1:4">
      <c r="A3598" s="10">
        <v>3539</v>
      </c>
      <c r="B3598" s="1144"/>
      <c r="D3598" s="2" t="str">
        <f t="shared" si="55"/>
        <v>OK</v>
      </c>
    </row>
    <row r="3599" spans="1:4">
      <c r="A3599" s="10">
        <v>3540</v>
      </c>
      <c r="B3599" s="1144"/>
      <c r="D3599" s="2" t="str">
        <f t="shared" si="55"/>
        <v>OK</v>
      </c>
    </row>
    <row r="3600" spans="1:4">
      <c r="A3600" s="10">
        <v>3541</v>
      </c>
      <c r="B3600" s="1144"/>
      <c r="D3600" s="2" t="str">
        <f t="shared" si="55"/>
        <v>OK</v>
      </c>
    </row>
    <row r="3601" spans="1:4">
      <c r="A3601" s="10">
        <v>3542</v>
      </c>
      <c r="B3601" s="1144"/>
      <c r="D3601" s="2" t="str">
        <f t="shared" si="55"/>
        <v>OK</v>
      </c>
    </row>
    <row r="3602" spans="1:4">
      <c r="A3602" s="10">
        <v>3543</v>
      </c>
      <c r="B3602" s="1144"/>
      <c r="D3602" s="2" t="str">
        <f t="shared" si="55"/>
        <v>OK</v>
      </c>
    </row>
    <row r="3603" spans="1:4">
      <c r="A3603" s="10">
        <v>3544</v>
      </c>
      <c r="B3603" s="1144"/>
      <c r="D3603" s="2" t="str">
        <f t="shared" si="55"/>
        <v>OK</v>
      </c>
    </row>
    <row r="3604" spans="1:4">
      <c r="A3604" s="10">
        <v>3545</v>
      </c>
      <c r="B3604" s="1144"/>
      <c r="D3604" s="2" t="str">
        <f t="shared" si="55"/>
        <v>OK</v>
      </c>
    </row>
    <row r="3605" spans="1:4">
      <c r="A3605" s="10">
        <v>3546</v>
      </c>
      <c r="B3605" s="1144"/>
      <c r="D3605" s="2" t="str">
        <f t="shared" si="55"/>
        <v>OK</v>
      </c>
    </row>
    <row r="3606" spans="1:4">
      <c r="A3606" s="10">
        <v>3547</v>
      </c>
      <c r="B3606" s="1144"/>
      <c r="D3606" s="2" t="str">
        <f t="shared" si="55"/>
        <v>OK</v>
      </c>
    </row>
    <row r="3607" spans="1:4">
      <c r="A3607" s="10">
        <v>3548</v>
      </c>
      <c r="B3607" s="1144"/>
      <c r="D3607" s="2" t="str">
        <f t="shared" si="55"/>
        <v>OK</v>
      </c>
    </row>
    <row r="3608" spans="1:4">
      <c r="A3608" s="10">
        <v>3549</v>
      </c>
      <c r="B3608" s="1144"/>
      <c r="D3608" s="2" t="str">
        <f t="shared" si="55"/>
        <v>OK</v>
      </c>
    </row>
    <row r="3609" spans="1:4">
      <c r="A3609" s="10">
        <v>3550</v>
      </c>
      <c r="B3609" s="1144"/>
      <c r="D3609" s="2" t="str">
        <f t="shared" si="55"/>
        <v>OK</v>
      </c>
    </row>
    <row r="3610" spans="1:4">
      <c r="A3610" s="10">
        <v>3551</v>
      </c>
      <c r="B3610" s="1144"/>
      <c r="D3610" s="2" t="str">
        <f t="shared" si="55"/>
        <v>OK</v>
      </c>
    </row>
    <row r="3611" spans="1:4">
      <c r="A3611" s="10">
        <v>3552</v>
      </c>
      <c r="B3611" s="1144"/>
      <c r="D3611" s="2" t="str">
        <f t="shared" si="55"/>
        <v>OK</v>
      </c>
    </row>
    <row r="3612" spans="1:4">
      <c r="A3612" s="10">
        <v>3553</v>
      </c>
      <c r="B3612" s="1144"/>
      <c r="D3612" s="2" t="str">
        <f t="shared" si="55"/>
        <v>OK</v>
      </c>
    </row>
    <row r="3613" spans="1:4">
      <c r="A3613" s="10">
        <v>3554</v>
      </c>
      <c r="B3613" s="1144"/>
      <c r="D3613" s="2" t="str">
        <f t="shared" si="55"/>
        <v>OK</v>
      </c>
    </row>
    <row r="3614" spans="1:4">
      <c r="A3614" s="10">
        <v>3555</v>
      </c>
      <c r="B3614" s="1144"/>
      <c r="D3614" s="2" t="str">
        <f t="shared" si="55"/>
        <v>OK</v>
      </c>
    </row>
    <row r="3615" spans="1:4">
      <c r="A3615" s="5">
        <v>3556</v>
      </c>
      <c r="B3615" s="1144">
        <f>'Expenditures 16-24'!C428</f>
        <v>0</v>
      </c>
      <c r="D3615" s="2" t="str">
        <f t="shared" si="55"/>
        <v>Error?</v>
      </c>
    </row>
    <row r="3616" spans="1:4">
      <c r="A3616" s="5">
        <v>3557</v>
      </c>
      <c r="B3616" s="1144">
        <f>'Expenditures 16-24'!C429</f>
        <v>0</v>
      </c>
      <c r="D3616" s="2" t="str">
        <f t="shared" si="55"/>
        <v>Error?</v>
      </c>
    </row>
    <row r="3617" spans="1:4">
      <c r="A3617" s="5">
        <v>3558</v>
      </c>
      <c r="B3617" s="1144">
        <f>'Expenditures 16-24'!C430</f>
        <v>0</v>
      </c>
      <c r="D3617" s="2" t="str">
        <f t="shared" si="55"/>
        <v>Error?</v>
      </c>
    </row>
    <row r="3618" spans="1:4">
      <c r="A3618" s="5">
        <v>3559</v>
      </c>
      <c r="B3618" s="1144">
        <f>'Expenditures 16-24'!C431</f>
        <v>0</v>
      </c>
      <c r="D3618" s="2" t="str">
        <f t="shared" si="55"/>
        <v>Error?</v>
      </c>
    </row>
    <row r="3619" spans="1:4">
      <c r="A3619" s="5">
        <v>3560</v>
      </c>
      <c r="B3619" s="1144">
        <f>'Expenditures 16-24'!C432</f>
        <v>0</v>
      </c>
      <c r="C3619" s="2" t="s">
        <v>516</v>
      </c>
      <c r="D3619" s="2" t="str">
        <f t="shared" si="55"/>
        <v>Error?</v>
      </c>
    </row>
    <row r="3620" spans="1:4">
      <c r="A3620" s="5">
        <v>3561</v>
      </c>
      <c r="B3620" s="1144">
        <f>'Expenditures 16-24'!C447</f>
        <v>0</v>
      </c>
      <c r="D3620" s="2" t="str">
        <f t="shared" si="55"/>
        <v>Error?</v>
      </c>
    </row>
    <row r="3621" spans="1:4">
      <c r="A3621" s="10">
        <v>3562</v>
      </c>
      <c r="B3621" s="1144"/>
      <c r="C3621" s="2" t="s">
        <v>516</v>
      </c>
      <c r="D3621" s="2" t="str">
        <f t="shared" si="55"/>
        <v>OK</v>
      </c>
    </row>
    <row r="3622" spans="1:4">
      <c r="A3622" s="5">
        <v>3563</v>
      </c>
      <c r="B3622" s="1144">
        <f>'Expenditures 16-24'!D428</f>
        <v>0</v>
      </c>
      <c r="C3622" s="2" t="s">
        <v>516</v>
      </c>
      <c r="D3622" s="2" t="str">
        <f t="shared" si="55"/>
        <v>Error?</v>
      </c>
    </row>
    <row r="3623" spans="1:4">
      <c r="A3623" s="5">
        <v>3564</v>
      </c>
      <c r="B3623" s="1144">
        <f>'Expenditures 16-24'!D429</f>
        <v>0</v>
      </c>
      <c r="D3623" s="2" t="str">
        <f t="shared" si="55"/>
        <v>Error?</v>
      </c>
    </row>
    <row r="3624" spans="1:4">
      <c r="A3624" s="5">
        <v>3565</v>
      </c>
      <c r="B3624" s="1144">
        <f>'Expenditures 16-24'!D430</f>
        <v>0</v>
      </c>
      <c r="D3624" s="2" t="str">
        <f t="shared" si="55"/>
        <v>Error?</v>
      </c>
    </row>
    <row r="3625" spans="1:4">
      <c r="A3625" s="5">
        <v>3566</v>
      </c>
      <c r="B3625" s="1144">
        <f>'Expenditures 16-24'!D431</f>
        <v>0</v>
      </c>
      <c r="D3625" s="2" t="str">
        <f t="shared" si="55"/>
        <v>Error?</v>
      </c>
    </row>
    <row r="3626" spans="1:4">
      <c r="A3626" s="5">
        <v>3567</v>
      </c>
      <c r="B3626" s="1144">
        <f>'Expenditures 16-24'!D432</f>
        <v>0</v>
      </c>
      <c r="C3626" s="2" t="s">
        <v>516</v>
      </c>
      <c r="D3626" s="2" t="str">
        <f t="shared" si="55"/>
        <v>Error?</v>
      </c>
    </row>
    <row r="3627" spans="1:4">
      <c r="A3627" s="5">
        <v>3568</v>
      </c>
      <c r="B3627" s="1144">
        <f>'Expenditures 16-24'!D447</f>
        <v>0</v>
      </c>
      <c r="D3627" s="2" t="str">
        <f t="shared" si="55"/>
        <v>Error?</v>
      </c>
    </row>
    <row r="3628" spans="1:4">
      <c r="A3628" s="10">
        <v>3569</v>
      </c>
      <c r="B3628" s="1144"/>
      <c r="C3628" s="2" t="s">
        <v>516</v>
      </c>
      <c r="D3628" s="2" t="str">
        <f t="shared" si="55"/>
        <v>OK</v>
      </c>
    </row>
    <row r="3629" spans="1:4">
      <c r="A3629" s="5">
        <v>3570</v>
      </c>
      <c r="B3629" s="1144">
        <f>'Expenditures 16-24'!E428</f>
        <v>0</v>
      </c>
      <c r="C3629" s="2" t="s">
        <v>516</v>
      </c>
      <c r="D3629" s="2" t="str">
        <f t="shared" si="55"/>
        <v>Error?</v>
      </c>
    </row>
    <row r="3630" spans="1:4">
      <c r="A3630" s="5">
        <v>3571</v>
      </c>
      <c r="B3630" s="1144">
        <f>'Expenditures 16-24'!E429</f>
        <v>0</v>
      </c>
      <c r="D3630" s="2" t="str">
        <f t="shared" si="55"/>
        <v>Error?</v>
      </c>
    </row>
    <row r="3631" spans="1:4">
      <c r="A3631" s="5">
        <v>3572</v>
      </c>
      <c r="B3631" s="1144">
        <f>'Expenditures 16-24'!E430</f>
        <v>0</v>
      </c>
      <c r="D3631" s="2" t="str">
        <f t="shared" si="55"/>
        <v>Error?</v>
      </c>
    </row>
    <row r="3632" spans="1:4">
      <c r="A3632" s="5">
        <v>3573</v>
      </c>
      <c r="B3632" s="1144">
        <f>'Expenditures 16-24'!E431</f>
        <v>0</v>
      </c>
      <c r="D3632" s="2" t="str">
        <f t="shared" si="55"/>
        <v>Error?</v>
      </c>
    </row>
    <row r="3633" spans="1:4">
      <c r="A3633" s="5">
        <v>3574</v>
      </c>
      <c r="B3633" s="1144">
        <f>'Expenditures 16-24'!E432</f>
        <v>0</v>
      </c>
      <c r="C3633" s="2" t="s">
        <v>516</v>
      </c>
      <c r="D3633" s="2" t="str">
        <f t="shared" si="55"/>
        <v>Error?</v>
      </c>
    </row>
    <row r="3634" spans="1:4">
      <c r="A3634" s="5">
        <v>3575</v>
      </c>
      <c r="B3634" s="1144">
        <f>'Expenditures 16-24'!E447</f>
        <v>0</v>
      </c>
      <c r="D3634" s="2" t="str">
        <f t="shared" si="55"/>
        <v>Error?</v>
      </c>
    </row>
    <row r="3635" spans="1:4">
      <c r="A3635" s="10">
        <v>3576</v>
      </c>
      <c r="B3635" s="1144"/>
      <c r="C3635" s="2" t="s">
        <v>516</v>
      </c>
      <c r="D3635" s="2" t="str">
        <f t="shared" si="55"/>
        <v>OK</v>
      </c>
    </row>
    <row r="3636" spans="1:4">
      <c r="A3636" s="5">
        <v>3577</v>
      </c>
      <c r="B3636" s="1144">
        <f>'Expenditures 16-24'!F428</f>
        <v>0</v>
      </c>
      <c r="C3636" s="2" t="s">
        <v>516</v>
      </c>
      <c r="D3636" s="2" t="str">
        <f t="shared" si="55"/>
        <v>Error?</v>
      </c>
    </row>
    <row r="3637" spans="1:4">
      <c r="A3637" s="5">
        <v>3578</v>
      </c>
      <c r="B3637" s="1144">
        <f>'Expenditures 16-24'!F429</f>
        <v>0</v>
      </c>
      <c r="D3637" s="2" t="str">
        <f t="shared" si="55"/>
        <v>Error?</v>
      </c>
    </row>
    <row r="3638" spans="1:4">
      <c r="A3638" s="5">
        <v>3579</v>
      </c>
      <c r="B3638" s="1144">
        <f>'Expenditures 16-24'!F430</f>
        <v>0</v>
      </c>
      <c r="D3638" s="2" t="str">
        <f t="shared" si="55"/>
        <v>Error?</v>
      </c>
    </row>
    <row r="3639" spans="1:4">
      <c r="A3639" s="5">
        <v>3580</v>
      </c>
      <c r="B3639" s="1144">
        <f>'Expenditures 16-24'!F431</f>
        <v>0</v>
      </c>
      <c r="D3639" s="2" t="str">
        <f t="shared" si="55"/>
        <v>Error?</v>
      </c>
    </row>
    <row r="3640" spans="1:4">
      <c r="A3640" s="5">
        <v>3581</v>
      </c>
      <c r="B3640" s="1144">
        <f>'Expenditures 16-24'!F432</f>
        <v>0</v>
      </c>
      <c r="C3640" s="2" t="s">
        <v>516</v>
      </c>
      <c r="D3640" s="2" t="str">
        <f t="shared" si="55"/>
        <v>Error?</v>
      </c>
    </row>
    <row r="3641" spans="1:4">
      <c r="A3641" s="5">
        <v>3582</v>
      </c>
      <c r="B3641" s="1144">
        <f>'Expenditures 16-24'!F447</f>
        <v>0</v>
      </c>
      <c r="D3641" s="2" t="str">
        <f t="shared" si="55"/>
        <v>Error?</v>
      </c>
    </row>
    <row r="3642" spans="1:4">
      <c r="A3642" s="10">
        <v>3583</v>
      </c>
      <c r="B3642" s="1144"/>
      <c r="C3642" s="2" t="s">
        <v>516</v>
      </c>
      <c r="D3642" s="2" t="str">
        <f t="shared" si="55"/>
        <v>OK</v>
      </c>
    </row>
    <row r="3643" spans="1:4">
      <c r="A3643" s="5">
        <v>3584</v>
      </c>
      <c r="B3643" s="1144">
        <f>'Expenditures 16-24'!G428</f>
        <v>0</v>
      </c>
      <c r="C3643" s="2" t="s">
        <v>516</v>
      </c>
      <c r="D3643" s="2" t="str">
        <f t="shared" si="55"/>
        <v>Error?</v>
      </c>
    </row>
    <row r="3644" spans="1:4">
      <c r="A3644" s="5">
        <v>3585</v>
      </c>
      <c r="B3644" s="1144">
        <f>'Expenditures 16-24'!G429</f>
        <v>0</v>
      </c>
      <c r="D3644" s="2" t="str">
        <f t="shared" si="55"/>
        <v>Error?</v>
      </c>
    </row>
    <row r="3645" spans="1:4">
      <c r="A3645" s="5">
        <v>3586</v>
      </c>
      <c r="B3645" s="1144">
        <f>'Expenditures 16-24'!G430</f>
        <v>0</v>
      </c>
      <c r="D3645" s="2" t="str">
        <f t="shared" ref="D3645:D3708" si="56">IF(ISBLANK(B3645),"OK",IF(A3645-B3645=0,"OK","Error?"))</f>
        <v>Error?</v>
      </c>
    </row>
    <row r="3646" spans="1:4">
      <c r="A3646" s="5">
        <v>3587</v>
      </c>
      <c r="B3646" s="1144">
        <f>'Expenditures 16-24'!G431</f>
        <v>0</v>
      </c>
      <c r="D3646" s="2" t="str">
        <f t="shared" si="56"/>
        <v>Error?</v>
      </c>
    </row>
    <row r="3647" spans="1:4">
      <c r="A3647" s="5">
        <v>3588</v>
      </c>
      <c r="B3647" s="1144">
        <f>'Expenditures 16-24'!G432</f>
        <v>0</v>
      </c>
      <c r="C3647" s="2" t="s">
        <v>516</v>
      </c>
      <c r="D3647" s="2" t="str">
        <f t="shared" si="56"/>
        <v>Error?</v>
      </c>
    </row>
    <row r="3648" spans="1:4">
      <c r="A3648" s="5">
        <v>3589</v>
      </c>
      <c r="B3648" s="1144">
        <f>'Expenditures 16-24'!G447</f>
        <v>0</v>
      </c>
      <c r="D3648" s="2" t="str">
        <f t="shared" si="56"/>
        <v>Error?</v>
      </c>
    </row>
    <row r="3649" spans="1:4">
      <c r="A3649" s="10">
        <v>3590</v>
      </c>
      <c r="B3649" s="1144"/>
      <c r="C3649" s="2" t="s">
        <v>516</v>
      </c>
      <c r="D3649" s="2" t="str">
        <f t="shared" si="56"/>
        <v>OK</v>
      </c>
    </row>
    <row r="3650" spans="1:4">
      <c r="A3650" s="5">
        <v>3591</v>
      </c>
      <c r="B3650" s="1144">
        <f>'Expenditures 16-24'!H428</f>
        <v>0</v>
      </c>
      <c r="C3650" s="2" t="s">
        <v>516</v>
      </c>
      <c r="D3650" s="2" t="str">
        <f t="shared" si="56"/>
        <v>Error?</v>
      </c>
    </row>
    <row r="3651" spans="1:4">
      <c r="A3651" s="5">
        <v>3592</v>
      </c>
      <c r="B3651" s="1144">
        <f>'Expenditures 16-24'!H429</f>
        <v>0</v>
      </c>
      <c r="D3651" s="2" t="str">
        <f t="shared" si="56"/>
        <v>Error?</v>
      </c>
    </row>
    <row r="3652" spans="1:4">
      <c r="A3652" s="5">
        <v>3593</v>
      </c>
      <c r="B3652" s="1144">
        <f>'Expenditures 16-24'!H430</f>
        <v>0</v>
      </c>
      <c r="D3652" s="2" t="str">
        <f t="shared" si="56"/>
        <v>Error?</v>
      </c>
    </row>
    <row r="3653" spans="1:4">
      <c r="A3653" s="5">
        <v>3594</v>
      </c>
      <c r="B3653" s="1144">
        <f>'Expenditures 16-24'!H431</f>
        <v>0</v>
      </c>
      <c r="D3653" s="2" t="str">
        <f t="shared" si="56"/>
        <v>Error?</v>
      </c>
    </row>
    <row r="3654" spans="1:4">
      <c r="A3654" s="5">
        <v>3595</v>
      </c>
      <c r="B3654" s="1144">
        <f>'Expenditures 16-24'!H432</f>
        <v>0</v>
      </c>
      <c r="C3654" s="2" t="s">
        <v>516</v>
      </c>
      <c r="D3654" s="2" t="str">
        <f t="shared" si="56"/>
        <v>Error?</v>
      </c>
    </row>
    <row r="3655" spans="1:4">
      <c r="A3655" s="5">
        <v>3596</v>
      </c>
      <c r="B3655" s="1144">
        <f>'Expenditures 16-24'!H440</f>
        <v>0</v>
      </c>
      <c r="D3655" s="2" t="str">
        <f t="shared" si="56"/>
        <v>Error?</v>
      </c>
    </row>
    <row r="3656" spans="1:4">
      <c r="A3656" s="12">
        <v>3597</v>
      </c>
      <c r="B3656" s="1144">
        <f>'Expenditures 16-24'!H442</f>
        <v>0</v>
      </c>
      <c r="C3656" s="2" t="s">
        <v>516</v>
      </c>
      <c r="D3656" s="2" t="str">
        <f t="shared" si="56"/>
        <v>Error?</v>
      </c>
    </row>
    <row r="3657" spans="1:4">
      <c r="A3657" s="10">
        <v>3598</v>
      </c>
      <c r="B3657" s="1144"/>
      <c r="D3657" s="2" t="str">
        <f t="shared" si="56"/>
        <v>OK</v>
      </c>
    </row>
    <row r="3658" spans="1:4">
      <c r="A3658" s="5">
        <v>3599</v>
      </c>
      <c r="B3658" s="1144">
        <f>'Expenditures 16-24'!H447</f>
        <v>0</v>
      </c>
      <c r="D3658" s="2" t="str">
        <f t="shared" si="56"/>
        <v>Error?</v>
      </c>
    </row>
    <row r="3659" spans="1:4">
      <c r="A3659" s="11">
        <v>3600</v>
      </c>
      <c r="B3659" s="1144"/>
      <c r="D3659" s="2" t="str">
        <f t="shared" si="56"/>
        <v>OK</v>
      </c>
    </row>
    <row r="3660" spans="1:4">
      <c r="A3660" s="10">
        <v>3601</v>
      </c>
      <c r="B3660" s="1144"/>
      <c r="C3660" s="2" t="s">
        <v>516</v>
      </c>
      <c r="D3660" s="2" t="str">
        <f t="shared" si="56"/>
        <v>OK</v>
      </c>
    </row>
    <row r="3661" spans="1:4">
      <c r="A3661" s="11">
        <v>3602</v>
      </c>
      <c r="B3661" s="1144"/>
      <c r="D3661" s="2" t="str">
        <f t="shared" si="56"/>
        <v>OK</v>
      </c>
    </row>
    <row r="3662" spans="1:4">
      <c r="A3662" s="10">
        <v>3603</v>
      </c>
      <c r="B3662" s="1144"/>
      <c r="D3662" s="2" t="str">
        <f t="shared" si="56"/>
        <v>OK</v>
      </c>
    </row>
    <row r="3663" spans="1:4">
      <c r="A3663" s="10">
        <v>3604</v>
      </c>
      <c r="B3663" s="1144"/>
      <c r="D3663" s="2" t="str">
        <f t="shared" si="56"/>
        <v>OK</v>
      </c>
    </row>
    <row r="3664" spans="1:4">
      <c r="A3664" s="10">
        <v>3605</v>
      </c>
      <c r="B3664" s="1144"/>
      <c r="C3664" s="2" t="s">
        <v>516</v>
      </c>
      <c r="D3664" s="2" t="str">
        <f t="shared" si="56"/>
        <v>OK</v>
      </c>
    </row>
    <row r="3665" spans="1:4">
      <c r="A3665" s="10">
        <v>3606</v>
      </c>
      <c r="B3665" s="1144"/>
      <c r="D3665" s="2" t="str">
        <f t="shared" si="56"/>
        <v>OK</v>
      </c>
    </row>
    <row r="3666" spans="1:4">
      <c r="A3666" s="5">
        <v>3607</v>
      </c>
      <c r="B3666" s="1144">
        <f>'Expenditures 16-24'!K428</f>
        <v>0</v>
      </c>
      <c r="D3666" s="2" t="str">
        <f t="shared" si="56"/>
        <v>Error?</v>
      </c>
    </row>
    <row r="3667" spans="1:4">
      <c r="A3667" s="5">
        <v>3608</v>
      </c>
      <c r="B3667" s="1144">
        <f>'Expenditures 16-24'!K429</f>
        <v>0</v>
      </c>
      <c r="D3667" s="2" t="str">
        <f t="shared" si="56"/>
        <v>Error?</v>
      </c>
    </row>
    <row r="3668" spans="1:4">
      <c r="A3668" s="5">
        <v>3609</v>
      </c>
      <c r="B3668" s="1144">
        <f>'Expenditures 16-24'!K430</f>
        <v>0</v>
      </c>
      <c r="C3668" s="2" t="s">
        <v>516</v>
      </c>
      <c r="D3668" s="2" t="str">
        <f t="shared" si="56"/>
        <v>Error?</v>
      </c>
    </row>
    <row r="3669" spans="1:4">
      <c r="A3669" s="5">
        <v>3610</v>
      </c>
      <c r="B3669" s="1144">
        <f>'Expenditures 16-24'!K431</f>
        <v>0</v>
      </c>
      <c r="C3669" s="2" t="s">
        <v>516</v>
      </c>
      <c r="D3669" s="2" t="str">
        <f t="shared" si="56"/>
        <v>Error?</v>
      </c>
    </row>
    <row r="3670" spans="1:4">
      <c r="A3670" s="5">
        <v>3611</v>
      </c>
      <c r="B3670" s="1144">
        <f>'Expenditures 16-24'!K432</f>
        <v>0</v>
      </c>
      <c r="C3670" s="2" t="s">
        <v>516</v>
      </c>
      <c r="D3670" s="2" t="str">
        <f t="shared" si="56"/>
        <v>Error?</v>
      </c>
    </row>
    <row r="3671" spans="1:4">
      <c r="A3671" s="5">
        <v>3612</v>
      </c>
      <c r="B3671" s="1144">
        <f>'Expenditures 16-24'!K436</f>
        <v>0</v>
      </c>
      <c r="C3671" s="2" t="s">
        <v>516</v>
      </c>
      <c r="D3671" s="2" t="str">
        <f t="shared" si="56"/>
        <v>Error?</v>
      </c>
    </row>
    <row r="3672" spans="1:4">
      <c r="A3672" s="12">
        <v>3613</v>
      </c>
      <c r="B3672" s="1144">
        <f>'Expenditures 16-24'!K437</f>
        <v>0</v>
      </c>
      <c r="C3672" s="2" t="s">
        <v>516</v>
      </c>
      <c r="D3672" s="2" t="str">
        <f t="shared" si="56"/>
        <v>Error?</v>
      </c>
    </row>
    <row r="3673" spans="1:4">
      <c r="A3673" s="5">
        <v>3614</v>
      </c>
      <c r="B3673" s="1144">
        <f>'Expenditures 16-24'!K440</f>
        <v>0</v>
      </c>
      <c r="C3673" s="2" t="s">
        <v>516</v>
      </c>
      <c r="D3673" s="2" t="str">
        <f t="shared" si="56"/>
        <v>Error?</v>
      </c>
    </row>
    <row r="3674" spans="1:4">
      <c r="A3674" s="12">
        <v>3615</v>
      </c>
      <c r="B3674" s="1144">
        <f>'Expenditures 16-24'!K442</f>
        <v>0</v>
      </c>
      <c r="D3674" s="2" t="str">
        <f t="shared" si="56"/>
        <v>Error?</v>
      </c>
    </row>
    <row r="3675" spans="1:4">
      <c r="A3675" s="10">
        <v>3616</v>
      </c>
      <c r="B3675" s="1144"/>
      <c r="C3675" s="2" t="s">
        <v>516</v>
      </c>
      <c r="D3675" s="2" t="str">
        <f t="shared" si="56"/>
        <v>OK</v>
      </c>
    </row>
    <row r="3676" spans="1:4">
      <c r="A3676" s="5">
        <v>3617</v>
      </c>
      <c r="B3676" s="1144">
        <f>'Expenditures 16-24'!K447</f>
        <v>0</v>
      </c>
      <c r="D3676" s="2" t="str">
        <f t="shared" si="56"/>
        <v>Error?</v>
      </c>
    </row>
    <row r="3677" spans="1:4">
      <c r="A3677" s="10">
        <v>3618</v>
      </c>
      <c r="B3677" s="1144"/>
      <c r="D3677" s="2" t="str">
        <f t="shared" si="56"/>
        <v>OK</v>
      </c>
    </row>
    <row r="3678" spans="1:4">
      <c r="A3678" s="10">
        <v>3619</v>
      </c>
      <c r="B3678" s="1144"/>
      <c r="C3678" s="2" t="s">
        <v>516</v>
      </c>
      <c r="D3678" s="2" t="str">
        <f t="shared" si="56"/>
        <v>OK</v>
      </c>
    </row>
    <row r="3679" spans="1:4">
      <c r="A3679" s="5">
        <v>3620</v>
      </c>
      <c r="B3679" s="1144">
        <f>'Expenditures 16-24'!K448</f>
        <v>952</v>
      </c>
      <c r="D3679" s="2" t="str">
        <f t="shared" si="56"/>
        <v>Error?</v>
      </c>
    </row>
    <row r="3680" spans="1:4">
      <c r="A3680" s="5">
        <v>3621</v>
      </c>
      <c r="B3680" s="1144">
        <f>'Short-Term Long-Term Debt 26'!C13</f>
        <v>0</v>
      </c>
      <c r="D3680" s="2" t="str">
        <f t="shared" si="56"/>
        <v>Error?</v>
      </c>
    </row>
    <row r="3681" spans="1:4">
      <c r="A3681" s="5">
        <v>3622</v>
      </c>
      <c r="B3681" s="1144">
        <f>'Short-Term Long-Term Debt 26'!C19</f>
        <v>0</v>
      </c>
      <c r="C3681" s="2" t="s">
        <v>516</v>
      </c>
      <c r="D3681" s="2" t="str">
        <f t="shared" si="56"/>
        <v>Error?</v>
      </c>
    </row>
    <row r="3682" spans="1:4">
      <c r="A3682" s="12">
        <v>3623</v>
      </c>
      <c r="B3682" s="1144">
        <f>'Short-Term Long-Term Debt 26'!D13</f>
        <v>0</v>
      </c>
      <c r="D3682" s="2" t="str">
        <f t="shared" si="56"/>
        <v>Error?</v>
      </c>
    </row>
    <row r="3683" spans="1:4">
      <c r="A3683" s="5">
        <v>3624</v>
      </c>
      <c r="B3683" s="1144">
        <f>'Short-Term Long-Term Debt 26'!D19</f>
        <v>0</v>
      </c>
      <c r="D3683" s="2" t="str">
        <f t="shared" si="56"/>
        <v>Error?</v>
      </c>
    </row>
    <row r="3684" spans="1:4">
      <c r="A3684" s="5">
        <v>3625</v>
      </c>
      <c r="B3684" s="1144">
        <f>'Short-Term Long-Term Debt 26'!E13</f>
        <v>0</v>
      </c>
      <c r="D3684" s="2" t="str">
        <f t="shared" si="56"/>
        <v>Error?</v>
      </c>
    </row>
    <row r="3685" spans="1:4">
      <c r="A3685" s="5">
        <v>3626</v>
      </c>
      <c r="B3685" s="1144">
        <f>'Short-Term Long-Term Debt 26'!E19</f>
        <v>0</v>
      </c>
      <c r="D3685" s="2" t="str">
        <f t="shared" si="56"/>
        <v>Error?</v>
      </c>
    </row>
    <row r="3686" spans="1:4">
      <c r="A3686" s="5">
        <v>3627</v>
      </c>
      <c r="B3686" s="1144">
        <f>'Short-Term Long-Term Debt 26'!F13</f>
        <v>0</v>
      </c>
      <c r="D3686" s="2" t="str">
        <f t="shared" si="56"/>
        <v>Error?</v>
      </c>
    </row>
    <row r="3687" spans="1:4">
      <c r="A3687" s="5">
        <v>3628</v>
      </c>
      <c r="B3687" s="1144">
        <f>'Short-Term Long-Term Debt 26'!F19</f>
        <v>0</v>
      </c>
      <c r="D3687" s="2" t="str">
        <f t="shared" si="56"/>
        <v>Error?</v>
      </c>
    </row>
    <row r="3688" spans="1:4">
      <c r="A3688" s="10">
        <v>3629</v>
      </c>
      <c r="B3688" s="1144"/>
      <c r="C3688" s="2" t="s">
        <v>516</v>
      </c>
      <c r="D3688" s="2" t="str">
        <f t="shared" si="56"/>
        <v>OK</v>
      </c>
    </row>
    <row r="3689" spans="1:4">
      <c r="A3689" s="10">
        <v>3630</v>
      </c>
      <c r="B3689" s="1144"/>
      <c r="C3689" s="2" t="s">
        <v>516</v>
      </c>
      <c r="D3689" s="2" t="str">
        <f t="shared" si="56"/>
        <v>OK</v>
      </c>
    </row>
    <row r="3690" spans="1:4">
      <c r="A3690" s="10">
        <v>3631</v>
      </c>
      <c r="B3690" s="1144"/>
      <c r="D3690" s="2" t="str">
        <f t="shared" si="56"/>
        <v>OK</v>
      </c>
    </row>
    <row r="3691" spans="1:4">
      <c r="A3691" s="10">
        <v>3632</v>
      </c>
      <c r="B3691" s="1144"/>
      <c r="D3691" s="2" t="str">
        <f t="shared" si="56"/>
        <v>OK</v>
      </c>
    </row>
    <row r="3692" spans="1:4">
      <c r="A3692" s="10">
        <v>3633</v>
      </c>
      <c r="B3692" s="1144"/>
      <c r="D3692" s="2" t="str">
        <f t="shared" si="56"/>
        <v>OK</v>
      </c>
    </row>
    <row r="3693" spans="1:4">
      <c r="A3693" s="10">
        <v>3634</v>
      </c>
      <c r="B3693" s="1144"/>
      <c r="D3693" s="2" t="str">
        <f t="shared" si="56"/>
        <v>OK</v>
      </c>
    </row>
    <row r="3694" spans="1:4">
      <c r="A3694" s="10">
        <v>3635</v>
      </c>
      <c r="B3694" s="1144"/>
      <c r="D3694" s="2" t="str">
        <f t="shared" si="56"/>
        <v>OK</v>
      </c>
    </row>
    <row r="3695" spans="1:4">
      <c r="A3695" s="10">
        <v>3636</v>
      </c>
      <c r="B3695" s="1144"/>
      <c r="D3695" s="2" t="str">
        <f t="shared" si="56"/>
        <v>OK</v>
      </c>
    </row>
    <row r="3696" spans="1:4">
      <c r="A3696" s="5">
        <v>3637</v>
      </c>
      <c r="B3696" s="1144">
        <f>'Acct Summary 7-9'!D30</f>
        <v>0</v>
      </c>
      <c r="D3696" s="2" t="str">
        <f t="shared" si="56"/>
        <v>Error?</v>
      </c>
    </row>
    <row r="3697" spans="1:4">
      <c r="A3697" s="5">
        <v>3638</v>
      </c>
      <c r="B3697" s="1144">
        <f>'Acct Summary 7-9'!E31</f>
        <v>0</v>
      </c>
      <c r="D3697" s="2" t="str">
        <f t="shared" si="56"/>
        <v>Error?</v>
      </c>
    </row>
    <row r="3698" spans="1:4">
      <c r="A3698" s="10">
        <v>3639</v>
      </c>
      <c r="B3698" s="1144"/>
      <c r="D3698" s="2" t="str">
        <f t="shared" si="56"/>
        <v>OK</v>
      </c>
    </row>
    <row r="3699" spans="1:4">
      <c r="A3699" s="10">
        <v>3640</v>
      </c>
      <c r="B3699" s="1144"/>
      <c r="D3699" s="2" t="str">
        <f t="shared" si="56"/>
        <v>OK</v>
      </c>
    </row>
    <row r="3700" spans="1:4">
      <c r="A3700" s="5">
        <v>3641</v>
      </c>
      <c r="B3700" s="1144">
        <f>'Acct Summary 7-9'!K52</f>
        <v>0</v>
      </c>
      <c r="D3700" s="2" t="str">
        <f t="shared" si="56"/>
        <v>Error?</v>
      </c>
    </row>
    <row r="3701" spans="1:4">
      <c r="A3701" s="5">
        <v>3642</v>
      </c>
      <c r="B3701" s="1144">
        <f>'Acct Summary 7-9'!K53</f>
        <v>0</v>
      </c>
      <c r="D3701" s="2" t="str">
        <f t="shared" si="56"/>
        <v>Error?</v>
      </c>
    </row>
    <row r="3702" spans="1:4">
      <c r="A3702" s="10">
        <v>3643</v>
      </c>
      <c r="B3702" s="1144"/>
      <c r="C3702" s="2" t="s">
        <v>516</v>
      </c>
      <c r="D3702" s="2" t="str">
        <f t="shared" si="56"/>
        <v>OK</v>
      </c>
    </row>
    <row r="3703" spans="1:4">
      <c r="A3703" s="10">
        <v>3644</v>
      </c>
      <c r="B3703" s="1144"/>
      <c r="C3703" s="2" t="s">
        <v>516</v>
      </c>
      <c r="D3703" s="2" t="str">
        <f t="shared" si="56"/>
        <v>OK</v>
      </c>
    </row>
    <row r="3704" spans="1:4">
      <c r="A3704" s="10">
        <v>3645</v>
      </c>
      <c r="B3704" s="1144"/>
      <c r="D3704" s="2" t="str">
        <f t="shared" si="56"/>
        <v>OK</v>
      </c>
    </row>
    <row r="3705" spans="1:4">
      <c r="A3705" s="10">
        <v>3646</v>
      </c>
      <c r="B3705" s="1144"/>
      <c r="D3705" s="2" t="str">
        <f t="shared" si="56"/>
        <v>OK</v>
      </c>
    </row>
    <row r="3706" spans="1:4">
      <c r="A3706" s="10">
        <v>3647</v>
      </c>
      <c r="B3706" s="1144"/>
      <c r="D3706" s="2" t="str">
        <f t="shared" si="56"/>
        <v>OK</v>
      </c>
    </row>
    <row r="3707" spans="1:4">
      <c r="A3707" s="10">
        <v>3648</v>
      </c>
      <c r="B3707" s="1144"/>
      <c r="D3707" s="2" t="str">
        <f t="shared" si="56"/>
        <v>OK</v>
      </c>
    </row>
    <row r="3708" spans="1:4">
      <c r="A3708" s="10">
        <v>3649</v>
      </c>
      <c r="B3708" s="1144"/>
      <c r="D3708" s="2" t="str">
        <f t="shared" si="56"/>
        <v>OK</v>
      </c>
    </row>
    <row r="3709" spans="1:4">
      <c r="A3709" s="10">
        <v>3650</v>
      </c>
      <c r="B3709" s="1144"/>
      <c r="D3709" s="2" t="str">
        <f t="shared" ref="D3709:D3772" si="57">IF(ISBLANK(B3709),"OK",IF(A3709-B3709=0,"OK","Error?"))</f>
        <v>OK</v>
      </c>
    </row>
    <row r="3710" spans="1:4">
      <c r="A3710" s="10">
        <v>3651</v>
      </c>
      <c r="B3710" s="1144"/>
      <c r="D3710" s="2" t="str">
        <f t="shared" si="57"/>
        <v>OK</v>
      </c>
    </row>
    <row r="3711" spans="1:4">
      <c r="A3711" s="10">
        <v>3652</v>
      </c>
      <c r="B3711" s="1144"/>
      <c r="D3711" s="2" t="str">
        <f t="shared" si="57"/>
        <v>OK</v>
      </c>
    </row>
    <row r="3712" spans="1:4">
      <c r="A3712" s="10">
        <v>3653</v>
      </c>
      <c r="B3712" s="1144"/>
      <c r="D3712" s="2" t="str">
        <f t="shared" si="57"/>
        <v>OK</v>
      </c>
    </row>
    <row r="3713" spans="1:4">
      <c r="A3713" s="10">
        <v>3654</v>
      </c>
      <c r="B3713" s="1144"/>
      <c r="D3713" s="2" t="str">
        <f t="shared" si="57"/>
        <v>OK</v>
      </c>
    </row>
    <row r="3714" spans="1:4">
      <c r="A3714" s="10">
        <v>3655</v>
      </c>
      <c r="B3714" s="1144"/>
      <c r="D3714" s="2" t="str">
        <f t="shared" si="57"/>
        <v>OK</v>
      </c>
    </row>
    <row r="3715" spans="1:4">
      <c r="A3715" s="5">
        <v>3656</v>
      </c>
      <c r="B3715" s="1144">
        <f>'Expenditures 16-24'!K306</f>
        <v>0</v>
      </c>
      <c r="D3715" s="2" t="str">
        <f t="shared" si="57"/>
        <v>Error?</v>
      </c>
    </row>
    <row r="3716" spans="1:4">
      <c r="A3716" s="5">
        <v>3657</v>
      </c>
      <c r="B3716" s="1144">
        <f>'Acct Summary 7-9'!K7</f>
        <v>0</v>
      </c>
      <c r="D3716" s="2" t="str">
        <f t="shared" si="57"/>
        <v>Error?</v>
      </c>
    </row>
    <row r="3717" spans="1:4">
      <c r="A3717" s="10">
        <v>3658</v>
      </c>
      <c r="B3717" s="1144"/>
      <c r="C3717" s="2" t="s">
        <v>516</v>
      </c>
      <c r="D3717" s="2" t="str">
        <f t="shared" si="57"/>
        <v>OK</v>
      </c>
    </row>
    <row r="3718" spans="1:4">
      <c r="A3718" s="10">
        <v>3659</v>
      </c>
      <c r="B3718" s="1144"/>
      <c r="C3718" s="2" t="s">
        <v>516</v>
      </c>
      <c r="D3718" s="2" t="str">
        <f t="shared" si="57"/>
        <v>OK</v>
      </c>
    </row>
    <row r="3719" spans="1:4">
      <c r="A3719" s="5">
        <v>3660</v>
      </c>
      <c r="B3719" s="1144">
        <f>'Expenditures 16-24'!D280</f>
        <v>0</v>
      </c>
      <c r="D3719" s="2" t="str">
        <f t="shared" si="57"/>
        <v>Error?</v>
      </c>
    </row>
    <row r="3720" spans="1:4">
      <c r="A3720" s="5">
        <v>3661</v>
      </c>
      <c r="B3720" s="1144">
        <f>'Expenditures 16-24'!D282</f>
        <v>0</v>
      </c>
      <c r="D3720" s="2" t="str">
        <f t="shared" si="57"/>
        <v>Error?</v>
      </c>
    </row>
    <row r="3721" spans="1:4">
      <c r="A3721" s="5">
        <v>3662</v>
      </c>
      <c r="B3721" s="1144">
        <f>'Expenditures 16-24'!K280</f>
        <v>0</v>
      </c>
      <c r="D3721" s="2" t="str">
        <f t="shared" si="57"/>
        <v>Error?</v>
      </c>
    </row>
    <row r="3722" spans="1:4">
      <c r="A3722" s="5">
        <v>3663</v>
      </c>
      <c r="B3722" s="1144">
        <f>'Expenditures 16-24'!K282</f>
        <v>0</v>
      </c>
      <c r="C3722" s="2" t="s">
        <v>516</v>
      </c>
      <c r="D3722" s="2" t="str">
        <f t="shared" si="57"/>
        <v>Error?</v>
      </c>
    </row>
    <row r="3723" spans="1:4">
      <c r="A3723" s="5">
        <v>3664</v>
      </c>
      <c r="B3723" s="1144">
        <f>'Tax Sched 25'!B13</f>
        <v>0</v>
      </c>
      <c r="C3723" s="2" t="s">
        <v>516</v>
      </c>
      <c r="D3723" s="2" t="str">
        <f t="shared" si="57"/>
        <v>Error?</v>
      </c>
    </row>
    <row r="3724" spans="1:4">
      <c r="A3724" s="5">
        <v>3665</v>
      </c>
      <c r="B3724" s="1144">
        <f>'Tax Sched 25'!D13</f>
        <v>0</v>
      </c>
      <c r="C3724" s="2" t="s">
        <v>516</v>
      </c>
      <c r="D3724" s="2" t="str">
        <f t="shared" si="57"/>
        <v>Error?</v>
      </c>
    </row>
    <row r="3725" spans="1:4">
      <c r="A3725" s="5">
        <v>3666</v>
      </c>
      <c r="B3725" s="1144">
        <f>'Tax Sched 25'!C13</f>
        <v>0</v>
      </c>
      <c r="C3725" s="2" t="s">
        <v>516</v>
      </c>
      <c r="D3725" s="2" t="str">
        <f t="shared" si="57"/>
        <v>Error?</v>
      </c>
    </row>
    <row r="3726" spans="1:4">
      <c r="A3726" s="5">
        <v>3667</v>
      </c>
      <c r="B3726" s="1144">
        <f>'Tax Sched 25'!F13</f>
        <v>0</v>
      </c>
      <c r="C3726" s="2" t="s">
        <v>516</v>
      </c>
      <c r="D3726" s="2" t="str">
        <f t="shared" si="57"/>
        <v>Error?</v>
      </c>
    </row>
    <row r="3727" spans="1:4">
      <c r="A3727" s="5">
        <v>3668</v>
      </c>
      <c r="B3727" s="1144">
        <f>'Tax Sched 25'!E13</f>
        <v>0</v>
      </c>
      <c r="D3727" s="2" t="str">
        <f t="shared" si="57"/>
        <v>Error?</v>
      </c>
    </row>
    <row r="3728" spans="1:4">
      <c r="A3728" s="5">
        <v>3669</v>
      </c>
      <c r="B3728" s="1144">
        <f>'ICR Computation 37'!E10</f>
        <v>22179</v>
      </c>
      <c r="C3728" s="2" t="s">
        <v>516</v>
      </c>
      <c r="D3728" s="2" t="str">
        <f t="shared" si="57"/>
        <v>Error?</v>
      </c>
    </row>
    <row r="3729" spans="1:4">
      <c r="A3729" s="10">
        <v>3670</v>
      </c>
      <c r="B3729" s="1144"/>
      <c r="D3729" s="2" t="str">
        <f t="shared" si="57"/>
        <v>OK</v>
      </c>
    </row>
    <row r="3730" spans="1:4">
      <c r="A3730" s="10">
        <v>3671</v>
      </c>
      <c r="B3730" s="1144"/>
      <c r="D3730" s="2" t="str">
        <f t="shared" si="57"/>
        <v>OK</v>
      </c>
    </row>
    <row r="3731" spans="1:4">
      <c r="A3731" s="10">
        <v>3672</v>
      </c>
      <c r="B3731" s="1144"/>
      <c r="D3731" s="2" t="str">
        <f t="shared" si="57"/>
        <v>OK</v>
      </c>
    </row>
    <row r="3732" spans="1:4">
      <c r="A3732" s="10">
        <v>3673</v>
      </c>
      <c r="B3732" s="1144"/>
      <c r="D3732" s="2" t="str">
        <f t="shared" si="57"/>
        <v>OK</v>
      </c>
    </row>
    <row r="3733" spans="1:4">
      <c r="A3733" s="10">
        <v>3674</v>
      </c>
      <c r="B3733" s="1144"/>
      <c r="D3733" s="2" t="str">
        <f t="shared" si="57"/>
        <v>OK</v>
      </c>
    </row>
    <row r="3734" spans="1:4">
      <c r="A3734" s="10">
        <v>3675</v>
      </c>
      <c r="B3734" s="1144"/>
      <c r="D3734" s="2" t="str">
        <f t="shared" si="57"/>
        <v>OK</v>
      </c>
    </row>
    <row r="3735" spans="1:4">
      <c r="A3735" s="10">
        <v>3676</v>
      </c>
      <c r="B3735" s="1144"/>
      <c r="D3735" s="2" t="str">
        <f t="shared" si="57"/>
        <v>OK</v>
      </c>
    </row>
    <row r="3736" spans="1:4">
      <c r="A3736" s="10">
        <v>3677</v>
      </c>
      <c r="B3736" s="1144"/>
      <c r="D3736" s="2" t="str">
        <f t="shared" si="57"/>
        <v>OK</v>
      </c>
    </row>
    <row r="3737" spans="1:4">
      <c r="A3737" s="10">
        <v>3678</v>
      </c>
      <c r="B3737" s="1144"/>
      <c r="D3737" s="2" t="str">
        <f t="shared" si="57"/>
        <v>OK</v>
      </c>
    </row>
    <row r="3738" spans="1:4">
      <c r="A3738" s="10">
        <v>3679</v>
      </c>
      <c r="B3738" s="1144"/>
      <c r="D3738" s="2" t="str">
        <f t="shared" si="57"/>
        <v>OK</v>
      </c>
    </row>
    <row r="3739" spans="1:4">
      <c r="A3739" s="10">
        <v>3680</v>
      </c>
      <c r="B3739" s="1144"/>
      <c r="D3739" s="2" t="str">
        <f t="shared" si="57"/>
        <v>OK</v>
      </c>
    </row>
    <row r="3740" spans="1:4">
      <c r="A3740" s="10">
        <v>3681</v>
      </c>
      <c r="B3740" s="1144"/>
      <c r="D3740" s="2" t="str">
        <f t="shared" si="57"/>
        <v>OK</v>
      </c>
    </row>
    <row r="3741" spans="1:4">
      <c r="A3741" s="10">
        <v>3682</v>
      </c>
      <c r="B3741" s="1144"/>
      <c r="D3741" s="2" t="str">
        <f t="shared" si="57"/>
        <v>OK</v>
      </c>
    </row>
    <row r="3742" spans="1:4">
      <c r="A3742" s="10">
        <v>3683</v>
      </c>
      <c r="B3742" s="1144"/>
      <c r="D3742" s="2" t="str">
        <f t="shared" si="57"/>
        <v>OK</v>
      </c>
    </row>
    <row r="3743" spans="1:4">
      <c r="A3743" s="10">
        <v>3684</v>
      </c>
      <c r="B3743" s="1144"/>
      <c r="D3743" s="2" t="str">
        <f t="shared" si="57"/>
        <v>OK</v>
      </c>
    </row>
    <row r="3744" spans="1:4">
      <c r="A3744" s="10">
        <v>3685</v>
      </c>
      <c r="B3744" s="1144"/>
      <c r="D3744" s="2" t="str">
        <f t="shared" si="57"/>
        <v>OK</v>
      </c>
    </row>
    <row r="3745" spans="1:4">
      <c r="A3745" s="10">
        <v>3686</v>
      </c>
      <c r="B3745" s="1144"/>
      <c r="D3745" s="2" t="str">
        <f t="shared" si="57"/>
        <v>OK</v>
      </c>
    </row>
    <row r="3746" spans="1:4">
      <c r="A3746" s="10">
        <v>3687</v>
      </c>
      <c r="B3746" s="1144"/>
      <c r="D3746" s="2" t="str">
        <f t="shared" si="57"/>
        <v>OK</v>
      </c>
    </row>
    <row r="3747" spans="1:4">
      <c r="A3747" s="10">
        <v>3688</v>
      </c>
      <c r="B3747" s="1144"/>
      <c r="D3747" s="2" t="str">
        <f t="shared" si="57"/>
        <v>OK</v>
      </c>
    </row>
    <row r="3748" spans="1:4">
      <c r="A3748" s="10">
        <v>3689</v>
      </c>
      <c r="B3748" s="1144"/>
      <c r="D3748" s="2" t="str">
        <f t="shared" si="57"/>
        <v>OK</v>
      </c>
    </row>
    <row r="3749" spans="1:4">
      <c r="A3749" s="10">
        <v>3690</v>
      </c>
      <c r="B3749" s="1144"/>
      <c r="D3749" s="2" t="str">
        <f t="shared" si="57"/>
        <v>OK</v>
      </c>
    </row>
    <row r="3750" spans="1:4">
      <c r="A3750" s="10">
        <v>3691</v>
      </c>
      <c r="B3750" s="1144"/>
      <c r="D3750" s="2" t="str">
        <f t="shared" si="57"/>
        <v>OK</v>
      </c>
    </row>
    <row r="3751" spans="1:4">
      <c r="A3751" s="10">
        <v>3692</v>
      </c>
      <c r="B3751" s="1144"/>
      <c r="D3751" s="2" t="str">
        <f t="shared" si="57"/>
        <v>OK</v>
      </c>
    </row>
    <row r="3752" spans="1:4">
      <c r="A3752" s="10">
        <v>3693</v>
      </c>
      <c r="B3752" s="1144"/>
      <c r="D3752" s="2" t="str">
        <f t="shared" si="57"/>
        <v>OK</v>
      </c>
    </row>
    <row r="3753" spans="1:4">
      <c r="A3753" s="10">
        <v>3694</v>
      </c>
      <c r="B3753" s="1144"/>
      <c r="D3753" s="2" t="str">
        <f t="shared" si="57"/>
        <v>OK</v>
      </c>
    </row>
    <row r="3754" spans="1:4">
      <c r="A3754" s="10">
        <v>3695</v>
      </c>
      <c r="B3754" s="1144"/>
      <c r="D3754" s="2" t="str">
        <f t="shared" si="57"/>
        <v>OK</v>
      </c>
    </row>
    <row r="3755" spans="1:4">
      <c r="A3755" s="10">
        <v>3696</v>
      </c>
      <c r="B3755" s="1144"/>
      <c r="D3755" s="2" t="str">
        <f t="shared" si="57"/>
        <v>OK</v>
      </c>
    </row>
    <row r="3756" spans="1:4">
      <c r="A3756" s="10">
        <v>3697</v>
      </c>
      <c r="B3756" s="1144"/>
      <c r="D3756" s="2" t="str">
        <f t="shared" si="57"/>
        <v>OK</v>
      </c>
    </row>
    <row r="3757" spans="1:4">
      <c r="A3757" s="10">
        <v>3698</v>
      </c>
      <c r="B3757" s="1144"/>
      <c r="D3757" s="2" t="str">
        <f t="shared" si="57"/>
        <v>OK</v>
      </c>
    </row>
    <row r="3758" spans="1:4">
      <c r="A3758" s="10">
        <v>3699</v>
      </c>
      <c r="B3758" s="1144"/>
      <c r="D3758" s="2" t="str">
        <f t="shared" si="57"/>
        <v>OK</v>
      </c>
    </row>
    <row r="3759" spans="1:4">
      <c r="A3759" s="10">
        <v>3700</v>
      </c>
      <c r="B3759" s="1144"/>
      <c r="D3759" s="2" t="str">
        <f t="shared" si="57"/>
        <v>OK</v>
      </c>
    </row>
    <row r="3760" spans="1:4">
      <c r="A3760" s="10">
        <v>3701</v>
      </c>
      <c r="B3760" s="1144"/>
      <c r="D3760" s="2" t="str">
        <f t="shared" si="57"/>
        <v>OK</v>
      </c>
    </row>
    <row r="3761" spans="1:4">
      <c r="A3761" s="10">
        <v>3702</v>
      </c>
      <c r="B3761" s="1144"/>
      <c r="D3761" s="2" t="str">
        <f t="shared" si="57"/>
        <v>OK</v>
      </c>
    </row>
    <row r="3762" spans="1:4">
      <c r="A3762" s="10">
        <v>3703</v>
      </c>
      <c r="B3762" s="1144"/>
      <c r="D3762" s="2" t="str">
        <f t="shared" si="57"/>
        <v>OK</v>
      </c>
    </row>
    <row r="3763" spans="1:4">
      <c r="A3763" s="10">
        <v>3704</v>
      </c>
      <c r="B3763" s="1144"/>
      <c r="D3763" s="2" t="str">
        <f t="shared" si="57"/>
        <v>OK</v>
      </c>
    </row>
    <row r="3764" spans="1:4">
      <c r="A3764" s="10">
        <v>3705</v>
      </c>
      <c r="B3764" s="1144"/>
      <c r="D3764" s="2" t="str">
        <f t="shared" si="57"/>
        <v>OK</v>
      </c>
    </row>
    <row r="3765" spans="1:4">
      <c r="A3765" s="10">
        <v>3706</v>
      </c>
      <c r="B3765" s="1144"/>
      <c r="D3765" s="2" t="str">
        <f t="shared" si="57"/>
        <v>OK</v>
      </c>
    </row>
    <row r="3766" spans="1:4">
      <c r="A3766" s="10">
        <v>3707</v>
      </c>
      <c r="B3766" s="1144"/>
      <c r="D3766" s="2" t="str">
        <f t="shared" si="57"/>
        <v>OK</v>
      </c>
    </row>
    <row r="3767" spans="1:4">
      <c r="A3767" s="10">
        <v>3708</v>
      </c>
      <c r="B3767" s="1144"/>
      <c r="D3767" s="2" t="str">
        <f t="shared" si="57"/>
        <v>OK</v>
      </c>
    </row>
    <row r="3768" spans="1:4">
      <c r="A3768" s="10">
        <v>3709</v>
      </c>
      <c r="B3768" s="1144"/>
      <c r="D3768" s="2" t="str">
        <f t="shared" si="57"/>
        <v>OK</v>
      </c>
    </row>
    <row r="3769" spans="1:4">
      <c r="A3769" s="10">
        <v>3710</v>
      </c>
      <c r="B3769" s="1144"/>
      <c r="D3769" s="2" t="str">
        <f t="shared" si="57"/>
        <v>OK</v>
      </c>
    </row>
    <row r="3770" spans="1:4">
      <c r="A3770" s="10">
        <v>3711</v>
      </c>
      <c r="B3770" s="1144"/>
      <c r="D3770" s="2" t="str">
        <f t="shared" si="57"/>
        <v>OK</v>
      </c>
    </row>
    <row r="3771" spans="1:4">
      <c r="A3771" s="10">
        <v>3712</v>
      </c>
      <c r="B3771" s="1144"/>
      <c r="D3771" s="2" t="str">
        <f t="shared" si="57"/>
        <v>OK</v>
      </c>
    </row>
    <row r="3772" spans="1:4">
      <c r="A3772" s="10">
        <v>3713</v>
      </c>
      <c r="B3772" s="1144"/>
      <c r="D3772" s="2" t="str">
        <f t="shared" si="57"/>
        <v>OK</v>
      </c>
    </row>
    <row r="3773" spans="1:4">
      <c r="A3773" s="10">
        <v>3714</v>
      </c>
      <c r="B3773" s="1144"/>
      <c r="D3773" s="2" t="str">
        <f t="shared" ref="D3773:D3836" si="58">IF(ISBLANK(B3773),"OK",IF(A3773-B3773=0,"OK","Error?"))</f>
        <v>OK</v>
      </c>
    </row>
    <row r="3774" spans="1:4">
      <c r="A3774" s="10">
        <v>3715</v>
      </c>
      <c r="B3774" s="1144"/>
      <c r="D3774" s="2" t="str">
        <f t="shared" si="58"/>
        <v>OK</v>
      </c>
    </row>
    <row r="3775" spans="1:4">
      <c r="A3775" s="10">
        <v>3716</v>
      </c>
      <c r="B3775" s="1144"/>
      <c r="D3775" s="2" t="str">
        <f t="shared" si="58"/>
        <v>OK</v>
      </c>
    </row>
    <row r="3776" spans="1:4">
      <c r="A3776" s="10">
        <v>3717</v>
      </c>
      <c r="B3776" s="1144"/>
      <c r="D3776" s="2" t="str">
        <f t="shared" si="58"/>
        <v>OK</v>
      </c>
    </row>
    <row r="3777" spans="1:4">
      <c r="A3777" s="10">
        <v>3718</v>
      </c>
      <c r="B3777" s="1144"/>
      <c r="D3777" s="2" t="str">
        <f t="shared" si="58"/>
        <v>OK</v>
      </c>
    </row>
    <row r="3778" spans="1:4">
      <c r="A3778" s="10">
        <v>3719</v>
      </c>
      <c r="B3778" s="1144"/>
      <c r="D3778" s="2" t="str">
        <f t="shared" si="58"/>
        <v>OK</v>
      </c>
    </row>
    <row r="3779" spans="1:4">
      <c r="A3779" s="10">
        <v>3720</v>
      </c>
      <c r="B3779" s="1144"/>
      <c r="D3779" s="2" t="str">
        <f t="shared" si="58"/>
        <v>OK</v>
      </c>
    </row>
    <row r="3780" spans="1:4">
      <c r="A3780" s="10">
        <v>3721</v>
      </c>
      <c r="B3780" s="1144"/>
      <c r="D3780" s="2" t="str">
        <f t="shared" si="58"/>
        <v>OK</v>
      </c>
    </row>
    <row r="3781" spans="1:4">
      <c r="A3781" s="10">
        <v>3722</v>
      </c>
      <c r="B3781" s="1144"/>
      <c r="D3781" s="2" t="str">
        <f t="shared" si="58"/>
        <v>OK</v>
      </c>
    </row>
    <row r="3782" spans="1:4">
      <c r="A3782" s="10">
        <v>3723</v>
      </c>
      <c r="B3782" s="1144"/>
      <c r="D3782" s="2" t="str">
        <f t="shared" si="58"/>
        <v>OK</v>
      </c>
    </row>
    <row r="3783" spans="1:4">
      <c r="A3783" s="10">
        <v>3724</v>
      </c>
      <c r="B3783" s="1144"/>
      <c r="D3783" s="2" t="str">
        <f t="shared" si="58"/>
        <v>OK</v>
      </c>
    </row>
    <row r="3784" spans="1:4">
      <c r="A3784" s="10">
        <v>3725</v>
      </c>
      <c r="B3784" s="1144"/>
      <c r="D3784" s="2" t="str">
        <f t="shared" si="58"/>
        <v>OK</v>
      </c>
    </row>
    <row r="3785" spans="1:4">
      <c r="A3785" s="10">
        <v>3726</v>
      </c>
      <c r="B3785" s="1144"/>
      <c r="D3785" s="2" t="str">
        <f t="shared" si="58"/>
        <v>OK</v>
      </c>
    </row>
    <row r="3786" spans="1:4">
      <c r="A3786" s="10">
        <v>3727</v>
      </c>
      <c r="B3786" s="1144"/>
      <c r="D3786" s="2" t="str">
        <f t="shared" si="58"/>
        <v>OK</v>
      </c>
    </row>
    <row r="3787" spans="1:4">
      <c r="A3787" s="10">
        <v>3728</v>
      </c>
      <c r="B3787" s="1144"/>
      <c r="D3787" s="2" t="str">
        <f t="shared" si="58"/>
        <v>OK</v>
      </c>
    </row>
    <row r="3788" spans="1:4">
      <c r="A3788" s="10">
        <v>3729</v>
      </c>
      <c r="B3788" s="1144"/>
      <c r="D3788" s="2" t="str">
        <f t="shared" si="58"/>
        <v>OK</v>
      </c>
    </row>
    <row r="3789" spans="1:4">
      <c r="A3789" s="10">
        <v>3730</v>
      </c>
      <c r="B3789" s="1144"/>
      <c r="D3789" s="2" t="str">
        <f t="shared" si="58"/>
        <v>OK</v>
      </c>
    </row>
    <row r="3790" spans="1:4">
      <c r="A3790" s="10">
        <v>3731</v>
      </c>
      <c r="B3790" s="1144"/>
      <c r="D3790" s="2" t="str">
        <f t="shared" si="58"/>
        <v>OK</v>
      </c>
    </row>
    <row r="3791" spans="1:4">
      <c r="A3791" s="10">
        <v>3732</v>
      </c>
      <c r="B3791" s="1144"/>
      <c r="D3791" s="2" t="str">
        <f t="shared" si="58"/>
        <v>OK</v>
      </c>
    </row>
    <row r="3792" spans="1:4">
      <c r="A3792" s="10">
        <v>3733</v>
      </c>
      <c r="B3792" s="1144"/>
      <c r="D3792" s="2" t="str">
        <f t="shared" si="58"/>
        <v>OK</v>
      </c>
    </row>
    <row r="3793" spans="1:4">
      <c r="A3793" s="10">
        <v>3734</v>
      </c>
      <c r="B3793" s="1144"/>
      <c r="D3793" s="2" t="str">
        <f t="shared" si="58"/>
        <v>OK</v>
      </c>
    </row>
    <row r="3794" spans="1:4">
      <c r="A3794" s="10">
        <v>3735</v>
      </c>
      <c r="B3794" s="1144"/>
      <c r="D3794" s="2" t="str">
        <f t="shared" si="58"/>
        <v>OK</v>
      </c>
    </row>
    <row r="3795" spans="1:4">
      <c r="A3795" s="10">
        <v>3736</v>
      </c>
      <c r="B3795" s="1144"/>
      <c r="D3795" s="2" t="str">
        <f t="shared" si="58"/>
        <v>OK</v>
      </c>
    </row>
    <row r="3796" spans="1:4">
      <c r="A3796" s="10">
        <v>3737</v>
      </c>
      <c r="B3796" s="1144"/>
      <c r="D3796" s="2" t="str">
        <f t="shared" si="58"/>
        <v>OK</v>
      </c>
    </row>
    <row r="3797" spans="1:4">
      <c r="A3797" s="10">
        <v>3738</v>
      </c>
      <c r="B3797" s="1144"/>
      <c r="D3797" s="2" t="str">
        <f t="shared" si="58"/>
        <v>OK</v>
      </c>
    </row>
    <row r="3798" spans="1:4">
      <c r="A3798" s="10">
        <v>3739</v>
      </c>
      <c r="B3798" s="1144"/>
      <c r="D3798" s="2" t="str">
        <f t="shared" si="58"/>
        <v>OK</v>
      </c>
    </row>
    <row r="3799" spans="1:4">
      <c r="A3799" s="10">
        <v>3740</v>
      </c>
      <c r="B3799" s="1144"/>
      <c r="D3799" s="2" t="str">
        <f t="shared" si="58"/>
        <v>OK</v>
      </c>
    </row>
    <row r="3800" spans="1:4">
      <c r="A3800" s="10">
        <v>3741</v>
      </c>
      <c r="B3800" s="1144"/>
      <c r="D3800" s="2" t="str">
        <f t="shared" si="58"/>
        <v>OK</v>
      </c>
    </row>
    <row r="3801" spans="1:4">
      <c r="A3801" s="10">
        <v>3742</v>
      </c>
      <c r="B3801" s="1144"/>
      <c r="D3801" s="2" t="str">
        <f t="shared" si="58"/>
        <v>OK</v>
      </c>
    </row>
    <row r="3802" spans="1:4">
      <c r="A3802" s="10">
        <v>3743</v>
      </c>
      <c r="B3802" s="1144"/>
      <c r="D3802" s="2" t="str">
        <f t="shared" si="58"/>
        <v>OK</v>
      </c>
    </row>
    <row r="3803" spans="1:4">
      <c r="A3803" s="10">
        <v>3744</v>
      </c>
      <c r="B3803" s="1144"/>
      <c r="D3803" s="2" t="str">
        <f t="shared" si="58"/>
        <v>OK</v>
      </c>
    </row>
    <row r="3804" spans="1:4">
      <c r="A3804" s="10">
        <v>3745</v>
      </c>
      <c r="B3804" s="1144"/>
      <c r="D3804" s="2" t="str">
        <f t="shared" si="58"/>
        <v>OK</v>
      </c>
    </row>
    <row r="3805" spans="1:4">
      <c r="A3805" s="10">
        <v>3746</v>
      </c>
      <c r="B3805" s="1144"/>
      <c r="D3805" s="2" t="str">
        <f t="shared" si="58"/>
        <v>OK</v>
      </c>
    </row>
    <row r="3806" spans="1:4">
      <c r="A3806" s="10">
        <v>3747</v>
      </c>
      <c r="B3806" s="1144"/>
      <c r="D3806" s="2" t="str">
        <f t="shared" si="58"/>
        <v>OK</v>
      </c>
    </row>
    <row r="3807" spans="1:4">
      <c r="A3807" s="10">
        <v>3748</v>
      </c>
      <c r="B3807" s="1144"/>
      <c r="D3807" s="2" t="str">
        <f t="shared" si="58"/>
        <v>OK</v>
      </c>
    </row>
    <row r="3808" spans="1:4">
      <c r="A3808" s="10">
        <v>3749</v>
      </c>
      <c r="B3808" s="1144"/>
      <c r="D3808" s="2" t="str">
        <f t="shared" si="58"/>
        <v>OK</v>
      </c>
    </row>
    <row r="3809" spans="1:4">
      <c r="A3809" s="10">
        <v>3750</v>
      </c>
      <c r="B3809" s="1144"/>
      <c r="D3809" s="2" t="str">
        <f t="shared" si="58"/>
        <v>OK</v>
      </c>
    </row>
    <row r="3810" spans="1:4">
      <c r="A3810" s="10">
        <v>3751</v>
      </c>
      <c r="B3810" s="1144"/>
      <c r="D3810" s="2" t="str">
        <f t="shared" si="58"/>
        <v>OK</v>
      </c>
    </row>
    <row r="3811" spans="1:4">
      <c r="A3811" s="10">
        <v>3752</v>
      </c>
      <c r="B3811" s="1144"/>
      <c r="D3811" s="2" t="str">
        <f t="shared" si="58"/>
        <v>OK</v>
      </c>
    </row>
    <row r="3812" spans="1:4">
      <c r="A3812" s="10">
        <v>3753</v>
      </c>
      <c r="B3812" s="1144"/>
      <c r="D3812" s="2" t="str">
        <f t="shared" si="58"/>
        <v>OK</v>
      </c>
    </row>
    <row r="3813" spans="1:4">
      <c r="A3813" s="10">
        <v>3754</v>
      </c>
      <c r="B3813" s="1144"/>
      <c r="D3813" s="2" t="str">
        <f t="shared" si="58"/>
        <v>OK</v>
      </c>
    </row>
    <row r="3814" spans="1:4">
      <c r="A3814" s="10">
        <v>3755</v>
      </c>
      <c r="B3814" s="1144"/>
      <c r="D3814" s="2" t="str">
        <f t="shared" si="58"/>
        <v>OK</v>
      </c>
    </row>
    <row r="3815" spans="1:4">
      <c r="A3815" s="10">
        <v>3756</v>
      </c>
      <c r="B3815" s="1144"/>
      <c r="D3815" s="2" t="str">
        <f t="shared" si="58"/>
        <v>OK</v>
      </c>
    </row>
    <row r="3816" spans="1:4">
      <c r="A3816" s="10">
        <v>3757</v>
      </c>
      <c r="B3816" s="1144"/>
      <c r="D3816" s="2" t="str">
        <f t="shared" si="58"/>
        <v>OK</v>
      </c>
    </row>
    <row r="3817" spans="1:4">
      <c r="A3817" s="10">
        <v>3758</v>
      </c>
      <c r="B3817" s="1144"/>
      <c r="D3817" s="2" t="str">
        <f t="shared" si="58"/>
        <v>OK</v>
      </c>
    </row>
    <row r="3818" spans="1:4">
      <c r="A3818" s="10">
        <v>3759</v>
      </c>
      <c r="B3818" s="1144"/>
      <c r="D3818" s="2" t="str">
        <f t="shared" si="58"/>
        <v>OK</v>
      </c>
    </row>
    <row r="3819" spans="1:4">
      <c r="A3819" s="10">
        <v>3760</v>
      </c>
      <c r="B3819" s="1144"/>
      <c r="D3819" s="2" t="str">
        <f t="shared" si="58"/>
        <v>OK</v>
      </c>
    </row>
    <row r="3820" spans="1:4">
      <c r="A3820" s="10">
        <v>3761</v>
      </c>
      <c r="B3820" s="1144"/>
      <c r="D3820" s="2" t="str">
        <f t="shared" si="58"/>
        <v>OK</v>
      </c>
    </row>
    <row r="3821" spans="1:4">
      <c r="A3821" s="10">
        <v>3762</v>
      </c>
      <c r="B3821" s="1144"/>
      <c r="D3821" s="2" t="str">
        <f t="shared" si="58"/>
        <v>OK</v>
      </c>
    </row>
    <row r="3822" spans="1:4">
      <c r="A3822" s="10">
        <v>3763</v>
      </c>
      <c r="B3822" s="1144"/>
      <c r="D3822" s="2" t="str">
        <f t="shared" si="58"/>
        <v>OK</v>
      </c>
    </row>
    <row r="3823" spans="1:4">
      <c r="A3823" s="10">
        <v>3764</v>
      </c>
      <c r="B3823" s="1144"/>
      <c r="D3823" s="2" t="str">
        <f t="shared" si="58"/>
        <v>OK</v>
      </c>
    </row>
    <row r="3824" spans="1:4">
      <c r="A3824" s="10">
        <v>3765</v>
      </c>
      <c r="B3824" s="1144"/>
      <c r="D3824" s="2" t="str">
        <f t="shared" si="58"/>
        <v>OK</v>
      </c>
    </row>
    <row r="3825" spans="1:4">
      <c r="A3825" s="10">
        <v>3766</v>
      </c>
      <c r="B3825" s="1144"/>
      <c r="D3825" s="2" t="str">
        <f t="shared" si="58"/>
        <v>OK</v>
      </c>
    </row>
    <row r="3826" spans="1:4">
      <c r="A3826" s="10">
        <v>3767</v>
      </c>
      <c r="B3826" s="1144"/>
      <c r="D3826" s="2" t="str">
        <f t="shared" si="58"/>
        <v>OK</v>
      </c>
    </row>
    <row r="3827" spans="1:4">
      <c r="A3827" s="10">
        <v>3768</v>
      </c>
      <c r="B3827" s="1144"/>
      <c r="D3827" s="2" t="str">
        <f t="shared" si="58"/>
        <v>OK</v>
      </c>
    </row>
    <row r="3828" spans="1:4">
      <c r="A3828" s="10">
        <v>3769</v>
      </c>
      <c r="B3828" s="1144"/>
      <c r="D3828" s="2" t="str">
        <f t="shared" si="58"/>
        <v>OK</v>
      </c>
    </row>
    <row r="3829" spans="1:4">
      <c r="A3829" s="10">
        <v>3770</v>
      </c>
      <c r="B3829" s="1144"/>
      <c r="D3829" s="2" t="str">
        <f t="shared" si="58"/>
        <v>OK</v>
      </c>
    </row>
    <row r="3830" spans="1:4">
      <c r="A3830" s="10">
        <v>3771</v>
      </c>
      <c r="B3830" s="1144"/>
      <c r="D3830" s="2" t="str">
        <f t="shared" si="58"/>
        <v>OK</v>
      </c>
    </row>
    <row r="3831" spans="1:4">
      <c r="A3831" s="10">
        <v>3772</v>
      </c>
      <c r="B3831" s="1144"/>
      <c r="D3831" s="2" t="str">
        <f t="shared" si="58"/>
        <v>OK</v>
      </c>
    </row>
    <row r="3832" spans="1:4">
      <c r="A3832" s="10">
        <v>3773</v>
      </c>
      <c r="B3832" s="1144"/>
      <c r="D3832" s="2" t="str">
        <f t="shared" si="58"/>
        <v>OK</v>
      </c>
    </row>
    <row r="3833" spans="1:4">
      <c r="A3833" s="10">
        <v>3774</v>
      </c>
      <c r="B3833" s="1144"/>
      <c r="D3833" s="2" t="str">
        <f t="shared" si="58"/>
        <v>OK</v>
      </c>
    </row>
    <row r="3834" spans="1:4">
      <c r="A3834" s="10">
        <v>3775</v>
      </c>
      <c r="B3834" s="1144"/>
      <c r="D3834" s="2" t="str">
        <f t="shared" si="58"/>
        <v>OK</v>
      </c>
    </row>
    <row r="3835" spans="1:4">
      <c r="A3835" s="10">
        <v>3776</v>
      </c>
      <c r="B3835" s="1144"/>
      <c r="D3835" s="2" t="str">
        <f t="shared" si="58"/>
        <v>OK</v>
      </c>
    </row>
    <row r="3836" spans="1:4">
      <c r="A3836" s="10">
        <v>3777</v>
      </c>
      <c r="B3836" s="1144"/>
      <c r="D3836" s="2" t="str">
        <f t="shared" si="58"/>
        <v>OK</v>
      </c>
    </row>
    <row r="3837" spans="1:4">
      <c r="A3837" s="10">
        <v>3778</v>
      </c>
      <c r="B3837" s="1144"/>
      <c r="D3837" s="2" t="str">
        <f t="shared" ref="D3837:D3900" si="59">IF(ISBLANK(B3837),"OK",IF(A3837-B3837=0,"OK","Error?"))</f>
        <v>OK</v>
      </c>
    </row>
    <row r="3838" spans="1:4">
      <c r="A3838" s="10">
        <v>3779</v>
      </c>
      <c r="B3838" s="1144"/>
      <c r="D3838" s="2" t="str">
        <f t="shared" si="59"/>
        <v>OK</v>
      </c>
    </row>
    <row r="3839" spans="1:4">
      <c r="A3839" s="10">
        <v>3780</v>
      </c>
      <c r="B3839" s="1144"/>
      <c r="D3839" s="2" t="str">
        <f t="shared" si="59"/>
        <v>OK</v>
      </c>
    </row>
    <row r="3840" spans="1:4">
      <c r="A3840" s="10">
        <v>3781</v>
      </c>
      <c r="B3840" s="1144"/>
      <c r="D3840" s="2" t="str">
        <f t="shared" si="59"/>
        <v>OK</v>
      </c>
    </row>
    <row r="3841" spans="1:4">
      <c r="A3841" s="10">
        <v>3782</v>
      </c>
      <c r="B3841" s="1144"/>
      <c r="D3841" s="2" t="str">
        <f t="shared" si="59"/>
        <v>OK</v>
      </c>
    </row>
    <row r="3842" spans="1:4">
      <c r="A3842" s="10">
        <v>3783</v>
      </c>
      <c r="B3842" s="1144"/>
      <c r="D3842" s="2" t="str">
        <f t="shared" si="59"/>
        <v>OK</v>
      </c>
    </row>
    <row r="3843" spans="1:4">
      <c r="A3843" s="10">
        <v>3784</v>
      </c>
      <c r="B3843" s="1144"/>
      <c r="D3843" s="2" t="str">
        <f t="shared" si="59"/>
        <v>OK</v>
      </c>
    </row>
    <row r="3844" spans="1:4">
      <c r="A3844" s="10">
        <v>3785</v>
      </c>
      <c r="B3844" s="1144"/>
      <c r="D3844" s="2" t="str">
        <f t="shared" si="59"/>
        <v>OK</v>
      </c>
    </row>
    <row r="3845" spans="1:4">
      <c r="A3845" s="10">
        <v>3786</v>
      </c>
      <c r="B3845" s="1144"/>
      <c r="D3845" s="2" t="str">
        <f t="shared" si="59"/>
        <v>OK</v>
      </c>
    </row>
    <row r="3846" spans="1:4">
      <c r="A3846" s="10">
        <v>3787</v>
      </c>
      <c r="B3846" s="1144"/>
      <c r="D3846" s="2" t="str">
        <f t="shared" si="59"/>
        <v>OK</v>
      </c>
    </row>
    <row r="3847" spans="1:4">
      <c r="A3847" s="10">
        <v>3788</v>
      </c>
      <c r="B3847" s="1144"/>
      <c r="D3847" s="2" t="str">
        <f t="shared" si="59"/>
        <v>OK</v>
      </c>
    </row>
    <row r="3848" spans="1:4">
      <c r="A3848" s="10">
        <v>3789</v>
      </c>
      <c r="B3848" s="1144"/>
      <c r="D3848" s="2" t="str">
        <f t="shared" si="59"/>
        <v>OK</v>
      </c>
    </row>
    <row r="3849" spans="1:4">
      <c r="A3849" s="10">
        <v>3790</v>
      </c>
      <c r="B3849" s="1144"/>
      <c r="D3849" s="2" t="str">
        <f t="shared" si="59"/>
        <v>OK</v>
      </c>
    </row>
    <row r="3850" spans="1:4">
      <c r="A3850" s="10">
        <v>3791</v>
      </c>
      <c r="B3850" s="1144"/>
      <c r="D3850" s="2" t="str">
        <f t="shared" si="59"/>
        <v>OK</v>
      </c>
    </row>
    <row r="3851" spans="1:4">
      <c r="A3851" s="10">
        <v>3792</v>
      </c>
      <c r="B3851" s="1144"/>
      <c r="D3851" s="2" t="str">
        <f t="shared" si="59"/>
        <v>OK</v>
      </c>
    </row>
    <row r="3852" spans="1:4">
      <c r="A3852" s="10">
        <v>3793</v>
      </c>
      <c r="B3852" s="1144"/>
      <c r="D3852" s="2" t="str">
        <f t="shared" si="59"/>
        <v>OK</v>
      </c>
    </row>
    <row r="3853" spans="1:4">
      <c r="A3853" s="10">
        <v>3794</v>
      </c>
      <c r="B3853" s="1144"/>
      <c r="D3853" s="2" t="str">
        <f t="shared" si="59"/>
        <v>OK</v>
      </c>
    </row>
    <row r="3854" spans="1:4">
      <c r="A3854" s="10">
        <v>3795</v>
      </c>
      <c r="B3854" s="1144"/>
      <c r="D3854" s="2" t="str">
        <f t="shared" si="59"/>
        <v>OK</v>
      </c>
    </row>
    <row r="3855" spans="1:4">
      <c r="A3855" s="10">
        <v>3796</v>
      </c>
      <c r="B3855" s="1144"/>
      <c r="D3855" s="2" t="str">
        <f t="shared" si="59"/>
        <v>OK</v>
      </c>
    </row>
    <row r="3856" spans="1:4">
      <c r="A3856" s="10">
        <v>3797</v>
      </c>
      <c r="B3856" s="1144"/>
      <c r="D3856" s="2" t="str">
        <f t="shared" si="59"/>
        <v>OK</v>
      </c>
    </row>
    <row r="3857" spans="1:4">
      <c r="A3857" s="10">
        <v>3798</v>
      </c>
      <c r="B3857" s="1144"/>
      <c r="D3857" s="2" t="str">
        <f t="shared" si="59"/>
        <v>OK</v>
      </c>
    </row>
    <row r="3858" spans="1:4">
      <c r="A3858" s="10">
        <v>3799</v>
      </c>
      <c r="B3858" s="1144"/>
      <c r="D3858" s="2" t="str">
        <f t="shared" si="59"/>
        <v>OK</v>
      </c>
    </row>
    <row r="3859" spans="1:4">
      <c r="A3859" s="10">
        <v>3800</v>
      </c>
      <c r="B3859" s="1144"/>
      <c r="D3859" s="2" t="str">
        <f t="shared" si="59"/>
        <v>OK</v>
      </c>
    </row>
    <row r="3860" spans="1:4">
      <c r="A3860" s="10">
        <v>3801</v>
      </c>
      <c r="B3860" s="1144"/>
      <c r="D3860" s="2" t="str">
        <f t="shared" si="59"/>
        <v>OK</v>
      </c>
    </row>
    <row r="3861" spans="1:4">
      <c r="A3861" s="10">
        <v>3802</v>
      </c>
      <c r="B3861" s="1144"/>
      <c r="D3861" s="2" t="str">
        <f t="shared" si="59"/>
        <v>OK</v>
      </c>
    </row>
    <row r="3862" spans="1:4">
      <c r="A3862" s="10">
        <v>3803</v>
      </c>
      <c r="B3862" s="1144"/>
      <c r="D3862" s="2" t="str">
        <f t="shared" si="59"/>
        <v>OK</v>
      </c>
    </row>
    <row r="3863" spans="1:4">
      <c r="A3863" s="10">
        <v>3804</v>
      </c>
      <c r="B3863" s="1144"/>
      <c r="D3863" s="2" t="str">
        <f t="shared" si="59"/>
        <v>OK</v>
      </c>
    </row>
    <row r="3864" spans="1:4">
      <c r="A3864" s="10">
        <v>3805</v>
      </c>
      <c r="B3864" s="1144"/>
      <c r="D3864" s="2" t="str">
        <f t="shared" si="59"/>
        <v>OK</v>
      </c>
    </row>
    <row r="3865" spans="1:4">
      <c r="A3865" s="10">
        <v>3806</v>
      </c>
      <c r="B3865" s="1144"/>
      <c r="D3865" s="2" t="str">
        <f t="shared" si="59"/>
        <v>OK</v>
      </c>
    </row>
    <row r="3866" spans="1:4">
      <c r="A3866" s="10">
        <v>3807</v>
      </c>
      <c r="B3866" s="1144"/>
      <c r="D3866" s="2" t="str">
        <f t="shared" si="59"/>
        <v>OK</v>
      </c>
    </row>
    <row r="3867" spans="1:4">
      <c r="A3867" s="10">
        <v>3808</v>
      </c>
      <c r="B3867" s="1144"/>
      <c r="D3867" s="2" t="str">
        <f t="shared" si="59"/>
        <v>OK</v>
      </c>
    </row>
    <row r="3868" spans="1:4">
      <c r="A3868" s="10">
        <v>3809</v>
      </c>
      <c r="B3868" s="1144"/>
      <c r="D3868" s="2" t="str">
        <f t="shared" si="59"/>
        <v>OK</v>
      </c>
    </row>
    <row r="3869" spans="1:4">
      <c r="A3869" s="10">
        <v>3810</v>
      </c>
      <c r="B3869" s="1144"/>
      <c r="D3869" s="2" t="str">
        <f t="shared" si="59"/>
        <v>OK</v>
      </c>
    </row>
    <row r="3870" spans="1:4">
      <c r="A3870" s="10">
        <v>3811</v>
      </c>
      <c r="B3870" s="1144"/>
      <c r="D3870" s="2" t="str">
        <f t="shared" si="59"/>
        <v>OK</v>
      </c>
    </row>
    <row r="3871" spans="1:4">
      <c r="A3871" s="10">
        <v>3812</v>
      </c>
      <c r="B3871" s="1144"/>
      <c r="D3871" s="2" t="str">
        <f t="shared" si="59"/>
        <v>OK</v>
      </c>
    </row>
    <row r="3872" spans="1:4">
      <c r="A3872" s="10">
        <v>3813</v>
      </c>
      <c r="B3872" s="1144"/>
      <c r="D3872" s="2" t="str">
        <f t="shared" si="59"/>
        <v>OK</v>
      </c>
    </row>
    <row r="3873" spans="1:4">
      <c r="A3873" s="10">
        <v>3814</v>
      </c>
      <c r="B3873" s="1144"/>
      <c r="D3873" s="2" t="str">
        <f t="shared" si="59"/>
        <v>OK</v>
      </c>
    </row>
    <row r="3874" spans="1:4">
      <c r="A3874" s="10">
        <v>3815</v>
      </c>
      <c r="B3874" s="1144"/>
      <c r="D3874" s="2" t="str">
        <f t="shared" si="59"/>
        <v>OK</v>
      </c>
    </row>
    <row r="3875" spans="1:4">
      <c r="A3875" s="10">
        <v>3816</v>
      </c>
      <c r="B3875" s="1144"/>
      <c r="D3875" s="2" t="str">
        <f t="shared" si="59"/>
        <v>OK</v>
      </c>
    </row>
    <row r="3876" spans="1:4">
      <c r="A3876" s="10">
        <v>3817</v>
      </c>
      <c r="B3876" s="1144"/>
      <c r="D3876" s="2" t="str">
        <f t="shared" si="59"/>
        <v>OK</v>
      </c>
    </row>
    <row r="3877" spans="1:4">
      <c r="A3877" s="10">
        <v>3818</v>
      </c>
      <c r="B3877" s="1144"/>
      <c r="D3877" s="2" t="str">
        <f t="shared" si="59"/>
        <v>OK</v>
      </c>
    </row>
    <row r="3878" spans="1:4">
      <c r="A3878" s="10">
        <v>3819</v>
      </c>
      <c r="B3878" s="1144"/>
      <c r="D3878" s="2" t="str">
        <f t="shared" si="59"/>
        <v>OK</v>
      </c>
    </row>
    <row r="3879" spans="1:4">
      <c r="A3879" s="10">
        <v>3820</v>
      </c>
      <c r="B3879" s="1144"/>
      <c r="D3879" s="2" t="str">
        <f t="shared" si="59"/>
        <v>OK</v>
      </c>
    </row>
    <row r="3880" spans="1:4">
      <c r="A3880" s="10">
        <v>3821</v>
      </c>
      <c r="B3880" s="1144"/>
      <c r="D3880" s="2" t="str">
        <f t="shared" si="59"/>
        <v>OK</v>
      </c>
    </row>
    <row r="3881" spans="1:4">
      <c r="A3881" s="10">
        <v>3822</v>
      </c>
      <c r="B3881" s="1144"/>
      <c r="D3881" s="2" t="str">
        <f t="shared" si="59"/>
        <v>OK</v>
      </c>
    </row>
    <row r="3882" spans="1:4">
      <c r="A3882" s="10">
        <v>3823</v>
      </c>
      <c r="B3882" s="1144"/>
      <c r="D3882" s="2" t="str">
        <f t="shared" si="59"/>
        <v>OK</v>
      </c>
    </row>
    <row r="3883" spans="1:4">
      <c r="A3883" s="10">
        <v>3824</v>
      </c>
      <c r="B3883" s="1144"/>
      <c r="D3883" s="2" t="str">
        <f t="shared" si="59"/>
        <v>OK</v>
      </c>
    </row>
    <row r="3884" spans="1:4">
      <c r="A3884" s="10">
        <v>3825</v>
      </c>
      <c r="B3884" s="1144"/>
      <c r="D3884" s="2" t="str">
        <f t="shared" si="59"/>
        <v>OK</v>
      </c>
    </row>
    <row r="3885" spans="1:4">
      <c r="A3885" s="10">
        <v>3826</v>
      </c>
      <c r="B3885" s="1144"/>
      <c r="D3885" s="2" t="str">
        <f t="shared" si="59"/>
        <v>OK</v>
      </c>
    </row>
    <row r="3886" spans="1:4">
      <c r="A3886" s="10">
        <v>3827</v>
      </c>
      <c r="B3886" s="1144"/>
      <c r="D3886" s="2" t="str">
        <f t="shared" si="59"/>
        <v>OK</v>
      </c>
    </row>
    <row r="3887" spans="1:4">
      <c r="A3887" s="10">
        <v>3828</v>
      </c>
      <c r="B3887" s="1144"/>
      <c r="D3887" s="2" t="str">
        <f t="shared" si="59"/>
        <v>OK</v>
      </c>
    </row>
    <row r="3888" spans="1:4">
      <c r="A3888" s="10">
        <v>3829</v>
      </c>
      <c r="B3888" s="1144"/>
      <c r="D3888" s="2" t="str">
        <f t="shared" si="59"/>
        <v>OK</v>
      </c>
    </row>
    <row r="3889" spans="1:4">
      <c r="A3889" s="10">
        <v>3830</v>
      </c>
      <c r="B3889" s="1144"/>
      <c r="D3889" s="2" t="str">
        <f t="shared" si="59"/>
        <v>OK</v>
      </c>
    </row>
    <row r="3890" spans="1:4">
      <c r="A3890" s="10">
        <v>3831</v>
      </c>
      <c r="B3890" s="1144"/>
      <c r="D3890" s="2" t="str">
        <f t="shared" si="59"/>
        <v>OK</v>
      </c>
    </row>
    <row r="3891" spans="1:4">
      <c r="A3891" s="10">
        <v>3832</v>
      </c>
      <c r="B3891" s="1144"/>
      <c r="D3891" s="2" t="str">
        <f t="shared" si="59"/>
        <v>OK</v>
      </c>
    </row>
    <row r="3892" spans="1:4">
      <c r="A3892" s="10">
        <v>3833</v>
      </c>
      <c r="B3892" s="1144"/>
      <c r="D3892" s="2" t="str">
        <f t="shared" si="59"/>
        <v>OK</v>
      </c>
    </row>
    <row r="3893" spans="1:4">
      <c r="A3893" s="10">
        <v>3834</v>
      </c>
      <c r="B3893" s="1144"/>
      <c r="D3893" s="2" t="str">
        <f t="shared" si="59"/>
        <v>OK</v>
      </c>
    </row>
    <row r="3894" spans="1:4">
      <c r="A3894" s="10">
        <v>3835</v>
      </c>
      <c r="B3894" s="1144"/>
      <c r="D3894" s="2" t="str">
        <f t="shared" si="59"/>
        <v>OK</v>
      </c>
    </row>
    <row r="3895" spans="1:4">
      <c r="A3895" s="10">
        <v>3836</v>
      </c>
      <c r="B3895" s="1144"/>
      <c r="D3895" s="2" t="str">
        <f t="shared" si="59"/>
        <v>OK</v>
      </c>
    </row>
    <row r="3896" spans="1:4">
      <c r="A3896" s="10">
        <v>3837</v>
      </c>
      <c r="B3896" s="1144"/>
      <c r="D3896" s="2" t="str">
        <f t="shared" si="59"/>
        <v>OK</v>
      </c>
    </row>
    <row r="3897" spans="1:4">
      <c r="A3897" s="10">
        <v>3838</v>
      </c>
      <c r="B3897" s="1144"/>
      <c r="D3897" s="2" t="str">
        <f t="shared" si="59"/>
        <v>OK</v>
      </c>
    </row>
    <row r="3898" spans="1:4">
      <c r="A3898" s="10">
        <v>3839</v>
      </c>
      <c r="B3898" s="1144"/>
      <c r="D3898" s="2" t="str">
        <f t="shared" si="59"/>
        <v>OK</v>
      </c>
    </row>
    <row r="3899" spans="1:4">
      <c r="A3899" s="10">
        <v>3840</v>
      </c>
      <c r="B3899" s="1144"/>
      <c r="D3899" s="2" t="str">
        <f t="shared" si="59"/>
        <v>OK</v>
      </c>
    </row>
    <row r="3900" spans="1:4">
      <c r="A3900" s="10">
        <v>3841</v>
      </c>
      <c r="B3900" s="1144"/>
      <c r="D3900" s="2" t="str">
        <f t="shared" si="59"/>
        <v>OK</v>
      </c>
    </row>
    <row r="3901" spans="1:4">
      <c r="A3901" s="10">
        <v>3842</v>
      </c>
      <c r="B3901" s="1144"/>
      <c r="D3901" s="2" t="str">
        <f t="shared" ref="D3901:D3964" si="60">IF(ISBLANK(B3901),"OK",IF(A3901-B3901=0,"OK","Error?"))</f>
        <v>OK</v>
      </c>
    </row>
    <row r="3902" spans="1:4">
      <c r="A3902" s="10">
        <v>3843</v>
      </c>
      <c r="B3902" s="1144"/>
      <c r="D3902" s="2" t="str">
        <f t="shared" si="60"/>
        <v>OK</v>
      </c>
    </row>
    <row r="3903" spans="1:4">
      <c r="A3903" s="10">
        <v>3844</v>
      </c>
      <c r="B3903" s="1144"/>
      <c r="D3903" s="2" t="str">
        <f t="shared" si="60"/>
        <v>OK</v>
      </c>
    </row>
    <row r="3904" spans="1:4">
      <c r="A3904" s="10">
        <v>3845</v>
      </c>
      <c r="B3904" s="1144"/>
      <c r="D3904" s="2" t="str">
        <f t="shared" si="60"/>
        <v>OK</v>
      </c>
    </row>
    <row r="3905" spans="1:4">
      <c r="A3905" s="10">
        <v>3846</v>
      </c>
      <c r="B3905" s="1144"/>
      <c r="D3905" s="2" t="str">
        <f t="shared" si="60"/>
        <v>OK</v>
      </c>
    </row>
    <row r="3906" spans="1:4">
      <c r="A3906" s="10">
        <v>3847</v>
      </c>
      <c r="B3906" s="1144"/>
      <c r="D3906" s="2" t="str">
        <f t="shared" si="60"/>
        <v>OK</v>
      </c>
    </row>
    <row r="3907" spans="1:4">
      <c r="A3907" s="10">
        <v>3848</v>
      </c>
      <c r="B3907" s="1144"/>
      <c r="D3907" s="2" t="str">
        <f t="shared" si="60"/>
        <v>OK</v>
      </c>
    </row>
    <row r="3908" spans="1:4">
      <c r="A3908" s="10">
        <v>3849</v>
      </c>
      <c r="B3908" s="1144"/>
      <c r="D3908" s="2" t="str">
        <f t="shared" si="60"/>
        <v>OK</v>
      </c>
    </row>
    <row r="3909" spans="1:4">
      <c r="A3909" s="10">
        <v>3850</v>
      </c>
      <c r="B3909" s="1144"/>
      <c r="D3909" s="2" t="str">
        <f t="shared" si="60"/>
        <v>OK</v>
      </c>
    </row>
    <row r="3910" spans="1:4">
      <c r="A3910" s="10">
        <v>3851</v>
      </c>
      <c r="B3910" s="1144"/>
      <c r="D3910" s="2" t="str">
        <f t="shared" si="60"/>
        <v>OK</v>
      </c>
    </row>
    <row r="3911" spans="1:4">
      <c r="A3911" s="10">
        <v>3852</v>
      </c>
      <c r="B3911" s="1144"/>
      <c r="D3911" s="2" t="str">
        <f t="shared" si="60"/>
        <v>OK</v>
      </c>
    </row>
    <row r="3912" spans="1:4">
      <c r="A3912" s="10">
        <v>3853</v>
      </c>
      <c r="B3912" s="1144"/>
      <c r="D3912" s="2" t="str">
        <f t="shared" si="60"/>
        <v>OK</v>
      </c>
    </row>
    <row r="3913" spans="1:4">
      <c r="A3913" s="10">
        <v>3854</v>
      </c>
      <c r="B3913" s="1144"/>
      <c r="D3913" s="2" t="str">
        <f t="shared" si="60"/>
        <v>OK</v>
      </c>
    </row>
    <row r="3914" spans="1:4">
      <c r="A3914" s="10">
        <v>3855</v>
      </c>
      <c r="B3914" s="1144"/>
      <c r="D3914" s="2" t="str">
        <f t="shared" si="60"/>
        <v>OK</v>
      </c>
    </row>
    <row r="3915" spans="1:4">
      <c r="A3915" s="10">
        <v>3856</v>
      </c>
      <c r="B3915" s="1144"/>
      <c r="D3915" s="2" t="str">
        <f t="shared" si="60"/>
        <v>OK</v>
      </c>
    </row>
    <row r="3916" spans="1:4">
      <c r="A3916" s="10">
        <v>3857</v>
      </c>
      <c r="B3916" s="1144"/>
      <c r="D3916" s="2" t="str">
        <f t="shared" si="60"/>
        <v>OK</v>
      </c>
    </row>
    <row r="3917" spans="1:4">
      <c r="A3917" s="10">
        <v>3858</v>
      </c>
      <c r="B3917" s="1144"/>
      <c r="D3917" s="2" t="str">
        <f t="shared" si="60"/>
        <v>OK</v>
      </c>
    </row>
    <row r="3918" spans="1:4">
      <c r="A3918" s="10">
        <v>3859</v>
      </c>
      <c r="B3918" s="1144"/>
      <c r="D3918" s="2" t="str">
        <f t="shared" si="60"/>
        <v>OK</v>
      </c>
    </row>
    <row r="3919" spans="1:4">
      <c r="A3919" s="10">
        <v>3860</v>
      </c>
      <c r="B3919" s="1144"/>
      <c r="D3919" s="2" t="str">
        <f t="shared" si="60"/>
        <v>OK</v>
      </c>
    </row>
    <row r="3920" spans="1:4">
      <c r="A3920" s="10">
        <v>3861</v>
      </c>
      <c r="B3920" s="1144"/>
      <c r="D3920" s="2" t="str">
        <f t="shared" si="60"/>
        <v>OK</v>
      </c>
    </row>
    <row r="3921" spans="1:4">
      <c r="A3921" s="10">
        <v>3862</v>
      </c>
      <c r="B3921" s="1144"/>
      <c r="D3921" s="2" t="str">
        <f t="shared" si="60"/>
        <v>OK</v>
      </c>
    </row>
    <row r="3922" spans="1:4">
      <c r="A3922" s="10">
        <v>3863</v>
      </c>
      <c r="B3922" s="1144"/>
      <c r="D3922" s="2" t="str">
        <f t="shared" si="60"/>
        <v>OK</v>
      </c>
    </row>
    <row r="3923" spans="1:4">
      <c r="A3923" s="10">
        <v>3864</v>
      </c>
      <c r="B3923" s="1144"/>
      <c r="D3923" s="2" t="str">
        <f t="shared" si="60"/>
        <v>OK</v>
      </c>
    </row>
    <row r="3924" spans="1:4">
      <c r="A3924" s="10">
        <v>3865</v>
      </c>
      <c r="B3924" s="1144"/>
      <c r="D3924" s="2" t="str">
        <f t="shared" si="60"/>
        <v>OK</v>
      </c>
    </row>
    <row r="3925" spans="1:4">
      <c r="A3925" s="10">
        <v>3866</v>
      </c>
      <c r="B3925" s="1144"/>
      <c r="D3925" s="2" t="str">
        <f t="shared" si="60"/>
        <v>OK</v>
      </c>
    </row>
    <row r="3926" spans="1:4">
      <c r="A3926" s="10">
        <v>3867</v>
      </c>
      <c r="B3926" s="1144"/>
      <c r="D3926" s="2" t="str">
        <f t="shared" si="60"/>
        <v>OK</v>
      </c>
    </row>
    <row r="3927" spans="1:4">
      <c r="A3927" s="10">
        <v>3868</v>
      </c>
      <c r="B3927" s="1144"/>
      <c r="D3927" s="2" t="str">
        <f t="shared" si="60"/>
        <v>OK</v>
      </c>
    </row>
    <row r="3928" spans="1:4">
      <c r="A3928" s="10">
        <v>3869</v>
      </c>
      <c r="B3928" s="1144"/>
      <c r="D3928" s="2" t="str">
        <f t="shared" si="60"/>
        <v>OK</v>
      </c>
    </row>
    <row r="3929" spans="1:4">
      <c r="A3929" s="10">
        <v>3870</v>
      </c>
      <c r="B3929" s="1144"/>
      <c r="D3929" s="2" t="str">
        <f t="shared" si="60"/>
        <v>OK</v>
      </c>
    </row>
    <row r="3930" spans="1:4">
      <c r="A3930" s="10">
        <v>3871</v>
      </c>
      <c r="B3930" s="1144"/>
      <c r="D3930" s="2" t="str">
        <f t="shared" si="60"/>
        <v>OK</v>
      </c>
    </row>
    <row r="3931" spans="1:4">
      <c r="A3931" s="10">
        <v>3872</v>
      </c>
      <c r="B3931" s="1144"/>
      <c r="D3931" s="2" t="str">
        <f t="shared" si="60"/>
        <v>OK</v>
      </c>
    </row>
    <row r="3932" spans="1:4">
      <c r="A3932" s="10">
        <v>3873</v>
      </c>
      <c r="B3932" s="1144"/>
      <c r="D3932" s="2" t="str">
        <f t="shared" si="60"/>
        <v>OK</v>
      </c>
    </row>
    <row r="3933" spans="1:4">
      <c r="A3933" s="10">
        <v>3874</v>
      </c>
      <c r="B3933" s="1144"/>
      <c r="D3933" s="2" t="str">
        <f t="shared" si="60"/>
        <v>OK</v>
      </c>
    </row>
    <row r="3934" spans="1:4">
      <c r="A3934" s="10">
        <v>3875</v>
      </c>
      <c r="B3934" s="1144"/>
      <c r="D3934" s="2" t="str">
        <f t="shared" si="60"/>
        <v>OK</v>
      </c>
    </row>
    <row r="3935" spans="1:4">
      <c r="A3935" s="10">
        <v>3876</v>
      </c>
      <c r="B3935" s="1144"/>
      <c r="D3935" s="2" t="str">
        <f t="shared" si="60"/>
        <v>OK</v>
      </c>
    </row>
    <row r="3936" spans="1:4">
      <c r="A3936" s="10">
        <v>3877</v>
      </c>
      <c r="B3936" s="1144"/>
      <c r="D3936" s="2" t="str">
        <f t="shared" si="60"/>
        <v>OK</v>
      </c>
    </row>
    <row r="3937" spans="1:4">
      <c r="A3937" s="10">
        <v>3878</v>
      </c>
      <c r="B3937" s="1144"/>
      <c r="D3937" s="2" t="str">
        <f t="shared" si="60"/>
        <v>OK</v>
      </c>
    </row>
    <row r="3938" spans="1:4">
      <c r="A3938" s="10">
        <v>3879</v>
      </c>
      <c r="B3938" s="1144"/>
      <c r="D3938" s="2" t="str">
        <f t="shared" si="60"/>
        <v>OK</v>
      </c>
    </row>
    <row r="3939" spans="1:4">
      <c r="A3939" s="10">
        <v>3880</v>
      </c>
      <c r="B3939" s="1144"/>
      <c r="D3939" s="2" t="str">
        <f t="shared" si="60"/>
        <v>OK</v>
      </c>
    </row>
    <row r="3940" spans="1:4">
      <c r="A3940" s="10">
        <v>3881</v>
      </c>
      <c r="B3940" s="1144"/>
      <c r="D3940" s="2" t="str">
        <f t="shared" si="60"/>
        <v>OK</v>
      </c>
    </row>
    <row r="3941" spans="1:4">
      <c r="A3941" s="10">
        <v>3882</v>
      </c>
      <c r="B3941" s="1144"/>
      <c r="D3941" s="2" t="str">
        <f t="shared" si="60"/>
        <v>OK</v>
      </c>
    </row>
    <row r="3942" spans="1:4">
      <c r="A3942" s="10">
        <v>3883</v>
      </c>
      <c r="B3942" s="1144"/>
      <c r="D3942" s="2" t="str">
        <f t="shared" si="60"/>
        <v>OK</v>
      </c>
    </row>
    <row r="3943" spans="1:4">
      <c r="A3943" s="10">
        <v>3884</v>
      </c>
      <c r="B3943" s="1144"/>
      <c r="D3943" s="2" t="str">
        <f t="shared" si="60"/>
        <v>OK</v>
      </c>
    </row>
    <row r="3944" spans="1:4">
      <c r="A3944" s="10">
        <v>3885</v>
      </c>
      <c r="B3944" s="1144"/>
      <c r="D3944" s="2" t="str">
        <f t="shared" si="60"/>
        <v>OK</v>
      </c>
    </row>
    <row r="3945" spans="1:4">
      <c r="A3945" s="10">
        <v>3886</v>
      </c>
      <c r="B3945" s="1144"/>
      <c r="D3945" s="2" t="str">
        <f t="shared" si="60"/>
        <v>OK</v>
      </c>
    </row>
    <row r="3946" spans="1:4">
      <c r="A3946" s="10">
        <v>3887</v>
      </c>
      <c r="B3946" s="1144"/>
      <c r="D3946" s="2" t="str">
        <f t="shared" si="60"/>
        <v>OK</v>
      </c>
    </row>
    <row r="3947" spans="1:4">
      <c r="A3947" s="10">
        <v>3888</v>
      </c>
      <c r="B3947" s="1144"/>
      <c r="D3947" s="2" t="str">
        <f t="shared" si="60"/>
        <v>OK</v>
      </c>
    </row>
    <row r="3948" spans="1:4">
      <c r="A3948" s="10">
        <v>3889</v>
      </c>
      <c r="B3948" s="1144"/>
      <c r="D3948" s="2" t="str">
        <f t="shared" si="60"/>
        <v>OK</v>
      </c>
    </row>
    <row r="3949" spans="1:4">
      <c r="A3949" s="10">
        <v>3890</v>
      </c>
      <c r="B3949" s="1144"/>
      <c r="D3949" s="2" t="str">
        <f t="shared" si="60"/>
        <v>OK</v>
      </c>
    </row>
    <row r="3950" spans="1:4">
      <c r="A3950" s="10">
        <v>3891</v>
      </c>
      <c r="B3950" s="1144"/>
      <c r="D3950" s="2" t="str">
        <f t="shared" si="60"/>
        <v>OK</v>
      </c>
    </row>
    <row r="3951" spans="1:4">
      <c r="A3951" s="10">
        <v>3892</v>
      </c>
      <c r="B3951" s="1144"/>
      <c r="D3951" s="2" t="str">
        <f t="shared" si="60"/>
        <v>OK</v>
      </c>
    </row>
    <row r="3952" spans="1:4">
      <c r="A3952" s="10">
        <v>3893</v>
      </c>
      <c r="B3952" s="1144"/>
      <c r="D3952" s="2" t="str">
        <f t="shared" si="60"/>
        <v>OK</v>
      </c>
    </row>
    <row r="3953" spans="1:4">
      <c r="A3953" s="10">
        <v>3894</v>
      </c>
      <c r="B3953" s="1144"/>
      <c r="D3953" s="2" t="str">
        <f t="shared" si="60"/>
        <v>OK</v>
      </c>
    </row>
    <row r="3954" spans="1:4">
      <c r="A3954" s="10">
        <v>3895</v>
      </c>
      <c r="B3954" s="1144"/>
      <c r="D3954" s="2" t="str">
        <f t="shared" si="60"/>
        <v>OK</v>
      </c>
    </row>
    <row r="3955" spans="1:4">
      <c r="A3955" s="10">
        <v>3896</v>
      </c>
      <c r="B3955" s="1144"/>
      <c r="D3955" s="2" t="str">
        <f t="shared" si="60"/>
        <v>OK</v>
      </c>
    </row>
    <row r="3956" spans="1:4">
      <c r="A3956" s="10">
        <v>3897</v>
      </c>
      <c r="B3956" s="1144"/>
      <c r="D3956" s="2" t="str">
        <f t="shared" si="60"/>
        <v>OK</v>
      </c>
    </row>
    <row r="3957" spans="1:4">
      <c r="A3957" s="10">
        <v>3898</v>
      </c>
      <c r="B3957" s="1144"/>
      <c r="D3957" s="2" t="str">
        <f t="shared" si="60"/>
        <v>OK</v>
      </c>
    </row>
    <row r="3958" spans="1:4">
      <c r="A3958" s="10">
        <v>3899</v>
      </c>
      <c r="B3958" s="1144"/>
      <c r="D3958" s="2" t="str">
        <f t="shared" si="60"/>
        <v>OK</v>
      </c>
    </row>
    <row r="3959" spans="1:4">
      <c r="A3959" s="10">
        <v>3900</v>
      </c>
      <c r="B3959" s="1144"/>
      <c r="D3959" s="2" t="str">
        <f t="shared" si="60"/>
        <v>OK</v>
      </c>
    </row>
    <row r="3960" spans="1:4">
      <c r="A3960" s="10">
        <v>3901</v>
      </c>
      <c r="B3960" s="1144"/>
      <c r="D3960" s="2" t="str">
        <f t="shared" si="60"/>
        <v>OK</v>
      </c>
    </row>
    <row r="3961" spans="1:4">
      <c r="A3961" s="10">
        <v>3902</v>
      </c>
      <c r="B3961" s="1144"/>
      <c r="D3961" s="2" t="str">
        <f t="shared" si="60"/>
        <v>OK</v>
      </c>
    </row>
    <row r="3962" spans="1:4">
      <c r="A3962" s="10">
        <v>3903</v>
      </c>
      <c r="B3962" s="1144"/>
      <c r="D3962" s="2" t="str">
        <f t="shared" si="60"/>
        <v>OK</v>
      </c>
    </row>
    <row r="3963" spans="1:4">
      <c r="A3963" s="10">
        <v>3904</v>
      </c>
      <c r="B3963" s="1144"/>
      <c r="D3963" s="2" t="str">
        <f t="shared" si="60"/>
        <v>OK</v>
      </c>
    </row>
    <row r="3964" spans="1:4">
      <c r="A3964" s="10">
        <v>3905</v>
      </c>
      <c r="B3964" s="1144"/>
      <c r="D3964" s="2" t="str">
        <f t="shared" si="60"/>
        <v>OK</v>
      </c>
    </row>
    <row r="3965" spans="1:4">
      <c r="A3965" s="10">
        <v>3906</v>
      </c>
      <c r="B3965" s="1144"/>
      <c r="D3965" s="2" t="str">
        <f t="shared" ref="D3965:D4028" si="61">IF(ISBLANK(B3965),"OK",IF(A3965-B3965=0,"OK","Error?"))</f>
        <v>OK</v>
      </c>
    </row>
    <row r="3966" spans="1:4">
      <c r="A3966" s="10">
        <v>3907</v>
      </c>
      <c r="B3966" s="1144"/>
      <c r="D3966" s="2" t="str">
        <f t="shared" si="61"/>
        <v>OK</v>
      </c>
    </row>
    <row r="3967" spans="1:4">
      <c r="A3967" s="10">
        <v>3908</v>
      </c>
      <c r="B3967" s="1144"/>
      <c r="D3967" s="2" t="str">
        <f t="shared" si="61"/>
        <v>OK</v>
      </c>
    </row>
    <row r="3968" spans="1:4">
      <c r="A3968" s="10">
        <v>3909</v>
      </c>
      <c r="B3968" s="1144"/>
      <c r="D3968" s="2" t="str">
        <f t="shared" si="61"/>
        <v>OK</v>
      </c>
    </row>
    <row r="3969" spans="1:4">
      <c r="A3969" s="10">
        <v>3910</v>
      </c>
      <c r="B3969" s="1144"/>
      <c r="D3969" s="2" t="str">
        <f t="shared" si="61"/>
        <v>OK</v>
      </c>
    </row>
    <row r="3970" spans="1:4">
      <c r="A3970" s="10">
        <v>3911</v>
      </c>
      <c r="B3970" s="1144"/>
      <c r="D3970" s="2" t="str">
        <f t="shared" si="61"/>
        <v>OK</v>
      </c>
    </row>
    <row r="3971" spans="1:4">
      <c r="A3971" s="10">
        <v>3912</v>
      </c>
      <c r="B3971" s="1144"/>
      <c r="D3971" s="2" t="str">
        <f t="shared" si="61"/>
        <v>OK</v>
      </c>
    </row>
    <row r="3972" spans="1:4">
      <c r="A3972" s="10">
        <v>3913</v>
      </c>
      <c r="B3972" s="1144"/>
      <c r="D3972" s="2" t="str">
        <f t="shared" si="61"/>
        <v>OK</v>
      </c>
    </row>
    <row r="3973" spans="1:4">
      <c r="A3973" s="10">
        <v>3914</v>
      </c>
      <c r="B3973" s="1144"/>
      <c r="D3973" s="2" t="str">
        <f t="shared" si="61"/>
        <v>OK</v>
      </c>
    </row>
    <row r="3974" spans="1:4">
      <c r="A3974" s="10">
        <v>3915</v>
      </c>
      <c r="B3974" s="1144"/>
      <c r="D3974" s="2" t="str">
        <f t="shared" si="61"/>
        <v>OK</v>
      </c>
    </row>
    <row r="3975" spans="1:4">
      <c r="A3975" s="10">
        <v>3916</v>
      </c>
      <c r="B3975" s="1144"/>
      <c r="D3975" s="2" t="str">
        <f t="shared" si="61"/>
        <v>OK</v>
      </c>
    </row>
    <row r="3976" spans="1:4">
      <c r="A3976" s="10">
        <v>3917</v>
      </c>
      <c r="B3976" s="1144"/>
      <c r="D3976" s="2" t="str">
        <f t="shared" si="61"/>
        <v>OK</v>
      </c>
    </row>
    <row r="3977" spans="1:4">
      <c r="A3977" s="10">
        <v>3918</v>
      </c>
      <c r="B3977" s="1144"/>
      <c r="D3977" s="2" t="str">
        <f t="shared" si="61"/>
        <v>OK</v>
      </c>
    </row>
    <row r="3978" spans="1:4">
      <c r="A3978" s="10">
        <v>3919</v>
      </c>
      <c r="B3978" s="1144"/>
      <c r="D3978" s="2" t="str">
        <f t="shared" si="61"/>
        <v>OK</v>
      </c>
    </row>
    <row r="3979" spans="1:4">
      <c r="A3979" s="10">
        <v>3920</v>
      </c>
      <c r="B3979" s="1144"/>
      <c r="D3979" s="2" t="str">
        <f t="shared" si="61"/>
        <v>OK</v>
      </c>
    </row>
    <row r="3980" spans="1:4">
      <c r="A3980" s="10">
        <v>3921</v>
      </c>
      <c r="B3980" s="1144"/>
      <c r="D3980" s="2" t="str">
        <f t="shared" si="61"/>
        <v>OK</v>
      </c>
    </row>
    <row r="3981" spans="1:4">
      <c r="A3981" s="10">
        <v>3922</v>
      </c>
      <c r="B3981" s="1144"/>
      <c r="D3981" s="2" t="str">
        <f t="shared" si="61"/>
        <v>OK</v>
      </c>
    </row>
    <row r="3982" spans="1:4">
      <c r="A3982" s="10">
        <v>3923</v>
      </c>
      <c r="B3982" s="1144"/>
      <c r="D3982" s="2" t="str">
        <f t="shared" si="61"/>
        <v>OK</v>
      </c>
    </row>
    <row r="3983" spans="1:4">
      <c r="A3983" s="10">
        <v>3924</v>
      </c>
      <c r="B3983" s="1144"/>
      <c r="D3983" s="2" t="str">
        <f t="shared" si="61"/>
        <v>OK</v>
      </c>
    </row>
    <row r="3984" spans="1:4">
      <c r="A3984" s="10">
        <v>3925</v>
      </c>
      <c r="B3984" s="1144"/>
      <c r="D3984" s="2" t="str">
        <f t="shared" si="61"/>
        <v>OK</v>
      </c>
    </row>
    <row r="3985" spans="1:4">
      <c r="A3985" s="10">
        <v>3926</v>
      </c>
      <c r="B3985" s="1144"/>
      <c r="D3985" s="2" t="str">
        <f t="shared" si="61"/>
        <v>OK</v>
      </c>
    </row>
    <row r="3986" spans="1:4">
      <c r="A3986" s="10">
        <v>3927</v>
      </c>
      <c r="B3986" s="1144"/>
      <c r="D3986" s="2" t="str">
        <f t="shared" si="61"/>
        <v>OK</v>
      </c>
    </row>
    <row r="3987" spans="1:4">
      <c r="A3987" s="10">
        <v>3928</v>
      </c>
      <c r="B3987" s="1144"/>
      <c r="D3987" s="2" t="str">
        <f t="shared" si="61"/>
        <v>OK</v>
      </c>
    </row>
    <row r="3988" spans="1:4">
      <c r="A3988" s="10">
        <v>3929</v>
      </c>
      <c r="B3988" s="1144"/>
      <c r="D3988" s="2" t="str">
        <f t="shared" si="61"/>
        <v>OK</v>
      </c>
    </row>
    <row r="3989" spans="1:4">
      <c r="A3989" s="10">
        <v>3930</v>
      </c>
      <c r="B3989" s="1144"/>
      <c r="D3989" s="2" t="str">
        <f t="shared" si="61"/>
        <v>OK</v>
      </c>
    </row>
    <row r="3990" spans="1:4">
      <c r="A3990" s="10">
        <v>3931</v>
      </c>
      <c r="B3990" s="1144"/>
      <c r="D3990" s="2" t="str">
        <f t="shared" si="61"/>
        <v>OK</v>
      </c>
    </row>
    <row r="3991" spans="1:4">
      <c r="A3991" s="10">
        <v>3932</v>
      </c>
      <c r="B3991" s="1144"/>
      <c r="D3991" s="2" t="str">
        <f t="shared" si="61"/>
        <v>OK</v>
      </c>
    </row>
    <row r="3992" spans="1:4">
      <c r="A3992" s="10">
        <v>3933</v>
      </c>
      <c r="B3992" s="1144"/>
      <c r="D3992" s="2" t="str">
        <f t="shared" si="61"/>
        <v>OK</v>
      </c>
    </row>
    <row r="3993" spans="1:4">
      <c r="A3993" s="10">
        <v>3934</v>
      </c>
      <c r="B3993" s="1144"/>
      <c r="D3993" s="2" t="str">
        <f t="shared" si="61"/>
        <v>OK</v>
      </c>
    </row>
    <row r="3994" spans="1:4">
      <c r="A3994" s="10">
        <v>3935</v>
      </c>
      <c r="B3994" s="1144"/>
      <c r="D3994" s="2" t="str">
        <f t="shared" si="61"/>
        <v>OK</v>
      </c>
    </row>
    <row r="3995" spans="1:4">
      <c r="A3995" s="10">
        <v>3936</v>
      </c>
      <c r="B3995" s="1144"/>
      <c r="D3995" s="2" t="str">
        <f t="shared" si="61"/>
        <v>OK</v>
      </c>
    </row>
    <row r="3996" spans="1:4">
      <c r="A3996" s="10">
        <v>3937</v>
      </c>
      <c r="B3996" s="1144"/>
      <c r="D3996" s="2" t="str">
        <f t="shared" si="61"/>
        <v>OK</v>
      </c>
    </row>
    <row r="3997" spans="1:4">
      <c r="A3997" s="10">
        <v>3938</v>
      </c>
      <c r="B3997" s="1144"/>
      <c r="D3997" s="2" t="str">
        <f t="shared" si="61"/>
        <v>OK</v>
      </c>
    </row>
    <row r="3998" spans="1:4">
      <c r="A3998" s="10">
        <v>3939</v>
      </c>
      <c r="B3998" s="1144"/>
      <c r="D3998" s="2" t="str">
        <f t="shared" si="61"/>
        <v>OK</v>
      </c>
    </row>
    <row r="3999" spans="1:4">
      <c r="A3999" s="10">
        <v>3940</v>
      </c>
      <c r="B3999" s="1144"/>
      <c r="D3999" s="2" t="str">
        <f t="shared" si="61"/>
        <v>OK</v>
      </c>
    </row>
    <row r="4000" spans="1:4">
      <c r="A4000" s="10">
        <v>3941</v>
      </c>
      <c r="B4000" s="1144"/>
      <c r="D4000" s="2" t="str">
        <f t="shared" si="61"/>
        <v>OK</v>
      </c>
    </row>
    <row r="4001" spans="1:4">
      <c r="A4001" s="10">
        <v>3942</v>
      </c>
      <c r="B4001" s="1144"/>
      <c r="D4001" s="2" t="str">
        <f t="shared" si="61"/>
        <v>OK</v>
      </c>
    </row>
    <row r="4002" spans="1:4">
      <c r="A4002" s="10">
        <v>3943</v>
      </c>
      <c r="B4002" s="1144"/>
      <c r="D4002" s="2" t="str">
        <f t="shared" si="61"/>
        <v>OK</v>
      </c>
    </row>
    <row r="4003" spans="1:4">
      <c r="A4003" s="10">
        <v>3944</v>
      </c>
      <c r="B4003" s="1144"/>
      <c r="D4003" s="2" t="str">
        <f t="shared" si="61"/>
        <v>OK</v>
      </c>
    </row>
    <row r="4004" spans="1:4">
      <c r="A4004" s="10">
        <v>3945</v>
      </c>
      <c r="B4004" s="1144"/>
      <c r="D4004" s="2" t="str">
        <f t="shared" si="61"/>
        <v>OK</v>
      </c>
    </row>
    <row r="4005" spans="1:4">
      <c r="A4005" s="10">
        <v>3946</v>
      </c>
      <c r="B4005" s="1144"/>
      <c r="D4005" s="2" t="str">
        <f t="shared" si="61"/>
        <v>OK</v>
      </c>
    </row>
    <row r="4006" spans="1:4">
      <c r="A4006" s="10">
        <v>3947</v>
      </c>
      <c r="B4006" s="1144"/>
      <c r="D4006" s="2" t="str">
        <f t="shared" si="61"/>
        <v>OK</v>
      </c>
    </row>
    <row r="4007" spans="1:4">
      <c r="A4007" s="10">
        <v>3948</v>
      </c>
      <c r="B4007" s="1144"/>
      <c r="D4007" s="2" t="str">
        <f t="shared" si="61"/>
        <v>OK</v>
      </c>
    </row>
    <row r="4008" spans="1:4">
      <c r="A4008" s="10">
        <v>3949</v>
      </c>
      <c r="B4008" s="1144"/>
      <c r="D4008" s="2" t="str">
        <f t="shared" si="61"/>
        <v>OK</v>
      </c>
    </row>
    <row r="4009" spans="1:4">
      <c r="A4009" s="10">
        <v>3950</v>
      </c>
      <c r="B4009" s="1144"/>
      <c r="D4009" s="2" t="str">
        <f t="shared" si="61"/>
        <v>OK</v>
      </c>
    </row>
    <row r="4010" spans="1:4">
      <c r="A4010" s="10">
        <v>3951</v>
      </c>
      <c r="B4010" s="1144"/>
      <c r="D4010" s="2" t="str">
        <f t="shared" si="61"/>
        <v>OK</v>
      </c>
    </row>
    <row r="4011" spans="1:4">
      <c r="A4011" s="10">
        <v>3952</v>
      </c>
      <c r="B4011" s="1144"/>
      <c r="D4011" s="2" t="str">
        <f t="shared" si="61"/>
        <v>OK</v>
      </c>
    </row>
    <row r="4012" spans="1:4">
      <c r="A4012" s="10">
        <v>3953</v>
      </c>
      <c r="B4012" s="1144"/>
      <c r="D4012" s="2" t="str">
        <f t="shared" si="61"/>
        <v>OK</v>
      </c>
    </row>
    <row r="4013" spans="1:4">
      <c r="A4013" s="10">
        <v>3954</v>
      </c>
      <c r="B4013" s="1144"/>
      <c r="D4013" s="2" t="str">
        <f t="shared" si="61"/>
        <v>OK</v>
      </c>
    </row>
    <row r="4014" spans="1:4">
      <c r="A4014" s="10">
        <v>3955</v>
      </c>
      <c r="B4014" s="1144"/>
      <c r="D4014" s="2" t="str">
        <f t="shared" si="61"/>
        <v>OK</v>
      </c>
    </row>
    <row r="4015" spans="1:4">
      <c r="A4015" s="10">
        <v>3956</v>
      </c>
      <c r="B4015" s="1144"/>
      <c r="D4015" s="2" t="str">
        <f t="shared" si="61"/>
        <v>OK</v>
      </c>
    </row>
    <row r="4016" spans="1:4">
      <c r="A4016" s="10">
        <v>3957</v>
      </c>
      <c r="B4016" s="1144"/>
      <c r="D4016" s="2" t="str">
        <f t="shared" si="61"/>
        <v>OK</v>
      </c>
    </row>
    <row r="4017" spans="1:4">
      <c r="A4017" s="10">
        <v>3958</v>
      </c>
      <c r="B4017" s="1144"/>
      <c r="D4017" s="2" t="str">
        <f t="shared" si="61"/>
        <v>OK</v>
      </c>
    </row>
    <row r="4018" spans="1:4">
      <c r="A4018" s="10">
        <v>3959</v>
      </c>
      <c r="B4018" s="1144"/>
      <c r="D4018" s="2" t="str">
        <f t="shared" si="61"/>
        <v>OK</v>
      </c>
    </row>
    <row r="4019" spans="1:4">
      <c r="A4019" s="10">
        <v>3960</v>
      </c>
      <c r="B4019" s="1144"/>
      <c r="D4019" s="2" t="str">
        <f t="shared" si="61"/>
        <v>OK</v>
      </c>
    </row>
    <row r="4020" spans="1:4">
      <c r="A4020" s="10">
        <v>3961</v>
      </c>
      <c r="B4020" s="1144"/>
      <c r="D4020" s="2" t="str">
        <f t="shared" si="61"/>
        <v>OK</v>
      </c>
    </row>
    <row r="4021" spans="1:4">
      <c r="A4021" s="10">
        <v>3962</v>
      </c>
      <c r="B4021" s="1144"/>
      <c r="D4021" s="2" t="str">
        <f t="shared" si="61"/>
        <v>OK</v>
      </c>
    </row>
    <row r="4022" spans="1:4">
      <c r="A4022" s="10">
        <v>3963</v>
      </c>
      <c r="B4022" s="1144"/>
      <c r="D4022" s="2" t="str">
        <f t="shared" si="61"/>
        <v>OK</v>
      </c>
    </row>
    <row r="4023" spans="1:4">
      <c r="A4023" s="10">
        <v>3964</v>
      </c>
      <c r="B4023" s="1144"/>
      <c r="D4023" s="2" t="str">
        <f t="shared" si="61"/>
        <v>OK</v>
      </c>
    </row>
    <row r="4024" spans="1:4">
      <c r="A4024" s="10">
        <v>3965</v>
      </c>
      <c r="B4024" s="1144"/>
      <c r="D4024" s="2" t="str">
        <f t="shared" si="61"/>
        <v>OK</v>
      </c>
    </row>
    <row r="4025" spans="1:4">
      <c r="A4025" s="10">
        <v>3966</v>
      </c>
      <c r="B4025" s="1144"/>
      <c r="D4025" s="2" t="str">
        <f t="shared" si="61"/>
        <v>OK</v>
      </c>
    </row>
    <row r="4026" spans="1:4">
      <c r="A4026" s="10">
        <v>3967</v>
      </c>
      <c r="B4026" s="1144"/>
      <c r="D4026" s="2" t="str">
        <f t="shared" si="61"/>
        <v>OK</v>
      </c>
    </row>
    <row r="4027" spans="1:4">
      <c r="A4027" s="10">
        <v>3968</v>
      </c>
      <c r="B4027" s="1144"/>
      <c r="D4027" s="2" t="str">
        <f t="shared" si="61"/>
        <v>OK</v>
      </c>
    </row>
    <row r="4028" spans="1:4">
      <c r="A4028" s="10">
        <v>3969</v>
      </c>
      <c r="B4028" s="1144"/>
      <c r="D4028" s="2" t="str">
        <f t="shared" si="61"/>
        <v>OK</v>
      </c>
    </row>
    <row r="4029" spans="1:4">
      <c r="A4029" s="10">
        <v>3970</v>
      </c>
      <c r="B4029" s="1144"/>
      <c r="D4029" s="2" t="str">
        <f t="shared" ref="D4029:D4092" si="62">IF(ISBLANK(B4029),"OK",IF(A4029-B4029=0,"OK","Error?"))</f>
        <v>OK</v>
      </c>
    </row>
    <row r="4030" spans="1:4">
      <c r="A4030" s="10">
        <v>3971</v>
      </c>
      <c r="B4030" s="1144"/>
      <c r="D4030" s="2" t="str">
        <f t="shared" si="62"/>
        <v>OK</v>
      </c>
    </row>
    <row r="4031" spans="1:4">
      <c r="A4031" s="10">
        <v>3972</v>
      </c>
      <c r="B4031" s="1144"/>
      <c r="D4031" s="2" t="str">
        <f t="shared" si="62"/>
        <v>OK</v>
      </c>
    </row>
    <row r="4032" spans="1:4">
      <c r="A4032" s="10">
        <v>3973</v>
      </c>
      <c r="B4032" s="1144"/>
      <c r="D4032" s="2" t="str">
        <f t="shared" si="62"/>
        <v>OK</v>
      </c>
    </row>
    <row r="4033" spans="1:4">
      <c r="A4033" s="10">
        <v>3974</v>
      </c>
      <c r="B4033" s="1144"/>
      <c r="D4033" s="2" t="str">
        <f t="shared" si="62"/>
        <v>OK</v>
      </c>
    </row>
    <row r="4034" spans="1:4">
      <c r="A4034" s="10">
        <v>3975</v>
      </c>
      <c r="B4034" s="1144"/>
      <c r="D4034" s="2" t="str">
        <f t="shared" si="62"/>
        <v>OK</v>
      </c>
    </row>
    <row r="4035" spans="1:4">
      <c r="A4035" s="10">
        <v>3976</v>
      </c>
      <c r="B4035" s="1144"/>
      <c r="D4035" s="2" t="str">
        <f t="shared" si="62"/>
        <v>OK</v>
      </c>
    </row>
    <row r="4036" spans="1:4">
      <c r="A4036" s="10">
        <v>3977</v>
      </c>
      <c r="B4036" s="1144"/>
      <c r="D4036" s="2" t="str">
        <f t="shared" si="62"/>
        <v>OK</v>
      </c>
    </row>
    <row r="4037" spans="1:4">
      <c r="A4037" s="10">
        <v>3978</v>
      </c>
      <c r="B4037" s="1144"/>
      <c r="D4037" s="2" t="str">
        <f t="shared" si="62"/>
        <v>OK</v>
      </c>
    </row>
    <row r="4038" spans="1:4">
      <c r="A4038" s="10">
        <v>3979</v>
      </c>
      <c r="B4038" s="1144"/>
      <c r="D4038" s="2" t="str">
        <f t="shared" si="62"/>
        <v>OK</v>
      </c>
    </row>
    <row r="4039" spans="1:4">
      <c r="A4039" s="10">
        <v>3980</v>
      </c>
      <c r="B4039" s="1144"/>
      <c r="D4039" s="2" t="str">
        <f t="shared" si="62"/>
        <v>OK</v>
      </c>
    </row>
    <row r="4040" spans="1:4">
      <c r="A4040" s="10">
        <v>3981</v>
      </c>
      <c r="B4040" s="1144"/>
      <c r="D4040" s="2" t="str">
        <f t="shared" si="62"/>
        <v>OK</v>
      </c>
    </row>
    <row r="4041" spans="1:4">
      <c r="A4041" s="10">
        <v>3982</v>
      </c>
      <c r="B4041" s="1144"/>
      <c r="D4041" s="2" t="str">
        <f t="shared" si="62"/>
        <v>OK</v>
      </c>
    </row>
    <row r="4042" spans="1:4">
      <c r="A4042" s="10">
        <v>3983</v>
      </c>
      <c r="B4042" s="1144"/>
      <c r="D4042" s="2" t="str">
        <f t="shared" si="62"/>
        <v>OK</v>
      </c>
    </row>
    <row r="4043" spans="1:4">
      <c r="A4043" s="10">
        <v>3984</v>
      </c>
      <c r="B4043" s="1144"/>
      <c r="D4043" s="2" t="str">
        <f t="shared" si="62"/>
        <v>OK</v>
      </c>
    </row>
    <row r="4044" spans="1:4">
      <c r="A4044" s="10">
        <v>3985</v>
      </c>
      <c r="B4044" s="1144"/>
      <c r="D4044" s="2" t="str">
        <f t="shared" si="62"/>
        <v>OK</v>
      </c>
    </row>
    <row r="4045" spans="1:4">
      <c r="A4045" s="10">
        <v>3986</v>
      </c>
      <c r="B4045" s="1144"/>
      <c r="D4045" s="2" t="str">
        <f t="shared" si="62"/>
        <v>OK</v>
      </c>
    </row>
    <row r="4046" spans="1:4">
      <c r="A4046" s="10">
        <v>3987</v>
      </c>
      <c r="B4046" s="1144"/>
      <c r="D4046" s="2" t="str">
        <f t="shared" si="62"/>
        <v>OK</v>
      </c>
    </row>
    <row r="4047" spans="1:4">
      <c r="A4047" s="10">
        <v>3988</v>
      </c>
      <c r="B4047" s="1144"/>
      <c r="D4047" s="2" t="str">
        <f t="shared" si="62"/>
        <v>OK</v>
      </c>
    </row>
    <row r="4048" spans="1:4">
      <c r="A4048" s="10">
        <v>3989</v>
      </c>
      <c r="B4048" s="1144"/>
      <c r="D4048" s="2" t="str">
        <f t="shared" si="62"/>
        <v>OK</v>
      </c>
    </row>
    <row r="4049" spans="1:4">
      <c r="A4049" s="10">
        <v>3990</v>
      </c>
      <c r="B4049" s="1144"/>
      <c r="D4049" s="2" t="str">
        <f t="shared" si="62"/>
        <v>OK</v>
      </c>
    </row>
    <row r="4050" spans="1:4">
      <c r="A4050" s="10">
        <v>3991</v>
      </c>
      <c r="B4050" s="1144"/>
      <c r="D4050" s="2" t="str">
        <f t="shared" si="62"/>
        <v>OK</v>
      </c>
    </row>
    <row r="4051" spans="1:4">
      <c r="A4051" s="10">
        <v>3992</v>
      </c>
      <c r="B4051" s="1144"/>
      <c r="D4051" s="2" t="str">
        <f t="shared" si="62"/>
        <v>OK</v>
      </c>
    </row>
    <row r="4052" spans="1:4">
      <c r="A4052" s="10">
        <v>3993</v>
      </c>
      <c r="B4052" s="1144"/>
      <c r="D4052" s="2" t="str">
        <f t="shared" si="62"/>
        <v>OK</v>
      </c>
    </row>
    <row r="4053" spans="1:4">
      <c r="A4053" s="10">
        <v>3994</v>
      </c>
      <c r="B4053" s="1144"/>
      <c r="D4053" s="2" t="str">
        <f t="shared" si="62"/>
        <v>OK</v>
      </c>
    </row>
    <row r="4054" spans="1:4">
      <c r="A4054" s="10">
        <v>3995</v>
      </c>
      <c r="B4054" s="1144"/>
      <c r="D4054" s="2" t="str">
        <f t="shared" si="62"/>
        <v>OK</v>
      </c>
    </row>
    <row r="4055" spans="1:4">
      <c r="A4055" s="10">
        <v>3996</v>
      </c>
      <c r="B4055" s="1144"/>
      <c r="D4055" s="2" t="str">
        <f t="shared" si="62"/>
        <v>OK</v>
      </c>
    </row>
    <row r="4056" spans="1:4">
      <c r="A4056" s="10">
        <v>3997</v>
      </c>
      <c r="B4056" s="1144"/>
      <c r="D4056" s="2" t="str">
        <f t="shared" si="62"/>
        <v>OK</v>
      </c>
    </row>
    <row r="4057" spans="1:4">
      <c r="A4057" s="10">
        <v>3998</v>
      </c>
      <c r="B4057" s="1144"/>
      <c r="D4057" s="2" t="str">
        <f t="shared" si="62"/>
        <v>OK</v>
      </c>
    </row>
    <row r="4058" spans="1:4">
      <c r="A4058" s="10">
        <v>3999</v>
      </c>
      <c r="B4058" s="1144"/>
      <c r="D4058" s="2" t="str">
        <f t="shared" si="62"/>
        <v>OK</v>
      </c>
    </row>
    <row r="4059" spans="1:4">
      <c r="A4059" s="10">
        <v>4000</v>
      </c>
      <c r="B4059" s="1144"/>
      <c r="D4059" s="2" t="str">
        <f t="shared" si="62"/>
        <v>OK</v>
      </c>
    </row>
    <row r="4060" spans="1:4">
      <c r="A4060" s="10">
        <v>4001</v>
      </c>
      <c r="B4060" s="1144"/>
      <c r="D4060" s="2" t="str">
        <f t="shared" si="62"/>
        <v>OK</v>
      </c>
    </row>
    <row r="4061" spans="1:4">
      <c r="A4061" s="10">
        <v>4002</v>
      </c>
      <c r="B4061" s="1144"/>
      <c r="D4061" s="2" t="str">
        <f t="shared" si="62"/>
        <v>OK</v>
      </c>
    </row>
    <row r="4062" spans="1:4">
      <c r="A4062" s="10">
        <v>4003</v>
      </c>
      <c r="B4062" s="1144"/>
      <c r="D4062" s="2" t="str">
        <f t="shared" si="62"/>
        <v>OK</v>
      </c>
    </row>
    <row r="4063" spans="1:4">
      <c r="A4063" s="10">
        <v>4004</v>
      </c>
      <c r="B4063" s="1144"/>
      <c r="D4063" s="2" t="str">
        <f t="shared" si="62"/>
        <v>OK</v>
      </c>
    </row>
    <row r="4064" spans="1:4">
      <c r="A4064" s="10">
        <v>4005</v>
      </c>
      <c r="B4064" s="1144"/>
      <c r="D4064" s="2" t="str">
        <f t="shared" si="62"/>
        <v>OK</v>
      </c>
    </row>
    <row r="4065" spans="1:4">
      <c r="A4065" s="10">
        <v>4006</v>
      </c>
      <c r="B4065" s="1144"/>
      <c r="D4065" s="2" t="str">
        <f t="shared" si="62"/>
        <v>OK</v>
      </c>
    </row>
    <row r="4066" spans="1:4">
      <c r="A4066" s="10">
        <v>4007</v>
      </c>
      <c r="B4066" s="1144"/>
      <c r="D4066" s="2" t="str">
        <f t="shared" si="62"/>
        <v>OK</v>
      </c>
    </row>
    <row r="4067" spans="1:4">
      <c r="A4067" s="10">
        <v>4008</v>
      </c>
      <c r="B4067" s="1144"/>
      <c r="D4067" s="2" t="str">
        <f t="shared" si="62"/>
        <v>OK</v>
      </c>
    </row>
    <row r="4068" spans="1:4">
      <c r="A4068" s="10">
        <v>4009</v>
      </c>
      <c r="B4068" s="1144"/>
      <c r="D4068" s="2" t="str">
        <f t="shared" si="62"/>
        <v>OK</v>
      </c>
    </row>
    <row r="4069" spans="1:4">
      <c r="A4069" s="10">
        <v>4010</v>
      </c>
      <c r="B4069" s="1144"/>
      <c r="D4069" s="2" t="str">
        <f t="shared" si="62"/>
        <v>OK</v>
      </c>
    </row>
    <row r="4070" spans="1:4">
      <c r="A4070" s="10">
        <v>4011</v>
      </c>
      <c r="B4070" s="1144"/>
      <c r="D4070" s="2" t="str">
        <f t="shared" si="62"/>
        <v>OK</v>
      </c>
    </row>
    <row r="4071" spans="1:4">
      <c r="A4071" s="10">
        <v>4012</v>
      </c>
      <c r="B4071" s="1144"/>
      <c r="D4071" s="2" t="str">
        <f t="shared" si="62"/>
        <v>OK</v>
      </c>
    </row>
    <row r="4072" spans="1:4">
      <c r="A4072" s="5">
        <v>4013</v>
      </c>
      <c r="B4072" s="1144">
        <f>'Expenditures 16-24'!C124</f>
        <v>0</v>
      </c>
      <c r="D4072" s="2" t="str">
        <f t="shared" si="62"/>
        <v>Error?</v>
      </c>
    </row>
    <row r="4073" spans="1:4">
      <c r="A4073" s="5">
        <v>4014</v>
      </c>
      <c r="B4073" s="1144">
        <f>'Expenditures 16-24'!D124</f>
        <v>0</v>
      </c>
      <c r="D4073" s="2" t="str">
        <f t="shared" si="62"/>
        <v>Error?</v>
      </c>
    </row>
    <row r="4074" spans="1:4">
      <c r="A4074" s="5">
        <v>4015</v>
      </c>
      <c r="B4074" s="1144">
        <f>'Expenditures 16-24'!E124</f>
        <v>0</v>
      </c>
      <c r="D4074" s="2" t="str">
        <f t="shared" si="62"/>
        <v>Error?</v>
      </c>
    </row>
    <row r="4075" spans="1:4">
      <c r="A4075" s="5">
        <v>4016</v>
      </c>
      <c r="B4075" s="1144">
        <f>'Expenditures 16-24'!F124</f>
        <v>0</v>
      </c>
      <c r="D4075" s="2" t="str">
        <f t="shared" si="62"/>
        <v>Error?</v>
      </c>
    </row>
    <row r="4076" spans="1:4">
      <c r="A4076" s="5">
        <v>4017</v>
      </c>
      <c r="B4076" s="1144">
        <f>'Expenditures 16-24'!G124</f>
        <v>0</v>
      </c>
      <c r="D4076" s="2" t="str">
        <f t="shared" si="62"/>
        <v>Error?</v>
      </c>
    </row>
    <row r="4077" spans="1:4">
      <c r="A4077" s="5">
        <v>4018</v>
      </c>
      <c r="B4077" s="1144">
        <f>'Expenditures 16-24'!H124</f>
        <v>0</v>
      </c>
      <c r="D4077" s="2" t="str">
        <f t="shared" si="62"/>
        <v>Error?</v>
      </c>
    </row>
    <row r="4078" spans="1:4">
      <c r="A4078" s="5">
        <v>4019</v>
      </c>
      <c r="B4078" s="1144">
        <f>'Expenditures 16-24'!K124</f>
        <v>0</v>
      </c>
      <c r="D4078" s="2" t="str">
        <f t="shared" si="62"/>
        <v>Error?</v>
      </c>
    </row>
    <row r="4079" spans="1:4">
      <c r="A4079" s="5">
        <v>4020</v>
      </c>
      <c r="B4079" s="1144">
        <f>'Expenditures 16-24'!C184</f>
        <v>0</v>
      </c>
      <c r="D4079" s="2" t="str">
        <f t="shared" si="62"/>
        <v>Error?</v>
      </c>
    </row>
    <row r="4080" spans="1:4">
      <c r="A4080" s="5">
        <v>4021</v>
      </c>
      <c r="B4080" s="1144">
        <f>'Expenditures 16-24'!D184</f>
        <v>0</v>
      </c>
      <c r="C4080" s="2" t="s">
        <v>516</v>
      </c>
      <c r="D4080" s="2" t="str">
        <f t="shared" si="62"/>
        <v>Error?</v>
      </c>
    </row>
    <row r="4081" spans="1:4">
      <c r="A4081" s="5">
        <v>4022</v>
      </c>
      <c r="B4081" s="1144">
        <f>'Expenditures 16-24'!E184</f>
        <v>0</v>
      </c>
      <c r="D4081" s="2" t="str">
        <f t="shared" si="62"/>
        <v>Error?</v>
      </c>
    </row>
    <row r="4082" spans="1:4">
      <c r="A4082" s="5">
        <v>4023</v>
      </c>
      <c r="B4082" s="1144">
        <f>'Expenditures 16-24'!F184</f>
        <v>0</v>
      </c>
      <c r="D4082" s="2" t="str">
        <f t="shared" si="62"/>
        <v>Error?</v>
      </c>
    </row>
    <row r="4083" spans="1:4">
      <c r="A4083" s="5">
        <v>4024</v>
      </c>
      <c r="B4083" s="1144">
        <f>'Expenditures 16-24'!G184</f>
        <v>0</v>
      </c>
      <c r="D4083" s="2" t="str">
        <f t="shared" si="62"/>
        <v>Error?</v>
      </c>
    </row>
    <row r="4084" spans="1:4">
      <c r="A4084" s="5">
        <v>4025</v>
      </c>
      <c r="B4084" s="1144">
        <f>'Expenditures 16-24'!H184</f>
        <v>0</v>
      </c>
      <c r="D4084" s="2" t="str">
        <f t="shared" si="62"/>
        <v>Error?</v>
      </c>
    </row>
    <row r="4085" spans="1:4">
      <c r="A4085" s="5">
        <v>4026</v>
      </c>
      <c r="B4085" s="1144">
        <f>'Expenditures 16-24'!K184</f>
        <v>0</v>
      </c>
      <c r="D4085" s="2" t="str">
        <f t="shared" si="62"/>
        <v>Error?</v>
      </c>
    </row>
    <row r="4086" spans="1:4">
      <c r="A4086" s="10">
        <v>4027</v>
      </c>
      <c r="B4086" s="1144"/>
      <c r="D4086" s="2" t="str">
        <f t="shared" si="62"/>
        <v>OK</v>
      </c>
    </row>
    <row r="4087" spans="1:4">
      <c r="A4087" s="10">
        <v>4028</v>
      </c>
      <c r="B4087" s="1144"/>
      <c r="C4087" s="2" t="s">
        <v>516</v>
      </c>
      <c r="D4087" s="2" t="str">
        <f t="shared" si="62"/>
        <v>OK</v>
      </c>
    </row>
    <row r="4088" spans="1:4">
      <c r="A4088" s="10">
        <v>4029</v>
      </c>
      <c r="B4088" s="1144"/>
      <c r="D4088" s="2" t="str">
        <f t="shared" si="62"/>
        <v>OK</v>
      </c>
    </row>
    <row r="4089" spans="1:4">
      <c r="A4089" s="10">
        <v>4030</v>
      </c>
      <c r="B4089" s="1144"/>
      <c r="D4089" s="2" t="str">
        <f t="shared" si="62"/>
        <v>OK</v>
      </c>
    </row>
    <row r="4090" spans="1:4">
      <c r="A4090" s="10">
        <v>4031</v>
      </c>
      <c r="B4090" s="1144"/>
      <c r="D4090" s="2" t="str">
        <f t="shared" si="62"/>
        <v>OK</v>
      </c>
    </row>
    <row r="4091" spans="1:4">
      <c r="A4091" s="10">
        <v>4032</v>
      </c>
      <c r="B4091" s="1144"/>
      <c r="D4091" s="2" t="str">
        <f t="shared" si="62"/>
        <v>OK</v>
      </c>
    </row>
    <row r="4092" spans="1:4">
      <c r="A4092" s="10">
        <v>4033</v>
      </c>
      <c r="B4092" s="1144"/>
      <c r="D4092" s="2" t="str">
        <f t="shared" si="62"/>
        <v>OK</v>
      </c>
    </row>
    <row r="4093" spans="1:4">
      <c r="A4093" s="10">
        <v>4034</v>
      </c>
      <c r="B4093" s="1144"/>
      <c r="D4093" s="2" t="str">
        <f t="shared" ref="D4093:D4156" si="63">IF(ISBLANK(B4093),"OK",IF(A4093-B4093=0,"OK","Error?"))</f>
        <v>OK</v>
      </c>
    </row>
    <row r="4094" spans="1:4">
      <c r="A4094" s="10">
        <v>4035</v>
      </c>
      <c r="B4094" s="1144"/>
      <c r="D4094" s="2" t="str">
        <f t="shared" si="63"/>
        <v>OK</v>
      </c>
    </row>
    <row r="4095" spans="1:4">
      <c r="A4095" s="10">
        <v>4036</v>
      </c>
      <c r="B4095" s="1144"/>
      <c r="D4095" s="2" t="str">
        <f t="shared" si="63"/>
        <v>OK</v>
      </c>
    </row>
    <row r="4096" spans="1:4">
      <c r="A4096" s="10">
        <v>4037</v>
      </c>
      <c r="B4096" s="1144"/>
      <c r="D4096" s="2" t="str">
        <f t="shared" si="63"/>
        <v>OK</v>
      </c>
    </row>
    <row r="4097" spans="1:4">
      <c r="A4097" s="5">
        <v>4038</v>
      </c>
      <c r="B4097" s="1144">
        <f>'Expenditures 16-24'!K304</f>
        <v>0</v>
      </c>
      <c r="D4097" s="2" t="str">
        <f t="shared" si="63"/>
        <v>Error?</v>
      </c>
    </row>
    <row r="4098" spans="1:4">
      <c r="A4098" s="5">
        <v>4039</v>
      </c>
      <c r="B4098" s="1144">
        <f>'Expenditures 16-24'!K305</f>
        <v>0</v>
      </c>
      <c r="C4098" s="2" t="s">
        <v>516</v>
      </c>
      <c r="D4098" s="2" t="str">
        <f t="shared" si="63"/>
        <v>Error?</v>
      </c>
    </row>
    <row r="4099" spans="1:4">
      <c r="A4099" s="10">
        <v>4040</v>
      </c>
      <c r="B4099" s="1144"/>
      <c r="C4099" s="2" t="s">
        <v>516</v>
      </c>
      <c r="D4099" s="2" t="str">
        <f t="shared" si="63"/>
        <v>OK</v>
      </c>
    </row>
    <row r="4100" spans="1:4">
      <c r="A4100" s="5">
        <v>4041</v>
      </c>
      <c r="B4100" s="1144">
        <f>'Tax Sched 25'!B17</f>
        <v>0</v>
      </c>
      <c r="C4100" s="2" t="s">
        <v>516</v>
      </c>
      <c r="D4100" s="2" t="str">
        <f t="shared" si="63"/>
        <v>Error?</v>
      </c>
    </row>
    <row r="4101" spans="1:4">
      <c r="A4101" s="5">
        <v>4042</v>
      </c>
      <c r="B4101" s="1144">
        <f>'Tax Sched 25'!B18</f>
        <v>0</v>
      </c>
      <c r="C4101" s="2" t="s">
        <v>516</v>
      </c>
      <c r="D4101" s="2" t="str">
        <f t="shared" si="63"/>
        <v>Error?</v>
      </c>
    </row>
    <row r="4102" spans="1:4">
      <c r="A4102" s="5">
        <v>4043</v>
      </c>
      <c r="B4102" s="1144">
        <f>'Tax Sched 25'!D17</f>
        <v>0</v>
      </c>
      <c r="C4102" s="2" t="s">
        <v>516</v>
      </c>
      <c r="D4102" s="2" t="str">
        <f t="shared" si="63"/>
        <v>Error?</v>
      </c>
    </row>
    <row r="4103" spans="1:4">
      <c r="A4103" s="5">
        <v>4044</v>
      </c>
      <c r="B4103" s="1144">
        <f>'Tax Sched 25'!D18</f>
        <v>0</v>
      </c>
      <c r="C4103" s="2" t="s">
        <v>516</v>
      </c>
      <c r="D4103" s="2" t="str">
        <f t="shared" si="63"/>
        <v>Error?</v>
      </c>
    </row>
    <row r="4104" spans="1:4">
      <c r="A4104" s="5">
        <v>4045</v>
      </c>
      <c r="B4104" s="1144">
        <f>'Tax Sched 25'!C17</f>
        <v>0</v>
      </c>
      <c r="C4104" s="2" t="s">
        <v>516</v>
      </c>
      <c r="D4104" s="2" t="str">
        <f t="shared" si="63"/>
        <v>Error?</v>
      </c>
    </row>
    <row r="4105" spans="1:4">
      <c r="A4105" s="5">
        <v>4046</v>
      </c>
      <c r="B4105" s="1144">
        <f>'Tax Sched 25'!C18</f>
        <v>0</v>
      </c>
      <c r="C4105" s="2" t="s">
        <v>516</v>
      </c>
      <c r="D4105" s="2" t="str">
        <f t="shared" si="63"/>
        <v>Error?</v>
      </c>
    </row>
    <row r="4106" spans="1:4">
      <c r="A4106" s="5">
        <v>4047</v>
      </c>
      <c r="B4106" s="1144">
        <f>'Tax Sched 25'!F17</f>
        <v>0</v>
      </c>
      <c r="D4106" s="2" t="str">
        <f t="shared" si="63"/>
        <v>Error?</v>
      </c>
    </row>
    <row r="4107" spans="1:4">
      <c r="A4107" s="5">
        <v>4048</v>
      </c>
      <c r="B4107" s="1144">
        <f>'Tax Sched 25'!F18</f>
        <v>0</v>
      </c>
      <c r="D4107" s="2" t="str">
        <f t="shared" si="63"/>
        <v>Error?</v>
      </c>
    </row>
    <row r="4108" spans="1:4">
      <c r="A4108" s="5">
        <v>4049</v>
      </c>
      <c r="B4108" s="1144">
        <f>'Tax Sched 25'!E17</f>
        <v>0</v>
      </c>
      <c r="C4108" s="2" t="s">
        <v>516</v>
      </c>
      <c r="D4108" s="2" t="str">
        <f t="shared" si="63"/>
        <v>Error?</v>
      </c>
    </row>
    <row r="4109" spans="1:4">
      <c r="A4109" s="5">
        <v>4050</v>
      </c>
      <c r="B4109" s="1144">
        <f>'Tax Sched 25'!E18</f>
        <v>0</v>
      </c>
      <c r="C4109" s="2" t="s">
        <v>516</v>
      </c>
      <c r="D4109" s="2" t="str">
        <f t="shared" si="63"/>
        <v>Error?</v>
      </c>
    </row>
    <row r="4110" spans="1:4">
      <c r="A4110" s="10">
        <v>4051</v>
      </c>
      <c r="B4110" s="1144"/>
      <c r="C4110" s="2" t="s">
        <v>516</v>
      </c>
      <c r="D4110" s="2" t="str">
        <f t="shared" si="63"/>
        <v>OK</v>
      </c>
    </row>
    <row r="4111" spans="1:4">
      <c r="A4111" s="5">
        <v>4052</v>
      </c>
      <c r="B4111" s="1144">
        <f>'Acct Summary 7-9'!C9</f>
        <v>3649093</v>
      </c>
      <c r="D4111" s="2" t="str">
        <f t="shared" si="63"/>
        <v>Error?</v>
      </c>
    </row>
    <row r="4112" spans="1:4">
      <c r="A4112" s="5">
        <v>4053</v>
      </c>
      <c r="B4112" s="1144">
        <f>'Acct Summary 7-9'!D9</f>
        <v>0</v>
      </c>
      <c r="D4112" s="2" t="str">
        <f t="shared" si="63"/>
        <v>Error?</v>
      </c>
    </row>
    <row r="4113" spans="1:4">
      <c r="A4113" s="5">
        <v>4054</v>
      </c>
      <c r="B4113" s="1144">
        <f>'Acct Summary 7-9'!E9</f>
        <v>0</v>
      </c>
      <c r="D4113" s="2" t="str">
        <f t="shared" si="63"/>
        <v>Error?</v>
      </c>
    </row>
    <row r="4114" spans="1:4">
      <c r="A4114" s="5">
        <v>4055</v>
      </c>
      <c r="B4114" s="1144">
        <f>'Acct Summary 7-9'!F9</f>
        <v>0</v>
      </c>
      <c r="D4114" s="2" t="str">
        <f t="shared" si="63"/>
        <v>Error?</v>
      </c>
    </row>
    <row r="4115" spans="1:4">
      <c r="A4115" s="5">
        <v>4056</v>
      </c>
      <c r="B4115" s="1144">
        <f>'Acct Summary 7-9'!G9</f>
        <v>0</v>
      </c>
      <c r="D4115" s="2" t="str">
        <f t="shared" si="63"/>
        <v>Error?</v>
      </c>
    </row>
    <row r="4116" spans="1:4">
      <c r="A4116" s="5">
        <v>4057</v>
      </c>
      <c r="B4116" s="1144">
        <f>'Acct Summary 7-9'!H9</f>
        <v>0</v>
      </c>
      <c r="D4116" s="2" t="str">
        <f t="shared" si="63"/>
        <v>Error?</v>
      </c>
    </row>
    <row r="4117" spans="1:4">
      <c r="A4117" s="10">
        <v>4058</v>
      </c>
      <c r="B4117" s="1144"/>
      <c r="D4117" s="2" t="str">
        <f t="shared" si="63"/>
        <v>OK</v>
      </c>
    </row>
    <row r="4118" spans="1:4">
      <c r="A4118" s="10">
        <v>4059</v>
      </c>
      <c r="B4118" s="1144"/>
      <c r="D4118" s="2" t="str">
        <f t="shared" si="63"/>
        <v>OK</v>
      </c>
    </row>
    <row r="4119" spans="1:4">
      <c r="A4119" s="5">
        <v>4060</v>
      </c>
      <c r="B4119" s="1144">
        <f>'Acct Summary 7-9'!K9</f>
        <v>0</v>
      </c>
      <c r="D4119" s="2" t="str">
        <f t="shared" si="63"/>
        <v>Error?</v>
      </c>
    </row>
    <row r="4120" spans="1:4">
      <c r="A4120" s="5">
        <v>4061</v>
      </c>
      <c r="B4120" s="1144">
        <f>'Acct Summary 7-9'!C10</f>
        <v>15215927</v>
      </c>
      <c r="D4120" s="2" t="str">
        <f t="shared" si="63"/>
        <v>Error?</v>
      </c>
    </row>
    <row r="4121" spans="1:4">
      <c r="A4121" s="5">
        <v>4062</v>
      </c>
      <c r="B4121" s="1144">
        <f>'Acct Summary 7-9'!D10</f>
        <v>2272079</v>
      </c>
      <c r="D4121" s="2" t="str">
        <f t="shared" si="63"/>
        <v>Error?</v>
      </c>
    </row>
    <row r="4122" spans="1:4">
      <c r="A4122" s="5">
        <v>4063</v>
      </c>
      <c r="B4122" s="1144">
        <f>'Acct Summary 7-9'!E10</f>
        <v>647202</v>
      </c>
      <c r="C4122" s="2" t="s">
        <v>516</v>
      </c>
      <c r="D4122" s="2" t="str">
        <f t="shared" si="63"/>
        <v>Error?</v>
      </c>
    </row>
    <row r="4123" spans="1:4">
      <c r="A4123" s="5">
        <v>4064</v>
      </c>
      <c r="B4123" s="1144">
        <f>'Acct Summary 7-9'!F10</f>
        <v>182395</v>
      </c>
      <c r="C4123" s="2" t="s">
        <v>516</v>
      </c>
      <c r="D4123" s="2" t="str">
        <f t="shared" si="63"/>
        <v>Error?</v>
      </c>
    </row>
    <row r="4124" spans="1:4">
      <c r="A4124" s="5">
        <v>4065</v>
      </c>
      <c r="B4124" s="1144">
        <f>'Acct Summary 7-9'!G10</f>
        <v>400281</v>
      </c>
      <c r="C4124" s="2" t="s">
        <v>516</v>
      </c>
      <c r="D4124" s="2" t="str">
        <f t="shared" si="63"/>
        <v>Error?</v>
      </c>
    </row>
    <row r="4125" spans="1:4">
      <c r="A4125" s="5">
        <v>4066</v>
      </c>
      <c r="B4125" s="1144">
        <f>'Acct Summary 7-9'!H10</f>
        <v>0</v>
      </c>
      <c r="C4125" s="2" t="s">
        <v>516</v>
      </c>
      <c r="D4125" s="2" t="str">
        <f t="shared" si="63"/>
        <v>Error?</v>
      </c>
    </row>
    <row r="4126" spans="1:4">
      <c r="A4126" s="5">
        <v>4067</v>
      </c>
      <c r="B4126" s="1144">
        <f>'Acct Summary 7-9'!I10</f>
        <v>42574</v>
      </c>
      <c r="C4126" s="2" t="s">
        <v>516</v>
      </c>
      <c r="D4126" s="2" t="str">
        <f t="shared" si="63"/>
        <v>Error?</v>
      </c>
    </row>
    <row r="4127" spans="1:4">
      <c r="A4127" s="10">
        <v>4068</v>
      </c>
      <c r="B4127" s="1144"/>
      <c r="C4127" s="2" t="s">
        <v>516</v>
      </c>
      <c r="D4127" s="2" t="str">
        <f t="shared" si="63"/>
        <v>OK</v>
      </c>
    </row>
    <row r="4128" spans="1:4">
      <c r="A4128" s="5">
        <v>4069</v>
      </c>
      <c r="B4128" s="1144">
        <f>'Acct Summary 7-9'!K10</f>
        <v>952</v>
      </c>
      <c r="C4128" s="2" t="s">
        <v>516</v>
      </c>
      <c r="D4128" s="2" t="str">
        <f t="shared" si="63"/>
        <v>Error?</v>
      </c>
    </row>
    <row r="4129" spans="1:4">
      <c r="A4129" s="5">
        <v>4070</v>
      </c>
      <c r="B4129" s="1144">
        <f>'Acct Summary 7-9'!C18</f>
        <v>3649093</v>
      </c>
      <c r="C4129" s="2" t="s">
        <v>516</v>
      </c>
      <c r="D4129" s="2" t="str">
        <f t="shared" si="63"/>
        <v>Error?</v>
      </c>
    </row>
    <row r="4130" spans="1:4">
      <c r="A4130" s="5">
        <v>4071</v>
      </c>
      <c r="B4130" s="1144">
        <f>'Acct Summary 7-9'!D18</f>
        <v>0</v>
      </c>
      <c r="C4130" s="2" t="s">
        <v>516</v>
      </c>
      <c r="D4130" s="2" t="str">
        <f t="shared" si="63"/>
        <v>Error?</v>
      </c>
    </row>
    <row r="4131" spans="1:4">
      <c r="A4131" s="5">
        <v>4072</v>
      </c>
      <c r="B4131" s="1144">
        <f>'Acct Summary 7-9'!F18</f>
        <v>0</v>
      </c>
      <c r="C4131" s="2" t="s">
        <v>516</v>
      </c>
      <c r="D4131" s="2" t="str">
        <f t="shared" si="63"/>
        <v>Error?</v>
      </c>
    </row>
    <row r="4132" spans="1:4">
      <c r="A4132" s="5">
        <v>4073</v>
      </c>
      <c r="B4132" s="1144">
        <f>'Acct Summary 7-9'!H18</f>
        <v>0</v>
      </c>
      <c r="C4132" s="2" t="s">
        <v>516</v>
      </c>
      <c r="D4132" s="2" t="str">
        <f t="shared" si="63"/>
        <v>Error?</v>
      </c>
    </row>
    <row r="4133" spans="1:4">
      <c r="A4133" s="5">
        <v>4074</v>
      </c>
      <c r="B4133" s="1144">
        <f>'Acct Summary 7-9'!K18</f>
        <v>0</v>
      </c>
      <c r="C4133" s="2" t="s">
        <v>516</v>
      </c>
      <c r="D4133" s="2" t="str">
        <f t="shared" si="63"/>
        <v>Error?</v>
      </c>
    </row>
    <row r="4134" spans="1:4">
      <c r="A4134" s="5">
        <v>4075</v>
      </c>
      <c r="B4134" s="1144">
        <f>'Acct Summary 7-9'!C19</f>
        <v>15824814</v>
      </c>
      <c r="C4134" s="2" t="s">
        <v>516</v>
      </c>
      <c r="D4134" s="2" t="str">
        <f t="shared" si="63"/>
        <v>Error?</v>
      </c>
    </row>
    <row r="4135" spans="1:4">
      <c r="A4135" s="5">
        <v>4076</v>
      </c>
      <c r="B4135" s="1144">
        <f>'Acct Summary 7-9'!D19</f>
        <v>1741417</v>
      </c>
      <c r="C4135" s="2" t="s">
        <v>516</v>
      </c>
      <c r="D4135" s="2" t="str">
        <f t="shared" si="63"/>
        <v>Error?</v>
      </c>
    </row>
    <row r="4136" spans="1:4">
      <c r="A4136" s="5">
        <v>4077</v>
      </c>
      <c r="B4136" s="1144">
        <f>'Acct Summary 7-9'!E19</f>
        <v>762462</v>
      </c>
      <c r="C4136" s="2" t="s">
        <v>516</v>
      </c>
      <c r="D4136" s="2" t="str">
        <f t="shared" si="63"/>
        <v>Error?</v>
      </c>
    </row>
    <row r="4137" spans="1:4">
      <c r="A4137" s="5">
        <v>4078</v>
      </c>
      <c r="B4137" s="1144">
        <f>'Acct Summary 7-9'!F19</f>
        <v>179569</v>
      </c>
      <c r="C4137" s="2" t="s">
        <v>516</v>
      </c>
      <c r="D4137" s="2" t="str">
        <f t="shared" si="63"/>
        <v>Error?</v>
      </c>
    </row>
    <row r="4138" spans="1:4">
      <c r="A4138" s="5">
        <v>4079</v>
      </c>
      <c r="B4138" s="1144">
        <f>'Acct Summary 7-9'!G19</f>
        <v>324497</v>
      </c>
      <c r="C4138" s="2" t="s">
        <v>516</v>
      </c>
      <c r="D4138" s="2" t="str">
        <f t="shared" si="63"/>
        <v>Error?</v>
      </c>
    </row>
    <row r="4139" spans="1:4">
      <c r="A4139" s="5">
        <v>4080</v>
      </c>
      <c r="B4139" s="1144">
        <f>'Acct Summary 7-9'!H19</f>
        <v>0</v>
      </c>
      <c r="C4139" s="2" t="s">
        <v>516</v>
      </c>
      <c r="D4139" s="2" t="str">
        <f t="shared" si="63"/>
        <v>Error?</v>
      </c>
    </row>
    <row r="4140" spans="1:4">
      <c r="A4140" s="10">
        <v>4081</v>
      </c>
      <c r="B4140" s="1144"/>
      <c r="C4140" s="2" t="s">
        <v>516</v>
      </c>
      <c r="D4140" s="2" t="str">
        <f t="shared" si="63"/>
        <v>OK</v>
      </c>
    </row>
    <row r="4141" spans="1:4">
      <c r="A4141" s="10">
        <v>4082</v>
      </c>
      <c r="B4141" s="1144"/>
      <c r="C4141" s="2" t="s">
        <v>516</v>
      </c>
      <c r="D4141" s="2" t="str">
        <f t="shared" si="63"/>
        <v>OK</v>
      </c>
    </row>
    <row r="4142" spans="1:4">
      <c r="A4142" s="5">
        <v>4083</v>
      </c>
      <c r="B4142" s="1144">
        <f>'Acct Summary 7-9'!K19</f>
        <v>0</v>
      </c>
      <c r="D4142" s="2" t="str">
        <f t="shared" si="63"/>
        <v>Error?</v>
      </c>
    </row>
    <row r="4143" spans="1:4">
      <c r="A4143" s="10">
        <v>4084</v>
      </c>
      <c r="B4143" s="1144"/>
      <c r="C4143" s="2" t="s">
        <v>516</v>
      </c>
      <c r="D4143" s="2" t="str">
        <f t="shared" si="63"/>
        <v>OK</v>
      </c>
    </row>
    <row r="4144" spans="1:4">
      <c r="A4144" s="10">
        <v>4085</v>
      </c>
      <c r="B4144" s="1144"/>
      <c r="C4144" s="2" t="s">
        <v>516</v>
      </c>
      <c r="D4144" s="2" t="str">
        <f t="shared" si="63"/>
        <v>OK</v>
      </c>
    </row>
    <row r="4145" spans="1:4">
      <c r="A4145" s="10">
        <v>4086</v>
      </c>
      <c r="B4145" s="1144"/>
      <c r="C4145" s="2" t="s">
        <v>516</v>
      </c>
      <c r="D4145" s="2" t="str">
        <f t="shared" si="63"/>
        <v>OK</v>
      </c>
    </row>
    <row r="4146" spans="1:4">
      <c r="A4146" s="10">
        <v>4087</v>
      </c>
      <c r="B4146" s="1144"/>
      <c r="D4146" s="2" t="str">
        <f t="shared" si="63"/>
        <v>OK</v>
      </c>
    </row>
    <row r="4147" spans="1:4">
      <c r="A4147" s="10">
        <v>4088</v>
      </c>
      <c r="B4147" s="1144"/>
      <c r="D4147" s="2" t="str">
        <f t="shared" si="63"/>
        <v>OK</v>
      </c>
    </row>
    <row r="4148" spans="1:4">
      <c r="A4148" s="10">
        <v>4089</v>
      </c>
      <c r="B4148" s="1144"/>
      <c r="D4148" s="2" t="str">
        <f t="shared" si="63"/>
        <v>OK</v>
      </c>
    </row>
    <row r="4149" spans="1:4">
      <c r="A4149" s="10">
        <v>4090</v>
      </c>
      <c r="B4149" s="1144"/>
      <c r="D4149" s="2" t="str">
        <f t="shared" si="63"/>
        <v>OK</v>
      </c>
    </row>
    <row r="4150" spans="1:4">
      <c r="A4150" s="10">
        <v>4091</v>
      </c>
      <c r="B4150" s="1144"/>
      <c r="C4150" s="2" t="s">
        <v>516</v>
      </c>
      <c r="D4150" s="2" t="str">
        <f t="shared" si="63"/>
        <v>OK</v>
      </c>
    </row>
    <row r="4151" spans="1:4">
      <c r="A4151" s="10">
        <v>4092</v>
      </c>
      <c r="B4151" s="1144"/>
      <c r="C4151" s="2" t="s">
        <v>516</v>
      </c>
      <c r="D4151" s="2" t="str">
        <f t="shared" si="63"/>
        <v>OK</v>
      </c>
    </row>
    <row r="4152" spans="1:4">
      <c r="A4152" s="10">
        <v>4093</v>
      </c>
      <c r="B4152" s="1144"/>
      <c r="D4152" s="2" t="str">
        <f t="shared" si="63"/>
        <v>OK</v>
      </c>
    </row>
    <row r="4153" spans="1:4">
      <c r="A4153" s="10">
        <v>4094</v>
      </c>
      <c r="B4153" s="1144"/>
      <c r="D4153" s="2" t="str">
        <f t="shared" si="63"/>
        <v>OK</v>
      </c>
    </row>
    <row r="4154" spans="1:4">
      <c r="A4154" s="5">
        <v>4095</v>
      </c>
      <c r="B4154" s="1144">
        <f>'Expenditures 16-24'!H208</f>
        <v>0</v>
      </c>
      <c r="D4154" s="2" t="str">
        <f t="shared" si="63"/>
        <v>Error?</v>
      </c>
    </row>
    <row r="4155" spans="1:4">
      <c r="A4155" s="5">
        <v>4096</v>
      </c>
      <c r="B4155" s="1144">
        <f>'Expenditures 16-24'!K208</f>
        <v>0</v>
      </c>
      <c r="D4155" s="2" t="str">
        <f t="shared" si="63"/>
        <v>Error?</v>
      </c>
    </row>
    <row r="4156" spans="1:4">
      <c r="A4156" s="10">
        <v>4097</v>
      </c>
      <c r="B4156" s="1144"/>
      <c r="C4156" s="2" t="s">
        <v>516</v>
      </c>
      <c r="D4156" s="2" t="str">
        <f t="shared" si="63"/>
        <v>OK</v>
      </c>
    </row>
    <row r="4157" spans="1:4">
      <c r="A4157" s="10">
        <v>4098</v>
      </c>
      <c r="B4157" s="1144"/>
      <c r="C4157" s="2" t="s">
        <v>516</v>
      </c>
      <c r="D4157" s="2" t="str">
        <f t="shared" ref="D4157:D4220" si="64">IF(ISBLANK(B4157),"OK",IF(A4157-B4157=0,"OK","Error?"))</f>
        <v>OK</v>
      </c>
    </row>
    <row r="4158" spans="1:4">
      <c r="A4158" s="10">
        <v>4099</v>
      </c>
      <c r="B4158" s="1144"/>
      <c r="D4158" s="2" t="str">
        <f t="shared" si="64"/>
        <v>OK</v>
      </c>
    </row>
    <row r="4159" spans="1:4">
      <c r="A4159" s="10">
        <v>4100</v>
      </c>
      <c r="B4159" s="1144"/>
      <c r="D4159" s="2" t="str">
        <f t="shared" si="64"/>
        <v>OK</v>
      </c>
    </row>
    <row r="4160" spans="1:4">
      <c r="A4160" s="10">
        <v>4101</v>
      </c>
      <c r="B4160" s="1144"/>
      <c r="D4160" s="2" t="str">
        <f t="shared" si="64"/>
        <v>OK</v>
      </c>
    </row>
    <row r="4161" spans="1:4">
      <c r="A4161" s="10">
        <v>4102</v>
      </c>
      <c r="B4161" s="1144"/>
      <c r="D4161" s="2" t="str">
        <f t="shared" si="64"/>
        <v>OK</v>
      </c>
    </row>
    <row r="4162" spans="1:4">
      <c r="A4162" s="10">
        <v>4103</v>
      </c>
      <c r="B4162" s="1144"/>
      <c r="D4162" s="2" t="str">
        <f t="shared" si="64"/>
        <v>OK</v>
      </c>
    </row>
    <row r="4163" spans="1:4">
      <c r="A4163" s="5">
        <v>4104</v>
      </c>
      <c r="B4163" s="1144">
        <f>'Expenditures 16-24'!D281</f>
        <v>0</v>
      </c>
      <c r="C4163" s="2" t="s">
        <v>516</v>
      </c>
      <c r="D4163" s="2" t="str">
        <f t="shared" si="64"/>
        <v>Error?</v>
      </c>
    </row>
    <row r="4164" spans="1:4">
      <c r="A4164" s="5">
        <v>4105</v>
      </c>
      <c r="B4164" s="1144">
        <f>'Expenditures 16-24'!K281</f>
        <v>0</v>
      </c>
      <c r="D4164" s="2" t="str">
        <f t="shared" si="64"/>
        <v>Error?</v>
      </c>
    </row>
    <row r="4165" spans="1:4">
      <c r="A4165" s="10">
        <v>4106</v>
      </c>
      <c r="B4165" s="1144"/>
      <c r="D4165" s="2" t="str">
        <f t="shared" si="64"/>
        <v>OK</v>
      </c>
    </row>
    <row r="4166" spans="1:4">
      <c r="A4166" s="10">
        <v>4107</v>
      </c>
      <c r="B4166" s="1144"/>
      <c r="C4166" s="2" t="s">
        <v>516</v>
      </c>
      <c r="D4166" s="2" t="str">
        <f t="shared" si="64"/>
        <v>OK</v>
      </c>
    </row>
    <row r="4167" spans="1:4">
      <c r="A4167" s="10">
        <v>4108</v>
      </c>
      <c r="B4167" s="1144"/>
      <c r="D4167" s="2" t="str">
        <f t="shared" si="64"/>
        <v>OK</v>
      </c>
    </row>
    <row r="4168" spans="1:4">
      <c r="A4168" s="10">
        <v>4109</v>
      </c>
      <c r="B4168" s="1144"/>
      <c r="D4168" s="2" t="str">
        <f t="shared" si="64"/>
        <v>OK</v>
      </c>
    </row>
    <row r="4169" spans="1:4">
      <c r="A4169" s="5">
        <v>4110</v>
      </c>
      <c r="B4169" s="1144">
        <f>'Short-Term Long-Term Debt 26'!I49</f>
        <v>3620000</v>
      </c>
      <c r="D4169" s="2" t="str">
        <f t="shared" si="64"/>
        <v>Error?</v>
      </c>
    </row>
    <row r="4170" spans="1:4">
      <c r="A4170" s="5">
        <v>4111</v>
      </c>
      <c r="B4170" s="1144">
        <f>'Short-Term Long-Term Debt 26'!J49</f>
        <v>3335011</v>
      </c>
      <c r="C4170" s="2" t="s">
        <v>516</v>
      </c>
      <c r="D4170" s="2" t="str">
        <f t="shared" si="64"/>
        <v>Error?</v>
      </c>
    </row>
    <row r="4171" spans="1:4">
      <c r="A4171" s="5">
        <v>4112</v>
      </c>
      <c r="B4171" s="1144">
        <f>'Short-Term Long-Term Debt 26'!H49</f>
        <v>620500</v>
      </c>
      <c r="C4171" s="2" t="s">
        <v>516</v>
      </c>
      <c r="D4171" s="2" t="str">
        <f t="shared" si="64"/>
        <v>Error?</v>
      </c>
    </row>
    <row r="4172" spans="1:4">
      <c r="A4172" s="10">
        <v>4113</v>
      </c>
      <c r="B4172" s="1144"/>
      <c r="C4172" s="2" t="s">
        <v>516</v>
      </c>
      <c r="D4172" s="2" t="str">
        <f t="shared" si="64"/>
        <v>OK</v>
      </c>
    </row>
    <row r="4173" spans="1:4">
      <c r="A4173" s="5">
        <v>4114</v>
      </c>
      <c r="B4173" s="1144">
        <f>'Acct Summary 7-9'!E18</f>
        <v>0</v>
      </c>
      <c r="C4173" s="2" t="s">
        <v>516</v>
      </c>
      <c r="D4173" s="2" t="str">
        <f t="shared" si="64"/>
        <v>Error?</v>
      </c>
    </row>
    <row r="4174" spans="1:4">
      <c r="A4174" s="5">
        <v>4115</v>
      </c>
      <c r="B4174" s="1144">
        <f>'Acct Summary 7-9'!G18</f>
        <v>0</v>
      </c>
      <c r="C4174" s="2" t="s">
        <v>516</v>
      </c>
      <c r="D4174" s="2" t="str">
        <f t="shared" si="64"/>
        <v>Error?</v>
      </c>
    </row>
    <row r="4175" spans="1:4">
      <c r="A4175" s="5">
        <v>4116</v>
      </c>
      <c r="B4175" s="1144">
        <f>'Short-Term Long-Term Debt 26'!G49</f>
        <v>0</v>
      </c>
      <c r="C4175" s="2" t="s">
        <v>516</v>
      </c>
      <c r="D4175" s="2" t="str">
        <f t="shared" si="64"/>
        <v>Error?</v>
      </c>
    </row>
    <row r="4176" spans="1:4">
      <c r="A4176" s="10">
        <v>4117</v>
      </c>
      <c r="B4176" s="1144"/>
      <c r="C4176" s="2" t="s">
        <v>516</v>
      </c>
      <c r="D4176" s="2" t="str">
        <f t="shared" si="64"/>
        <v>OK</v>
      </c>
    </row>
    <row r="4177" spans="1:4">
      <c r="A4177" s="5">
        <v>4118</v>
      </c>
      <c r="B4177" s="1144">
        <f>'Revenues 10-15'!D163</f>
        <v>0</v>
      </c>
      <c r="D4177" s="2" t="str">
        <f t="shared" si="64"/>
        <v>Error?</v>
      </c>
    </row>
    <row r="4178" spans="1:4">
      <c r="A4178" s="5">
        <v>4119</v>
      </c>
      <c r="B4178" s="1144">
        <f>'Revenues 10-15'!F163</f>
        <v>0</v>
      </c>
      <c r="C4178" s="2" t="s">
        <v>516</v>
      </c>
      <c r="D4178" s="2" t="str">
        <f t="shared" si="64"/>
        <v>Error?</v>
      </c>
    </row>
    <row r="4179" spans="1:4">
      <c r="A4179" s="5">
        <v>4120</v>
      </c>
      <c r="B4179" s="1144">
        <f>'Revenues 10-15'!G163</f>
        <v>0</v>
      </c>
      <c r="D4179" s="2" t="str">
        <f t="shared" si="64"/>
        <v>Error?</v>
      </c>
    </row>
    <row r="4180" spans="1:4">
      <c r="A4180" s="10">
        <v>4121</v>
      </c>
      <c r="B4180" s="1144"/>
      <c r="D4180" s="2" t="str">
        <f t="shared" si="64"/>
        <v>OK</v>
      </c>
    </row>
    <row r="4181" spans="1:4">
      <c r="A4181" s="10">
        <v>4122</v>
      </c>
      <c r="B4181" s="1144"/>
      <c r="D4181" s="2" t="str">
        <f t="shared" si="64"/>
        <v>OK</v>
      </c>
    </row>
    <row r="4182" spans="1:4">
      <c r="A4182" s="10">
        <v>4123</v>
      </c>
      <c r="B4182" s="1144"/>
      <c r="D4182" s="2" t="str">
        <f t="shared" si="64"/>
        <v>OK</v>
      </c>
    </row>
    <row r="4183" spans="1:4">
      <c r="A4183" s="10">
        <v>4124</v>
      </c>
      <c r="B4183" s="1144"/>
      <c r="D4183" s="2" t="str">
        <f t="shared" si="64"/>
        <v>OK</v>
      </c>
    </row>
    <row r="4184" spans="1:4">
      <c r="A4184" s="10">
        <v>4125</v>
      </c>
      <c r="B4184" s="1144"/>
      <c r="D4184" s="2" t="str">
        <f t="shared" si="64"/>
        <v>OK</v>
      </c>
    </row>
    <row r="4185" spans="1:4">
      <c r="A4185" s="10">
        <v>4126</v>
      </c>
      <c r="B4185" s="1144"/>
      <c r="D4185" s="2" t="str">
        <f t="shared" si="64"/>
        <v>OK</v>
      </c>
    </row>
    <row r="4186" spans="1:4">
      <c r="A4186" s="5">
        <v>4127</v>
      </c>
      <c r="B4186" s="1144"/>
      <c r="D4186" s="2" t="str">
        <f t="shared" si="64"/>
        <v>OK</v>
      </c>
    </row>
    <row r="4187" spans="1:4">
      <c r="A4187" s="5">
        <v>4128</v>
      </c>
      <c r="B4187" s="1144">
        <f>'Revenues 10-15'!C262</f>
        <v>0</v>
      </c>
      <c r="D4187" s="2" t="str">
        <f t="shared" si="64"/>
        <v>Error?</v>
      </c>
    </row>
    <row r="4188" spans="1:4">
      <c r="A4188" s="5">
        <v>4129</v>
      </c>
      <c r="B4188" s="1144">
        <f>'Revenues 10-15'!D262</f>
        <v>0</v>
      </c>
      <c r="D4188" s="2" t="str">
        <f t="shared" si="64"/>
        <v>Error?</v>
      </c>
    </row>
    <row r="4189" spans="1:4">
      <c r="A4189" s="5">
        <v>4130</v>
      </c>
      <c r="B4189" s="1144">
        <f>'Revenues 10-15'!F262</f>
        <v>0</v>
      </c>
      <c r="D4189" s="2" t="str">
        <f t="shared" si="64"/>
        <v>Error?</v>
      </c>
    </row>
    <row r="4190" spans="1:4">
      <c r="A4190" s="5">
        <v>4131</v>
      </c>
      <c r="B4190" s="1144">
        <f>'Revenues 10-15'!G262</f>
        <v>0</v>
      </c>
      <c r="D4190" s="2" t="str">
        <f t="shared" si="64"/>
        <v>Error?</v>
      </c>
    </row>
    <row r="4191" spans="1:4">
      <c r="A4191" s="10">
        <v>4132</v>
      </c>
      <c r="B4191" s="1144"/>
      <c r="D4191" s="2" t="str">
        <f t="shared" si="64"/>
        <v>OK</v>
      </c>
    </row>
    <row r="4192" spans="1:4">
      <c r="A4192" s="10">
        <v>4133</v>
      </c>
      <c r="B4192" s="1144"/>
      <c r="D4192" s="2" t="str">
        <f t="shared" si="64"/>
        <v>OK</v>
      </c>
    </row>
    <row r="4193" spans="1:4">
      <c r="A4193" s="10">
        <v>4134</v>
      </c>
      <c r="B4193" s="1144"/>
      <c r="D4193" s="2" t="str">
        <f t="shared" si="64"/>
        <v>OK</v>
      </c>
    </row>
    <row r="4194" spans="1:4">
      <c r="A4194" s="10">
        <v>4135</v>
      </c>
      <c r="B4194" s="1144"/>
      <c r="D4194" s="2" t="str">
        <f t="shared" si="64"/>
        <v>OK</v>
      </c>
    </row>
    <row r="4195" spans="1:4">
      <c r="A4195" s="10">
        <v>4136</v>
      </c>
      <c r="B4195" s="1144"/>
      <c r="D4195" s="2" t="str">
        <f t="shared" si="64"/>
        <v>OK</v>
      </c>
    </row>
    <row r="4196" spans="1:4">
      <c r="A4196" s="10">
        <v>4137</v>
      </c>
      <c r="B4196" s="1144"/>
      <c r="D4196" s="2" t="str">
        <f t="shared" si="64"/>
        <v>OK</v>
      </c>
    </row>
    <row r="4197" spans="1:4">
      <c r="A4197" s="5">
        <v>4138</v>
      </c>
      <c r="B4197" s="1144">
        <f>'Expenditures 16-24'!E138</f>
        <v>0</v>
      </c>
      <c r="D4197" s="2" t="str">
        <f t="shared" si="64"/>
        <v>Error?</v>
      </c>
    </row>
    <row r="4198" spans="1:4">
      <c r="A4198" s="5">
        <v>4139</v>
      </c>
      <c r="B4198" s="1144">
        <f>'Expenditures 16-24'!E139</f>
        <v>0</v>
      </c>
      <c r="C4198" s="2" t="s">
        <v>516</v>
      </c>
      <c r="D4198" s="2" t="str">
        <f t="shared" si="64"/>
        <v>Error?</v>
      </c>
    </row>
    <row r="4199" spans="1:4">
      <c r="A4199" s="5">
        <v>4140</v>
      </c>
      <c r="B4199" s="1144">
        <f>'Expenditures 16-24'!E140</f>
        <v>0</v>
      </c>
      <c r="D4199" s="2" t="str">
        <f t="shared" si="64"/>
        <v>Error?</v>
      </c>
    </row>
    <row r="4200" spans="1:4">
      <c r="A4200" s="5">
        <v>4141</v>
      </c>
      <c r="B4200" s="1144">
        <f>'Expenditures 16-24'!E141</f>
        <v>0</v>
      </c>
      <c r="D4200" s="2" t="str">
        <f t="shared" si="64"/>
        <v>Error?</v>
      </c>
    </row>
    <row r="4201" spans="1:4">
      <c r="A4201" s="5">
        <v>4142</v>
      </c>
      <c r="B4201" s="1144">
        <f>'Expenditures 16-24'!E143</f>
        <v>0</v>
      </c>
      <c r="D4201" s="2" t="str">
        <f t="shared" si="64"/>
        <v>Error?</v>
      </c>
    </row>
    <row r="4202" spans="1:4">
      <c r="A4202" s="10">
        <v>4143</v>
      </c>
      <c r="B4202" s="1144"/>
      <c r="C4202" s="2" t="s">
        <v>516</v>
      </c>
      <c r="D4202" s="2" t="str">
        <f t="shared" si="64"/>
        <v>OK</v>
      </c>
    </row>
    <row r="4203" spans="1:4">
      <c r="A4203" s="10">
        <v>4144</v>
      </c>
      <c r="B4203" s="1144"/>
      <c r="C4203" s="2" t="s">
        <v>516</v>
      </c>
      <c r="D4203" s="2" t="str">
        <f t="shared" si="64"/>
        <v>OK</v>
      </c>
    </row>
    <row r="4204" spans="1:4">
      <c r="A4204" s="10">
        <v>4145</v>
      </c>
      <c r="B4204" s="1144"/>
      <c r="D4204" s="2" t="str">
        <f t="shared" si="64"/>
        <v>OK</v>
      </c>
    </row>
    <row r="4205" spans="1:4">
      <c r="A4205" s="10">
        <v>4146</v>
      </c>
      <c r="B4205" s="1144"/>
      <c r="C4205" s="2" t="s">
        <v>516</v>
      </c>
      <c r="D4205" s="2" t="str">
        <f t="shared" si="64"/>
        <v>OK</v>
      </c>
    </row>
    <row r="4206" spans="1:4">
      <c r="A4206" s="10">
        <v>4147</v>
      </c>
      <c r="B4206" s="1144"/>
      <c r="D4206" s="2" t="str">
        <f t="shared" si="64"/>
        <v>OK</v>
      </c>
    </row>
    <row r="4207" spans="1:4">
      <c r="A4207" s="10">
        <v>4148</v>
      </c>
      <c r="B4207" s="1144"/>
      <c r="D4207" s="2" t="str">
        <f t="shared" si="64"/>
        <v>OK</v>
      </c>
    </row>
    <row r="4208" spans="1:4">
      <c r="A4208" s="5">
        <v>4149</v>
      </c>
      <c r="B4208" s="1144">
        <f>'Expenditures 16-24'!H210</f>
        <v>0</v>
      </c>
      <c r="D4208" s="2" t="str">
        <f t="shared" si="64"/>
        <v>Error?</v>
      </c>
    </row>
    <row r="4209" spans="1:4">
      <c r="A4209" s="5">
        <v>4150</v>
      </c>
      <c r="B4209" s="1144">
        <f>'Expenditures 16-24'!K210</f>
        <v>0</v>
      </c>
      <c r="D4209" s="2" t="str">
        <f t="shared" si="64"/>
        <v>Error?</v>
      </c>
    </row>
    <row r="4210" spans="1:4">
      <c r="A4210" s="10">
        <v>4151</v>
      </c>
      <c r="B4210" s="1144"/>
      <c r="D4210" s="2" t="str">
        <f t="shared" si="64"/>
        <v>OK</v>
      </c>
    </row>
    <row r="4211" spans="1:4">
      <c r="A4211" s="10">
        <v>4152</v>
      </c>
      <c r="B4211" s="1144"/>
      <c r="C4211" s="2" t="s">
        <v>516</v>
      </c>
      <c r="D4211" s="2" t="str">
        <f t="shared" si="64"/>
        <v>OK</v>
      </c>
    </row>
    <row r="4212" spans="1:4">
      <c r="A4212" s="10">
        <v>4153</v>
      </c>
      <c r="B4212" s="1144"/>
      <c r="D4212" s="2" t="str">
        <f t="shared" si="64"/>
        <v>OK</v>
      </c>
    </row>
    <row r="4213" spans="1:4">
      <c r="A4213" s="5">
        <v>4154</v>
      </c>
      <c r="B4213" s="1144">
        <f>'Revenues 10-15'!I170</f>
        <v>0</v>
      </c>
      <c r="C4213" s="2" t="s">
        <v>516</v>
      </c>
      <c r="D4213" s="2" t="str">
        <f t="shared" si="64"/>
        <v>Error?</v>
      </c>
    </row>
    <row r="4214" spans="1:4">
      <c r="A4214" s="5">
        <v>4155</v>
      </c>
      <c r="B4214" s="1144">
        <f>'Revenues 10-15'!I172</f>
        <v>0</v>
      </c>
      <c r="C4214" s="2" t="s">
        <v>516</v>
      </c>
      <c r="D4214" s="2" t="str">
        <f t="shared" si="64"/>
        <v>Error?</v>
      </c>
    </row>
    <row r="4215" spans="1:4">
      <c r="A4215" s="5">
        <v>4156</v>
      </c>
      <c r="B4215" s="1144">
        <f>'Acct Summary 7-9'!E36</f>
        <v>0</v>
      </c>
      <c r="D4215" s="2" t="str">
        <f t="shared" si="64"/>
        <v>Error?</v>
      </c>
    </row>
    <row r="4216" spans="1:4">
      <c r="A4216" s="10">
        <v>4157</v>
      </c>
      <c r="B4216" s="1144"/>
      <c r="C4216" s="2" t="s">
        <v>516</v>
      </c>
      <c r="D4216" s="2" t="str">
        <f t="shared" si="64"/>
        <v>OK</v>
      </c>
    </row>
    <row r="4217" spans="1:4">
      <c r="A4217" s="10">
        <v>4158</v>
      </c>
      <c r="B4217" s="1144"/>
      <c r="D4217" s="2" t="str">
        <f t="shared" si="64"/>
        <v>OK</v>
      </c>
    </row>
    <row r="4218" spans="1:4">
      <c r="A4218" s="10">
        <v>4159</v>
      </c>
      <c r="B4218" s="1144"/>
      <c r="D4218" s="2" t="str">
        <f t="shared" si="64"/>
        <v>OK</v>
      </c>
    </row>
    <row r="4219" spans="1:4">
      <c r="A4219" s="10">
        <v>4160</v>
      </c>
      <c r="B4219" s="1144"/>
      <c r="D4219" s="2" t="str">
        <f t="shared" si="64"/>
        <v>OK</v>
      </c>
    </row>
    <row r="4220" spans="1:4">
      <c r="A4220" s="10">
        <v>4161</v>
      </c>
      <c r="B4220" s="1144"/>
      <c r="D4220" s="2" t="str">
        <f t="shared" si="64"/>
        <v>OK</v>
      </c>
    </row>
    <row r="4221" spans="1:4">
      <c r="A4221" s="10">
        <v>4162</v>
      </c>
      <c r="B4221" s="1144"/>
      <c r="D4221" s="2" t="str">
        <f t="shared" ref="D4221:D4284" si="65">IF(ISBLANK(B4221),"OK",IF(A4221-B4221=0,"OK","Error?"))</f>
        <v>OK</v>
      </c>
    </row>
    <row r="4222" spans="1:4">
      <c r="A4222" s="10">
        <v>4163</v>
      </c>
      <c r="B4222" s="1144"/>
      <c r="D4222" s="2" t="str">
        <f t="shared" si="65"/>
        <v>OK</v>
      </c>
    </row>
    <row r="4223" spans="1:4">
      <c r="A4223" s="10">
        <v>4164</v>
      </c>
      <c r="B4223" s="1144"/>
      <c r="D4223" s="2" t="str">
        <f t="shared" si="65"/>
        <v>OK</v>
      </c>
    </row>
    <row r="4224" spans="1:4">
      <c r="A4224" s="10">
        <v>4165</v>
      </c>
      <c r="B4224" s="1144"/>
      <c r="D4224" s="2" t="str">
        <f t="shared" si="65"/>
        <v>OK</v>
      </c>
    </row>
    <row r="4225" spans="1:5">
      <c r="A4225" s="5">
        <v>4166</v>
      </c>
      <c r="B4225" s="1144">
        <f>'Revenues 10-15'!C142</f>
        <v>0</v>
      </c>
      <c r="D4225" s="2" t="str">
        <f t="shared" si="65"/>
        <v>Error?</v>
      </c>
    </row>
    <row r="4226" spans="1:5">
      <c r="A4226" s="5">
        <v>4167</v>
      </c>
      <c r="B4226" s="1144">
        <f>'Revenues 10-15'!D142</f>
        <v>0</v>
      </c>
      <c r="D4226" s="2" t="str">
        <f t="shared" si="65"/>
        <v>Error?</v>
      </c>
    </row>
    <row r="4227" spans="1:5">
      <c r="A4227" s="10">
        <v>4168</v>
      </c>
      <c r="B4227" s="1144"/>
      <c r="D4227" s="2" t="str">
        <f t="shared" si="65"/>
        <v>OK</v>
      </c>
    </row>
    <row r="4228" spans="1:5">
      <c r="A4228" s="5">
        <v>4169</v>
      </c>
      <c r="B4228" s="1144">
        <f>'Revenues 10-15'!G142</f>
        <v>0</v>
      </c>
      <c r="D4228" s="2" t="str">
        <f t="shared" si="65"/>
        <v>Error?</v>
      </c>
    </row>
    <row r="4229" spans="1:5">
      <c r="A4229" s="10">
        <v>4170</v>
      </c>
      <c r="B4229" s="1144"/>
      <c r="D4229" s="2" t="str">
        <f t="shared" si="65"/>
        <v>OK</v>
      </c>
    </row>
    <row r="4230" spans="1:5">
      <c r="A4230" s="10">
        <v>4171</v>
      </c>
      <c r="B4230" s="1144"/>
      <c r="D4230" s="2" t="str">
        <f t="shared" si="65"/>
        <v>OK</v>
      </c>
    </row>
    <row r="4231" spans="1:5">
      <c r="A4231" s="10">
        <v>4172</v>
      </c>
      <c r="B4231" s="1144"/>
      <c r="D4231" s="2" t="str">
        <f t="shared" si="65"/>
        <v>OK</v>
      </c>
    </row>
    <row r="4232" spans="1:5">
      <c r="A4232" s="10">
        <v>4173</v>
      </c>
      <c r="B4232" s="1144"/>
      <c r="D4232" s="2" t="str">
        <f t="shared" si="65"/>
        <v>OK</v>
      </c>
    </row>
    <row r="4233" spans="1:5">
      <c r="A4233" s="10">
        <v>4174</v>
      </c>
      <c r="B4233" s="1144"/>
      <c r="D4233" s="2" t="str">
        <f t="shared" si="65"/>
        <v>OK</v>
      </c>
      <c r="E4233" s="4" t="s">
        <v>1432</v>
      </c>
    </row>
    <row r="4234" spans="1:5">
      <c r="A4234" s="10">
        <v>4175</v>
      </c>
      <c r="B4234" s="1144"/>
      <c r="D4234" s="2" t="str">
        <f t="shared" si="65"/>
        <v>OK</v>
      </c>
      <c r="E4234" s="4" t="s">
        <v>1432</v>
      </c>
    </row>
    <row r="4235" spans="1:5">
      <c r="A4235" s="10">
        <v>4176</v>
      </c>
      <c r="B4235" s="1144"/>
      <c r="D4235" s="2" t="str">
        <f t="shared" si="65"/>
        <v>OK</v>
      </c>
      <c r="E4235" s="4" t="s">
        <v>1432</v>
      </c>
    </row>
    <row r="4236" spans="1:5">
      <c r="A4236" s="10">
        <v>4177</v>
      </c>
      <c r="B4236" s="1144"/>
      <c r="D4236" s="2" t="str">
        <f t="shared" si="65"/>
        <v>OK</v>
      </c>
      <c r="E4236" s="4" t="s">
        <v>1432</v>
      </c>
    </row>
    <row r="4237" spans="1:5">
      <c r="A4237" s="10">
        <v>4178</v>
      </c>
      <c r="B4237" s="1144"/>
      <c r="D4237" s="2" t="str">
        <f t="shared" si="65"/>
        <v>OK</v>
      </c>
    </row>
    <row r="4238" spans="1:5">
      <c r="A4238" s="10">
        <v>4179</v>
      </c>
      <c r="B4238" s="1144"/>
      <c r="D4238" s="2" t="str">
        <f t="shared" si="65"/>
        <v>OK</v>
      </c>
    </row>
    <row r="4239" spans="1:5">
      <c r="A4239" s="10">
        <v>4180</v>
      </c>
      <c r="B4239" s="1144"/>
      <c r="D4239" s="2" t="str">
        <f t="shared" si="65"/>
        <v>OK</v>
      </c>
    </row>
    <row r="4240" spans="1:5">
      <c r="A4240" s="10">
        <v>4181</v>
      </c>
      <c r="B4240" s="1144"/>
      <c r="D4240" s="2" t="str">
        <f t="shared" si="65"/>
        <v>OK</v>
      </c>
    </row>
    <row r="4241" spans="1:4">
      <c r="A4241" s="10">
        <v>4182</v>
      </c>
      <c r="B4241" s="1144"/>
      <c r="D4241" s="2" t="str">
        <f t="shared" si="65"/>
        <v>OK</v>
      </c>
    </row>
    <row r="4242" spans="1:4">
      <c r="A4242" s="10">
        <v>4183</v>
      </c>
      <c r="B4242" s="1144"/>
      <c r="D4242" s="2" t="str">
        <f t="shared" si="65"/>
        <v>OK</v>
      </c>
    </row>
    <row r="4243" spans="1:4">
      <c r="A4243" s="10">
        <v>4184</v>
      </c>
      <c r="B4243" s="1144"/>
      <c r="D4243" s="2" t="str">
        <f t="shared" si="65"/>
        <v>OK</v>
      </c>
    </row>
    <row r="4244" spans="1:4">
      <c r="A4244" s="10">
        <v>4185</v>
      </c>
      <c r="B4244" s="1144"/>
      <c r="D4244" s="2" t="str">
        <f t="shared" si="65"/>
        <v>OK</v>
      </c>
    </row>
    <row r="4245" spans="1:4">
      <c r="A4245" s="10">
        <v>4186</v>
      </c>
      <c r="B4245" s="1144"/>
      <c r="D4245" s="2" t="str">
        <f t="shared" si="65"/>
        <v>OK</v>
      </c>
    </row>
    <row r="4246" spans="1:4">
      <c r="A4246" s="10">
        <v>4187</v>
      </c>
      <c r="B4246" s="1144"/>
      <c r="D4246" s="2" t="str">
        <f t="shared" si="65"/>
        <v>OK</v>
      </c>
    </row>
    <row r="4247" spans="1:4">
      <c r="A4247" s="10">
        <v>4188</v>
      </c>
      <c r="B4247" s="1144"/>
      <c r="D4247" s="2" t="str">
        <f t="shared" si="65"/>
        <v>OK</v>
      </c>
    </row>
    <row r="4248" spans="1:4">
      <c r="A4248" s="10">
        <v>4189</v>
      </c>
      <c r="B4248" s="1144"/>
      <c r="D4248" s="2" t="str">
        <f t="shared" si="65"/>
        <v>OK</v>
      </c>
    </row>
    <row r="4249" spans="1:4">
      <c r="A4249" s="10">
        <v>4190</v>
      </c>
      <c r="B4249" s="1144"/>
      <c r="D4249" s="2" t="str">
        <f t="shared" si="65"/>
        <v>OK</v>
      </c>
    </row>
    <row r="4250" spans="1:4">
      <c r="A4250" s="10">
        <v>4191</v>
      </c>
      <c r="B4250" s="1144"/>
      <c r="D4250" s="2" t="str">
        <f t="shared" si="65"/>
        <v>OK</v>
      </c>
    </row>
    <row r="4251" spans="1:4">
      <c r="A4251" s="10">
        <v>4192</v>
      </c>
      <c r="B4251" s="1144"/>
      <c r="D4251" s="2" t="str">
        <f t="shared" si="65"/>
        <v>OK</v>
      </c>
    </row>
    <row r="4252" spans="1:4">
      <c r="A4252" s="10">
        <v>4193</v>
      </c>
      <c r="B4252" s="1144"/>
      <c r="D4252" s="2" t="str">
        <f t="shared" si="65"/>
        <v>OK</v>
      </c>
    </row>
    <row r="4253" spans="1:4">
      <c r="A4253" s="10">
        <v>4194</v>
      </c>
      <c r="B4253" s="1144"/>
      <c r="D4253" s="2" t="str">
        <f t="shared" si="65"/>
        <v>OK</v>
      </c>
    </row>
    <row r="4254" spans="1:4">
      <c r="A4254" s="10">
        <v>4195</v>
      </c>
      <c r="B4254" s="1144"/>
      <c r="D4254" s="2" t="str">
        <f t="shared" si="65"/>
        <v>OK</v>
      </c>
    </row>
    <row r="4255" spans="1:4">
      <c r="A4255" s="10">
        <v>4196</v>
      </c>
      <c r="B4255" s="1144"/>
      <c r="D4255" s="2" t="str">
        <f t="shared" si="65"/>
        <v>OK</v>
      </c>
    </row>
    <row r="4256" spans="1:4">
      <c r="A4256" s="10">
        <v>4197</v>
      </c>
      <c r="B4256" s="1144"/>
      <c r="D4256" s="2" t="str">
        <f t="shared" si="65"/>
        <v>OK</v>
      </c>
    </row>
    <row r="4257" spans="1:5">
      <c r="A4257" s="10">
        <v>4198</v>
      </c>
      <c r="B4257" s="1144"/>
      <c r="D4257" s="2" t="str">
        <f t="shared" si="65"/>
        <v>OK</v>
      </c>
    </row>
    <row r="4258" spans="1:5">
      <c r="A4258" s="10">
        <v>4199</v>
      </c>
      <c r="B4258" s="1144"/>
      <c r="D4258" s="2" t="str">
        <f t="shared" si="65"/>
        <v>OK</v>
      </c>
    </row>
    <row r="4259" spans="1:5">
      <c r="A4259" s="10">
        <v>4200</v>
      </c>
      <c r="B4259" s="1144"/>
      <c r="D4259" s="2" t="str">
        <f t="shared" si="65"/>
        <v>OK</v>
      </c>
    </row>
    <row r="4260" spans="1:5">
      <c r="A4260" s="10">
        <v>4201</v>
      </c>
      <c r="B4260" s="1144"/>
      <c r="D4260" s="2" t="str">
        <f t="shared" si="65"/>
        <v>OK</v>
      </c>
    </row>
    <row r="4261" spans="1:5">
      <c r="A4261" s="10">
        <v>4202</v>
      </c>
      <c r="B4261" s="1144"/>
      <c r="D4261" s="2" t="str">
        <f t="shared" si="65"/>
        <v>OK</v>
      </c>
    </row>
    <row r="4262" spans="1:5">
      <c r="A4262" s="10">
        <v>4203</v>
      </c>
      <c r="B4262" s="1144"/>
      <c r="D4262" s="2" t="str">
        <f t="shared" si="65"/>
        <v>OK</v>
      </c>
      <c r="E4262" s="118"/>
    </row>
    <row r="4263" spans="1:5">
      <c r="A4263" s="12">
        <v>4204</v>
      </c>
      <c r="B4263" s="1144">
        <f>('FP Info 3'!D10)*100000</f>
        <v>2033.7</v>
      </c>
      <c r="D4263" s="2" t="str">
        <f t="shared" si="65"/>
        <v>Error?</v>
      </c>
      <c r="E4263" s="118"/>
    </row>
    <row r="4264" spans="1:5">
      <c r="A4264" s="12">
        <v>4205</v>
      </c>
      <c r="B4264" s="1144">
        <f>('FP Info 3'!F10)*100000</f>
        <v>456.49999999999994</v>
      </c>
      <c r="D4264" s="2" t="str">
        <f t="shared" si="65"/>
        <v>Error?</v>
      </c>
      <c r="E4264" s="118"/>
    </row>
    <row r="4265" spans="1:5">
      <c r="A4265" s="12">
        <v>4206</v>
      </c>
      <c r="B4265" s="1144">
        <f>('FP Info 3'!H10)*100000</f>
        <v>18.2</v>
      </c>
      <c r="C4265" s="2" t="s">
        <v>516</v>
      </c>
      <c r="D4265" s="2" t="str">
        <f t="shared" si="65"/>
        <v>Error?</v>
      </c>
      <c r="E4265" s="118"/>
    </row>
    <row r="4266" spans="1:5">
      <c r="A4266" s="12">
        <v>4207</v>
      </c>
      <c r="B4266" s="1144">
        <f>('FP Info 3'!J10)*100000</f>
        <v>2508</v>
      </c>
      <c r="C4266" s="2" t="s">
        <v>516</v>
      </c>
      <c r="D4266" s="2" t="str">
        <f t="shared" si="65"/>
        <v>Error?</v>
      </c>
    </row>
    <row r="4267" spans="1:5">
      <c r="A4267" s="12">
        <v>4208</v>
      </c>
      <c r="B4267" s="1144">
        <f>'FP Info 3'!J17</f>
        <v>16333085</v>
      </c>
      <c r="C4267" s="2" t="s">
        <v>516</v>
      </c>
      <c r="D4267" s="2" t="str">
        <f t="shared" si="65"/>
        <v>Error?</v>
      </c>
    </row>
    <row r="4268" spans="1:5">
      <c r="A4268" s="12">
        <v>4209</v>
      </c>
      <c r="B4268" s="1144">
        <f>'FP Info 3'!D25</f>
        <v>0</v>
      </c>
      <c r="C4268" s="2" t="s">
        <v>516</v>
      </c>
      <c r="D4268" s="2" t="str">
        <f t="shared" si="65"/>
        <v>Error?</v>
      </c>
    </row>
    <row r="4269" spans="1:5">
      <c r="A4269" s="10">
        <v>4210</v>
      </c>
      <c r="B4269" s="1144"/>
      <c r="C4269" s="2" t="s">
        <v>516</v>
      </c>
      <c r="D4269" s="2" t="str">
        <f t="shared" si="65"/>
        <v>OK</v>
      </c>
    </row>
    <row r="4270" spans="1:5">
      <c r="A4270" s="10">
        <v>4211</v>
      </c>
      <c r="B4270" s="1144"/>
      <c r="D4270" s="2" t="str">
        <f t="shared" si="65"/>
        <v>OK</v>
      </c>
      <c r="E4270" s="2" t="s">
        <v>756</v>
      </c>
    </row>
    <row r="4271" spans="1:5">
      <c r="A4271" s="10">
        <v>4212</v>
      </c>
      <c r="B4271" s="1144"/>
      <c r="C4271" s="2" t="s">
        <v>516</v>
      </c>
      <c r="D4271" s="2" t="str">
        <f t="shared" si="65"/>
        <v>OK</v>
      </c>
      <c r="E4271" s="2" t="s">
        <v>841</v>
      </c>
    </row>
    <row r="4272" spans="1:5">
      <c r="A4272" s="10">
        <v>4213</v>
      </c>
      <c r="B4272" s="1144"/>
      <c r="D4272" s="2" t="str">
        <f t="shared" si="65"/>
        <v>OK</v>
      </c>
    </row>
    <row r="4273" spans="1:4">
      <c r="A4273" s="10">
        <v>4214</v>
      </c>
      <c r="B4273" s="1144"/>
      <c r="D4273" s="2" t="str">
        <f t="shared" si="65"/>
        <v>OK</v>
      </c>
    </row>
    <row r="4274" spans="1:4">
      <c r="A4274" s="10">
        <v>4215</v>
      </c>
      <c r="B4274" s="1144"/>
      <c r="C4274" s="2" t="s">
        <v>516</v>
      </c>
      <c r="D4274" s="2" t="str">
        <f t="shared" si="65"/>
        <v>OK</v>
      </c>
    </row>
    <row r="4275" spans="1:4">
      <c r="A4275" s="10">
        <v>4216</v>
      </c>
      <c r="B4275" s="1144"/>
      <c r="D4275" s="2" t="str">
        <f t="shared" si="65"/>
        <v>OK</v>
      </c>
    </row>
    <row r="4276" spans="1:4">
      <c r="A4276" s="10">
        <v>4217</v>
      </c>
      <c r="B4276" s="1144"/>
      <c r="D4276" s="2" t="str">
        <f t="shared" si="65"/>
        <v>OK</v>
      </c>
    </row>
    <row r="4277" spans="1:4">
      <c r="A4277" s="10">
        <v>4218</v>
      </c>
      <c r="B4277" s="1144"/>
      <c r="D4277" s="2" t="str">
        <f t="shared" si="65"/>
        <v>OK</v>
      </c>
    </row>
    <row r="4278" spans="1:4">
      <c r="A4278" s="10">
        <v>4219</v>
      </c>
      <c r="B4278" s="1144"/>
      <c r="D4278" s="2" t="str">
        <f t="shared" si="65"/>
        <v>OK</v>
      </c>
    </row>
    <row r="4279" spans="1:4">
      <c r="A4279" s="10">
        <v>4220</v>
      </c>
      <c r="B4279" s="1144"/>
      <c r="D4279" s="2" t="str">
        <f t="shared" si="65"/>
        <v>OK</v>
      </c>
    </row>
    <row r="4280" spans="1:4">
      <c r="A4280" s="10">
        <v>4221</v>
      </c>
      <c r="B4280" s="1144"/>
      <c r="D4280" s="2" t="str">
        <f t="shared" si="65"/>
        <v>OK</v>
      </c>
    </row>
    <row r="4281" spans="1:4">
      <c r="A4281" s="10">
        <v>4222</v>
      </c>
      <c r="B4281" s="1144"/>
      <c r="D4281" s="2" t="str">
        <f t="shared" si="65"/>
        <v>OK</v>
      </c>
    </row>
    <row r="4282" spans="1:4">
      <c r="A4282" s="10">
        <v>4223</v>
      </c>
      <c r="B4282" s="1144"/>
      <c r="D4282" s="2" t="str">
        <f t="shared" si="65"/>
        <v>OK</v>
      </c>
    </row>
    <row r="4283" spans="1:4">
      <c r="A4283" s="10">
        <v>4224</v>
      </c>
      <c r="B4283" s="1144"/>
      <c r="D4283" s="2" t="str">
        <f t="shared" si="65"/>
        <v>OK</v>
      </c>
    </row>
    <row r="4284" spans="1:4">
      <c r="A4284" s="10">
        <v>4225</v>
      </c>
      <c r="B4284" s="1144"/>
      <c r="D4284" s="2" t="str">
        <f t="shared" si="65"/>
        <v>OK</v>
      </c>
    </row>
    <row r="4285" spans="1:4">
      <c r="A4285" s="10">
        <v>4226</v>
      </c>
      <c r="B4285" s="1144"/>
      <c r="D4285" s="2" t="str">
        <f t="shared" ref="D4285:D4348" si="66">IF(ISBLANK(B4285),"OK",IF(A4285-B4285=0,"OK","Error?"))</f>
        <v>OK</v>
      </c>
    </row>
    <row r="4286" spans="1:4">
      <c r="A4286" s="10">
        <v>4227</v>
      </c>
      <c r="B4286" s="1144"/>
      <c r="D4286" s="2" t="str">
        <f t="shared" si="66"/>
        <v>OK</v>
      </c>
    </row>
    <row r="4287" spans="1:4">
      <c r="A4287" s="10">
        <v>4228</v>
      </c>
      <c r="B4287" s="1144"/>
      <c r="D4287" s="2" t="str">
        <f t="shared" si="66"/>
        <v>OK</v>
      </c>
    </row>
    <row r="4288" spans="1:4">
      <c r="A4288" s="10">
        <v>4229</v>
      </c>
      <c r="B4288" s="1144"/>
      <c r="D4288" s="2" t="str">
        <f t="shared" si="66"/>
        <v>OK</v>
      </c>
    </row>
    <row r="4289" spans="1:4">
      <c r="A4289" s="10">
        <v>4230</v>
      </c>
      <c r="B4289" s="1144"/>
      <c r="D4289" s="2" t="str">
        <f t="shared" si="66"/>
        <v>OK</v>
      </c>
    </row>
    <row r="4290" spans="1:4">
      <c r="A4290" s="10">
        <v>4231</v>
      </c>
      <c r="B4290" s="1144"/>
      <c r="D4290" s="2" t="str">
        <f t="shared" si="66"/>
        <v>OK</v>
      </c>
    </row>
    <row r="4291" spans="1:4">
      <c r="A4291" s="10">
        <v>4232</v>
      </c>
      <c r="B4291" s="1144"/>
      <c r="D4291" s="2" t="str">
        <f t="shared" si="66"/>
        <v>OK</v>
      </c>
    </row>
    <row r="4292" spans="1:4">
      <c r="A4292" s="10">
        <v>4233</v>
      </c>
      <c r="B4292" s="1144"/>
      <c r="D4292" s="2" t="str">
        <f t="shared" si="66"/>
        <v>OK</v>
      </c>
    </row>
    <row r="4293" spans="1:4">
      <c r="A4293" s="10">
        <v>4234</v>
      </c>
      <c r="B4293" s="1144"/>
      <c r="D4293" s="2" t="str">
        <f t="shared" si="66"/>
        <v>OK</v>
      </c>
    </row>
    <row r="4294" spans="1:4">
      <c r="A4294" s="10">
        <v>4235</v>
      </c>
      <c r="B4294" s="1144"/>
      <c r="D4294" s="2" t="str">
        <f t="shared" si="66"/>
        <v>OK</v>
      </c>
    </row>
    <row r="4295" spans="1:4">
      <c r="A4295" s="10">
        <v>4236</v>
      </c>
      <c r="B4295" s="1144"/>
      <c r="C4295" s="2" t="s">
        <v>516</v>
      </c>
      <c r="D4295" s="2" t="str">
        <f t="shared" si="66"/>
        <v>OK</v>
      </c>
    </row>
    <row r="4296" spans="1:4">
      <c r="A4296" s="5">
        <v>4237</v>
      </c>
      <c r="B4296" s="1144">
        <f>'Rest Tax Levies-Tort Im 27'!G31</f>
        <v>279379</v>
      </c>
      <c r="C4296" s="2" t="s">
        <v>516</v>
      </c>
      <c r="D4296" s="2" t="str">
        <f t="shared" si="66"/>
        <v>Error?</v>
      </c>
    </row>
    <row r="4297" spans="1:4">
      <c r="A4297" s="5">
        <v>4238</v>
      </c>
      <c r="B4297" s="1144">
        <f>'Rest Tax Levies-Tort Im 27'!G32</f>
        <v>305047</v>
      </c>
      <c r="D4297" s="2" t="str">
        <f t="shared" si="66"/>
        <v>Error?</v>
      </c>
    </row>
    <row r="4298" spans="1:4">
      <c r="A4298" s="5">
        <v>4239</v>
      </c>
      <c r="B4298" s="1144">
        <f>'Rest Tax Levies-Tort Im 27'!G36</f>
        <v>38591</v>
      </c>
      <c r="D4298" s="2" t="str">
        <f t="shared" si="66"/>
        <v>Error?</v>
      </c>
    </row>
    <row r="4299" spans="1:4">
      <c r="A4299" s="5">
        <v>4240</v>
      </c>
      <c r="B4299" s="1144">
        <f>'Rest Tax Levies-Tort Im 27'!G37</f>
        <v>0</v>
      </c>
      <c r="D4299" s="2" t="str">
        <f t="shared" si="66"/>
        <v>Error?</v>
      </c>
    </row>
    <row r="4300" spans="1:4">
      <c r="A4300" s="5">
        <v>4241</v>
      </c>
      <c r="B4300" s="1144">
        <f>'Rest Tax Levies-Tort Im 27'!G38</f>
        <v>76014</v>
      </c>
      <c r="D4300" s="2" t="str">
        <f t="shared" si="66"/>
        <v>Error?</v>
      </c>
    </row>
    <row r="4301" spans="1:4">
      <c r="A4301" s="5">
        <v>4242</v>
      </c>
      <c r="B4301" s="1144">
        <f>'Rest Tax Levies-Tort Im 27'!G39</f>
        <v>0</v>
      </c>
      <c r="D4301" s="2" t="str">
        <f t="shared" si="66"/>
        <v>Error?</v>
      </c>
    </row>
    <row r="4302" spans="1:4">
      <c r="A4302" s="5">
        <v>4243</v>
      </c>
      <c r="B4302" s="1144">
        <f>'Rest Tax Levies-Tort Im 27'!G40</f>
        <v>0</v>
      </c>
      <c r="D4302" s="2" t="str">
        <f t="shared" si="66"/>
        <v>Error?</v>
      </c>
    </row>
    <row r="4303" spans="1:4">
      <c r="A4303" s="5">
        <v>4244</v>
      </c>
      <c r="B4303" s="1144">
        <f>'Rest Tax Levies-Tort Im 27'!G41</f>
        <v>105092</v>
      </c>
      <c r="D4303" s="2" t="str">
        <f t="shared" si="66"/>
        <v>Error?</v>
      </c>
    </row>
    <row r="4304" spans="1:4">
      <c r="A4304" s="5">
        <v>4245</v>
      </c>
      <c r="B4304" s="1144">
        <f>'Rest Tax Levies-Tort Im 27'!G42</f>
        <v>0</v>
      </c>
      <c r="D4304" s="2" t="str">
        <f t="shared" si="66"/>
        <v>Error?</v>
      </c>
    </row>
    <row r="4305" spans="1:4">
      <c r="A4305" s="5">
        <v>4246</v>
      </c>
      <c r="B4305" s="1144">
        <f>'Rest Tax Levies-Tort Im 27'!G43</f>
        <v>58271</v>
      </c>
      <c r="D4305" s="2" t="str">
        <f t="shared" si="66"/>
        <v>Error?</v>
      </c>
    </row>
    <row r="4306" spans="1:4">
      <c r="A4306" s="5">
        <v>4247</v>
      </c>
      <c r="B4306" s="1144">
        <f>'Rest Tax Levies-Tort Im 27'!G44</f>
        <v>0</v>
      </c>
      <c r="D4306" s="2" t="str">
        <f t="shared" si="66"/>
        <v>Error?</v>
      </c>
    </row>
    <row r="4307" spans="1:4">
      <c r="A4307" s="5">
        <v>4248</v>
      </c>
      <c r="B4307" s="1144">
        <f>'Revenues 10-15'!C133</f>
        <v>0</v>
      </c>
      <c r="D4307" s="2" t="str">
        <f t="shared" si="66"/>
        <v>Error?</v>
      </c>
    </row>
    <row r="4308" spans="1:4">
      <c r="A4308" s="5">
        <v>4249</v>
      </c>
      <c r="B4308" s="1144">
        <f>'Revenues 10-15'!D133</f>
        <v>0</v>
      </c>
      <c r="D4308" s="2" t="str">
        <f t="shared" si="66"/>
        <v>Error?</v>
      </c>
    </row>
    <row r="4309" spans="1:4">
      <c r="A4309" s="5">
        <v>4250</v>
      </c>
      <c r="B4309" s="1144">
        <f>'Revenues 10-15'!F133</f>
        <v>0</v>
      </c>
      <c r="D4309" s="2" t="str">
        <f t="shared" si="66"/>
        <v>Error?</v>
      </c>
    </row>
    <row r="4310" spans="1:4">
      <c r="A4310" s="5">
        <v>4251</v>
      </c>
      <c r="B4310" s="1144">
        <f>'Revenues 10-15'!C152</f>
        <v>0</v>
      </c>
      <c r="D4310" s="2" t="str">
        <f t="shared" si="66"/>
        <v>Error?</v>
      </c>
    </row>
    <row r="4311" spans="1:4">
      <c r="A4311" s="5">
        <v>4252</v>
      </c>
      <c r="B4311" s="1144">
        <f>'Revenues 10-15'!D152</f>
        <v>0</v>
      </c>
      <c r="D4311" s="2" t="str">
        <f t="shared" si="66"/>
        <v>Error?</v>
      </c>
    </row>
    <row r="4312" spans="1:4">
      <c r="A4312" s="5">
        <v>4253</v>
      </c>
      <c r="B4312" s="1144">
        <f>'Revenues 10-15'!C156</f>
        <v>0</v>
      </c>
      <c r="D4312" s="2" t="str">
        <f t="shared" si="66"/>
        <v>Error?</v>
      </c>
    </row>
    <row r="4313" spans="1:4">
      <c r="A4313" s="5">
        <v>4254</v>
      </c>
      <c r="B4313" s="1144">
        <f>'Revenues 10-15'!D156</f>
        <v>0</v>
      </c>
      <c r="D4313" s="2" t="str">
        <f t="shared" si="66"/>
        <v>Error?</v>
      </c>
    </row>
    <row r="4314" spans="1:4">
      <c r="A4314" s="5">
        <v>4255</v>
      </c>
      <c r="B4314" s="1144">
        <f>'Revenues 10-15'!F156</f>
        <v>0</v>
      </c>
      <c r="D4314" s="2" t="str">
        <f t="shared" si="66"/>
        <v>Error?</v>
      </c>
    </row>
    <row r="4315" spans="1:4">
      <c r="A4315" s="5">
        <v>4256</v>
      </c>
      <c r="B4315" s="1144">
        <f>'Revenues 10-15'!C166</f>
        <v>0</v>
      </c>
      <c r="D4315" s="2" t="str">
        <f t="shared" si="66"/>
        <v>Error?</v>
      </c>
    </row>
    <row r="4316" spans="1:4">
      <c r="A4316" s="5">
        <v>4257</v>
      </c>
      <c r="B4316" s="1144">
        <f>'Revenues 10-15'!F166</f>
        <v>0</v>
      </c>
      <c r="D4316" s="2" t="str">
        <f t="shared" si="66"/>
        <v>Error?</v>
      </c>
    </row>
    <row r="4317" spans="1:4">
      <c r="A4317" s="10">
        <v>4258</v>
      </c>
      <c r="B4317" s="1144"/>
      <c r="D4317" s="2" t="str">
        <f t="shared" si="66"/>
        <v>OK</v>
      </c>
    </row>
    <row r="4318" spans="1:4">
      <c r="A4318" s="10">
        <v>4259</v>
      </c>
      <c r="B4318" s="1144"/>
      <c r="D4318" s="2" t="str">
        <f t="shared" si="66"/>
        <v>OK</v>
      </c>
    </row>
    <row r="4319" spans="1:4">
      <c r="A4319" s="5">
        <v>4260</v>
      </c>
      <c r="B4319" s="1144">
        <f>'Revenues 10-15'!C167</f>
        <v>0</v>
      </c>
      <c r="D4319" s="2" t="str">
        <f t="shared" si="66"/>
        <v>Error?</v>
      </c>
    </row>
    <row r="4320" spans="1:4">
      <c r="A4320" s="5">
        <v>4261</v>
      </c>
      <c r="B4320" s="1144">
        <f>'Revenues 10-15'!F167</f>
        <v>0</v>
      </c>
      <c r="D4320" s="2" t="str">
        <f t="shared" si="66"/>
        <v>Error?</v>
      </c>
    </row>
    <row r="4321" spans="1:4">
      <c r="A4321" s="10">
        <v>4262</v>
      </c>
      <c r="B4321" s="1144"/>
      <c r="D4321" s="2" t="str">
        <f t="shared" si="66"/>
        <v>OK</v>
      </c>
    </row>
    <row r="4322" spans="1:4">
      <c r="A4322" s="10">
        <v>4263</v>
      </c>
      <c r="B4322" s="1144"/>
      <c r="D4322" s="2" t="str">
        <f t="shared" si="66"/>
        <v>OK</v>
      </c>
    </row>
    <row r="4323" spans="1:4">
      <c r="A4323" s="10">
        <v>4264</v>
      </c>
      <c r="B4323" s="1144"/>
      <c r="D4323" s="2" t="str">
        <f t="shared" si="66"/>
        <v>OK</v>
      </c>
    </row>
    <row r="4324" spans="1:4">
      <c r="A4324" s="10">
        <v>4265</v>
      </c>
      <c r="B4324" s="1144"/>
      <c r="D4324" s="2" t="str">
        <f t="shared" si="66"/>
        <v>OK</v>
      </c>
    </row>
    <row r="4325" spans="1:4">
      <c r="A4325" s="5">
        <v>4266</v>
      </c>
      <c r="B4325" s="1144">
        <f>'Revenues 10-15'!D168</f>
        <v>0</v>
      </c>
      <c r="D4325" s="2" t="str">
        <f t="shared" si="66"/>
        <v>Error?</v>
      </c>
    </row>
    <row r="4326" spans="1:4">
      <c r="A4326" s="5">
        <v>4267</v>
      </c>
      <c r="B4326" s="1144">
        <f>'Revenues 10-15'!H168</f>
        <v>0</v>
      </c>
      <c r="D4326" s="2" t="str">
        <f t="shared" si="66"/>
        <v>Error?</v>
      </c>
    </row>
    <row r="4327" spans="1:4">
      <c r="A4327" s="5">
        <v>4268</v>
      </c>
      <c r="B4327" s="1144">
        <f>'Revenues 10-15'!D169</f>
        <v>0</v>
      </c>
      <c r="D4327" s="2" t="str">
        <f t="shared" si="66"/>
        <v>Error?</v>
      </c>
    </row>
    <row r="4328" spans="1:4">
      <c r="A4328" s="5">
        <v>4269</v>
      </c>
      <c r="B4328" s="1144">
        <f>'Revenues 10-15'!K169</f>
        <v>0</v>
      </c>
      <c r="D4328" s="2" t="str">
        <f t="shared" si="66"/>
        <v>Error?</v>
      </c>
    </row>
    <row r="4329" spans="1:4">
      <c r="A4329" s="5">
        <v>4270</v>
      </c>
      <c r="B4329" s="1144">
        <f>'Revenues 10-15'!C199</f>
        <v>0</v>
      </c>
      <c r="D4329" s="2" t="str">
        <f t="shared" si="66"/>
        <v>Error?</v>
      </c>
    </row>
    <row r="4330" spans="1:4">
      <c r="A4330" s="5">
        <v>4271</v>
      </c>
      <c r="B4330" s="1144">
        <f>'Revenues 10-15'!C205</f>
        <v>0</v>
      </c>
      <c r="D4330" s="2" t="str">
        <f t="shared" si="66"/>
        <v>Error?</v>
      </c>
    </row>
    <row r="4331" spans="1:4">
      <c r="A4331" s="5">
        <v>4272</v>
      </c>
      <c r="B4331" s="1144">
        <f>'Revenues 10-15'!D205</f>
        <v>0</v>
      </c>
      <c r="D4331" s="2" t="str">
        <f t="shared" si="66"/>
        <v>Error?</v>
      </c>
    </row>
    <row r="4332" spans="1:4">
      <c r="A4332" s="5">
        <v>4273</v>
      </c>
      <c r="B4332" s="1144">
        <f>'Revenues 10-15'!F205</f>
        <v>0</v>
      </c>
      <c r="D4332" s="2" t="str">
        <f t="shared" si="66"/>
        <v>Error?</v>
      </c>
    </row>
    <row r="4333" spans="1:4">
      <c r="A4333" s="5">
        <v>4274</v>
      </c>
      <c r="B4333" s="1144">
        <f>'Revenues 10-15'!G205</f>
        <v>0</v>
      </c>
      <c r="D4333" s="2" t="str">
        <f t="shared" si="66"/>
        <v>Error?</v>
      </c>
    </row>
    <row r="4334" spans="1:4">
      <c r="A4334" s="5">
        <v>4275</v>
      </c>
      <c r="B4334" s="1144">
        <f>'Revenues 10-15'!C210</f>
        <v>0</v>
      </c>
      <c r="D4334" s="2" t="str">
        <f t="shared" si="66"/>
        <v>Error?</v>
      </c>
    </row>
    <row r="4335" spans="1:4">
      <c r="A4335" s="5">
        <v>4276</v>
      </c>
      <c r="B4335" s="1144">
        <f>'Revenues 10-15'!D210</f>
        <v>0</v>
      </c>
      <c r="D4335" s="2" t="str">
        <f t="shared" si="66"/>
        <v>Error?</v>
      </c>
    </row>
    <row r="4336" spans="1:4">
      <c r="A4336" s="5">
        <v>4277</v>
      </c>
      <c r="B4336" s="1144">
        <f>'Revenues 10-15'!F210</f>
        <v>0</v>
      </c>
      <c r="D4336" s="2" t="str">
        <f t="shared" si="66"/>
        <v>Error?</v>
      </c>
    </row>
    <row r="4337" spans="1:4">
      <c r="A4337" s="5">
        <v>4278</v>
      </c>
      <c r="B4337" s="1144">
        <f>'Revenues 10-15'!G210</f>
        <v>0</v>
      </c>
      <c r="D4337" s="2" t="str">
        <f t="shared" si="66"/>
        <v>Error?</v>
      </c>
    </row>
    <row r="4338" spans="1:4">
      <c r="A4338" s="5">
        <v>4279</v>
      </c>
      <c r="B4338" s="1144">
        <f>'Revenues 10-15'!C218</f>
        <v>0</v>
      </c>
      <c r="D4338" s="2" t="str">
        <f t="shared" si="66"/>
        <v>Error?</v>
      </c>
    </row>
    <row r="4339" spans="1:4">
      <c r="A4339" s="5">
        <v>4280</v>
      </c>
      <c r="B4339" s="1144">
        <f>'Revenues 10-15'!D218</f>
        <v>0</v>
      </c>
      <c r="D4339" s="2" t="str">
        <f t="shared" si="66"/>
        <v>Error?</v>
      </c>
    </row>
    <row r="4340" spans="1:4">
      <c r="A4340" s="5">
        <v>4281</v>
      </c>
      <c r="B4340" s="1144">
        <f>'Revenues 10-15'!F218</f>
        <v>0</v>
      </c>
      <c r="D4340" s="2" t="str">
        <f t="shared" si="66"/>
        <v>Error?</v>
      </c>
    </row>
    <row r="4341" spans="1:4">
      <c r="A4341" s="5">
        <v>4282</v>
      </c>
      <c r="B4341" s="1144">
        <f>'Revenues 10-15'!G218</f>
        <v>0</v>
      </c>
      <c r="D4341" s="2" t="str">
        <f t="shared" si="66"/>
        <v>Error?</v>
      </c>
    </row>
    <row r="4342" spans="1:4">
      <c r="A4342" s="5">
        <v>4283</v>
      </c>
      <c r="B4342" s="1144">
        <f>'Revenues 10-15'!C222</f>
        <v>0</v>
      </c>
      <c r="D4342" s="2" t="str">
        <f t="shared" si="66"/>
        <v>Error?</v>
      </c>
    </row>
    <row r="4343" spans="1:4">
      <c r="A4343" s="5">
        <v>4284</v>
      </c>
      <c r="B4343" s="1144">
        <f>'Revenues 10-15'!D222</f>
        <v>0</v>
      </c>
      <c r="D4343" s="2" t="str">
        <f t="shared" si="66"/>
        <v>Error?</v>
      </c>
    </row>
    <row r="4344" spans="1:4">
      <c r="A4344" s="5">
        <v>4285</v>
      </c>
      <c r="B4344" s="1144">
        <f>'Revenues 10-15'!G222</f>
        <v>0</v>
      </c>
      <c r="D4344" s="2" t="str">
        <f t="shared" si="66"/>
        <v>Error?</v>
      </c>
    </row>
    <row r="4345" spans="1:4">
      <c r="A4345" s="10">
        <v>4286</v>
      </c>
      <c r="B4345" s="1144"/>
      <c r="D4345" s="2" t="str">
        <f t="shared" si="66"/>
        <v>OK</v>
      </c>
    </row>
    <row r="4346" spans="1:4">
      <c r="A4346" s="10">
        <v>4287</v>
      </c>
      <c r="B4346" s="1144"/>
      <c r="D4346" s="2" t="str">
        <f t="shared" si="66"/>
        <v>OK</v>
      </c>
    </row>
    <row r="4347" spans="1:4">
      <c r="A4347" s="10">
        <v>4288</v>
      </c>
      <c r="B4347" s="1144"/>
      <c r="D4347" s="2" t="str">
        <f t="shared" si="66"/>
        <v>OK</v>
      </c>
    </row>
    <row r="4348" spans="1:4">
      <c r="A4348" s="10">
        <v>4289</v>
      </c>
      <c r="B4348" s="1144"/>
      <c r="D4348" s="2" t="str">
        <f t="shared" si="66"/>
        <v>OK</v>
      </c>
    </row>
    <row r="4349" spans="1:4">
      <c r="A4349" s="5">
        <v>4290</v>
      </c>
      <c r="B4349" s="1144">
        <f>'Revenues 10-15'!C149</f>
        <v>0</v>
      </c>
      <c r="D4349" s="2" t="str">
        <f t="shared" ref="D4349:D4412" si="67">IF(ISBLANK(B4349),"OK",IF(A4349-B4349=0,"OK","Error?"))</f>
        <v>Error?</v>
      </c>
    </row>
    <row r="4350" spans="1:4">
      <c r="A4350" s="5">
        <v>4291</v>
      </c>
      <c r="B4350" s="1144">
        <f>'Revenues 10-15'!D149</f>
        <v>0</v>
      </c>
      <c r="D4350" s="2" t="str">
        <f t="shared" si="67"/>
        <v>Error?</v>
      </c>
    </row>
    <row r="4351" spans="1:4">
      <c r="A4351" s="5">
        <v>4292</v>
      </c>
      <c r="B4351" s="1144">
        <f>'Revenues 10-15'!G149</f>
        <v>0</v>
      </c>
      <c r="D4351" s="2" t="str">
        <f t="shared" si="67"/>
        <v>Error?</v>
      </c>
    </row>
    <row r="4352" spans="1:4">
      <c r="A4352" s="5">
        <v>4293</v>
      </c>
      <c r="B4352" s="1144">
        <f>'Revenues 10-15'!F152</f>
        <v>0</v>
      </c>
      <c r="D4352" s="2" t="str">
        <f t="shared" si="67"/>
        <v>Error?</v>
      </c>
    </row>
    <row r="4353" spans="1:4">
      <c r="A4353" s="5">
        <v>4294</v>
      </c>
      <c r="B4353" s="1144">
        <f>'Revenues 10-15'!G152</f>
        <v>0</v>
      </c>
      <c r="D4353" s="2" t="str">
        <f t="shared" si="67"/>
        <v>Error?</v>
      </c>
    </row>
    <row r="4354" spans="1:4">
      <c r="A4354" s="5">
        <v>4295</v>
      </c>
      <c r="B4354" s="1144">
        <f>'Revenues 10-15'!G156</f>
        <v>0</v>
      </c>
      <c r="D4354" s="2" t="str">
        <f t="shared" si="67"/>
        <v>Error?</v>
      </c>
    </row>
    <row r="4355" spans="1:4">
      <c r="A4355" s="5">
        <v>4296</v>
      </c>
      <c r="B4355" s="1144">
        <f>'Revenues 10-15'!G157</f>
        <v>0</v>
      </c>
      <c r="D4355" s="2" t="str">
        <f t="shared" si="67"/>
        <v>Error?</v>
      </c>
    </row>
    <row r="4356" spans="1:4">
      <c r="A4356" s="5">
        <v>4297</v>
      </c>
      <c r="B4356" s="1144">
        <f>'Revenues 10-15'!C265</f>
        <v>0</v>
      </c>
      <c r="D4356" s="2" t="str">
        <f t="shared" si="67"/>
        <v>Error?</v>
      </c>
    </row>
    <row r="4357" spans="1:4">
      <c r="A4357" s="5">
        <v>4298</v>
      </c>
      <c r="B4357" s="1144">
        <f>'Revenues 10-15'!D265</f>
        <v>0</v>
      </c>
      <c r="C4357" s="2" t="s">
        <v>516</v>
      </c>
      <c r="D4357" s="2" t="str">
        <f t="shared" si="67"/>
        <v>Error?</v>
      </c>
    </row>
    <row r="4358" spans="1:4">
      <c r="A4358" s="5">
        <v>4299</v>
      </c>
      <c r="B4358" s="1144">
        <f>'Revenues 10-15'!F265</f>
        <v>0</v>
      </c>
      <c r="D4358" s="2" t="str">
        <f t="shared" si="67"/>
        <v>Error?</v>
      </c>
    </row>
    <row r="4359" spans="1:4">
      <c r="A4359" s="5">
        <v>4300</v>
      </c>
      <c r="B4359" s="1144">
        <f>'Revenues 10-15'!G265</f>
        <v>0</v>
      </c>
      <c r="D4359" s="2" t="str">
        <f t="shared" si="67"/>
        <v>Error?</v>
      </c>
    </row>
    <row r="4360" spans="1:4">
      <c r="A4360" s="5">
        <v>4301</v>
      </c>
      <c r="B4360" s="1144">
        <f>'Revenues 10-15'!C266</f>
        <v>0</v>
      </c>
      <c r="D4360" s="2" t="str">
        <f t="shared" si="67"/>
        <v>Error?</v>
      </c>
    </row>
    <row r="4361" spans="1:4">
      <c r="A4361" s="5">
        <v>4302</v>
      </c>
      <c r="B4361" s="1144">
        <f>'Revenues 10-15'!I171</f>
        <v>0</v>
      </c>
      <c r="D4361" s="2" t="str">
        <f t="shared" si="67"/>
        <v>Error?</v>
      </c>
    </row>
    <row r="4362" spans="1:4">
      <c r="A4362" s="5">
        <v>4303</v>
      </c>
      <c r="B4362" s="1144">
        <f>'Revenues 10-15'!E175</f>
        <v>0</v>
      </c>
      <c r="D4362" s="2" t="str">
        <f t="shared" si="67"/>
        <v>Error?</v>
      </c>
    </row>
    <row r="4363" spans="1:4">
      <c r="A4363" s="5">
        <v>4304</v>
      </c>
      <c r="B4363" s="1144">
        <f>'Revenues 10-15'!H175</f>
        <v>0</v>
      </c>
      <c r="C4363" s="2" t="s">
        <v>516</v>
      </c>
      <c r="D4363" s="2" t="str">
        <f t="shared" si="67"/>
        <v>Error?</v>
      </c>
    </row>
    <row r="4364" spans="1:4">
      <c r="A4364" s="5">
        <v>4305</v>
      </c>
      <c r="B4364" s="1144">
        <f>'Revenues 10-15'!I175</f>
        <v>0</v>
      </c>
      <c r="D4364" s="2" t="str">
        <f t="shared" si="67"/>
        <v>Error?</v>
      </c>
    </row>
    <row r="4365" spans="1:4">
      <c r="A4365" s="10">
        <v>4306</v>
      </c>
      <c r="B4365" s="1144"/>
      <c r="D4365" s="2" t="str">
        <f t="shared" si="67"/>
        <v>OK</v>
      </c>
    </row>
    <row r="4366" spans="1:4">
      <c r="A4366" s="5">
        <v>4307</v>
      </c>
      <c r="B4366" s="1144">
        <f>'Revenues 10-15'!K175</f>
        <v>0</v>
      </c>
      <c r="D4366" s="2" t="str">
        <f t="shared" si="67"/>
        <v>Error?</v>
      </c>
    </row>
    <row r="4367" spans="1:4">
      <c r="A4367" s="5">
        <v>4308</v>
      </c>
      <c r="B4367" s="1144">
        <f>'Revenues 10-15'!E176</f>
        <v>0</v>
      </c>
      <c r="D4367" s="2" t="str">
        <f t="shared" si="67"/>
        <v>Error?</v>
      </c>
    </row>
    <row r="4368" spans="1:4">
      <c r="A4368" s="5">
        <v>4309</v>
      </c>
      <c r="B4368" s="1144">
        <f>'Revenues 10-15'!I176</f>
        <v>0</v>
      </c>
      <c r="D4368" s="2" t="str">
        <f t="shared" si="67"/>
        <v>Error?</v>
      </c>
    </row>
    <row r="4369" spans="1:4">
      <c r="A4369" s="10">
        <v>4310</v>
      </c>
      <c r="B4369" s="1144"/>
      <c r="D4369" s="2" t="str">
        <f t="shared" si="67"/>
        <v>OK</v>
      </c>
    </row>
    <row r="4370" spans="1:4">
      <c r="A4370" s="5">
        <v>4311</v>
      </c>
      <c r="B4370" s="1144">
        <f>'Revenues 10-15'!E177</f>
        <v>0</v>
      </c>
      <c r="D4370" s="2" t="str">
        <f t="shared" si="67"/>
        <v>Error?</v>
      </c>
    </row>
    <row r="4371" spans="1:4">
      <c r="A4371" s="5">
        <v>4312</v>
      </c>
      <c r="B4371" s="1144">
        <f>'Revenues 10-15'!I177</f>
        <v>0</v>
      </c>
      <c r="D4371" s="2" t="str">
        <f t="shared" si="67"/>
        <v>Error?</v>
      </c>
    </row>
    <row r="4372" spans="1:4">
      <c r="A4372" s="10">
        <v>4313</v>
      </c>
      <c r="B4372" s="1144"/>
      <c r="C4372" s="2" t="s">
        <v>516</v>
      </c>
      <c r="D4372" s="2" t="str">
        <f t="shared" si="67"/>
        <v>OK</v>
      </c>
    </row>
    <row r="4373" spans="1:4">
      <c r="A4373" s="5">
        <v>4314</v>
      </c>
      <c r="B4373" s="1144">
        <f>'Revenues 10-15'!C187</f>
        <v>0</v>
      </c>
      <c r="C4373" s="2" t="s">
        <v>516</v>
      </c>
      <c r="D4373" s="2" t="str">
        <f t="shared" si="67"/>
        <v>Error?</v>
      </c>
    </row>
    <row r="4374" spans="1:4">
      <c r="A4374" s="5">
        <v>4315</v>
      </c>
      <c r="B4374" s="1144">
        <f>'Revenues 10-15'!D187</f>
        <v>0</v>
      </c>
      <c r="C4374" s="2" t="s">
        <v>516</v>
      </c>
      <c r="D4374" s="2" t="str">
        <f t="shared" si="67"/>
        <v>Error?</v>
      </c>
    </row>
    <row r="4375" spans="1:4">
      <c r="A4375" s="5">
        <v>4316</v>
      </c>
      <c r="B4375" s="1144">
        <f>'Revenues 10-15'!F187</f>
        <v>0</v>
      </c>
      <c r="D4375" s="2" t="str">
        <f t="shared" si="67"/>
        <v>Error?</v>
      </c>
    </row>
    <row r="4376" spans="1:4">
      <c r="A4376" s="5">
        <v>4317</v>
      </c>
      <c r="B4376" s="1144">
        <f>'Revenues 10-15'!G187</f>
        <v>0</v>
      </c>
      <c r="D4376" s="2" t="str">
        <f t="shared" si="67"/>
        <v>Error?</v>
      </c>
    </row>
    <row r="4377" spans="1:4">
      <c r="A4377" s="5">
        <v>4318</v>
      </c>
      <c r="B4377" s="1144">
        <f>'Revenues 10-15'!C188</f>
        <v>0</v>
      </c>
      <c r="D4377" s="2" t="str">
        <f t="shared" si="67"/>
        <v>Error?</v>
      </c>
    </row>
    <row r="4378" spans="1:4">
      <c r="A4378" s="5">
        <v>4319</v>
      </c>
      <c r="B4378" s="1144">
        <f>'Revenues 10-15'!D188</f>
        <v>0</v>
      </c>
      <c r="D4378" s="2" t="str">
        <f t="shared" si="67"/>
        <v>Error?</v>
      </c>
    </row>
    <row r="4379" spans="1:4">
      <c r="A4379" s="5">
        <v>4320</v>
      </c>
      <c r="B4379" s="1144">
        <f>'Revenues 10-15'!F188</f>
        <v>0</v>
      </c>
      <c r="D4379" s="2" t="str">
        <f t="shared" si="67"/>
        <v>Error?</v>
      </c>
    </row>
    <row r="4380" spans="1:4">
      <c r="A4380" s="5">
        <v>4321</v>
      </c>
      <c r="B4380" s="1144">
        <f>'Revenues 10-15'!G188</f>
        <v>0</v>
      </c>
      <c r="D4380" s="2" t="str">
        <f t="shared" si="67"/>
        <v>Error?</v>
      </c>
    </row>
    <row r="4381" spans="1:4">
      <c r="A4381" s="10">
        <v>4322</v>
      </c>
      <c r="B4381" s="1144"/>
      <c r="D4381" s="2" t="str">
        <f t="shared" si="67"/>
        <v>OK</v>
      </c>
    </row>
    <row r="4382" spans="1:4">
      <c r="A4382" s="10">
        <v>4323</v>
      </c>
      <c r="B4382" s="1144"/>
      <c r="D4382" s="2" t="str">
        <f t="shared" si="67"/>
        <v>OK</v>
      </c>
    </row>
    <row r="4383" spans="1:4">
      <c r="A4383" s="10">
        <v>4324</v>
      </c>
      <c r="B4383" s="1144"/>
      <c r="D4383" s="2" t="str">
        <f t="shared" si="67"/>
        <v>OK</v>
      </c>
    </row>
    <row r="4384" spans="1:4">
      <c r="A4384" s="10">
        <v>4325</v>
      </c>
      <c r="B4384" s="1144"/>
      <c r="D4384" s="2" t="str">
        <f t="shared" si="67"/>
        <v>OK</v>
      </c>
    </row>
    <row r="4385" spans="1:5">
      <c r="A4385" s="10">
        <v>4326</v>
      </c>
      <c r="B4385" s="1144"/>
      <c r="D4385" s="2" t="str">
        <f t="shared" si="67"/>
        <v>OK</v>
      </c>
    </row>
    <row r="4386" spans="1:5">
      <c r="A4386" s="10">
        <v>4327</v>
      </c>
      <c r="B4386" s="1144"/>
      <c r="D4386" s="2" t="str">
        <f t="shared" si="67"/>
        <v>OK</v>
      </c>
    </row>
    <row r="4387" spans="1:5">
      <c r="A4387" s="10">
        <v>4328</v>
      </c>
      <c r="B4387" s="1144"/>
      <c r="D4387" s="2" t="str">
        <f t="shared" si="67"/>
        <v>OK</v>
      </c>
    </row>
    <row r="4388" spans="1:5">
      <c r="A4388" s="10">
        <v>4329</v>
      </c>
      <c r="B4388" s="1144"/>
      <c r="D4388" s="2" t="str">
        <f t="shared" si="67"/>
        <v>OK</v>
      </c>
    </row>
    <row r="4389" spans="1:5">
      <c r="A4389" s="5">
        <v>4330</v>
      </c>
      <c r="B4389" s="1144">
        <f>'Revenues 10-15'!C189</f>
        <v>0</v>
      </c>
      <c r="D4389" s="2" t="str">
        <f t="shared" si="67"/>
        <v>Error?</v>
      </c>
    </row>
    <row r="4390" spans="1:5">
      <c r="A4390" s="5">
        <v>4331</v>
      </c>
      <c r="B4390" s="1144">
        <f>'Revenues 10-15'!D189</f>
        <v>0</v>
      </c>
      <c r="D4390" s="2" t="str">
        <f t="shared" si="67"/>
        <v>Error?</v>
      </c>
    </row>
    <row r="4391" spans="1:5">
      <c r="A4391" s="5">
        <v>4332</v>
      </c>
      <c r="B4391" s="1144">
        <f>'Revenues 10-15'!F189</f>
        <v>0</v>
      </c>
      <c r="D4391" s="2" t="str">
        <f t="shared" si="67"/>
        <v>Error?</v>
      </c>
    </row>
    <row r="4392" spans="1:5">
      <c r="A4392" s="5">
        <v>4333</v>
      </c>
      <c r="B4392" s="1144">
        <f>'Revenues 10-15'!G189</f>
        <v>0</v>
      </c>
      <c r="D4392" s="2" t="str">
        <f t="shared" si="67"/>
        <v>Error?</v>
      </c>
    </row>
    <row r="4393" spans="1:5">
      <c r="A4393" s="5">
        <v>4334</v>
      </c>
      <c r="B4393" s="1144">
        <f>'Revenues 10-15'!C190</f>
        <v>0</v>
      </c>
      <c r="D4393" s="2" t="str">
        <f t="shared" si="67"/>
        <v>Error?</v>
      </c>
    </row>
    <row r="4394" spans="1:5">
      <c r="A4394" s="5">
        <v>4335</v>
      </c>
      <c r="B4394" s="1144">
        <f>'Revenues 10-15'!D190</f>
        <v>0</v>
      </c>
      <c r="D4394" s="2" t="str">
        <f t="shared" si="67"/>
        <v>Error?</v>
      </c>
    </row>
    <row r="4395" spans="1:5">
      <c r="A4395" s="5">
        <v>4336</v>
      </c>
      <c r="B4395" s="1144">
        <f>'Revenues 10-15'!F190</f>
        <v>0</v>
      </c>
      <c r="C4395" s="2" t="s">
        <v>516</v>
      </c>
      <c r="D4395" s="2" t="str">
        <f t="shared" si="67"/>
        <v>Error?</v>
      </c>
    </row>
    <row r="4396" spans="1:5">
      <c r="A4396" s="5">
        <v>4337</v>
      </c>
      <c r="B4396" s="1144">
        <f>'Revenues 10-15'!G190</f>
        <v>0</v>
      </c>
      <c r="C4396" s="2" t="s">
        <v>516</v>
      </c>
      <c r="D4396" s="2" t="str">
        <f t="shared" si="67"/>
        <v>Error?</v>
      </c>
    </row>
    <row r="4397" spans="1:5">
      <c r="A4397" s="10">
        <v>4338</v>
      </c>
      <c r="B4397" s="1144"/>
      <c r="C4397" s="2" t="s">
        <v>516</v>
      </c>
      <c r="D4397" s="2" t="str">
        <f t="shared" si="67"/>
        <v>OK</v>
      </c>
      <c r="E4397" s="4" t="s">
        <v>1432</v>
      </c>
    </row>
    <row r="4398" spans="1:5">
      <c r="A4398" s="10">
        <v>4339</v>
      </c>
      <c r="B4398" s="1144"/>
      <c r="C4398" s="2" t="s">
        <v>516</v>
      </c>
      <c r="D4398" s="2" t="str">
        <f t="shared" si="67"/>
        <v>OK</v>
      </c>
      <c r="E4398" s="4" t="s">
        <v>1432</v>
      </c>
    </row>
    <row r="4399" spans="1:5">
      <c r="A4399" s="10">
        <v>4340</v>
      </c>
      <c r="B4399" s="1144"/>
      <c r="D4399" s="2" t="str">
        <f t="shared" si="67"/>
        <v>OK</v>
      </c>
      <c r="E4399" s="4" t="s">
        <v>1432</v>
      </c>
    </row>
    <row r="4400" spans="1:5">
      <c r="A4400" s="10">
        <v>4341</v>
      </c>
      <c r="B4400" s="1144"/>
      <c r="D4400" s="2" t="str">
        <f t="shared" si="67"/>
        <v>OK</v>
      </c>
      <c r="E4400" s="4" t="s">
        <v>1432</v>
      </c>
    </row>
    <row r="4401" spans="1:4">
      <c r="A4401" s="10">
        <v>4342</v>
      </c>
      <c r="B4401" s="1144"/>
      <c r="D4401" s="2" t="str">
        <f t="shared" si="67"/>
        <v>OK</v>
      </c>
    </row>
    <row r="4402" spans="1:4">
      <c r="A4402" s="10">
        <v>4343</v>
      </c>
      <c r="B4402" s="1144"/>
      <c r="D4402" s="2" t="str">
        <f t="shared" si="67"/>
        <v>OK</v>
      </c>
    </row>
    <row r="4403" spans="1:4">
      <c r="A4403" s="10">
        <v>4344</v>
      </c>
      <c r="B4403" s="1144"/>
      <c r="D4403" s="2" t="str">
        <f t="shared" si="67"/>
        <v>OK</v>
      </c>
    </row>
    <row r="4404" spans="1:4">
      <c r="A4404" s="10">
        <v>4345</v>
      </c>
      <c r="B4404" s="1144"/>
      <c r="D4404" s="2" t="str">
        <f t="shared" si="67"/>
        <v>OK</v>
      </c>
    </row>
    <row r="4405" spans="1:4">
      <c r="A4405" s="5">
        <v>4346</v>
      </c>
      <c r="B4405" s="1144">
        <f>'Revenues 10-15'!C209</f>
        <v>0</v>
      </c>
      <c r="D4405" s="2" t="str">
        <f t="shared" si="67"/>
        <v>Error?</v>
      </c>
    </row>
    <row r="4406" spans="1:4">
      <c r="A4406" s="5">
        <v>4347</v>
      </c>
      <c r="B4406" s="1144">
        <f>'Revenues 10-15'!D209</f>
        <v>0</v>
      </c>
      <c r="D4406" s="2" t="str">
        <f t="shared" si="67"/>
        <v>Error?</v>
      </c>
    </row>
    <row r="4407" spans="1:4">
      <c r="A4407" s="5">
        <v>4348</v>
      </c>
      <c r="B4407" s="1144">
        <f>'Revenues 10-15'!F209</f>
        <v>0</v>
      </c>
      <c r="D4407" s="2" t="str">
        <f t="shared" si="67"/>
        <v>Error?</v>
      </c>
    </row>
    <row r="4408" spans="1:4">
      <c r="A4408" s="5">
        <v>4349</v>
      </c>
      <c r="B4408" s="1144">
        <f>'Revenues 10-15'!G209</f>
        <v>0</v>
      </c>
      <c r="D4408" s="2" t="str">
        <f t="shared" si="67"/>
        <v>Error?</v>
      </c>
    </row>
    <row r="4409" spans="1:4">
      <c r="A4409" s="5">
        <v>4350</v>
      </c>
      <c r="B4409" s="1144">
        <f>'Revenues 10-15'!C211</f>
        <v>0</v>
      </c>
      <c r="D4409" s="2" t="str">
        <f t="shared" si="67"/>
        <v>Error?</v>
      </c>
    </row>
    <row r="4410" spans="1:4">
      <c r="A4410" s="5">
        <v>4351</v>
      </c>
      <c r="B4410" s="1144">
        <f>'Revenues 10-15'!D211</f>
        <v>0</v>
      </c>
      <c r="D4410" s="2" t="str">
        <f t="shared" si="67"/>
        <v>Error?</v>
      </c>
    </row>
    <row r="4411" spans="1:4">
      <c r="A4411" s="5">
        <v>4352</v>
      </c>
      <c r="B4411" s="1144">
        <f>'Revenues 10-15'!F211</f>
        <v>0</v>
      </c>
      <c r="C4411" s="2" t="s">
        <v>516</v>
      </c>
      <c r="D4411" s="2" t="str">
        <f t="shared" si="67"/>
        <v>Error?</v>
      </c>
    </row>
    <row r="4412" spans="1:4">
      <c r="A4412" s="5">
        <v>4353</v>
      </c>
      <c r="B4412" s="1144">
        <f>'Revenues 10-15'!G211</f>
        <v>0</v>
      </c>
      <c r="C4412" s="2" t="s">
        <v>516</v>
      </c>
      <c r="D4412" s="2" t="str">
        <f t="shared" si="67"/>
        <v>Error?</v>
      </c>
    </row>
    <row r="4413" spans="1:4">
      <c r="A4413" s="5">
        <v>4354</v>
      </c>
      <c r="B4413" s="1144">
        <f>'Revenues 10-15'!C258</f>
        <v>0</v>
      </c>
      <c r="C4413" s="2" t="s">
        <v>516</v>
      </c>
      <c r="D4413" s="2" t="str">
        <f t="shared" ref="D4413:D4476" si="68">IF(ISBLANK(B4413),"OK",IF(A4413-B4413=0,"OK","Error?"))</f>
        <v>Error?</v>
      </c>
    </row>
    <row r="4414" spans="1:4">
      <c r="A4414" s="5">
        <v>4355</v>
      </c>
      <c r="B4414" s="1144">
        <f>'Revenues 10-15'!F258</f>
        <v>0</v>
      </c>
      <c r="C4414" s="2" t="s">
        <v>516</v>
      </c>
      <c r="D4414" s="2" t="str">
        <f t="shared" si="68"/>
        <v>Error?</v>
      </c>
    </row>
    <row r="4415" spans="1:4">
      <c r="A4415" s="5">
        <v>4356</v>
      </c>
      <c r="B4415" s="1144">
        <f>'Revenues 10-15'!G258</f>
        <v>0</v>
      </c>
      <c r="D4415" s="2" t="str">
        <f t="shared" si="68"/>
        <v>Error?</v>
      </c>
    </row>
    <row r="4416" spans="1:4">
      <c r="A4416" s="5">
        <v>4357</v>
      </c>
      <c r="B4416" s="1144">
        <f>'Revenues 10-15'!C261</f>
        <v>24413</v>
      </c>
      <c r="D4416" s="2" t="str">
        <f t="shared" si="68"/>
        <v>Error?</v>
      </c>
    </row>
    <row r="4417" spans="1:4">
      <c r="A4417" s="5">
        <v>4358</v>
      </c>
      <c r="B4417" s="1144">
        <f>'Revenues 10-15'!D261</f>
        <v>0</v>
      </c>
      <c r="D4417" s="2" t="str">
        <f t="shared" si="68"/>
        <v>Error?</v>
      </c>
    </row>
    <row r="4418" spans="1:4">
      <c r="A4418" s="5">
        <v>4359</v>
      </c>
      <c r="B4418" s="1144">
        <f>'Revenues 10-15'!F261</f>
        <v>0</v>
      </c>
      <c r="D4418" s="2" t="str">
        <f t="shared" si="68"/>
        <v>Error?</v>
      </c>
    </row>
    <row r="4419" spans="1:4">
      <c r="A4419" s="5">
        <v>4360</v>
      </c>
      <c r="B4419" s="1144">
        <f>'Revenues 10-15'!G261</f>
        <v>0</v>
      </c>
      <c r="D4419" s="2" t="str">
        <f t="shared" si="68"/>
        <v>Error?</v>
      </c>
    </row>
    <row r="4420" spans="1:4">
      <c r="A4420" s="10">
        <v>4361</v>
      </c>
      <c r="B4420" s="1144"/>
      <c r="D4420" s="2" t="str">
        <f t="shared" si="68"/>
        <v>OK</v>
      </c>
    </row>
    <row r="4421" spans="1:4">
      <c r="A4421" s="10">
        <v>4362</v>
      </c>
      <c r="B4421" s="1144"/>
      <c r="D4421" s="2" t="str">
        <f t="shared" si="68"/>
        <v>OK</v>
      </c>
    </row>
    <row r="4422" spans="1:4">
      <c r="A4422" s="10">
        <v>4363</v>
      </c>
      <c r="B4422" s="1144"/>
      <c r="D4422" s="2" t="str">
        <f t="shared" si="68"/>
        <v>OK</v>
      </c>
    </row>
    <row r="4423" spans="1:4">
      <c r="A4423" s="10">
        <v>4364</v>
      </c>
      <c r="B4423" s="1144"/>
      <c r="D4423" s="2" t="str">
        <f t="shared" si="68"/>
        <v>OK</v>
      </c>
    </row>
    <row r="4424" spans="1:4">
      <c r="A4424" s="10">
        <v>4365</v>
      </c>
      <c r="B4424" s="1144"/>
      <c r="D4424" s="2" t="str">
        <f t="shared" si="68"/>
        <v>OK</v>
      </c>
    </row>
    <row r="4425" spans="1:4">
      <c r="A4425" s="10">
        <v>4366</v>
      </c>
      <c r="B4425" s="1144"/>
      <c r="D4425" s="2" t="str">
        <f t="shared" si="68"/>
        <v>OK</v>
      </c>
    </row>
    <row r="4426" spans="1:4">
      <c r="A4426" s="10">
        <v>4367</v>
      </c>
      <c r="B4426" s="1144"/>
      <c r="D4426" s="2" t="str">
        <f t="shared" si="68"/>
        <v>OK</v>
      </c>
    </row>
    <row r="4427" spans="1:4">
      <c r="A4427" s="10">
        <v>4368</v>
      </c>
      <c r="B4427" s="1144"/>
      <c r="D4427" s="2" t="str">
        <f t="shared" si="68"/>
        <v>OK</v>
      </c>
    </row>
    <row r="4428" spans="1:4">
      <c r="A4428" s="10">
        <v>4369</v>
      </c>
      <c r="B4428" s="1144"/>
      <c r="D4428" s="2" t="str">
        <f t="shared" si="68"/>
        <v>OK</v>
      </c>
    </row>
    <row r="4429" spans="1:4">
      <c r="A4429" s="10">
        <v>4370</v>
      </c>
      <c r="B4429" s="1144"/>
      <c r="D4429" s="2" t="str">
        <f t="shared" si="68"/>
        <v>OK</v>
      </c>
    </row>
    <row r="4430" spans="1:4">
      <c r="A4430" s="10">
        <v>4371</v>
      </c>
      <c r="B4430" s="1144"/>
      <c r="D4430" s="2" t="str">
        <f t="shared" si="68"/>
        <v>OK</v>
      </c>
    </row>
    <row r="4431" spans="1:4">
      <c r="A4431" s="10">
        <v>4372</v>
      </c>
      <c r="B4431" s="1144"/>
      <c r="D4431" s="2" t="str">
        <f t="shared" si="68"/>
        <v>OK</v>
      </c>
    </row>
    <row r="4432" spans="1:4">
      <c r="A4432" s="5">
        <v>4373</v>
      </c>
      <c r="B4432" s="1144">
        <f>'Revenues 10-15'!E269</f>
        <v>0</v>
      </c>
      <c r="D4432" s="2" t="str">
        <f t="shared" si="68"/>
        <v>Error?</v>
      </c>
    </row>
    <row r="4433" spans="1:5">
      <c r="A4433" s="5">
        <v>4374</v>
      </c>
      <c r="B4433" s="1144">
        <f>'Revenues 10-15'!I269</f>
        <v>0</v>
      </c>
      <c r="D4433" s="2" t="str">
        <f t="shared" si="68"/>
        <v>Error?</v>
      </c>
    </row>
    <row r="4434" spans="1:5">
      <c r="A4434" s="10">
        <v>4375</v>
      </c>
      <c r="B4434" s="1144"/>
      <c r="C4434" s="2" t="s">
        <v>516</v>
      </c>
      <c r="D4434" s="2" t="str">
        <f t="shared" si="68"/>
        <v>OK</v>
      </c>
      <c r="E4434" s="118"/>
    </row>
    <row r="4435" spans="1:5">
      <c r="A4435" s="12">
        <v>4376</v>
      </c>
      <c r="B4435" s="1144">
        <f>('FP Info 3'!L10)*100000</f>
        <v>0</v>
      </c>
      <c r="C4435" s="2" t="s">
        <v>516</v>
      </c>
      <c r="D4435" s="2" t="str">
        <f t="shared" si="68"/>
        <v>Error?</v>
      </c>
    </row>
    <row r="4436" spans="1:5">
      <c r="A4436" s="10">
        <v>4377</v>
      </c>
      <c r="B4436" s="1144"/>
      <c r="C4436" s="2" t="s">
        <v>516</v>
      </c>
      <c r="D4436" s="2" t="str">
        <f t="shared" si="68"/>
        <v>OK</v>
      </c>
    </row>
    <row r="4437" spans="1:5">
      <c r="A4437" s="10">
        <v>4378</v>
      </c>
      <c r="B4437" s="1144"/>
      <c r="D4437" s="2" t="str">
        <f t="shared" si="68"/>
        <v>OK</v>
      </c>
    </row>
    <row r="4438" spans="1:5">
      <c r="A4438" s="10">
        <v>4379</v>
      </c>
      <c r="B4438" s="1144"/>
      <c r="D4438" s="2" t="str">
        <f t="shared" si="68"/>
        <v>OK</v>
      </c>
    </row>
    <row r="4439" spans="1:5">
      <c r="A4439" s="5">
        <v>4380</v>
      </c>
      <c r="B4439" s="1144">
        <f>'Revenues 10-15'!H268</f>
        <v>0</v>
      </c>
      <c r="D4439" s="2" t="str">
        <f t="shared" si="68"/>
        <v>Error?</v>
      </c>
    </row>
    <row r="4440" spans="1:5">
      <c r="A4440" s="5">
        <v>4381</v>
      </c>
      <c r="B4440" s="1144">
        <f>'Revenues 10-15'!K268</f>
        <v>0</v>
      </c>
      <c r="D4440" s="2" t="str">
        <f t="shared" si="68"/>
        <v>Error?</v>
      </c>
    </row>
    <row r="4441" spans="1:5">
      <c r="A4441" s="5">
        <v>4382</v>
      </c>
      <c r="B4441" s="1144">
        <f>'Acct Summary 7-9'!E7</f>
        <v>0</v>
      </c>
      <c r="C4441" s="2" t="s">
        <v>516</v>
      </c>
      <c r="D4441" s="2" t="str">
        <f t="shared" si="68"/>
        <v>Error?</v>
      </c>
    </row>
    <row r="4442" spans="1:5">
      <c r="A4442" s="5">
        <v>4383</v>
      </c>
      <c r="B4442" s="1144">
        <f>'Acct Summary 7-9'!I7</f>
        <v>0</v>
      </c>
      <c r="C4442" s="2" t="s">
        <v>516</v>
      </c>
      <c r="D4442" s="2" t="str">
        <f t="shared" si="68"/>
        <v>Error?</v>
      </c>
    </row>
    <row r="4443" spans="1:5">
      <c r="A4443" s="10">
        <v>4384</v>
      </c>
      <c r="B4443" s="1144"/>
      <c r="C4443" s="2" t="s">
        <v>516</v>
      </c>
      <c r="D4443" s="2" t="str">
        <f t="shared" si="68"/>
        <v>OK</v>
      </c>
    </row>
    <row r="4444" spans="1:5">
      <c r="A4444" s="5">
        <v>4385</v>
      </c>
      <c r="B4444" s="1144">
        <f>'Revenues 10-15'!D266</f>
        <v>0</v>
      </c>
      <c r="C4444" s="2" t="s">
        <v>516</v>
      </c>
      <c r="D4444" s="2" t="str">
        <f t="shared" si="68"/>
        <v>Error?</v>
      </c>
    </row>
    <row r="4445" spans="1:5">
      <c r="A4445" s="5">
        <v>4386</v>
      </c>
      <c r="B4445" s="1144">
        <f>'Revenues 10-15'!F266</f>
        <v>0</v>
      </c>
      <c r="C4445" s="2" t="s">
        <v>516</v>
      </c>
      <c r="D4445" s="2" t="str">
        <f t="shared" si="68"/>
        <v>Error?</v>
      </c>
    </row>
    <row r="4446" spans="1:5">
      <c r="A4446" s="5">
        <v>4387</v>
      </c>
      <c r="B4446" s="1144">
        <f>'Revenues 10-15'!G266</f>
        <v>0</v>
      </c>
      <c r="D4446" s="2" t="str">
        <f t="shared" si="68"/>
        <v>Error?</v>
      </c>
    </row>
    <row r="4447" spans="1:5">
      <c r="A4447" s="10">
        <v>4388</v>
      </c>
      <c r="B4447" s="1144"/>
      <c r="D4447" s="2" t="str">
        <f t="shared" si="68"/>
        <v>OK</v>
      </c>
    </row>
    <row r="4448" spans="1:5">
      <c r="A4448" s="10">
        <v>4389</v>
      </c>
      <c r="B4448" s="1144"/>
      <c r="D4448" s="2" t="str">
        <f t="shared" si="68"/>
        <v>OK</v>
      </c>
    </row>
    <row r="4449" spans="1:4">
      <c r="A4449" s="10">
        <v>4390</v>
      </c>
      <c r="B4449" s="1144"/>
      <c r="D4449" s="2" t="str">
        <f t="shared" si="68"/>
        <v>OK</v>
      </c>
    </row>
    <row r="4450" spans="1:4">
      <c r="A4450" s="10">
        <v>4391</v>
      </c>
      <c r="B4450" s="1144"/>
      <c r="D4450" s="2" t="str">
        <f t="shared" si="68"/>
        <v>OK</v>
      </c>
    </row>
    <row r="4451" spans="1:4">
      <c r="A4451" s="10">
        <v>4392</v>
      </c>
      <c r="B4451" s="1144"/>
      <c r="D4451" s="2" t="str">
        <f t="shared" si="68"/>
        <v>OK</v>
      </c>
    </row>
    <row r="4452" spans="1:4">
      <c r="A4452" s="10">
        <v>4393</v>
      </c>
      <c r="B4452" s="1144"/>
      <c r="D4452" s="2" t="str">
        <f t="shared" si="68"/>
        <v>OK</v>
      </c>
    </row>
    <row r="4453" spans="1:4">
      <c r="A4453" s="10">
        <v>4394</v>
      </c>
      <c r="B4453" s="1144"/>
      <c r="D4453" s="2" t="str">
        <f t="shared" si="68"/>
        <v>OK</v>
      </c>
    </row>
    <row r="4454" spans="1:4">
      <c r="A4454" s="10">
        <v>4395</v>
      </c>
      <c r="B4454" s="1144"/>
      <c r="D4454" s="2" t="str">
        <f t="shared" si="68"/>
        <v>OK</v>
      </c>
    </row>
    <row r="4455" spans="1:4">
      <c r="A4455" s="10">
        <v>4396</v>
      </c>
      <c r="B4455" s="1144"/>
      <c r="D4455" s="2" t="str">
        <f t="shared" si="68"/>
        <v>OK</v>
      </c>
    </row>
    <row r="4456" spans="1:4">
      <c r="A4456" s="10">
        <v>4397</v>
      </c>
      <c r="B4456" s="1144"/>
      <c r="D4456" s="2" t="str">
        <f t="shared" si="68"/>
        <v>OK</v>
      </c>
    </row>
    <row r="4457" spans="1:4">
      <c r="A4457" s="10">
        <v>4398</v>
      </c>
      <c r="B4457" s="1144"/>
      <c r="D4457" s="2" t="str">
        <f t="shared" si="68"/>
        <v>OK</v>
      </c>
    </row>
    <row r="4458" spans="1:4">
      <c r="A4458" s="10">
        <v>4399</v>
      </c>
      <c r="B4458" s="1144"/>
      <c r="D4458" s="2" t="str">
        <f t="shared" si="68"/>
        <v>OK</v>
      </c>
    </row>
    <row r="4459" spans="1:4">
      <c r="A4459" s="10">
        <v>4400</v>
      </c>
      <c r="B4459" s="1144"/>
      <c r="D4459" s="2" t="str">
        <f t="shared" si="68"/>
        <v>OK</v>
      </c>
    </row>
    <row r="4460" spans="1:4">
      <c r="A4460" s="10">
        <v>4401</v>
      </c>
      <c r="B4460" s="1144"/>
      <c r="D4460" s="2" t="str">
        <f t="shared" si="68"/>
        <v>OK</v>
      </c>
    </row>
    <row r="4461" spans="1:4">
      <c r="A4461" s="10">
        <v>4402</v>
      </c>
      <c r="B4461" s="1144"/>
      <c r="D4461" s="2" t="str">
        <f t="shared" si="68"/>
        <v>OK</v>
      </c>
    </row>
    <row r="4462" spans="1:4">
      <c r="A4462" s="10">
        <v>4403</v>
      </c>
      <c r="B4462" s="1144"/>
      <c r="D4462" s="2" t="str">
        <f t="shared" si="68"/>
        <v>OK</v>
      </c>
    </row>
    <row r="4463" spans="1:4">
      <c r="A4463" s="10">
        <v>4404</v>
      </c>
      <c r="B4463" s="1144"/>
      <c r="D4463" s="2" t="str">
        <f t="shared" si="68"/>
        <v>OK</v>
      </c>
    </row>
    <row r="4464" spans="1:4">
      <c r="A4464" s="10">
        <v>4405</v>
      </c>
      <c r="B4464" s="1144"/>
      <c r="D4464" s="2" t="str">
        <f t="shared" si="68"/>
        <v>OK</v>
      </c>
    </row>
    <row r="4465" spans="1:4">
      <c r="A4465" s="10">
        <v>4406</v>
      </c>
      <c r="B4465" s="1144"/>
      <c r="D4465" s="2" t="str">
        <f t="shared" si="68"/>
        <v>OK</v>
      </c>
    </row>
    <row r="4466" spans="1:4">
      <c r="A4466" s="10">
        <v>4407</v>
      </c>
      <c r="B4466" s="1144"/>
      <c r="D4466" s="2" t="str">
        <f t="shared" si="68"/>
        <v>OK</v>
      </c>
    </row>
    <row r="4467" spans="1:4">
      <c r="A4467" s="10">
        <v>4408</v>
      </c>
      <c r="B4467" s="1144"/>
      <c r="D4467" s="2" t="str">
        <f t="shared" si="68"/>
        <v>OK</v>
      </c>
    </row>
    <row r="4468" spans="1:4">
      <c r="A4468" s="10">
        <v>4409</v>
      </c>
      <c r="B4468" s="1144"/>
      <c r="D4468" s="2" t="str">
        <f t="shared" si="68"/>
        <v>OK</v>
      </c>
    </row>
    <row r="4469" spans="1:4">
      <c r="A4469" s="10">
        <v>4410</v>
      </c>
      <c r="B4469" s="1144"/>
      <c r="D4469" s="2" t="str">
        <f t="shared" si="68"/>
        <v>OK</v>
      </c>
    </row>
    <row r="4470" spans="1:4">
      <c r="A4470" s="10">
        <v>4411</v>
      </c>
      <c r="B4470" s="1144"/>
      <c r="D4470" s="2" t="str">
        <f t="shared" si="68"/>
        <v>OK</v>
      </c>
    </row>
    <row r="4471" spans="1:4">
      <c r="A4471" s="10">
        <v>4412</v>
      </c>
      <c r="B4471" s="1144"/>
      <c r="D4471" s="2" t="str">
        <f t="shared" si="68"/>
        <v>OK</v>
      </c>
    </row>
    <row r="4472" spans="1:4">
      <c r="A4472" s="10">
        <v>4413</v>
      </c>
      <c r="B4472" s="1144"/>
      <c r="D4472" s="2" t="str">
        <f t="shared" si="68"/>
        <v>OK</v>
      </c>
    </row>
    <row r="4473" spans="1:4">
      <c r="A4473" s="10">
        <v>4414</v>
      </c>
      <c r="B4473" s="1144"/>
      <c r="D4473" s="2" t="str">
        <f t="shared" si="68"/>
        <v>OK</v>
      </c>
    </row>
    <row r="4474" spans="1:4">
      <c r="A4474" s="10">
        <v>4415</v>
      </c>
      <c r="B4474" s="1144"/>
      <c r="D4474" s="2" t="str">
        <f t="shared" si="68"/>
        <v>OK</v>
      </c>
    </row>
    <row r="4475" spans="1:4">
      <c r="A4475" s="10">
        <v>4416</v>
      </c>
      <c r="B4475" s="1144"/>
      <c r="D4475" s="2" t="str">
        <f t="shared" si="68"/>
        <v>OK</v>
      </c>
    </row>
    <row r="4476" spans="1:4">
      <c r="A4476" s="10">
        <v>4417</v>
      </c>
      <c r="B4476" s="1144"/>
      <c r="D4476" s="2" t="str">
        <f t="shared" si="68"/>
        <v>OK</v>
      </c>
    </row>
    <row r="4477" spans="1:4">
      <c r="A4477" s="10">
        <v>4418</v>
      </c>
      <c r="B4477" s="1144"/>
      <c r="D4477" s="2" t="str">
        <f t="shared" ref="D4477:D4540" si="69">IF(ISBLANK(B4477),"OK",IF(A4477-B4477=0,"OK","Error?"))</f>
        <v>OK</v>
      </c>
    </row>
    <row r="4478" spans="1:4">
      <c r="A4478" s="10">
        <v>4419</v>
      </c>
      <c r="B4478" s="1144"/>
      <c r="D4478" s="2" t="str">
        <f t="shared" si="69"/>
        <v>OK</v>
      </c>
    </row>
    <row r="4479" spans="1:4">
      <c r="A4479" s="10">
        <v>4420</v>
      </c>
      <c r="B4479" s="1144"/>
      <c r="D4479" s="2" t="str">
        <f t="shared" si="69"/>
        <v>OK</v>
      </c>
    </row>
    <row r="4480" spans="1:4">
      <c r="A4480" s="10">
        <v>4421</v>
      </c>
      <c r="B4480" s="1144"/>
      <c r="D4480" s="2" t="str">
        <f t="shared" si="69"/>
        <v>OK</v>
      </c>
    </row>
    <row r="4481" spans="1:4">
      <c r="A4481" s="10">
        <v>4422</v>
      </c>
      <c r="B4481" s="1144"/>
      <c r="D4481" s="2" t="str">
        <f t="shared" si="69"/>
        <v>OK</v>
      </c>
    </row>
    <row r="4482" spans="1:4">
      <c r="A4482" s="10">
        <v>4423</v>
      </c>
      <c r="B4482" s="1144"/>
      <c r="D4482" s="2" t="str">
        <f t="shared" si="69"/>
        <v>OK</v>
      </c>
    </row>
    <row r="4483" spans="1:4">
      <c r="A4483" s="10">
        <v>4424</v>
      </c>
      <c r="B4483" s="1144"/>
      <c r="D4483" s="2" t="str">
        <f t="shared" si="69"/>
        <v>OK</v>
      </c>
    </row>
    <row r="4484" spans="1:4">
      <c r="A4484" s="10">
        <v>4425</v>
      </c>
      <c r="B4484" s="1144"/>
      <c r="D4484" s="2" t="str">
        <f t="shared" si="69"/>
        <v>OK</v>
      </c>
    </row>
    <row r="4485" spans="1:4">
      <c r="A4485" s="10">
        <v>4426</v>
      </c>
      <c r="B4485" s="1144"/>
      <c r="D4485" s="2" t="str">
        <f t="shared" si="69"/>
        <v>OK</v>
      </c>
    </row>
    <row r="4486" spans="1:4">
      <c r="A4486" s="10">
        <v>4427</v>
      </c>
      <c r="B4486" s="1144"/>
      <c r="D4486" s="2" t="str">
        <f t="shared" si="69"/>
        <v>OK</v>
      </c>
    </row>
    <row r="4487" spans="1:4">
      <c r="A4487" s="10">
        <v>4428</v>
      </c>
      <c r="B4487" s="1144"/>
      <c r="D4487" s="2" t="str">
        <f t="shared" si="69"/>
        <v>OK</v>
      </c>
    </row>
    <row r="4488" spans="1:4">
      <c r="A4488" s="10">
        <v>4429</v>
      </c>
      <c r="B4488" s="1144"/>
      <c r="D4488" s="2" t="str">
        <f t="shared" si="69"/>
        <v>OK</v>
      </c>
    </row>
    <row r="4489" spans="1:4">
      <c r="A4489" s="10">
        <v>4430</v>
      </c>
      <c r="B4489" s="1144"/>
      <c r="D4489" s="2" t="str">
        <f t="shared" si="69"/>
        <v>OK</v>
      </c>
    </row>
    <row r="4490" spans="1:4">
      <c r="A4490" s="10">
        <v>4431</v>
      </c>
      <c r="B4490" s="1144"/>
      <c r="D4490" s="2" t="str">
        <f t="shared" si="69"/>
        <v>OK</v>
      </c>
    </row>
    <row r="4491" spans="1:4">
      <c r="A4491" s="10">
        <v>4432</v>
      </c>
      <c r="B4491" s="1144"/>
      <c r="D4491" s="2" t="str">
        <f t="shared" si="69"/>
        <v>OK</v>
      </c>
    </row>
    <row r="4492" spans="1:4">
      <c r="A4492" s="10">
        <v>4433</v>
      </c>
      <c r="B4492" s="1144"/>
      <c r="D4492" s="2" t="str">
        <f t="shared" si="69"/>
        <v>OK</v>
      </c>
    </row>
    <row r="4493" spans="1:4">
      <c r="A4493" s="10">
        <v>4434</v>
      </c>
      <c r="B4493" s="1144"/>
      <c r="D4493" s="2" t="str">
        <f t="shared" si="69"/>
        <v>OK</v>
      </c>
    </row>
    <row r="4494" spans="1:4">
      <c r="A4494" s="10">
        <v>4435</v>
      </c>
      <c r="B4494" s="1144"/>
      <c r="D4494" s="2" t="str">
        <f t="shared" si="69"/>
        <v>OK</v>
      </c>
    </row>
    <row r="4495" spans="1:4">
      <c r="A4495" s="10">
        <v>4436</v>
      </c>
      <c r="B4495" s="1144"/>
      <c r="D4495" s="2" t="str">
        <f t="shared" si="69"/>
        <v>OK</v>
      </c>
    </row>
    <row r="4496" spans="1:4">
      <c r="A4496" s="10">
        <v>4437</v>
      </c>
      <c r="B4496" s="1144"/>
      <c r="D4496" s="2" t="str">
        <f t="shared" si="69"/>
        <v>OK</v>
      </c>
    </row>
    <row r="4497" spans="1:4">
      <c r="A4497" s="10">
        <v>4438</v>
      </c>
      <c r="B4497" s="1144"/>
      <c r="D4497" s="2" t="str">
        <f t="shared" si="69"/>
        <v>OK</v>
      </c>
    </row>
    <row r="4498" spans="1:4">
      <c r="A4498" s="10">
        <v>4439</v>
      </c>
      <c r="B4498" s="1144"/>
      <c r="D4498" s="2" t="str">
        <f t="shared" si="69"/>
        <v>OK</v>
      </c>
    </row>
    <row r="4499" spans="1:4">
      <c r="A4499" s="10">
        <v>4440</v>
      </c>
      <c r="B4499" s="1144"/>
      <c r="D4499" s="2" t="str">
        <f t="shared" si="69"/>
        <v>OK</v>
      </c>
    </row>
    <row r="4500" spans="1:4">
      <c r="A4500" s="10">
        <v>4441</v>
      </c>
      <c r="B4500" s="1144"/>
      <c r="D4500" s="2" t="str">
        <f t="shared" si="69"/>
        <v>OK</v>
      </c>
    </row>
    <row r="4501" spans="1:4">
      <c r="A4501" s="10">
        <v>4442</v>
      </c>
      <c r="B4501" s="1144"/>
      <c r="D4501" s="2" t="str">
        <f t="shared" si="69"/>
        <v>OK</v>
      </c>
    </row>
    <row r="4502" spans="1:4">
      <c r="A4502" s="10">
        <v>4443</v>
      </c>
      <c r="B4502" s="1144"/>
      <c r="D4502" s="2" t="str">
        <f t="shared" si="69"/>
        <v>OK</v>
      </c>
    </row>
    <row r="4503" spans="1:4">
      <c r="A4503" s="10">
        <v>4444</v>
      </c>
      <c r="B4503" s="1144"/>
      <c r="D4503" s="2" t="str">
        <f t="shared" si="69"/>
        <v>OK</v>
      </c>
    </row>
    <row r="4504" spans="1:4">
      <c r="A4504" s="10">
        <v>4445</v>
      </c>
      <c r="B4504" s="1144"/>
      <c r="D4504" s="2" t="str">
        <f t="shared" si="69"/>
        <v>OK</v>
      </c>
    </row>
    <row r="4505" spans="1:4">
      <c r="A4505" s="10">
        <v>4446</v>
      </c>
      <c r="B4505" s="1144"/>
      <c r="D4505" s="2" t="str">
        <f t="shared" si="69"/>
        <v>OK</v>
      </c>
    </row>
    <row r="4506" spans="1:4">
      <c r="A4506" s="10">
        <v>4447</v>
      </c>
      <c r="B4506" s="1144"/>
      <c r="D4506" s="2" t="str">
        <f t="shared" si="69"/>
        <v>OK</v>
      </c>
    </row>
    <row r="4507" spans="1:4">
      <c r="A4507" s="10">
        <v>4448</v>
      </c>
      <c r="B4507" s="1144"/>
      <c r="D4507" s="2" t="str">
        <f t="shared" si="69"/>
        <v>OK</v>
      </c>
    </row>
    <row r="4508" spans="1:4">
      <c r="A4508" s="10">
        <v>4449</v>
      </c>
      <c r="B4508" s="1144"/>
      <c r="D4508" s="2" t="str">
        <f t="shared" si="69"/>
        <v>OK</v>
      </c>
    </row>
    <row r="4509" spans="1:4">
      <c r="A4509" s="10">
        <v>4450</v>
      </c>
      <c r="B4509" s="1144"/>
      <c r="D4509" s="2" t="str">
        <f t="shared" si="69"/>
        <v>OK</v>
      </c>
    </row>
    <row r="4510" spans="1:4">
      <c r="A4510" s="10">
        <v>4451</v>
      </c>
      <c r="B4510" s="1144"/>
      <c r="D4510" s="2" t="str">
        <f t="shared" si="69"/>
        <v>OK</v>
      </c>
    </row>
    <row r="4511" spans="1:4">
      <c r="A4511" s="10">
        <v>4452</v>
      </c>
      <c r="B4511" s="1144"/>
      <c r="D4511" s="2" t="str">
        <f t="shared" si="69"/>
        <v>OK</v>
      </c>
    </row>
    <row r="4512" spans="1:4">
      <c r="A4512" s="10">
        <v>4453</v>
      </c>
      <c r="B4512" s="1144"/>
      <c r="D4512" s="2" t="str">
        <f t="shared" si="69"/>
        <v>OK</v>
      </c>
    </row>
    <row r="4513" spans="1:4">
      <c r="A4513" s="10">
        <v>4454</v>
      </c>
      <c r="B4513" s="1144"/>
      <c r="D4513" s="2" t="str">
        <f t="shared" si="69"/>
        <v>OK</v>
      </c>
    </row>
    <row r="4514" spans="1:4">
      <c r="A4514" s="10">
        <v>4455</v>
      </c>
      <c r="B4514" s="1144"/>
      <c r="D4514" s="2" t="str">
        <f t="shared" si="69"/>
        <v>OK</v>
      </c>
    </row>
    <row r="4515" spans="1:4">
      <c r="A4515" s="10">
        <v>4456</v>
      </c>
      <c r="B4515" s="1144"/>
      <c r="D4515" s="2" t="str">
        <f t="shared" si="69"/>
        <v>OK</v>
      </c>
    </row>
    <row r="4516" spans="1:4">
      <c r="A4516" s="10">
        <v>4457</v>
      </c>
      <c r="B4516" s="1144"/>
      <c r="D4516" s="2" t="str">
        <f t="shared" si="69"/>
        <v>OK</v>
      </c>
    </row>
    <row r="4517" spans="1:4">
      <c r="A4517" s="10">
        <v>4458</v>
      </c>
      <c r="B4517" s="1144"/>
      <c r="D4517" s="2" t="str">
        <f t="shared" si="69"/>
        <v>OK</v>
      </c>
    </row>
    <row r="4518" spans="1:4">
      <c r="A4518" s="10">
        <v>4459</v>
      </c>
      <c r="B4518" s="1144"/>
      <c r="D4518" s="2" t="str">
        <f t="shared" si="69"/>
        <v>OK</v>
      </c>
    </row>
    <row r="4519" spans="1:4">
      <c r="A4519" s="10">
        <v>4460</v>
      </c>
      <c r="B4519" s="1144"/>
      <c r="D4519" s="2" t="str">
        <f t="shared" si="69"/>
        <v>OK</v>
      </c>
    </row>
    <row r="4520" spans="1:4">
      <c r="A4520" s="10">
        <v>4461</v>
      </c>
      <c r="B4520" s="1144"/>
      <c r="D4520" s="2" t="str">
        <f t="shared" si="69"/>
        <v>OK</v>
      </c>
    </row>
    <row r="4521" spans="1:4">
      <c r="A4521" s="10">
        <v>4462</v>
      </c>
      <c r="B4521" s="1144"/>
      <c r="D4521" s="2" t="str">
        <f t="shared" si="69"/>
        <v>OK</v>
      </c>
    </row>
    <row r="4522" spans="1:4">
      <c r="A4522" s="10">
        <v>4463</v>
      </c>
      <c r="B4522" s="1144"/>
      <c r="D4522" s="2" t="str">
        <f t="shared" si="69"/>
        <v>OK</v>
      </c>
    </row>
    <row r="4523" spans="1:4">
      <c r="A4523" s="10">
        <v>4464</v>
      </c>
      <c r="B4523" s="1144"/>
      <c r="D4523" s="2" t="str">
        <f t="shared" si="69"/>
        <v>OK</v>
      </c>
    </row>
    <row r="4524" spans="1:4">
      <c r="A4524" s="10">
        <v>4465</v>
      </c>
      <c r="B4524" s="1144"/>
      <c r="D4524" s="2" t="str">
        <f t="shared" si="69"/>
        <v>OK</v>
      </c>
    </row>
    <row r="4525" spans="1:4">
      <c r="A4525" s="10">
        <v>4466</v>
      </c>
      <c r="B4525" s="1144"/>
      <c r="D4525" s="2" t="str">
        <f t="shared" si="69"/>
        <v>OK</v>
      </c>
    </row>
    <row r="4526" spans="1:4">
      <c r="A4526" s="10">
        <v>4467</v>
      </c>
      <c r="B4526" s="1144"/>
      <c r="D4526" s="2" t="str">
        <f t="shared" si="69"/>
        <v>OK</v>
      </c>
    </row>
    <row r="4527" spans="1:4">
      <c r="A4527" s="10">
        <v>4468</v>
      </c>
      <c r="B4527" s="1144"/>
      <c r="D4527" s="2" t="str">
        <f t="shared" si="69"/>
        <v>OK</v>
      </c>
    </row>
    <row r="4528" spans="1:4">
      <c r="A4528" s="10">
        <v>4469</v>
      </c>
      <c r="B4528" s="1144"/>
      <c r="D4528" s="2" t="str">
        <f t="shared" si="69"/>
        <v>OK</v>
      </c>
    </row>
    <row r="4529" spans="1:4">
      <c r="A4529" s="10">
        <v>4470</v>
      </c>
      <c r="B4529" s="1144"/>
      <c r="D4529" s="2" t="str">
        <f t="shared" si="69"/>
        <v>OK</v>
      </c>
    </row>
    <row r="4530" spans="1:4">
      <c r="A4530" s="10">
        <v>4471</v>
      </c>
      <c r="B4530" s="1144"/>
      <c r="D4530" s="2" t="str">
        <f t="shared" si="69"/>
        <v>OK</v>
      </c>
    </row>
    <row r="4531" spans="1:4">
      <c r="A4531" s="10">
        <v>4472</v>
      </c>
      <c r="B4531" s="1144"/>
      <c r="D4531" s="2" t="str">
        <f t="shared" si="69"/>
        <v>OK</v>
      </c>
    </row>
    <row r="4532" spans="1:4">
      <c r="A4532" s="10">
        <v>4473</v>
      </c>
      <c r="B4532" s="1144"/>
      <c r="D4532" s="2" t="str">
        <f t="shared" si="69"/>
        <v>OK</v>
      </c>
    </row>
    <row r="4533" spans="1:4">
      <c r="A4533" s="10">
        <v>4474</v>
      </c>
      <c r="B4533" s="1144"/>
      <c r="D4533" s="2" t="str">
        <f t="shared" si="69"/>
        <v>OK</v>
      </c>
    </row>
    <row r="4534" spans="1:4">
      <c r="A4534" s="10">
        <v>4475</v>
      </c>
      <c r="B4534" s="1144"/>
      <c r="D4534" s="2" t="str">
        <f t="shared" si="69"/>
        <v>OK</v>
      </c>
    </row>
    <row r="4535" spans="1:4">
      <c r="A4535" s="10">
        <v>4476</v>
      </c>
      <c r="B4535" s="1144"/>
      <c r="D4535" s="2" t="str">
        <f t="shared" si="69"/>
        <v>OK</v>
      </c>
    </row>
    <row r="4536" spans="1:4">
      <c r="A4536" s="10">
        <v>4477</v>
      </c>
      <c r="B4536" s="1144"/>
      <c r="D4536" s="2" t="str">
        <f t="shared" si="69"/>
        <v>OK</v>
      </c>
    </row>
    <row r="4537" spans="1:4">
      <c r="A4537" s="10">
        <v>4478</v>
      </c>
      <c r="B4537" s="1144"/>
      <c r="D4537" s="2" t="str">
        <f t="shared" si="69"/>
        <v>OK</v>
      </c>
    </row>
    <row r="4538" spans="1:4">
      <c r="A4538" s="10">
        <v>4479</v>
      </c>
      <c r="B4538" s="1144"/>
      <c r="D4538" s="2" t="str">
        <f t="shared" si="69"/>
        <v>OK</v>
      </c>
    </row>
    <row r="4539" spans="1:4">
      <c r="A4539" s="10">
        <v>4480</v>
      </c>
      <c r="B4539" s="1144"/>
      <c r="D4539" s="2" t="str">
        <f t="shared" si="69"/>
        <v>OK</v>
      </c>
    </row>
    <row r="4540" spans="1:4">
      <c r="A4540" s="10">
        <v>4481</v>
      </c>
      <c r="B4540" s="1144"/>
      <c r="D4540" s="2" t="str">
        <f t="shared" si="69"/>
        <v>OK</v>
      </c>
    </row>
    <row r="4541" spans="1:4">
      <c r="A4541" s="10">
        <v>4482</v>
      </c>
      <c r="B4541" s="1144"/>
      <c r="D4541" s="2" t="str">
        <f t="shared" ref="D4541:D4604" si="70">IF(ISBLANK(B4541),"OK",IF(A4541-B4541=0,"OK","Error?"))</f>
        <v>OK</v>
      </c>
    </row>
    <row r="4542" spans="1:4">
      <c r="A4542" s="10">
        <v>4483</v>
      </c>
      <c r="B4542" s="1144"/>
      <c r="D4542" s="2" t="str">
        <f t="shared" si="70"/>
        <v>OK</v>
      </c>
    </row>
    <row r="4543" spans="1:4">
      <c r="A4543" s="10">
        <v>4484</v>
      </c>
      <c r="B4543" s="1144"/>
      <c r="D4543" s="2" t="str">
        <f t="shared" si="70"/>
        <v>OK</v>
      </c>
    </row>
    <row r="4544" spans="1:4">
      <c r="A4544" s="10">
        <v>4485</v>
      </c>
      <c r="B4544" s="1144"/>
      <c r="D4544" s="2" t="str">
        <f t="shared" si="70"/>
        <v>OK</v>
      </c>
    </row>
    <row r="4545" spans="1:4">
      <c r="A4545" s="10">
        <v>4486</v>
      </c>
      <c r="B4545" s="1144"/>
      <c r="D4545" s="2" t="str">
        <f t="shared" si="70"/>
        <v>OK</v>
      </c>
    </row>
    <row r="4546" spans="1:4">
      <c r="A4546" s="10">
        <v>4487</v>
      </c>
      <c r="B4546" s="1144"/>
      <c r="D4546" s="2" t="str">
        <f t="shared" si="70"/>
        <v>OK</v>
      </c>
    </row>
    <row r="4547" spans="1:4">
      <c r="A4547" s="10">
        <v>4488</v>
      </c>
      <c r="B4547" s="1144"/>
      <c r="D4547" s="2" t="str">
        <f t="shared" si="70"/>
        <v>OK</v>
      </c>
    </row>
    <row r="4548" spans="1:4">
      <c r="A4548" s="10">
        <v>4489</v>
      </c>
      <c r="B4548" s="1144"/>
      <c r="D4548" s="2" t="str">
        <f t="shared" si="70"/>
        <v>OK</v>
      </c>
    </row>
    <row r="4549" spans="1:4">
      <c r="A4549" s="10">
        <v>4490</v>
      </c>
      <c r="B4549" s="1144"/>
      <c r="D4549" s="2" t="str">
        <f t="shared" si="70"/>
        <v>OK</v>
      </c>
    </row>
    <row r="4550" spans="1:4">
      <c r="A4550" s="10">
        <v>4491</v>
      </c>
      <c r="B4550" s="1144"/>
      <c r="D4550" s="2" t="str">
        <f t="shared" si="70"/>
        <v>OK</v>
      </c>
    </row>
    <row r="4551" spans="1:4">
      <c r="A4551" s="10">
        <v>4492</v>
      </c>
      <c r="B4551" s="1144"/>
      <c r="D4551" s="2" t="str">
        <f t="shared" si="70"/>
        <v>OK</v>
      </c>
    </row>
    <row r="4552" spans="1:4">
      <c r="A4552" s="10">
        <v>4493</v>
      </c>
      <c r="B4552" s="1144"/>
      <c r="D4552" s="2" t="str">
        <f t="shared" si="70"/>
        <v>OK</v>
      </c>
    </row>
    <row r="4553" spans="1:4">
      <c r="A4553" s="10">
        <v>4494</v>
      </c>
      <c r="B4553" s="1144"/>
      <c r="D4553" s="2" t="str">
        <f t="shared" si="70"/>
        <v>OK</v>
      </c>
    </row>
    <row r="4554" spans="1:4">
      <c r="A4554" s="10">
        <v>4495</v>
      </c>
      <c r="B4554" s="1144"/>
      <c r="D4554" s="2" t="str">
        <f t="shared" si="70"/>
        <v>OK</v>
      </c>
    </row>
    <row r="4555" spans="1:4">
      <c r="A4555" s="10">
        <v>4496</v>
      </c>
      <c r="B4555" s="1144"/>
      <c r="D4555" s="2" t="str">
        <f t="shared" si="70"/>
        <v>OK</v>
      </c>
    </row>
    <row r="4556" spans="1:4">
      <c r="A4556" s="10">
        <v>4497</v>
      </c>
      <c r="B4556" s="1144"/>
      <c r="D4556" s="2" t="str">
        <f t="shared" si="70"/>
        <v>OK</v>
      </c>
    </row>
    <row r="4557" spans="1:4">
      <c r="A4557" s="10">
        <v>4498</v>
      </c>
      <c r="B4557" s="1144"/>
      <c r="D4557" s="2" t="str">
        <f t="shared" si="70"/>
        <v>OK</v>
      </c>
    </row>
    <row r="4558" spans="1:4">
      <c r="A4558" s="10">
        <v>4499</v>
      </c>
      <c r="B4558" s="1144"/>
      <c r="D4558" s="2" t="str">
        <f t="shared" si="70"/>
        <v>OK</v>
      </c>
    </row>
    <row r="4559" spans="1:4">
      <c r="A4559" s="10">
        <v>4500</v>
      </c>
      <c r="B4559" s="1144"/>
      <c r="D4559" s="2" t="str">
        <f t="shared" si="70"/>
        <v>OK</v>
      </c>
    </row>
    <row r="4560" spans="1:4">
      <c r="A4560" s="10">
        <v>4501</v>
      </c>
      <c r="B4560" s="1144"/>
      <c r="D4560" s="2" t="str">
        <f t="shared" si="70"/>
        <v>OK</v>
      </c>
    </row>
    <row r="4561" spans="1:4">
      <c r="A4561" s="10">
        <v>4502</v>
      </c>
      <c r="B4561" s="1144"/>
      <c r="D4561" s="2" t="str">
        <f t="shared" si="70"/>
        <v>OK</v>
      </c>
    </row>
    <row r="4562" spans="1:4">
      <c r="A4562" s="10">
        <v>4503</v>
      </c>
      <c r="B4562" s="1144"/>
      <c r="D4562" s="2" t="str">
        <f t="shared" si="70"/>
        <v>OK</v>
      </c>
    </row>
    <row r="4563" spans="1:4">
      <c r="A4563" s="10">
        <v>4504</v>
      </c>
      <c r="B4563" s="1144"/>
      <c r="D4563" s="2" t="str">
        <f t="shared" si="70"/>
        <v>OK</v>
      </c>
    </row>
    <row r="4564" spans="1:4">
      <c r="A4564" s="10">
        <v>4505</v>
      </c>
      <c r="B4564" s="1144"/>
      <c r="D4564" s="2" t="str">
        <f t="shared" si="70"/>
        <v>OK</v>
      </c>
    </row>
    <row r="4565" spans="1:4">
      <c r="A4565" s="10">
        <v>4506</v>
      </c>
      <c r="B4565" s="1144"/>
      <c r="D4565" s="2" t="str">
        <f t="shared" si="70"/>
        <v>OK</v>
      </c>
    </row>
    <row r="4566" spans="1:4">
      <c r="A4566" s="10">
        <v>4507</v>
      </c>
      <c r="B4566" s="1144"/>
      <c r="D4566" s="2" t="str">
        <f t="shared" si="70"/>
        <v>OK</v>
      </c>
    </row>
    <row r="4567" spans="1:4">
      <c r="A4567" s="10">
        <v>4508</v>
      </c>
      <c r="B4567" s="1144"/>
      <c r="D4567" s="2" t="str">
        <f t="shared" si="70"/>
        <v>OK</v>
      </c>
    </row>
    <row r="4568" spans="1:4">
      <c r="A4568" s="10">
        <v>4509</v>
      </c>
      <c r="B4568" s="1144"/>
      <c r="D4568" s="2" t="str">
        <f t="shared" si="70"/>
        <v>OK</v>
      </c>
    </row>
    <row r="4569" spans="1:4">
      <c r="A4569" s="10">
        <v>4510</v>
      </c>
      <c r="B4569" s="1144"/>
      <c r="D4569" s="2" t="str">
        <f t="shared" si="70"/>
        <v>OK</v>
      </c>
    </row>
    <row r="4570" spans="1:4">
      <c r="A4570" s="10">
        <v>4511</v>
      </c>
      <c r="B4570" s="1144"/>
      <c r="D4570" s="2" t="str">
        <f t="shared" si="70"/>
        <v>OK</v>
      </c>
    </row>
    <row r="4571" spans="1:4">
      <c r="A4571" s="10">
        <v>4512</v>
      </c>
      <c r="B4571" s="1144"/>
      <c r="D4571" s="2" t="str">
        <f t="shared" si="70"/>
        <v>OK</v>
      </c>
    </row>
    <row r="4572" spans="1:4">
      <c r="A4572" s="10">
        <v>4513</v>
      </c>
      <c r="B4572" s="1144"/>
      <c r="D4572" s="2" t="str">
        <f t="shared" si="70"/>
        <v>OK</v>
      </c>
    </row>
    <row r="4573" spans="1:4">
      <c r="A4573" s="10">
        <v>4514</v>
      </c>
      <c r="B4573" s="1144"/>
      <c r="D4573" s="2" t="str">
        <f t="shared" si="70"/>
        <v>OK</v>
      </c>
    </row>
    <row r="4574" spans="1:4">
      <c r="A4574" s="10">
        <v>4515</v>
      </c>
      <c r="B4574" s="1144"/>
      <c r="D4574" s="2" t="str">
        <f t="shared" si="70"/>
        <v>OK</v>
      </c>
    </row>
    <row r="4575" spans="1:4">
      <c r="A4575" s="10">
        <v>4516</v>
      </c>
      <c r="B4575" s="1144"/>
      <c r="D4575" s="2" t="str">
        <f t="shared" si="70"/>
        <v>OK</v>
      </c>
    </row>
    <row r="4576" spans="1:4">
      <c r="A4576" s="10">
        <v>4517</v>
      </c>
      <c r="B4576" s="1144"/>
      <c r="D4576" s="2" t="str">
        <f t="shared" si="70"/>
        <v>OK</v>
      </c>
    </row>
    <row r="4577" spans="1:4">
      <c r="A4577" s="10">
        <v>4518</v>
      </c>
      <c r="B4577" s="1144"/>
      <c r="D4577" s="2" t="str">
        <f t="shared" si="70"/>
        <v>OK</v>
      </c>
    </row>
    <row r="4578" spans="1:4">
      <c r="A4578" s="10">
        <v>4519</v>
      </c>
      <c r="B4578" s="1144"/>
      <c r="D4578" s="2" t="str">
        <f t="shared" si="70"/>
        <v>OK</v>
      </c>
    </row>
    <row r="4579" spans="1:4">
      <c r="A4579" s="10">
        <v>4520</v>
      </c>
      <c r="B4579" s="1144"/>
      <c r="D4579" s="2" t="str">
        <f t="shared" si="70"/>
        <v>OK</v>
      </c>
    </row>
    <row r="4580" spans="1:4">
      <c r="A4580" s="10">
        <v>4521</v>
      </c>
      <c r="B4580" s="1144"/>
      <c r="D4580" s="2" t="str">
        <f t="shared" si="70"/>
        <v>OK</v>
      </c>
    </row>
    <row r="4581" spans="1:4">
      <c r="A4581" s="10">
        <v>4522</v>
      </c>
      <c r="B4581" s="1144"/>
      <c r="D4581" s="2" t="str">
        <f t="shared" si="70"/>
        <v>OK</v>
      </c>
    </row>
    <row r="4582" spans="1:4">
      <c r="A4582" s="10">
        <v>4523</v>
      </c>
      <c r="B4582" s="1144"/>
      <c r="D4582" s="2" t="str">
        <f t="shared" si="70"/>
        <v>OK</v>
      </c>
    </row>
    <row r="4583" spans="1:4">
      <c r="A4583" s="10">
        <v>4524</v>
      </c>
      <c r="B4583" s="1144"/>
      <c r="D4583" s="2" t="str">
        <f t="shared" si="70"/>
        <v>OK</v>
      </c>
    </row>
    <row r="4584" spans="1:4">
      <c r="A4584" s="10">
        <v>4525</v>
      </c>
      <c r="B4584" s="1144"/>
      <c r="D4584" s="2" t="str">
        <f t="shared" si="70"/>
        <v>OK</v>
      </c>
    </row>
    <row r="4585" spans="1:4">
      <c r="A4585" s="10">
        <v>4526</v>
      </c>
      <c r="B4585" s="1144"/>
      <c r="D4585" s="2" t="str">
        <f t="shared" si="70"/>
        <v>OK</v>
      </c>
    </row>
    <row r="4586" spans="1:4">
      <c r="A4586" s="10">
        <v>4527</v>
      </c>
      <c r="B4586" s="1144"/>
      <c r="D4586" s="2" t="str">
        <f t="shared" si="70"/>
        <v>OK</v>
      </c>
    </row>
    <row r="4587" spans="1:4">
      <c r="A4587" s="10">
        <v>4528</v>
      </c>
      <c r="B4587" s="1144"/>
      <c r="D4587" s="2" t="str">
        <f t="shared" si="70"/>
        <v>OK</v>
      </c>
    </row>
    <row r="4588" spans="1:4">
      <c r="A4588" s="10">
        <v>4529</v>
      </c>
      <c r="B4588" s="1144"/>
      <c r="D4588" s="2" t="str">
        <f t="shared" si="70"/>
        <v>OK</v>
      </c>
    </row>
    <row r="4589" spans="1:4">
      <c r="A4589" s="10">
        <v>4530</v>
      </c>
      <c r="B4589" s="1144"/>
      <c r="D4589" s="2" t="str">
        <f t="shared" si="70"/>
        <v>OK</v>
      </c>
    </row>
    <row r="4590" spans="1:4">
      <c r="A4590" s="10">
        <v>4531</v>
      </c>
      <c r="B4590" s="1144"/>
      <c r="D4590" s="2" t="str">
        <f t="shared" si="70"/>
        <v>OK</v>
      </c>
    </row>
    <row r="4591" spans="1:4">
      <c r="A4591" s="10">
        <v>4532</v>
      </c>
      <c r="B4591" s="1144"/>
      <c r="D4591" s="2" t="str">
        <f t="shared" si="70"/>
        <v>OK</v>
      </c>
    </row>
    <row r="4592" spans="1:4">
      <c r="A4592" s="10">
        <v>4533</v>
      </c>
      <c r="B4592" s="1144"/>
      <c r="D4592" s="2" t="str">
        <f t="shared" si="70"/>
        <v>OK</v>
      </c>
    </row>
    <row r="4593" spans="1:4">
      <c r="A4593" s="10">
        <v>4534</v>
      </c>
      <c r="B4593" s="1144"/>
      <c r="D4593" s="2" t="str">
        <f t="shared" si="70"/>
        <v>OK</v>
      </c>
    </row>
    <row r="4594" spans="1:4">
      <c r="A4594" s="10">
        <v>4535</v>
      </c>
      <c r="B4594" s="1144"/>
      <c r="D4594" s="2" t="str">
        <f t="shared" si="70"/>
        <v>OK</v>
      </c>
    </row>
    <row r="4595" spans="1:4">
      <c r="A4595" s="10">
        <v>4536</v>
      </c>
      <c r="B4595" s="1144"/>
      <c r="D4595" s="2" t="str">
        <f t="shared" si="70"/>
        <v>OK</v>
      </c>
    </row>
    <row r="4596" spans="1:4">
      <c r="A4596" s="10">
        <v>4537</v>
      </c>
      <c r="B4596" s="1144"/>
      <c r="D4596" s="2" t="str">
        <f t="shared" si="70"/>
        <v>OK</v>
      </c>
    </row>
    <row r="4597" spans="1:4">
      <c r="A4597" s="10">
        <v>4538</v>
      </c>
      <c r="B4597" s="1144"/>
      <c r="D4597" s="2" t="str">
        <f t="shared" si="70"/>
        <v>OK</v>
      </c>
    </row>
    <row r="4598" spans="1:4">
      <c r="A4598" s="10">
        <v>4539</v>
      </c>
      <c r="B4598" s="1144"/>
      <c r="D4598" s="2" t="str">
        <f t="shared" si="70"/>
        <v>OK</v>
      </c>
    </row>
    <row r="4599" spans="1:4">
      <c r="A4599" s="10">
        <v>4540</v>
      </c>
      <c r="B4599" s="1144"/>
      <c r="D4599" s="2" t="str">
        <f t="shared" si="70"/>
        <v>OK</v>
      </c>
    </row>
    <row r="4600" spans="1:4">
      <c r="A4600" s="10">
        <v>4541</v>
      </c>
      <c r="B4600" s="1144"/>
      <c r="D4600" s="2" t="str">
        <f t="shared" si="70"/>
        <v>OK</v>
      </c>
    </row>
    <row r="4601" spans="1:4">
      <c r="A4601" s="10">
        <v>4542</v>
      </c>
      <c r="B4601" s="1144"/>
      <c r="D4601" s="2" t="str">
        <f t="shared" si="70"/>
        <v>OK</v>
      </c>
    </row>
    <row r="4602" spans="1:4">
      <c r="A4602" s="10">
        <v>4543</v>
      </c>
      <c r="B4602" s="1144"/>
      <c r="D4602" s="2" t="str">
        <f t="shared" si="70"/>
        <v>OK</v>
      </c>
    </row>
    <row r="4603" spans="1:4">
      <c r="A4603" s="10">
        <v>4544</v>
      </c>
      <c r="B4603" s="1144"/>
      <c r="D4603" s="2" t="str">
        <f t="shared" si="70"/>
        <v>OK</v>
      </c>
    </row>
    <row r="4604" spans="1:4">
      <c r="A4604" s="10">
        <v>4545</v>
      </c>
      <c r="B4604" s="1144"/>
      <c r="D4604" s="2" t="str">
        <f t="shared" si="70"/>
        <v>OK</v>
      </c>
    </row>
    <row r="4605" spans="1:4">
      <c r="A4605" s="10">
        <v>4546</v>
      </c>
      <c r="B4605" s="1144"/>
      <c r="D4605" s="2" t="str">
        <f t="shared" ref="D4605:D4668" si="71">IF(ISBLANK(B4605),"OK",IF(A4605-B4605=0,"OK","Error?"))</f>
        <v>OK</v>
      </c>
    </row>
    <row r="4606" spans="1:4">
      <c r="A4606" s="10">
        <v>4547</v>
      </c>
      <c r="B4606" s="1144"/>
      <c r="D4606" s="2" t="str">
        <f t="shared" si="71"/>
        <v>OK</v>
      </c>
    </row>
    <row r="4607" spans="1:4">
      <c r="A4607" s="10">
        <v>4548</v>
      </c>
      <c r="B4607" s="1144"/>
      <c r="D4607" s="2" t="str">
        <f t="shared" si="71"/>
        <v>OK</v>
      </c>
    </row>
    <row r="4608" spans="1:4">
      <c r="A4608" s="10">
        <v>4549</v>
      </c>
      <c r="B4608" s="1144"/>
      <c r="D4608" s="2" t="str">
        <f t="shared" si="71"/>
        <v>OK</v>
      </c>
    </row>
    <row r="4609" spans="1:4">
      <c r="A4609" s="10">
        <v>4550</v>
      </c>
      <c r="B4609" s="1144"/>
      <c r="D4609" s="2" t="str">
        <f t="shared" si="71"/>
        <v>OK</v>
      </c>
    </row>
    <row r="4610" spans="1:4">
      <c r="A4610" s="10">
        <v>4551</v>
      </c>
      <c r="B4610" s="1144"/>
      <c r="D4610" s="2" t="str">
        <f t="shared" si="71"/>
        <v>OK</v>
      </c>
    </row>
    <row r="4611" spans="1:4">
      <c r="A4611" s="10">
        <v>4552</v>
      </c>
      <c r="B4611" s="1144"/>
      <c r="D4611" s="2" t="str">
        <f t="shared" si="71"/>
        <v>OK</v>
      </c>
    </row>
    <row r="4612" spans="1:4">
      <c r="A4612" s="10">
        <v>4553</v>
      </c>
      <c r="B4612" s="1144"/>
      <c r="D4612" s="2" t="str">
        <f t="shared" si="71"/>
        <v>OK</v>
      </c>
    </row>
    <row r="4613" spans="1:4">
      <c r="A4613" s="10">
        <v>4554</v>
      </c>
      <c r="B4613" s="1144"/>
      <c r="D4613" s="2" t="str">
        <f t="shared" si="71"/>
        <v>OK</v>
      </c>
    </row>
    <row r="4614" spans="1:4">
      <c r="A4614" s="10">
        <v>4555</v>
      </c>
      <c r="B4614" s="1144"/>
      <c r="D4614" s="2" t="str">
        <f t="shared" si="71"/>
        <v>OK</v>
      </c>
    </row>
    <row r="4615" spans="1:4">
      <c r="A4615" s="10">
        <v>4556</v>
      </c>
      <c r="B4615" s="1144"/>
      <c r="D4615" s="2" t="str">
        <f t="shared" si="71"/>
        <v>OK</v>
      </c>
    </row>
    <row r="4616" spans="1:4">
      <c r="A4616" s="10">
        <v>4557</v>
      </c>
      <c r="B4616" s="1144"/>
      <c r="D4616" s="2" t="str">
        <f t="shared" si="71"/>
        <v>OK</v>
      </c>
    </row>
    <row r="4617" spans="1:4">
      <c r="A4617" s="10">
        <v>4558</v>
      </c>
      <c r="B4617" s="1144"/>
      <c r="D4617" s="2" t="str">
        <f t="shared" si="71"/>
        <v>OK</v>
      </c>
    </row>
    <row r="4618" spans="1:4">
      <c r="A4618" s="10">
        <v>4559</v>
      </c>
      <c r="B4618" s="1144"/>
      <c r="D4618" s="2" t="str">
        <f t="shared" si="71"/>
        <v>OK</v>
      </c>
    </row>
    <row r="4619" spans="1:4">
      <c r="A4619" s="10">
        <v>4560</v>
      </c>
      <c r="B4619" s="1144"/>
      <c r="D4619" s="2" t="str">
        <f t="shared" si="71"/>
        <v>OK</v>
      </c>
    </row>
    <row r="4620" spans="1:4">
      <c r="A4620" s="10">
        <v>4561</v>
      </c>
      <c r="B4620" s="1144"/>
      <c r="D4620" s="2" t="str">
        <f t="shared" si="71"/>
        <v>OK</v>
      </c>
    </row>
    <row r="4621" spans="1:4">
      <c r="A4621" s="10">
        <v>4562</v>
      </c>
      <c r="B4621" s="1144"/>
      <c r="D4621" s="2" t="str">
        <f t="shared" si="71"/>
        <v>OK</v>
      </c>
    </row>
    <row r="4622" spans="1:4">
      <c r="A4622" s="10">
        <v>4563</v>
      </c>
      <c r="B4622" s="1144"/>
      <c r="D4622" s="2" t="str">
        <f t="shared" si="71"/>
        <v>OK</v>
      </c>
    </row>
    <row r="4623" spans="1:4">
      <c r="A4623" s="10">
        <v>4564</v>
      </c>
      <c r="B4623" s="1144"/>
      <c r="D4623" s="2" t="str">
        <f t="shared" si="71"/>
        <v>OK</v>
      </c>
    </row>
    <row r="4624" spans="1:4">
      <c r="A4624" s="10">
        <v>4565</v>
      </c>
      <c r="B4624" s="1144"/>
      <c r="D4624" s="2" t="str">
        <f t="shared" si="71"/>
        <v>OK</v>
      </c>
    </row>
    <row r="4625" spans="1:4">
      <c r="A4625" s="10">
        <v>4566</v>
      </c>
      <c r="B4625" s="1144"/>
      <c r="D4625" s="2" t="str">
        <f t="shared" si="71"/>
        <v>OK</v>
      </c>
    </row>
    <row r="4626" spans="1:4">
      <c r="A4626" s="10">
        <v>4567</v>
      </c>
      <c r="B4626" s="1144"/>
      <c r="D4626" s="2" t="str">
        <f t="shared" si="71"/>
        <v>OK</v>
      </c>
    </row>
    <row r="4627" spans="1:4">
      <c r="A4627" s="10">
        <v>4568</v>
      </c>
      <c r="B4627" s="1144"/>
      <c r="D4627" s="2" t="str">
        <f t="shared" si="71"/>
        <v>OK</v>
      </c>
    </row>
    <row r="4628" spans="1:4">
      <c r="A4628" s="10">
        <v>4569</v>
      </c>
      <c r="B4628" s="1144"/>
      <c r="D4628" s="2" t="str">
        <f t="shared" si="71"/>
        <v>OK</v>
      </c>
    </row>
    <row r="4629" spans="1:4">
      <c r="A4629" s="10">
        <v>4570</v>
      </c>
      <c r="B4629" s="1144"/>
      <c r="D4629" s="2" t="str">
        <f t="shared" si="71"/>
        <v>OK</v>
      </c>
    </row>
    <row r="4630" spans="1:4">
      <c r="A4630" s="10">
        <v>4571</v>
      </c>
      <c r="B4630" s="1144"/>
      <c r="D4630" s="2" t="str">
        <f t="shared" si="71"/>
        <v>OK</v>
      </c>
    </row>
    <row r="4631" spans="1:4">
      <c r="A4631" s="10">
        <v>4572</v>
      </c>
      <c r="B4631" s="1144"/>
      <c r="D4631" s="2" t="str">
        <f t="shared" si="71"/>
        <v>OK</v>
      </c>
    </row>
    <row r="4632" spans="1:4">
      <c r="A4632" s="10">
        <v>4573</v>
      </c>
      <c r="B4632" s="1144"/>
      <c r="D4632" s="2" t="str">
        <f t="shared" si="71"/>
        <v>OK</v>
      </c>
    </row>
    <row r="4633" spans="1:4">
      <c r="A4633" s="10">
        <v>4574</v>
      </c>
      <c r="B4633" s="1144"/>
      <c r="D4633" s="2" t="str">
        <f t="shared" si="71"/>
        <v>OK</v>
      </c>
    </row>
    <row r="4634" spans="1:4">
      <c r="A4634" s="10">
        <v>4575</v>
      </c>
      <c r="B4634" s="1144"/>
      <c r="D4634" s="2" t="str">
        <f t="shared" si="71"/>
        <v>OK</v>
      </c>
    </row>
    <row r="4635" spans="1:4">
      <c r="A4635" s="10">
        <v>4576</v>
      </c>
      <c r="B4635" s="1144"/>
      <c r="D4635" s="2" t="str">
        <f t="shared" si="71"/>
        <v>OK</v>
      </c>
    </row>
    <row r="4636" spans="1:4">
      <c r="A4636" s="10">
        <v>4577</v>
      </c>
      <c r="B4636" s="1144"/>
      <c r="D4636" s="2" t="str">
        <f t="shared" si="71"/>
        <v>OK</v>
      </c>
    </row>
    <row r="4637" spans="1:4">
      <c r="A4637" s="10">
        <v>4578</v>
      </c>
      <c r="B4637" s="1144"/>
      <c r="D4637" s="2" t="str">
        <f t="shared" si="71"/>
        <v>OK</v>
      </c>
    </row>
    <row r="4638" spans="1:4">
      <c r="A4638" s="10">
        <v>4579</v>
      </c>
      <c r="B4638" s="1144"/>
      <c r="D4638" s="2" t="str">
        <f t="shared" si="71"/>
        <v>OK</v>
      </c>
    </row>
    <row r="4639" spans="1:4">
      <c r="A4639" s="10">
        <v>4580</v>
      </c>
      <c r="B4639" s="1144"/>
      <c r="D4639" s="2" t="str">
        <f t="shared" si="71"/>
        <v>OK</v>
      </c>
    </row>
    <row r="4640" spans="1:4">
      <c r="A4640" s="10">
        <v>4581</v>
      </c>
      <c r="B4640" s="1144"/>
      <c r="D4640" s="2" t="str">
        <f t="shared" si="71"/>
        <v>OK</v>
      </c>
    </row>
    <row r="4641" spans="1:4">
      <c r="A4641" s="10">
        <v>4582</v>
      </c>
      <c r="B4641" s="1144"/>
      <c r="D4641" s="2" t="str">
        <f t="shared" si="71"/>
        <v>OK</v>
      </c>
    </row>
    <row r="4642" spans="1:4">
      <c r="A4642" s="10">
        <v>4583</v>
      </c>
      <c r="B4642" s="1144"/>
      <c r="D4642" s="2" t="str">
        <f t="shared" si="71"/>
        <v>OK</v>
      </c>
    </row>
    <row r="4643" spans="1:4">
      <c r="A4643" s="10">
        <v>4584</v>
      </c>
      <c r="B4643" s="1144"/>
      <c r="D4643" s="2" t="str">
        <f t="shared" si="71"/>
        <v>OK</v>
      </c>
    </row>
    <row r="4644" spans="1:4">
      <c r="A4644" s="10">
        <v>4585</v>
      </c>
      <c r="B4644" s="1144"/>
      <c r="D4644" s="2" t="str">
        <f t="shared" si="71"/>
        <v>OK</v>
      </c>
    </row>
    <row r="4645" spans="1:4">
      <c r="A4645" s="10">
        <v>4586</v>
      </c>
      <c r="B4645" s="1144"/>
      <c r="D4645" s="2" t="str">
        <f t="shared" si="71"/>
        <v>OK</v>
      </c>
    </row>
    <row r="4646" spans="1:4">
      <c r="A4646" s="10">
        <v>4587</v>
      </c>
      <c r="B4646" s="1144"/>
      <c r="D4646" s="2" t="str">
        <f t="shared" si="71"/>
        <v>OK</v>
      </c>
    </row>
    <row r="4647" spans="1:4">
      <c r="A4647" s="10">
        <v>4588</v>
      </c>
      <c r="B4647" s="1144"/>
      <c r="D4647" s="2" t="str">
        <f t="shared" si="71"/>
        <v>OK</v>
      </c>
    </row>
    <row r="4648" spans="1:4">
      <c r="A4648" s="10">
        <v>4589</v>
      </c>
      <c r="B4648" s="1144"/>
      <c r="D4648" s="2" t="str">
        <f t="shared" si="71"/>
        <v>OK</v>
      </c>
    </row>
    <row r="4649" spans="1:4">
      <c r="A4649" s="10">
        <v>4590</v>
      </c>
      <c r="B4649" s="1144"/>
      <c r="D4649" s="2" t="str">
        <f t="shared" si="71"/>
        <v>OK</v>
      </c>
    </row>
    <row r="4650" spans="1:4">
      <c r="A4650" s="10">
        <v>4591</v>
      </c>
      <c r="B4650" s="1144"/>
      <c r="D4650" s="2" t="str">
        <f t="shared" si="71"/>
        <v>OK</v>
      </c>
    </row>
    <row r="4651" spans="1:4">
      <c r="A4651" s="10">
        <v>4592</v>
      </c>
      <c r="B4651" s="1144"/>
      <c r="D4651" s="2" t="str">
        <f t="shared" si="71"/>
        <v>OK</v>
      </c>
    </row>
    <row r="4652" spans="1:4">
      <c r="A4652" s="10">
        <v>4593</v>
      </c>
      <c r="B4652" s="1144"/>
      <c r="D4652" s="2" t="str">
        <f t="shared" si="71"/>
        <v>OK</v>
      </c>
    </row>
    <row r="4653" spans="1:4">
      <c r="A4653" s="10">
        <v>4594</v>
      </c>
      <c r="B4653" s="1144"/>
      <c r="D4653" s="2" t="str">
        <f t="shared" si="71"/>
        <v>OK</v>
      </c>
    </row>
    <row r="4654" spans="1:4">
      <c r="A4654" s="10">
        <v>4595</v>
      </c>
      <c r="B4654" s="1144"/>
      <c r="D4654" s="2" t="str">
        <f t="shared" si="71"/>
        <v>OK</v>
      </c>
    </row>
    <row r="4655" spans="1:4">
      <c r="A4655" s="10">
        <v>4596</v>
      </c>
      <c r="B4655" s="1144"/>
      <c r="D4655" s="2" t="str">
        <f t="shared" si="71"/>
        <v>OK</v>
      </c>
    </row>
    <row r="4656" spans="1:4">
      <c r="A4656" s="10">
        <v>4597</v>
      </c>
      <c r="B4656" s="1144"/>
      <c r="D4656" s="2" t="str">
        <f t="shared" si="71"/>
        <v>OK</v>
      </c>
    </row>
    <row r="4657" spans="1:4">
      <c r="A4657" s="10">
        <v>4598</v>
      </c>
      <c r="B4657" s="1144"/>
      <c r="D4657" s="2" t="str">
        <f t="shared" si="71"/>
        <v>OK</v>
      </c>
    </row>
    <row r="4658" spans="1:4">
      <c r="A4658" s="10">
        <v>4599</v>
      </c>
      <c r="B4658" s="1144"/>
      <c r="D4658" s="2" t="str">
        <f t="shared" si="71"/>
        <v>OK</v>
      </c>
    </row>
    <row r="4659" spans="1:4">
      <c r="A4659" s="10">
        <v>4600</v>
      </c>
      <c r="B4659" s="1144"/>
      <c r="D4659" s="2" t="str">
        <f t="shared" si="71"/>
        <v>OK</v>
      </c>
    </row>
    <row r="4660" spans="1:4">
      <c r="A4660" s="10">
        <v>4601</v>
      </c>
      <c r="B4660" s="1144"/>
      <c r="D4660" s="2" t="str">
        <f t="shared" si="71"/>
        <v>OK</v>
      </c>
    </row>
    <row r="4661" spans="1:4">
      <c r="A4661" s="10">
        <v>4602</v>
      </c>
      <c r="B4661" s="1144"/>
      <c r="D4661" s="2" t="str">
        <f t="shared" si="71"/>
        <v>OK</v>
      </c>
    </row>
    <row r="4662" spans="1:4">
      <c r="A4662" s="10">
        <v>4603</v>
      </c>
      <c r="B4662" s="1144"/>
      <c r="D4662" s="2" t="str">
        <f t="shared" si="71"/>
        <v>OK</v>
      </c>
    </row>
    <row r="4663" spans="1:4">
      <c r="A4663" s="10">
        <v>4604</v>
      </c>
      <c r="B4663" s="1144"/>
      <c r="D4663" s="2" t="str">
        <f t="shared" si="71"/>
        <v>OK</v>
      </c>
    </row>
    <row r="4664" spans="1:4">
      <c r="A4664" s="10">
        <v>4605</v>
      </c>
      <c r="B4664" s="1144"/>
      <c r="D4664" s="2" t="str">
        <f t="shared" si="71"/>
        <v>OK</v>
      </c>
    </row>
    <row r="4665" spans="1:4">
      <c r="A4665" s="10">
        <v>4606</v>
      </c>
      <c r="B4665" s="1144"/>
      <c r="D4665" s="2" t="str">
        <f t="shared" si="71"/>
        <v>OK</v>
      </c>
    </row>
    <row r="4666" spans="1:4">
      <c r="A4666" s="10">
        <v>4607</v>
      </c>
      <c r="B4666" s="1144"/>
      <c r="D4666" s="2" t="str">
        <f t="shared" si="71"/>
        <v>OK</v>
      </c>
    </row>
    <row r="4667" spans="1:4">
      <c r="A4667" s="10">
        <v>4608</v>
      </c>
      <c r="B4667" s="1144"/>
      <c r="D4667" s="2" t="str">
        <f t="shared" si="71"/>
        <v>OK</v>
      </c>
    </row>
    <row r="4668" spans="1:4">
      <c r="A4668" s="10">
        <v>4609</v>
      </c>
      <c r="B4668" s="1144"/>
      <c r="D4668" s="2" t="str">
        <f t="shared" si="71"/>
        <v>OK</v>
      </c>
    </row>
    <row r="4669" spans="1:4">
      <c r="A4669" s="10">
        <v>4610</v>
      </c>
      <c r="B4669" s="1144"/>
      <c r="D4669" s="2" t="str">
        <f t="shared" ref="D4669:D4732" si="72">IF(ISBLANK(B4669),"OK",IF(A4669-B4669=0,"OK","Error?"))</f>
        <v>OK</v>
      </c>
    </row>
    <row r="4670" spans="1:4">
      <c r="A4670" s="10">
        <v>4611</v>
      </c>
      <c r="B4670" s="1144"/>
      <c r="D4670" s="2" t="str">
        <f t="shared" si="72"/>
        <v>OK</v>
      </c>
    </row>
    <row r="4671" spans="1:4">
      <c r="A4671" s="10">
        <v>4612</v>
      </c>
      <c r="B4671" s="1144"/>
      <c r="D4671" s="2" t="str">
        <f t="shared" si="72"/>
        <v>OK</v>
      </c>
    </row>
    <row r="4672" spans="1:4">
      <c r="A4672" s="10">
        <v>4613</v>
      </c>
      <c r="B4672" s="1144"/>
      <c r="D4672" s="2" t="str">
        <f t="shared" si="72"/>
        <v>OK</v>
      </c>
    </row>
    <row r="4673" spans="1:4">
      <c r="A4673" s="10">
        <v>4614</v>
      </c>
      <c r="B4673" s="1144"/>
      <c r="D4673" s="2" t="str">
        <f t="shared" si="72"/>
        <v>OK</v>
      </c>
    </row>
    <row r="4674" spans="1:4">
      <c r="A4674" s="10">
        <v>4615</v>
      </c>
      <c r="B4674" s="1144"/>
      <c r="D4674" s="2" t="str">
        <f t="shared" si="72"/>
        <v>OK</v>
      </c>
    </row>
    <row r="4675" spans="1:4">
      <c r="A4675" s="10">
        <v>4616</v>
      </c>
      <c r="B4675" s="1144"/>
      <c r="D4675" s="2" t="str">
        <f t="shared" si="72"/>
        <v>OK</v>
      </c>
    </row>
    <row r="4676" spans="1:4">
      <c r="A4676" s="10">
        <v>4617</v>
      </c>
      <c r="B4676" s="1144"/>
      <c r="D4676" s="2" t="str">
        <f t="shared" si="72"/>
        <v>OK</v>
      </c>
    </row>
    <row r="4677" spans="1:4">
      <c r="A4677" s="10">
        <v>4618</v>
      </c>
      <c r="B4677" s="1144"/>
      <c r="D4677" s="2" t="str">
        <f t="shared" si="72"/>
        <v>OK</v>
      </c>
    </row>
    <row r="4678" spans="1:4">
      <c r="A4678" s="10">
        <v>4619</v>
      </c>
      <c r="B4678" s="1144"/>
      <c r="D4678" s="2" t="str">
        <f t="shared" si="72"/>
        <v>OK</v>
      </c>
    </row>
    <row r="4679" spans="1:4">
      <c r="A4679" s="10">
        <v>4620</v>
      </c>
      <c r="B4679" s="1144"/>
      <c r="D4679" s="2" t="str">
        <f t="shared" si="72"/>
        <v>OK</v>
      </c>
    </row>
    <row r="4680" spans="1:4">
      <c r="A4680" s="10">
        <v>4621</v>
      </c>
      <c r="B4680" s="1144"/>
      <c r="D4680" s="2" t="str">
        <f t="shared" si="72"/>
        <v>OK</v>
      </c>
    </row>
    <row r="4681" spans="1:4">
      <c r="A4681" s="10">
        <v>4622</v>
      </c>
      <c r="B4681" s="1144"/>
      <c r="D4681" s="2" t="str">
        <f t="shared" si="72"/>
        <v>OK</v>
      </c>
    </row>
    <row r="4682" spans="1:4">
      <c r="A4682" s="10">
        <v>4623</v>
      </c>
      <c r="B4682" s="1144"/>
      <c r="D4682" s="2" t="str">
        <f t="shared" si="72"/>
        <v>OK</v>
      </c>
    </row>
    <row r="4683" spans="1:4">
      <c r="A4683" s="10">
        <v>4624</v>
      </c>
      <c r="B4683" s="1144"/>
      <c r="D4683" s="2" t="str">
        <f t="shared" si="72"/>
        <v>OK</v>
      </c>
    </row>
    <row r="4684" spans="1:4">
      <c r="A4684" s="10">
        <v>4625</v>
      </c>
      <c r="B4684" s="1144"/>
      <c r="D4684" s="2" t="str">
        <f t="shared" si="72"/>
        <v>OK</v>
      </c>
    </row>
    <row r="4685" spans="1:4">
      <c r="A4685" s="10">
        <v>4626</v>
      </c>
      <c r="B4685" s="1144"/>
      <c r="D4685" s="2" t="str">
        <f t="shared" si="72"/>
        <v>OK</v>
      </c>
    </row>
    <row r="4686" spans="1:4">
      <c r="A4686" s="10">
        <v>4627</v>
      </c>
      <c r="B4686" s="1144"/>
      <c r="D4686" s="2" t="str">
        <f t="shared" si="72"/>
        <v>OK</v>
      </c>
    </row>
    <row r="4687" spans="1:4">
      <c r="A4687" s="10">
        <v>4628</v>
      </c>
      <c r="B4687" s="1144"/>
      <c r="D4687" s="2" t="str">
        <f t="shared" si="72"/>
        <v>OK</v>
      </c>
    </row>
    <row r="4688" spans="1:4">
      <c r="A4688" s="10">
        <v>4629</v>
      </c>
      <c r="B4688" s="1144"/>
      <c r="D4688" s="2" t="str">
        <f t="shared" si="72"/>
        <v>OK</v>
      </c>
    </row>
    <row r="4689" spans="1:4">
      <c r="A4689" s="10">
        <v>4630</v>
      </c>
      <c r="B4689" s="1144"/>
      <c r="D4689" s="2" t="str">
        <f t="shared" si="72"/>
        <v>OK</v>
      </c>
    </row>
    <row r="4690" spans="1:4">
      <c r="A4690" s="10">
        <v>4631</v>
      </c>
      <c r="B4690" s="1144"/>
      <c r="D4690" s="2" t="str">
        <f t="shared" si="72"/>
        <v>OK</v>
      </c>
    </row>
    <row r="4691" spans="1:4">
      <c r="A4691" s="10">
        <v>4632</v>
      </c>
      <c r="B4691" s="1144"/>
      <c r="D4691" s="2" t="str">
        <f t="shared" si="72"/>
        <v>OK</v>
      </c>
    </row>
    <row r="4692" spans="1:4">
      <c r="A4692" s="10">
        <v>4633</v>
      </c>
      <c r="B4692" s="1144"/>
      <c r="D4692" s="2" t="str">
        <f t="shared" si="72"/>
        <v>OK</v>
      </c>
    </row>
    <row r="4693" spans="1:4">
      <c r="A4693" s="10">
        <v>4634</v>
      </c>
      <c r="B4693" s="1144"/>
      <c r="D4693" s="2" t="str">
        <f t="shared" si="72"/>
        <v>OK</v>
      </c>
    </row>
    <row r="4694" spans="1:4">
      <c r="A4694" s="10">
        <v>4635</v>
      </c>
      <c r="B4694" s="1144"/>
      <c r="D4694" s="2" t="str">
        <f t="shared" si="72"/>
        <v>OK</v>
      </c>
    </row>
    <row r="4695" spans="1:4">
      <c r="A4695" s="10">
        <v>4636</v>
      </c>
      <c r="B4695" s="1144"/>
      <c r="D4695" s="2" t="str">
        <f t="shared" si="72"/>
        <v>OK</v>
      </c>
    </row>
    <row r="4696" spans="1:4">
      <c r="A4696" s="10">
        <v>4637</v>
      </c>
      <c r="B4696" s="1144"/>
      <c r="D4696" s="2" t="str">
        <f t="shared" si="72"/>
        <v>OK</v>
      </c>
    </row>
    <row r="4697" spans="1:4">
      <c r="A4697" s="10">
        <v>4638</v>
      </c>
      <c r="B4697" s="1144"/>
      <c r="D4697" s="2" t="str">
        <f t="shared" si="72"/>
        <v>OK</v>
      </c>
    </row>
    <row r="4698" spans="1:4">
      <c r="A4698" s="10">
        <v>4639</v>
      </c>
      <c r="B4698" s="1144"/>
      <c r="D4698" s="2" t="str">
        <f t="shared" si="72"/>
        <v>OK</v>
      </c>
    </row>
    <row r="4699" spans="1:4">
      <c r="A4699" s="10">
        <v>4640</v>
      </c>
      <c r="B4699" s="1144"/>
      <c r="D4699" s="2" t="str">
        <f t="shared" si="72"/>
        <v>OK</v>
      </c>
    </row>
    <row r="4700" spans="1:4">
      <c r="A4700" s="10">
        <v>4641</v>
      </c>
      <c r="B4700" s="1144"/>
      <c r="D4700" s="2" t="str">
        <f t="shared" si="72"/>
        <v>OK</v>
      </c>
    </row>
    <row r="4701" spans="1:4">
      <c r="A4701" s="10">
        <v>4642</v>
      </c>
      <c r="B4701" s="1144"/>
      <c r="D4701" s="2" t="str">
        <f t="shared" si="72"/>
        <v>OK</v>
      </c>
    </row>
    <row r="4702" spans="1:4">
      <c r="A4702" s="10">
        <v>4643</v>
      </c>
      <c r="B4702" s="1144"/>
      <c r="D4702" s="2" t="str">
        <f t="shared" si="72"/>
        <v>OK</v>
      </c>
    </row>
    <row r="4703" spans="1:4">
      <c r="A4703" s="10">
        <v>4644</v>
      </c>
      <c r="B4703" s="1144"/>
      <c r="D4703" s="2" t="str">
        <f t="shared" si="72"/>
        <v>OK</v>
      </c>
    </row>
    <row r="4704" spans="1:4">
      <c r="A4704" s="10">
        <v>4645</v>
      </c>
      <c r="B4704" s="1144"/>
      <c r="D4704" s="2" t="str">
        <f t="shared" si="72"/>
        <v>OK</v>
      </c>
    </row>
    <row r="4705" spans="1:4">
      <c r="A4705" s="10">
        <v>4646</v>
      </c>
      <c r="B4705" s="1144"/>
      <c r="D4705" s="2" t="str">
        <f t="shared" si="72"/>
        <v>OK</v>
      </c>
    </row>
    <row r="4706" spans="1:4">
      <c r="A4706" s="10">
        <v>4647</v>
      </c>
      <c r="B4706" s="1144"/>
      <c r="D4706" s="2" t="str">
        <f t="shared" si="72"/>
        <v>OK</v>
      </c>
    </row>
    <row r="4707" spans="1:4">
      <c r="A4707" s="10">
        <v>4648</v>
      </c>
      <c r="B4707" s="1144"/>
      <c r="D4707" s="2" t="str">
        <f t="shared" si="72"/>
        <v>OK</v>
      </c>
    </row>
    <row r="4708" spans="1:4">
      <c r="A4708" s="10">
        <v>4649</v>
      </c>
      <c r="B4708" s="1144"/>
      <c r="D4708" s="2" t="str">
        <f t="shared" si="72"/>
        <v>OK</v>
      </c>
    </row>
    <row r="4709" spans="1:4">
      <c r="A4709" s="10">
        <v>4650</v>
      </c>
      <c r="B4709" s="1144"/>
      <c r="D4709" s="2" t="str">
        <f t="shared" si="72"/>
        <v>OK</v>
      </c>
    </row>
    <row r="4710" spans="1:4">
      <c r="A4710" s="10">
        <v>4651</v>
      </c>
      <c r="B4710" s="1144"/>
      <c r="D4710" s="2" t="str">
        <f t="shared" si="72"/>
        <v>OK</v>
      </c>
    </row>
    <row r="4711" spans="1:4">
      <c r="A4711" s="10">
        <v>4652</v>
      </c>
      <c r="B4711" s="1144"/>
      <c r="D4711" s="2" t="str">
        <f t="shared" si="72"/>
        <v>OK</v>
      </c>
    </row>
    <row r="4712" spans="1:4">
      <c r="A4712" s="10">
        <v>4653</v>
      </c>
      <c r="B4712" s="1144"/>
      <c r="D4712" s="2" t="str">
        <f t="shared" si="72"/>
        <v>OK</v>
      </c>
    </row>
    <row r="4713" spans="1:4">
      <c r="A4713" s="10">
        <v>4654</v>
      </c>
      <c r="B4713" s="1144"/>
      <c r="D4713" s="2" t="str">
        <f t="shared" si="72"/>
        <v>OK</v>
      </c>
    </row>
    <row r="4714" spans="1:4">
      <c r="A4714" s="10">
        <v>4655</v>
      </c>
      <c r="B4714" s="1144"/>
      <c r="D4714" s="2" t="str">
        <f t="shared" si="72"/>
        <v>OK</v>
      </c>
    </row>
    <row r="4715" spans="1:4">
      <c r="A4715" s="10">
        <v>4656</v>
      </c>
      <c r="B4715" s="1144"/>
      <c r="D4715" s="2" t="str">
        <f t="shared" si="72"/>
        <v>OK</v>
      </c>
    </row>
    <row r="4716" spans="1:4">
      <c r="A4716" s="10">
        <v>4657</v>
      </c>
      <c r="B4716" s="1144"/>
      <c r="D4716" s="2" t="str">
        <f t="shared" si="72"/>
        <v>OK</v>
      </c>
    </row>
    <row r="4717" spans="1:4">
      <c r="A4717" s="10">
        <v>4658</v>
      </c>
      <c r="B4717" s="1144"/>
      <c r="D4717" s="2" t="str">
        <f t="shared" si="72"/>
        <v>OK</v>
      </c>
    </row>
    <row r="4718" spans="1:4">
      <c r="A4718" s="10">
        <v>4659</v>
      </c>
      <c r="B4718" s="1144"/>
      <c r="D4718" s="2" t="str">
        <f t="shared" si="72"/>
        <v>OK</v>
      </c>
    </row>
    <row r="4719" spans="1:4">
      <c r="A4719" s="10">
        <v>4660</v>
      </c>
      <c r="B4719" s="1144"/>
      <c r="D4719" s="2" t="str">
        <f t="shared" si="72"/>
        <v>OK</v>
      </c>
    </row>
    <row r="4720" spans="1:4">
      <c r="A4720" s="10">
        <v>4661</v>
      </c>
      <c r="B4720" s="1144"/>
      <c r="D4720" s="2" t="str">
        <f t="shared" si="72"/>
        <v>OK</v>
      </c>
    </row>
    <row r="4721" spans="1:4">
      <c r="A4721" s="10">
        <v>4662</v>
      </c>
      <c r="B4721" s="1144"/>
      <c r="D4721" s="2" t="str">
        <f t="shared" si="72"/>
        <v>OK</v>
      </c>
    </row>
    <row r="4722" spans="1:4">
      <c r="A4722" s="10">
        <v>4663</v>
      </c>
      <c r="B4722" s="1144"/>
      <c r="D4722" s="2" t="str">
        <f t="shared" si="72"/>
        <v>OK</v>
      </c>
    </row>
    <row r="4723" spans="1:4">
      <c r="A4723" s="10">
        <v>4664</v>
      </c>
      <c r="B4723" s="1144"/>
      <c r="D4723" s="2" t="str">
        <f t="shared" si="72"/>
        <v>OK</v>
      </c>
    </row>
    <row r="4724" spans="1:4">
      <c r="A4724" s="10">
        <v>4665</v>
      </c>
      <c r="B4724" s="1144"/>
      <c r="D4724" s="2" t="str">
        <f t="shared" si="72"/>
        <v>OK</v>
      </c>
    </row>
    <row r="4725" spans="1:4">
      <c r="A4725" s="10">
        <v>4666</v>
      </c>
      <c r="B4725" s="1144"/>
      <c r="D4725" s="2" t="str">
        <f t="shared" si="72"/>
        <v>OK</v>
      </c>
    </row>
    <row r="4726" spans="1:4">
      <c r="A4726" s="10">
        <v>4667</v>
      </c>
      <c r="B4726" s="1144"/>
      <c r="D4726" s="2" t="str">
        <f t="shared" si="72"/>
        <v>OK</v>
      </c>
    </row>
    <row r="4727" spans="1:4">
      <c r="A4727" s="10">
        <v>4668</v>
      </c>
      <c r="B4727" s="1144"/>
      <c r="D4727" s="2" t="str">
        <f t="shared" si="72"/>
        <v>OK</v>
      </c>
    </row>
    <row r="4728" spans="1:4">
      <c r="A4728" s="10">
        <v>4669</v>
      </c>
      <c r="B4728" s="1144"/>
      <c r="D4728" s="2" t="str">
        <f t="shared" si="72"/>
        <v>OK</v>
      </c>
    </row>
    <row r="4729" spans="1:4">
      <c r="A4729" s="10">
        <v>4670</v>
      </c>
      <c r="B4729" s="1144"/>
      <c r="D4729" s="2" t="str">
        <f t="shared" si="72"/>
        <v>OK</v>
      </c>
    </row>
    <row r="4730" spans="1:4">
      <c r="A4730" s="10">
        <v>4671</v>
      </c>
      <c r="B4730" s="1144"/>
      <c r="D4730" s="2" t="str">
        <f t="shared" si="72"/>
        <v>OK</v>
      </c>
    </row>
    <row r="4731" spans="1:4">
      <c r="A4731" s="10">
        <v>4672</v>
      </c>
      <c r="B4731" s="1144"/>
      <c r="D4731" s="2" t="str">
        <f t="shared" si="72"/>
        <v>OK</v>
      </c>
    </row>
    <row r="4732" spans="1:4">
      <c r="A4732" s="10">
        <v>4673</v>
      </c>
      <c r="B4732" s="1144"/>
      <c r="D4732" s="2" t="str">
        <f t="shared" si="72"/>
        <v>OK</v>
      </c>
    </row>
    <row r="4733" spans="1:4">
      <c r="A4733" s="10">
        <v>4674</v>
      </c>
      <c r="B4733" s="1144"/>
      <c r="D4733" s="2" t="str">
        <f t="shared" ref="D4733:D4796" si="73">IF(ISBLANK(B4733),"OK",IF(A4733-B4733=0,"OK","Error?"))</f>
        <v>OK</v>
      </c>
    </row>
    <row r="4734" spans="1:4">
      <c r="A4734" s="10">
        <v>4675</v>
      </c>
      <c r="B4734" s="1144"/>
      <c r="D4734" s="2" t="str">
        <f t="shared" si="73"/>
        <v>OK</v>
      </c>
    </row>
    <row r="4735" spans="1:4">
      <c r="A4735" s="10">
        <v>4676</v>
      </c>
      <c r="B4735" s="1144"/>
      <c r="D4735" s="2" t="str">
        <f t="shared" si="73"/>
        <v>OK</v>
      </c>
    </row>
    <row r="4736" spans="1:4">
      <c r="A4736" s="10">
        <v>4677</v>
      </c>
      <c r="B4736" s="1144"/>
      <c r="D4736" s="2" t="str">
        <f t="shared" si="73"/>
        <v>OK</v>
      </c>
    </row>
    <row r="4737" spans="1:4">
      <c r="A4737" s="10">
        <v>4678</v>
      </c>
      <c r="B4737" s="1144"/>
      <c r="D4737" s="2" t="str">
        <f t="shared" si="73"/>
        <v>OK</v>
      </c>
    </row>
    <row r="4738" spans="1:4">
      <c r="A4738" s="10">
        <v>4679</v>
      </c>
      <c r="B4738" s="1144"/>
      <c r="D4738" s="2" t="str">
        <f t="shared" si="73"/>
        <v>OK</v>
      </c>
    </row>
    <row r="4739" spans="1:4">
      <c r="A4739" s="10">
        <v>4680</v>
      </c>
      <c r="B4739" s="1144"/>
      <c r="D4739" s="2" t="str">
        <f t="shared" si="73"/>
        <v>OK</v>
      </c>
    </row>
    <row r="4740" spans="1:4">
      <c r="A4740" s="10">
        <v>4681</v>
      </c>
      <c r="B4740" s="1144"/>
      <c r="D4740" s="2" t="str">
        <f t="shared" si="73"/>
        <v>OK</v>
      </c>
    </row>
    <row r="4741" spans="1:4">
      <c r="A4741" s="10">
        <v>4682</v>
      </c>
      <c r="B4741" s="1144"/>
      <c r="D4741" s="2" t="str">
        <f t="shared" si="73"/>
        <v>OK</v>
      </c>
    </row>
    <row r="4742" spans="1:4">
      <c r="A4742" s="10">
        <v>4683</v>
      </c>
      <c r="B4742" s="1144"/>
      <c r="D4742" s="2" t="str">
        <f t="shared" si="73"/>
        <v>OK</v>
      </c>
    </row>
    <row r="4743" spans="1:4">
      <c r="A4743" s="10">
        <v>4684</v>
      </c>
      <c r="B4743" s="1144"/>
      <c r="D4743" s="2" t="str">
        <f t="shared" si="73"/>
        <v>OK</v>
      </c>
    </row>
    <row r="4744" spans="1:4">
      <c r="A4744" s="10">
        <v>4685</v>
      </c>
      <c r="B4744" s="1144"/>
      <c r="D4744" s="2" t="str">
        <f t="shared" si="73"/>
        <v>OK</v>
      </c>
    </row>
    <row r="4745" spans="1:4">
      <c r="A4745" s="10">
        <v>4686</v>
      </c>
      <c r="B4745" s="1144"/>
      <c r="D4745" s="2" t="str">
        <f t="shared" si="73"/>
        <v>OK</v>
      </c>
    </row>
    <row r="4746" spans="1:4">
      <c r="A4746" s="10">
        <v>4687</v>
      </c>
      <c r="B4746" s="1144"/>
      <c r="D4746" s="2" t="str">
        <f t="shared" si="73"/>
        <v>OK</v>
      </c>
    </row>
    <row r="4747" spans="1:4">
      <c r="A4747" s="10">
        <v>4688</v>
      </c>
      <c r="B4747" s="1144"/>
      <c r="D4747" s="2" t="str">
        <f t="shared" si="73"/>
        <v>OK</v>
      </c>
    </row>
    <row r="4748" spans="1:4">
      <c r="A4748" s="10">
        <v>4689</v>
      </c>
      <c r="B4748" s="1144"/>
      <c r="D4748" s="2" t="str">
        <f t="shared" si="73"/>
        <v>OK</v>
      </c>
    </row>
    <row r="4749" spans="1:4">
      <c r="A4749" s="10">
        <v>4690</v>
      </c>
      <c r="B4749" s="1144"/>
      <c r="D4749" s="2" t="str">
        <f t="shared" si="73"/>
        <v>OK</v>
      </c>
    </row>
    <row r="4750" spans="1:4">
      <c r="A4750" s="10">
        <v>4691</v>
      </c>
      <c r="B4750" s="1144"/>
      <c r="D4750" s="2" t="str">
        <f t="shared" si="73"/>
        <v>OK</v>
      </c>
    </row>
    <row r="4751" spans="1:4">
      <c r="A4751" s="10">
        <v>4692</v>
      </c>
      <c r="B4751" s="1144"/>
      <c r="D4751" s="2" t="str">
        <f t="shared" si="73"/>
        <v>OK</v>
      </c>
    </row>
    <row r="4752" spans="1:4">
      <c r="A4752" s="10">
        <v>4693</v>
      </c>
      <c r="B4752" s="1144"/>
      <c r="D4752" s="2" t="str">
        <f t="shared" si="73"/>
        <v>OK</v>
      </c>
    </row>
    <row r="4753" spans="1:4">
      <c r="A4753" s="10">
        <v>4694</v>
      </c>
      <c r="B4753" s="1144"/>
      <c r="D4753" s="2" t="str">
        <f t="shared" si="73"/>
        <v>OK</v>
      </c>
    </row>
    <row r="4754" spans="1:4">
      <c r="A4754" s="10">
        <v>4695</v>
      </c>
      <c r="B4754" s="1144"/>
      <c r="D4754" s="2" t="str">
        <f t="shared" si="73"/>
        <v>OK</v>
      </c>
    </row>
    <row r="4755" spans="1:4">
      <c r="A4755" s="10">
        <v>4696</v>
      </c>
      <c r="B4755" s="1144"/>
      <c r="D4755" s="2" t="str">
        <f t="shared" si="73"/>
        <v>OK</v>
      </c>
    </row>
    <row r="4756" spans="1:4">
      <c r="A4756" s="10">
        <v>4697</v>
      </c>
      <c r="B4756" s="1144"/>
      <c r="D4756" s="2" t="str">
        <f t="shared" si="73"/>
        <v>OK</v>
      </c>
    </row>
    <row r="4757" spans="1:4">
      <c r="A4757" s="10">
        <v>4698</v>
      </c>
      <c r="B4757" s="1144"/>
      <c r="D4757" s="2" t="str">
        <f t="shared" si="73"/>
        <v>OK</v>
      </c>
    </row>
    <row r="4758" spans="1:4">
      <c r="A4758" s="10">
        <v>4699</v>
      </c>
      <c r="B4758" s="1144"/>
      <c r="D4758" s="2" t="str">
        <f t="shared" si="73"/>
        <v>OK</v>
      </c>
    </row>
    <row r="4759" spans="1:4">
      <c r="A4759" s="5">
        <v>4700</v>
      </c>
      <c r="B4759" s="1144">
        <f>'Revenues 10-15'!C106</f>
        <v>0</v>
      </c>
      <c r="D4759" s="2" t="str">
        <f t="shared" si="73"/>
        <v>Error?</v>
      </c>
    </row>
    <row r="4760" spans="1:4">
      <c r="A4760" s="10">
        <v>4701</v>
      </c>
      <c r="B4760" s="1144"/>
      <c r="D4760" s="2" t="str">
        <f t="shared" si="73"/>
        <v>OK</v>
      </c>
    </row>
    <row r="4761" spans="1:4">
      <c r="A4761" s="10">
        <v>4702</v>
      </c>
      <c r="B4761" s="1144"/>
      <c r="D4761" s="2" t="str">
        <f t="shared" si="73"/>
        <v>OK</v>
      </c>
    </row>
    <row r="4762" spans="1:4">
      <c r="A4762" s="10">
        <v>4703</v>
      </c>
      <c r="B4762" s="1144"/>
      <c r="D4762" s="2" t="str">
        <f t="shared" si="73"/>
        <v>OK</v>
      </c>
    </row>
    <row r="4763" spans="1:4">
      <c r="A4763" s="10">
        <v>4704</v>
      </c>
      <c r="B4763" s="1144"/>
      <c r="D4763" s="2" t="str">
        <f t="shared" si="73"/>
        <v>OK</v>
      </c>
    </row>
    <row r="4764" spans="1:4">
      <c r="A4764" s="10">
        <v>4705</v>
      </c>
      <c r="B4764" s="1144"/>
      <c r="D4764" s="2" t="str">
        <f t="shared" si="73"/>
        <v>OK</v>
      </c>
    </row>
    <row r="4765" spans="1:4">
      <c r="A4765" s="10">
        <v>4706</v>
      </c>
      <c r="B4765" s="1144"/>
      <c r="D4765" s="2" t="str">
        <f t="shared" si="73"/>
        <v>OK</v>
      </c>
    </row>
    <row r="4766" spans="1:4">
      <c r="A4766" s="10">
        <v>4707</v>
      </c>
      <c r="B4766" s="1144"/>
      <c r="D4766" s="2" t="str">
        <f t="shared" si="73"/>
        <v>OK</v>
      </c>
    </row>
    <row r="4767" spans="1:4">
      <c r="A4767" s="10">
        <v>4708</v>
      </c>
      <c r="B4767" s="1144"/>
      <c r="D4767" s="2" t="str">
        <f t="shared" si="73"/>
        <v>OK</v>
      </c>
    </row>
    <row r="4768" spans="1:4">
      <c r="A4768" s="10">
        <v>4709</v>
      </c>
      <c r="B4768" s="1144"/>
      <c r="D4768" s="2" t="str">
        <f t="shared" si="73"/>
        <v>OK</v>
      </c>
    </row>
    <row r="4769" spans="1:4">
      <c r="A4769" s="5">
        <v>4710</v>
      </c>
      <c r="B4769" s="1144">
        <f>'Revenues 10-15'!G138</f>
        <v>0</v>
      </c>
      <c r="C4769" s="2" t="s">
        <v>516</v>
      </c>
      <c r="D4769" s="2" t="str">
        <f t="shared" si="73"/>
        <v>Error?</v>
      </c>
    </row>
    <row r="4770" spans="1:4">
      <c r="A4770" s="10">
        <v>4711</v>
      </c>
      <c r="B4770" s="1144"/>
      <c r="D4770" s="2" t="str">
        <f t="shared" si="73"/>
        <v>OK</v>
      </c>
    </row>
    <row r="4771" spans="1:4">
      <c r="A4771" s="10">
        <v>4712</v>
      </c>
      <c r="B4771" s="1144"/>
      <c r="D4771" s="2" t="str">
        <f t="shared" si="73"/>
        <v>OK</v>
      </c>
    </row>
    <row r="4772" spans="1:4">
      <c r="A4772" s="10">
        <v>4713</v>
      </c>
      <c r="B4772" s="1144"/>
      <c r="D4772" s="2" t="str">
        <f t="shared" si="73"/>
        <v>OK</v>
      </c>
    </row>
    <row r="4773" spans="1:4">
      <c r="A4773" s="10">
        <v>4714</v>
      </c>
      <c r="B4773" s="1144"/>
      <c r="D4773" s="2" t="str">
        <f t="shared" si="73"/>
        <v>OK</v>
      </c>
    </row>
    <row r="4774" spans="1:4">
      <c r="A4774" s="10">
        <v>4715</v>
      </c>
      <c r="B4774" s="1144"/>
      <c r="D4774" s="2" t="str">
        <f t="shared" si="73"/>
        <v>OK</v>
      </c>
    </row>
    <row r="4775" spans="1:4">
      <c r="A4775" s="10">
        <v>4716</v>
      </c>
      <c r="B4775" s="1144"/>
      <c r="D4775" s="2" t="str">
        <f t="shared" si="73"/>
        <v>OK</v>
      </c>
    </row>
    <row r="4776" spans="1:4">
      <c r="A4776" s="10">
        <v>4717</v>
      </c>
      <c r="B4776" s="1144"/>
      <c r="D4776" s="2" t="str">
        <f t="shared" si="73"/>
        <v>OK</v>
      </c>
    </row>
    <row r="4777" spans="1:4">
      <c r="A4777" s="10">
        <v>4718</v>
      </c>
      <c r="B4777" s="1144"/>
      <c r="D4777" s="2" t="str">
        <f t="shared" si="73"/>
        <v>OK</v>
      </c>
    </row>
    <row r="4778" spans="1:4">
      <c r="A4778" s="10">
        <v>4719</v>
      </c>
      <c r="B4778" s="1144"/>
      <c r="D4778" s="2" t="str">
        <f t="shared" si="73"/>
        <v>OK</v>
      </c>
    </row>
    <row r="4779" spans="1:4">
      <c r="A4779" s="10">
        <v>4720</v>
      </c>
      <c r="B4779" s="1144"/>
      <c r="D4779" s="2" t="str">
        <f t="shared" si="73"/>
        <v>OK</v>
      </c>
    </row>
    <row r="4780" spans="1:4">
      <c r="A4780" s="10">
        <v>4721</v>
      </c>
      <c r="B4780" s="1144"/>
      <c r="D4780" s="2" t="str">
        <f t="shared" si="73"/>
        <v>OK</v>
      </c>
    </row>
    <row r="4781" spans="1:4">
      <c r="A4781" s="10">
        <v>4722</v>
      </c>
      <c r="B4781" s="1144"/>
      <c r="D4781" s="2" t="str">
        <f t="shared" si="73"/>
        <v>OK</v>
      </c>
    </row>
    <row r="4782" spans="1:4">
      <c r="A4782" s="10">
        <v>4723</v>
      </c>
      <c r="B4782" s="1144"/>
      <c r="D4782" s="2" t="str">
        <f t="shared" si="73"/>
        <v>OK</v>
      </c>
    </row>
    <row r="4783" spans="1:4">
      <c r="A4783" s="10">
        <v>4724</v>
      </c>
      <c r="B4783" s="1144"/>
      <c r="D4783" s="2" t="str">
        <f t="shared" si="73"/>
        <v>OK</v>
      </c>
    </row>
    <row r="4784" spans="1:4">
      <c r="A4784" s="10">
        <v>4725</v>
      </c>
      <c r="B4784" s="1144"/>
      <c r="D4784" s="2" t="str">
        <f t="shared" si="73"/>
        <v>OK</v>
      </c>
    </row>
    <row r="4785" spans="1:4">
      <c r="A4785" s="10">
        <v>4726</v>
      </c>
      <c r="B4785" s="1144"/>
      <c r="D4785" s="2" t="str">
        <f t="shared" si="73"/>
        <v>OK</v>
      </c>
    </row>
    <row r="4786" spans="1:4">
      <c r="A4786" s="10">
        <v>4727</v>
      </c>
      <c r="B4786" s="1144"/>
      <c r="D4786" s="2" t="str">
        <f t="shared" si="73"/>
        <v>OK</v>
      </c>
    </row>
    <row r="4787" spans="1:4">
      <c r="A4787" s="10">
        <v>4728</v>
      </c>
      <c r="B4787" s="1144"/>
      <c r="D4787" s="2" t="str">
        <f t="shared" si="73"/>
        <v>OK</v>
      </c>
    </row>
    <row r="4788" spans="1:4">
      <c r="A4788" s="10">
        <v>4729</v>
      </c>
      <c r="B4788" s="1144"/>
      <c r="D4788" s="2" t="str">
        <f t="shared" si="73"/>
        <v>OK</v>
      </c>
    </row>
    <row r="4789" spans="1:4">
      <c r="A4789" s="10">
        <v>4730</v>
      </c>
      <c r="B4789" s="1144"/>
      <c r="D4789" s="2" t="str">
        <f t="shared" si="73"/>
        <v>OK</v>
      </c>
    </row>
    <row r="4790" spans="1:4">
      <c r="A4790" s="5">
        <v>4731</v>
      </c>
      <c r="B4790" s="1144">
        <f>'Revenues 10-15'!C170</f>
        <v>750</v>
      </c>
      <c r="D4790" s="2" t="str">
        <f t="shared" si="73"/>
        <v>Error?</v>
      </c>
    </row>
    <row r="4791" spans="1:4">
      <c r="A4791" s="5">
        <v>4732</v>
      </c>
      <c r="B4791" s="1144">
        <f>'Revenues 10-15'!D170</f>
        <v>0</v>
      </c>
      <c r="D4791" s="2" t="str">
        <f t="shared" si="73"/>
        <v>Error?</v>
      </c>
    </row>
    <row r="4792" spans="1:4">
      <c r="A4792" s="5">
        <v>4733</v>
      </c>
      <c r="B4792" s="1144">
        <f>'Revenues 10-15'!E170</f>
        <v>0</v>
      </c>
      <c r="D4792" s="2" t="str">
        <f t="shared" si="73"/>
        <v>Error?</v>
      </c>
    </row>
    <row r="4793" spans="1:4">
      <c r="A4793" s="5">
        <v>4734</v>
      </c>
      <c r="B4793" s="1144">
        <f>'Revenues 10-15'!F170</f>
        <v>0</v>
      </c>
      <c r="D4793" s="2" t="str">
        <f t="shared" si="73"/>
        <v>Error?</v>
      </c>
    </row>
    <row r="4794" spans="1:4">
      <c r="A4794" s="5">
        <v>4735</v>
      </c>
      <c r="B4794" s="1144">
        <f>'Revenues 10-15'!G170</f>
        <v>0</v>
      </c>
      <c r="D4794" s="2" t="str">
        <f t="shared" si="73"/>
        <v>Error?</v>
      </c>
    </row>
    <row r="4795" spans="1:4">
      <c r="A4795" s="5">
        <v>4736</v>
      </c>
      <c r="B4795" s="1144">
        <f>'Revenues 10-15'!H170</f>
        <v>0</v>
      </c>
      <c r="D4795" s="2" t="str">
        <f t="shared" si="73"/>
        <v>Error?</v>
      </c>
    </row>
    <row r="4796" spans="1:4">
      <c r="A4796" s="10">
        <v>4737</v>
      </c>
      <c r="B4796" s="1144"/>
      <c r="D4796" s="2" t="str">
        <f t="shared" si="73"/>
        <v>OK</v>
      </c>
    </row>
    <row r="4797" spans="1:4">
      <c r="A4797" s="5">
        <v>4738</v>
      </c>
      <c r="B4797" s="1144">
        <f>'Revenues 10-15'!K170</f>
        <v>0</v>
      </c>
      <c r="D4797" s="2" t="str">
        <f t="shared" ref="D4797:D4860" si="74">IF(ISBLANK(B4797),"OK",IF(A4797-B4797=0,"OK","Error?"))</f>
        <v>Error?</v>
      </c>
    </row>
    <row r="4798" spans="1:4">
      <c r="A4798" s="10">
        <v>4739</v>
      </c>
      <c r="B4798" s="1144"/>
      <c r="D4798" s="2" t="str">
        <f t="shared" si="74"/>
        <v>OK</v>
      </c>
    </row>
    <row r="4799" spans="1:4">
      <c r="A4799" s="5">
        <v>4740</v>
      </c>
      <c r="B4799" s="1144">
        <f>'Revenues 10-15'!C181</f>
        <v>0</v>
      </c>
      <c r="D4799" s="2" t="str">
        <f t="shared" si="74"/>
        <v>Error?</v>
      </c>
    </row>
    <row r="4800" spans="1:4">
      <c r="A4800" s="5">
        <v>4741</v>
      </c>
      <c r="B4800" s="1144">
        <f>'Revenues 10-15'!D181</f>
        <v>0</v>
      </c>
      <c r="D4800" s="2" t="str">
        <f t="shared" si="74"/>
        <v>Error?</v>
      </c>
    </row>
    <row r="4801" spans="1:4">
      <c r="A4801" s="10">
        <v>4742</v>
      </c>
      <c r="B4801" s="1144"/>
      <c r="D4801" s="2" t="str">
        <f t="shared" si="74"/>
        <v>OK</v>
      </c>
    </row>
    <row r="4802" spans="1:4">
      <c r="A4802" s="5">
        <v>4743</v>
      </c>
      <c r="B4802" s="1144">
        <f>'Revenues 10-15'!F181</f>
        <v>0</v>
      </c>
      <c r="D4802" s="2" t="str">
        <f t="shared" si="74"/>
        <v>Error?</v>
      </c>
    </row>
    <row r="4803" spans="1:4">
      <c r="A4803" s="5">
        <v>4744</v>
      </c>
      <c r="B4803" s="1144">
        <f>'Revenues 10-15'!C182</f>
        <v>0</v>
      </c>
      <c r="D4803" s="2" t="str">
        <f t="shared" si="74"/>
        <v>Error?</v>
      </c>
    </row>
    <row r="4804" spans="1:4">
      <c r="A4804" s="5">
        <v>4745</v>
      </c>
      <c r="B4804" s="1144">
        <f>'Revenues 10-15'!D182</f>
        <v>0</v>
      </c>
      <c r="D4804" s="2" t="str">
        <f t="shared" si="74"/>
        <v>Error?</v>
      </c>
    </row>
    <row r="4805" spans="1:4">
      <c r="A4805" s="10">
        <v>4746</v>
      </c>
      <c r="B4805" s="1144"/>
      <c r="D4805" s="2" t="str">
        <f t="shared" si="74"/>
        <v>OK</v>
      </c>
    </row>
    <row r="4806" spans="1:4">
      <c r="A4806" s="12">
        <v>4747</v>
      </c>
      <c r="B4806" s="1144">
        <f>'Revenues 10-15'!F182</f>
        <v>0</v>
      </c>
      <c r="D4806" s="2" t="str">
        <f t="shared" si="74"/>
        <v>Error?</v>
      </c>
    </row>
    <row r="4807" spans="1:4">
      <c r="A4807" s="5">
        <v>4748</v>
      </c>
      <c r="B4807" s="1144"/>
      <c r="D4807" s="2" t="str">
        <f t="shared" si="74"/>
        <v>OK</v>
      </c>
    </row>
    <row r="4808" spans="1:4">
      <c r="A4808" s="5">
        <v>4749</v>
      </c>
      <c r="B4808" s="1144">
        <f>'Revenues 10-15'!G181</f>
        <v>0</v>
      </c>
      <c r="D4808" s="2" t="str">
        <f t="shared" si="74"/>
        <v>Error?</v>
      </c>
    </row>
    <row r="4809" spans="1:4">
      <c r="A4809" s="5">
        <v>4750</v>
      </c>
      <c r="B4809" s="1144">
        <f>'Revenues 10-15'!H181</f>
        <v>0</v>
      </c>
      <c r="D4809" s="2" t="str">
        <f t="shared" si="74"/>
        <v>Error?</v>
      </c>
    </row>
    <row r="4810" spans="1:4">
      <c r="A4810" s="10">
        <v>4751</v>
      </c>
      <c r="B4810" s="1144"/>
      <c r="D4810" s="2" t="str">
        <f t="shared" si="74"/>
        <v>OK</v>
      </c>
    </row>
    <row r="4811" spans="1:4">
      <c r="A4811" s="5">
        <v>4752</v>
      </c>
      <c r="B4811" s="1144">
        <f>'Revenues 10-15'!G182</f>
        <v>0</v>
      </c>
      <c r="D4811" s="2" t="str">
        <f t="shared" si="74"/>
        <v>Error?</v>
      </c>
    </row>
    <row r="4812" spans="1:4">
      <c r="A4812" s="5">
        <v>4753</v>
      </c>
      <c r="B4812" s="1144">
        <f>'Revenues 10-15'!H182</f>
        <v>0</v>
      </c>
      <c r="D4812" s="2" t="str">
        <f t="shared" si="74"/>
        <v>Error?</v>
      </c>
    </row>
    <row r="4813" spans="1:4">
      <c r="A4813" s="10">
        <v>4754</v>
      </c>
      <c r="B4813" s="1144"/>
      <c r="D4813" s="2" t="str">
        <f t="shared" si="74"/>
        <v>OK</v>
      </c>
    </row>
    <row r="4814" spans="1:4">
      <c r="A4814" s="5">
        <v>4755</v>
      </c>
      <c r="B4814" s="1144">
        <f>'Revenues 10-15'!K182</f>
        <v>0</v>
      </c>
      <c r="D4814" s="2" t="str">
        <f t="shared" si="74"/>
        <v>Error?</v>
      </c>
    </row>
    <row r="4815" spans="1:4">
      <c r="A4815" s="10">
        <v>4756</v>
      </c>
      <c r="B4815" s="1144"/>
      <c r="D4815" s="2" t="str">
        <f t="shared" si="74"/>
        <v>OK</v>
      </c>
    </row>
    <row r="4816" spans="1:4">
      <c r="A4816" s="10">
        <v>4757</v>
      </c>
      <c r="B4816" s="1144"/>
      <c r="D4816" s="2" t="str">
        <f t="shared" si="74"/>
        <v>OK</v>
      </c>
    </row>
    <row r="4817" spans="1:4">
      <c r="A4817" s="10">
        <v>4758</v>
      </c>
      <c r="B4817" s="1144"/>
      <c r="D4817" s="2" t="str">
        <f t="shared" si="74"/>
        <v>OK</v>
      </c>
    </row>
    <row r="4818" spans="1:4">
      <c r="A4818" s="10">
        <v>4759</v>
      </c>
      <c r="B4818" s="1144"/>
      <c r="D4818" s="2" t="str">
        <f t="shared" si="74"/>
        <v>OK</v>
      </c>
    </row>
    <row r="4819" spans="1:4">
      <c r="A4819" s="10">
        <v>4760</v>
      </c>
      <c r="B4819" s="1144"/>
      <c r="D4819" s="2" t="str">
        <f t="shared" si="74"/>
        <v>OK</v>
      </c>
    </row>
    <row r="4820" spans="1:4">
      <c r="A4820" s="10">
        <v>4761</v>
      </c>
      <c r="B4820" s="1144"/>
      <c r="D4820" s="2" t="str">
        <f t="shared" si="74"/>
        <v>OK</v>
      </c>
    </row>
    <row r="4821" spans="1:4">
      <c r="A4821" s="10">
        <v>4762</v>
      </c>
      <c r="B4821" s="1144"/>
      <c r="D4821" s="2" t="str">
        <f t="shared" si="74"/>
        <v>OK</v>
      </c>
    </row>
    <row r="4822" spans="1:4">
      <c r="A4822" s="10">
        <v>4763</v>
      </c>
      <c r="B4822" s="1144"/>
      <c r="D4822" s="2" t="str">
        <f t="shared" si="74"/>
        <v>OK</v>
      </c>
    </row>
    <row r="4823" spans="1:4">
      <c r="A4823" s="10">
        <v>4764</v>
      </c>
      <c r="B4823" s="1144"/>
      <c r="D4823" s="2" t="str">
        <f t="shared" si="74"/>
        <v>OK</v>
      </c>
    </row>
    <row r="4824" spans="1:4">
      <c r="A4824" s="10">
        <v>4765</v>
      </c>
      <c r="B4824" s="1144"/>
      <c r="D4824" s="2" t="str">
        <f t="shared" si="74"/>
        <v>OK</v>
      </c>
    </row>
    <row r="4825" spans="1:4">
      <c r="A4825" s="10">
        <v>4766</v>
      </c>
      <c r="B4825" s="1144"/>
      <c r="D4825" s="2" t="str">
        <f t="shared" si="74"/>
        <v>OK</v>
      </c>
    </row>
    <row r="4826" spans="1:4">
      <c r="A4826" s="10">
        <v>4767</v>
      </c>
      <c r="B4826" s="1144"/>
      <c r="D4826" s="2" t="str">
        <f t="shared" si="74"/>
        <v>OK</v>
      </c>
    </row>
    <row r="4827" spans="1:4">
      <c r="A4827" s="10">
        <v>4768</v>
      </c>
      <c r="B4827" s="1144"/>
      <c r="D4827" s="2" t="str">
        <f t="shared" si="74"/>
        <v>OK</v>
      </c>
    </row>
    <row r="4828" spans="1:4">
      <c r="A4828" s="10">
        <v>4769</v>
      </c>
      <c r="B4828" s="1144"/>
      <c r="D4828" s="2" t="str">
        <f t="shared" si="74"/>
        <v>OK</v>
      </c>
    </row>
    <row r="4829" spans="1:4">
      <c r="A4829" s="10">
        <v>4770</v>
      </c>
      <c r="B4829" s="1144"/>
      <c r="D4829" s="2" t="str">
        <f t="shared" si="74"/>
        <v>OK</v>
      </c>
    </row>
    <row r="4830" spans="1:4">
      <c r="A4830" s="10">
        <v>4771</v>
      </c>
      <c r="B4830" s="1144"/>
      <c r="D4830" s="2" t="str">
        <f t="shared" si="74"/>
        <v>OK</v>
      </c>
    </row>
    <row r="4831" spans="1:4">
      <c r="A4831" s="10">
        <v>4772</v>
      </c>
      <c r="B4831" s="1144"/>
      <c r="D4831" s="2" t="str">
        <f t="shared" si="74"/>
        <v>OK</v>
      </c>
    </row>
    <row r="4832" spans="1:4">
      <c r="A4832" s="10">
        <v>4773</v>
      </c>
      <c r="B4832" s="1144"/>
      <c r="D4832" s="2" t="str">
        <f t="shared" si="74"/>
        <v>OK</v>
      </c>
    </row>
    <row r="4833" spans="1:4">
      <c r="A4833" s="10">
        <v>4774</v>
      </c>
      <c r="B4833" s="1144"/>
      <c r="D4833" s="2" t="str">
        <f t="shared" si="74"/>
        <v>OK</v>
      </c>
    </row>
    <row r="4834" spans="1:4">
      <c r="A4834" s="10">
        <v>4775</v>
      </c>
      <c r="B4834" s="1144"/>
      <c r="D4834" s="2" t="str">
        <f t="shared" si="74"/>
        <v>OK</v>
      </c>
    </row>
    <row r="4835" spans="1:4">
      <c r="A4835" s="10">
        <v>4776</v>
      </c>
      <c r="B4835" s="1144"/>
      <c r="D4835" s="2" t="str">
        <f t="shared" si="74"/>
        <v>OK</v>
      </c>
    </row>
    <row r="4836" spans="1:4">
      <c r="A4836" s="10">
        <v>4777</v>
      </c>
      <c r="B4836" s="1144"/>
      <c r="D4836" s="2" t="str">
        <f t="shared" si="74"/>
        <v>OK</v>
      </c>
    </row>
    <row r="4837" spans="1:4">
      <c r="A4837" s="10">
        <v>4778</v>
      </c>
      <c r="B4837" s="1144"/>
      <c r="D4837" s="2" t="str">
        <f t="shared" si="74"/>
        <v>OK</v>
      </c>
    </row>
    <row r="4838" spans="1:4">
      <c r="A4838" s="10">
        <v>4779</v>
      </c>
      <c r="B4838" s="1144"/>
      <c r="D4838" s="2" t="str">
        <f t="shared" si="74"/>
        <v>OK</v>
      </c>
    </row>
    <row r="4839" spans="1:4">
      <c r="A4839" s="10">
        <v>4780</v>
      </c>
      <c r="B4839" s="1144"/>
      <c r="D4839" s="2" t="str">
        <f t="shared" si="74"/>
        <v>OK</v>
      </c>
    </row>
    <row r="4840" spans="1:4">
      <c r="A4840" s="10">
        <v>4781</v>
      </c>
      <c r="B4840" s="1144"/>
      <c r="D4840" s="2" t="str">
        <f t="shared" si="74"/>
        <v>OK</v>
      </c>
    </row>
    <row r="4841" spans="1:4">
      <c r="A4841" s="10">
        <v>4782</v>
      </c>
      <c r="B4841" s="1144"/>
      <c r="D4841" s="2" t="str">
        <f t="shared" si="74"/>
        <v>OK</v>
      </c>
    </row>
    <row r="4842" spans="1:4">
      <c r="A4842" s="10">
        <v>4783</v>
      </c>
      <c r="B4842" s="1144"/>
      <c r="D4842" s="2" t="str">
        <f t="shared" si="74"/>
        <v>OK</v>
      </c>
    </row>
    <row r="4843" spans="1:4">
      <c r="A4843" s="10">
        <v>4784</v>
      </c>
      <c r="B4843" s="1144"/>
      <c r="D4843" s="2" t="str">
        <f t="shared" si="74"/>
        <v>OK</v>
      </c>
    </row>
    <row r="4844" spans="1:4">
      <c r="A4844" s="10">
        <v>4785</v>
      </c>
      <c r="B4844" s="1144"/>
      <c r="D4844" s="2" t="str">
        <f t="shared" si="74"/>
        <v>OK</v>
      </c>
    </row>
    <row r="4845" spans="1:4">
      <c r="A4845" s="10">
        <v>4786</v>
      </c>
      <c r="B4845" s="1144"/>
      <c r="D4845" s="2" t="str">
        <f t="shared" si="74"/>
        <v>OK</v>
      </c>
    </row>
    <row r="4846" spans="1:4">
      <c r="A4846" s="10">
        <v>4787</v>
      </c>
      <c r="B4846" s="1144"/>
      <c r="D4846" s="2" t="str">
        <f t="shared" si="74"/>
        <v>OK</v>
      </c>
    </row>
    <row r="4847" spans="1:4">
      <c r="A4847" s="10">
        <v>4788</v>
      </c>
      <c r="B4847" s="1144"/>
      <c r="D4847" s="2" t="str">
        <f t="shared" si="74"/>
        <v>OK</v>
      </c>
    </row>
    <row r="4848" spans="1:4">
      <c r="A4848" s="10">
        <v>4789</v>
      </c>
      <c r="B4848" s="1144"/>
      <c r="D4848" s="2" t="str">
        <f t="shared" si="74"/>
        <v>OK</v>
      </c>
    </row>
    <row r="4849" spans="1:4">
      <c r="A4849" s="10">
        <v>4790</v>
      </c>
      <c r="B4849" s="1144"/>
      <c r="D4849" s="2" t="str">
        <f t="shared" si="74"/>
        <v>OK</v>
      </c>
    </row>
    <row r="4850" spans="1:4">
      <c r="A4850" s="5">
        <v>4791</v>
      </c>
      <c r="B4850" s="1144">
        <f>'Revenues 10-15'!C267</f>
        <v>35912</v>
      </c>
      <c r="D4850" s="2" t="str">
        <f t="shared" si="74"/>
        <v>Error?</v>
      </c>
    </row>
    <row r="4851" spans="1:4">
      <c r="A4851" s="5">
        <v>4792</v>
      </c>
      <c r="B4851" s="1144">
        <f>'Revenues 10-15'!D267</f>
        <v>0</v>
      </c>
      <c r="D4851" s="2" t="str">
        <f t="shared" si="74"/>
        <v>Error?</v>
      </c>
    </row>
    <row r="4852" spans="1:4">
      <c r="A4852" s="10">
        <v>4793</v>
      </c>
      <c r="B4852" s="1144"/>
      <c r="D4852" s="2" t="str">
        <f t="shared" si="74"/>
        <v>OK</v>
      </c>
    </row>
    <row r="4853" spans="1:4">
      <c r="A4853" s="5">
        <v>4794</v>
      </c>
      <c r="B4853" s="1144">
        <f>'Revenues 10-15'!F267</f>
        <v>0</v>
      </c>
      <c r="D4853" s="2" t="str">
        <f t="shared" si="74"/>
        <v>Error?</v>
      </c>
    </row>
    <row r="4854" spans="1:4">
      <c r="A4854" s="10">
        <v>4795</v>
      </c>
      <c r="B4854" s="1144"/>
      <c r="D4854" s="2" t="str">
        <f t="shared" si="74"/>
        <v>OK</v>
      </c>
    </row>
    <row r="4855" spans="1:4">
      <c r="A4855" s="10">
        <v>4796</v>
      </c>
      <c r="B4855" s="1144"/>
      <c r="D4855" s="2" t="str">
        <f t="shared" si="74"/>
        <v>OK</v>
      </c>
    </row>
    <row r="4856" spans="1:4">
      <c r="A4856" s="10">
        <v>4797</v>
      </c>
      <c r="B4856" s="1144"/>
      <c r="D4856" s="2" t="str">
        <f t="shared" si="74"/>
        <v>OK</v>
      </c>
    </row>
    <row r="4857" spans="1:4">
      <c r="A4857" s="10">
        <v>4798</v>
      </c>
      <c r="B4857" s="1144"/>
      <c r="D4857" s="2" t="str">
        <f t="shared" si="74"/>
        <v>OK</v>
      </c>
    </row>
    <row r="4858" spans="1:4">
      <c r="A4858" s="10">
        <v>4799</v>
      </c>
      <c r="B4858" s="1144"/>
      <c r="D4858" s="2" t="str">
        <f t="shared" si="74"/>
        <v>OK</v>
      </c>
    </row>
    <row r="4859" spans="1:4">
      <c r="A4859" s="10">
        <v>4800</v>
      </c>
      <c r="B4859" s="1144"/>
      <c r="D4859" s="2" t="str">
        <f t="shared" si="74"/>
        <v>OK</v>
      </c>
    </row>
    <row r="4860" spans="1:4">
      <c r="A4860" s="10">
        <v>4801</v>
      </c>
      <c r="B4860" s="1144"/>
      <c r="D4860" s="2" t="str">
        <f t="shared" si="74"/>
        <v>OK</v>
      </c>
    </row>
    <row r="4861" spans="1:4">
      <c r="A4861" s="10">
        <v>4802</v>
      </c>
      <c r="B4861" s="1144"/>
      <c r="D4861" s="2" t="str">
        <f t="shared" ref="D4861:D4924" si="75">IF(ISBLANK(B4861),"OK",IF(A4861-B4861=0,"OK","Error?"))</f>
        <v>OK</v>
      </c>
    </row>
    <row r="4862" spans="1:4">
      <c r="A4862" s="5">
        <v>4803</v>
      </c>
      <c r="B4862" s="1144">
        <f>'Revenues 10-15'!G267</f>
        <v>0</v>
      </c>
      <c r="D4862" s="2" t="str">
        <f t="shared" si="75"/>
        <v>Error?</v>
      </c>
    </row>
    <row r="4863" spans="1:4">
      <c r="A4863" s="5">
        <v>4804</v>
      </c>
      <c r="B4863" s="1144">
        <f>'Revenues 10-15'!H267</f>
        <v>0</v>
      </c>
      <c r="D4863" s="2" t="str">
        <f t="shared" si="75"/>
        <v>Error?</v>
      </c>
    </row>
    <row r="4864" spans="1:4">
      <c r="A4864" s="10">
        <v>4805</v>
      </c>
      <c r="B4864" s="1144"/>
      <c r="D4864" s="2" t="str">
        <f t="shared" si="75"/>
        <v>OK</v>
      </c>
    </row>
    <row r="4865" spans="1:4">
      <c r="A4865" s="10">
        <v>4806</v>
      </c>
      <c r="B4865" s="1144"/>
      <c r="D4865" s="2" t="str">
        <f t="shared" si="75"/>
        <v>OK</v>
      </c>
    </row>
    <row r="4866" spans="1:4">
      <c r="A4866" s="5">
        <v>4807</v>
      </c>
      <c r="B4866" s="1144">
        <f>'Revenues 10-15'!K267</f>
        <v>0</v>
      </c>
      <c r="D4866" s="2" t="str">
        <f t="shared" si="75"/>
        <v>Error?</v>
      </c>
    </row>
    <row r="4867" spans="1:4">
      <c r="A4867" s="10">
        <v>4808</v>
      </c>
      <c r="B4867" s="1144"/>
      <c r="D4867" s="2" t="str">
        <f t="shared" si="75"/>
        <v>OK</v>
      </c>
    </row>
    <row r="4868" spans="1:4">
      <c r="A4868" s="10">
        <v>4809</v>
      </c>
      <c r="B4868" s="1144"/>
      <c r="D4868" s="2" t="str">
        <f t="shared" si="75"/>
        <v>OK</v>
      </c>
    </row>
    <row r="4869" spans="1:4">
      <c r="A4869" s="10">
        <v>4810</v>
      </c>
      <c r="B4869" s="1144"/>
      <c r="D4869" s="2" t="str">
        <f t="shared" si="75"/>
        <v>OK</v>
      </c>
    </row>
    <row r="4870" spans="1:4">
      <c r="A4870" s="10">
        <v>4811</v>
      </c>
      <c r="B4870" s="1144"/>
      <c r="D4870" s="2" t="str">
        <f t="shared" si="75"/>
        <v>OK</v>
      </c>
    </row>
    <row r="4871" spans="1:4">
      <c r="A4871" s="10">
        <v>4812</v>
      </c>
      <c r="B4871" s="1144"/>
      <c r="D4871" s="2" t="str">
        <f t="shared" si="75"/>
        <v>OK</v>
      </c>
    </row>
    <row r="4872" spans="1:4">
      <c r="A4872" s="10">
        <v>4813</v>
      </c>
      <c r="B4872" s="1144"/>
      <c r="D4872" s="2" t="str">
        <f t="shared" si="75"/>
        <v>OK</v>
      </c>
    </row>
    <row r="4873" spans="1:4">
      <c r="A4873" s="10">
        <v>4814</v>
      </c>
      <c r="B4873" s="1144"/>
      <c r="D4873" s="2" t="str">
        <f t="shared" si="75"/>
        <v>OK</v>
      </c>
    </row>
    <row r="4874" spans="1:4">
      <c r="A4874" s="10">
        <v>4815</v>
      </c>
      <c r="B4874" s="1144"/>
      <c r="D4874" s="2" t="str">
        <f t="shared" si="75"/>
        <v>OK</v>
      </c>
    </row>
    <row r="4875" spans="1:4">
      <c r="A4875" s="10">
        <v>4816</v>
      </c>
      <c r="B4875" s="1144"/>
      <c r="D4875" s="2" t="str">
        <f t="shared" si="75"/>
        <v>OK</v>
      </c>
    </row>
    <row r="4876" spans="1:4">
      <c r="A4876" s="10">
        <v>4817</v>
      </c>
      <c r="B4876" s="1144"/>
      <c r="D4876" s="2" t="str">
        <f t="shared" si="75"/>
        <v>OK</v>
      </c>
    </row>
    <row r="4877" spans="1:4">
      <c r="A4877" s="10">
        <v>4818</v>
      </c>
      <c r="B4877" s="1144"/>
      <c r="D4877" s="2" t="str">
        <f t="shared" si="75"/>
        <v>OK</v>
      </c>
    </row>
    <row r="4878" spans="1:4">
      <c r="A4878" s="10">
        <v>4819</v>
      </c>
      <c r="B4878" s="1144"/>
      <c r="D4878" s="2" t="str">
        <f t="shared" si="75"/>
        <v>OK</v>
      </c>
    </row>
    <row r="4879" spans="1:4">
      <c r="A4879" s="10">
        <v>4820</v>
      </c>
      <c r="B4879" s="1144"/>
      <c r="D4879" s="2" t="str">
        <f t="shared" si="75"/>
        <v>OK</v>
      </c>
    </row>
    <row r="4880" spans="1:4">
      <c r="A4880" s="5">
        <v>4821</v>
      </c>
      <c r="B4880" s="1144">
        <f>'Revenues 10-15'!C123</f>
        <v>0</v>
      </c>
      <c r="D4880" s="2" t="str">
        <f t="shared" si="75"/>
        <v>Error?</v>
      </c>
    </row>
    <row r="4881" spans="1:4">
      <c r="A4881" s="5">
        <v>4822</v>
      </c>
      <c r="B4881" s="1144">
        <f>'Revenues 10-15'!D123</f>
        <v>0</v>
      </c>
      <c r="D4881" s="2" t="str">
        <f t="shared" si="75"/>
        <v>Error?</v>
      </c>
    </row>
    <row r="4882" spans="1:4">
      <c r="A4882" s="5">
        <v>4823</v>
      </c>
      <c r="B4882" s="1144">
        <f>'Revenues 10-15'!E123</f>
        <v>0</v>
      </c>
      <c r="D4882" s="2" t="str">
        <f t="shared" si="75"/>
        <v>Error?</v>
      </c>
    </row>
    <row r="4883" spans="1:4">
      <c r="A4883" s="5">
        <v>4824</v>
      </c>
      <c r="B4883" s="1144">
        <f>'Revenues 10-15'!F123</f>
        <v>0</v>
      </c>
      <c r="D4883" s="2" t="str">
        <f t="shared" si="75"/>
        <v>Error?</v>
      </c>
    </row>
    <row r="4884" spans="1:4">
      <c r="A4884" s="5">
        <v>4825</v>
      </c>
      <c r="B4884" s="1144">
        <f>'Revenues 10-15'!G123</f>
        <v>0</v>
      </c>
      <c r="D4884" s="2" t="str">
        <f t="shared" si="75"/>
        <v>Error?</v>
      </c>
    </row>
    <row r="4885" spans="1:4">
      <c r="A4885" s="10">
        <v>4826</v>
      </c>
      <c r="B4885" s="1144"/>
      <c r="D4885" s="2" t="str">
        <f t="shared" si="75"/>
        <v>OK</v>
      </c>
    </row>
    <row r="4886" spans="1:4">
      <c r="A4886" s="10">
        <v>4827</v>
      </c>
      <c r="B4886" s="1144"/>
      <c r="D4886" s="2" t="str">
        <f t="shared" si="75"/>
        <v>OK</v>
      </c>
    </row>
    <row r="4887" spans="1:4">
      <c r="A4887" s="5">
        <v>4828</v>
      </c>
      <c r="B4887" s="1144">
        <f>'Revenues 10-15'!K123</f>
        <v>0</v>
      </c>
      <c r="D4887" s="2" t="str">
        <f t="shared" si="75"/>
        <v>Error?</v>
      </c>
    </row>
    <row r="4888" spans="1:4">
      <c r="A4888" s="10">
        <v>4829</v>
      </c>
      <c r="B4888" s="1144"/>
      <c r="D4888" s="2" t="str">
        <f t="shared" si="75"/>
        <v>OK</v>
      </c>
    </row>
    <row r="4889" spans="1:4">
      <c r="A4889" s="10">
        <v>4830</v>
      </c>
      <c r="B4889" s="1144"/>
      <c r="D4889" s="2" t="str">
        <f t="shared" si="75"/>
        <v>OK</v>
      </c>
    </row>
    <row r="4890" spans="1:4">
      <c r="A4890" s="10">
        <v>4831</v>
      </c>
      <c r="B4890" s="1144"/>
      <c r="D4890" s="2" t="str">
        <f t="shared" si="75"/>
        <v>OK</v>
      </c>
    </row>
    <row r="4891" spans="1:4">
      <c r="A4891" s="10">
        <v>4832</v>
      </c>
      <c r="B4891" s="1144"/>
      <c r="D4891" s="2" t="str">
        <f t="shared" si="75"/>
        <v>OK</v>
      </c>
    </row>
    <row r="4892" spans="1:4">
      <c r="A4892" s="10">
        <v>4833</v>
      </c>
      <c r="B4892" s="1144"/>
      <c r="D4892" s="2" t="str">
        <f t="shared" si="75"/>
        <v>OK</v>
      </c>
    </row>
    <row r="4893" spans="1:4">
      <c r="A4893" s="10">
        <v>4834</v>
      </c>
      <c r="B4893" s="1144"/>
      <c r="D4893" s="2" t="str">
        <f t="shared" si="75"/>
        <v>OK</v>
      </c>
    </row>
    <row r="4894" spans="1:4">
      <c r="A4894" s="10">
        <v>4835</v>
      </c>
      <c r="B4894" s="1144"/>
      <c r="D4894" s="2" t="str">
        <f t="shared" si="75"/>
        <v>OK</v>
      </c>
    </row>
    <row r="4895" spans="1:4">
      <c r="A4895" s="10">
        <v>4836</v>
      </c>
      <c r="B4895" s="1144"/>
      <c r="D4895" s="2" t="str">
        <f t="shared" si="75"/>
        <v>OK</v>
      </c>
    </row>
    <row r="4896" spans="1:4">
      <c r="A4896" s="10">
        <v>4837</v>
      </c>
      <c r="B4896" s="1144"/>
      <c r="D4896" s="2" t="str">
        <f t="shared" si="75"/>
        <v>OK</v>
      </c>
    </row>
    <row r="4897" spans="1:4">
      <c r="A4897" s="10">
        <v>4838</v>
      </c>
      <c r="B4897" s="1144"/>
      <c r="D4897" s="2" t="str">
        <f t="shared" si="75"/>
        <v>OK</v>
      </c>
    </row>
    <row r="4898" spans="1:4">
      <c r="A4898" s="10">
        <v>4839</v>
      </c>
      <c r="B4898" s="1144"/>
      <c r="D4898" s="2" t="str">
        <f t="shared" si="75"/>
        <v>OK</v>
      </c>
    </row>
    <row r="4899" spans="1:4">
      <c r="A4899" s="10">
        <v>4840</v>
      </c>
      <c r="B4899" s="1144"/>
      <c r="D4899" s="2" t="str">
        <f t="shared" si="75"/>
        <v>OK</v>
      </c>
    </row>
    <row r="4900" spans="1:4">
      <c r="A4900" s="10">
        <v>4841</v>
      </c>
      <c r="B4900" s="1144"/>
      <c r="D4900" s="2" t="str">
        <f t="shared" si="75"/>
        <v>OK</v>
      </c>
    </row>
    <row r="4901" spans="1:4">
      <c r="A4901" s="10">
        <v>4842</v>
      </c>
      <c r="B4901" s="1144"/>
      <c r="D4901" s="2" t="str">
        <f t="shared" si="75"/>
        <v>OK</v>
      </c>
    </row>
    <row r="4902" spans="1:4">
      <c r="A4902" s="10">
        <v>4843</v>
      </c>
      <c r="B4902" s="1144"/>
      <c r="D4902" s="2" t="str">
        <f t="shared" si="75"/>
        <v>OK</v>
      </c>
    </row>
    <row r="4903" spans="1:4">
      <c r="A4903" s="10">
        <v>4844</v>
      </c>
      <c r="B4903" s="1144"/>
      <c r="D4903" s="2" t="str">
        <f t="shared" si="75"/>
        <v>OK</v>
      </c>
    </row>
    <row r="4904" spans="1:4">
      <c r="A4904" s="10">
        <v>4845</v>
      </c>
      <c r="B4904" s="1144"/>
      <c r="D4904" s="2" t="str">
        <f t="shared" si="75"/>
        <v>OK</v>
      </c>
    </row>
    <row r="4905" spans="1:4">
      <c r="A4905" s="10">
        <v>4846</v>
      </c>
      <c r="B4905" s="1144"/>
      <c r="D4905" s="2" t="str">
        <f t="shared" si="75"/>
        <v>OK</v>
      </c>
    </row>
    <row r="4906" spans="1:4">
      <c r="A4906" s="10">
        <v>4847</v>
      </c>
      <c r="B4906" s="1144"/>
      <c r="D4906" s="2" t="str">
        <f t="shared" si="75"/>
        <v>OK</v>
      </c>
    </row>
    <row r="4907" spans="1:4">
      <c r="A4907" s="10">
        <v>4848</v>
      </c>
      <c r="B4907" s="1144"/>
      <c r="D4907" s="2" t="str">
        <f t="shared" si="75"/>
        <v>OK</v>
      </c>
    </row>
    <row r="4908" spans="1:4">
      <c r="A4908" s="10">
        <v>4849</v>
      </c>
      <c r="B4908" s="1144"/>
      <c r="D4908" s="2" t="str">
        <f t="shared" si="75"/>
        <v>OK</v>
      </c>
    </row>
    <row r="4909" spans="1:4">
      <c r="A4909" s="10">
        <v>4850</v>
      </c>
      <c r="B4909" s="1144"/>
      <c r="D4909" s="2" t="str">
        <f t="shared" si="75"/>
        <v>OK</v>
      </c>
    </row>
    <row r="4910" spans="1:4">
      <c r="A4910" s="10">
        <v>4851</v>
      </c>
      <c r="B4910" s="1144"/>
      <c r="D4910" s="2" t="str">
        <f t="shared" si="75"/>
        <v>OK</v>
      </c>
    </row>
    <row r="4911" spans="1:4">
      <c r="A4911" s="10">
        <v>4852</v>
      </c>
      <c r="B4911" s="1144"/>
      <c r="D4911" s="2" t="str">
        <f t="shared" si="75"/>
        <v>OK</v>
      </c>
    </row>
    <row r="4912" spans="1:4">
      <c r="A4912" s="10">
        <v>4853</v>
      </c>
      <c r="B4912" s="1144"/>
      <c r="D4912" s="2" t="str">
        <f t="shared" si="75"/>
        <v>OK</v>
      </c>
    </row>
    <row r="4913" spans="1:4">
      <c r="A4913" s="5">
        <v>4854</v>
      </c>
      <c r="B4913" s="1144">
        <f>'Revenues 10-15'!C164</f>
        <v>0</v>
      </c>
      <c r="D4913" s="2" t="str">
        <f t="shared" si="75"/>
        <v>Error?</v>
      </c>
    </row>
    <row r="4914" spans="1:4">
      <c r="A4914" s="5">
        <v>4855</v>
      </c>
      <c r="B4914" s="1144">
        <f>'Revenues 10-15'!D164</f>
        <v>0</v>
      </c>
      <c r="D4914" s="2" t="str">
        <f t="shared" si="75"/>
        <v>Error?</v>
      </c>
    </row>
    <row r="4915" spans="1:4">
      <c r="A4915" s="5">
        <v>4856</v>
      </c>
      <c r="B4915" s="1144">
        <f>'Revenues 10-15'!E164</f>
        <v>0</v>
      </c>
      <c r="D4915" s="2" t="str">
        <f t="shared" si="75"/>
        <v>Error?</v>
      </c>
    </row>
    <row r="4916" spans="1:4">
      <c r="A4916" s="5">
        <v>4857</v>
      </c>
      <c r="B4916" s="1144">
        <f>'Revenues 10-15'!F164</f>
        <v>0</v>
      </c>
      <c r="D4916" s="2" t="str">
        <f t="shared" si="75"/>
        <v>Error?</v>
      </c>
    </row>
    <row r="4917" spans="1:4">
      <c r="A4917" s="5">
        <v>4858</v>
      </c>
      <c r="B4917" s="1144">
        <f>'Revenues 10-15'!G164</f>
        <v>0</v>
      </c>
      <c r="D4917" s="2" t="str">
        <f t="shared" si="75"/>
        <v>Error?</v>
      </c>
    </row>
    <row r="4918" spans="1:4">
      <c r="A4918" s="5">
        <v>4859</v>
      </c>
      <c r="B4918" s="1144">
        <f>'Revenues 10-15'!H164</f>
        <v>0</v>
      </c>
      <c r="D4918" s="2" t="str">
        <f t="shared" si="75"/>
        <v>Error?</v>
      </c>
    </row>
    <row r="4919" spans="1:4">
      <c r="A4919" s="10">
        <v>4860</v>
      </c>
      <c r="B4919" s="1144"/>
      <c r="D4919" s="2" t="str">
        <f t="shared" si="75"/>
        <v>OK</v>
      </c>
    </row>
    <row r="4920" spans="1:4">
      <c r="A4920" s="5">
        <v>4861</v>
      </c>
      <c r="B4920" s="1144">
        <f>'Revenues 10-15'!K164</f>
        <v>0</v>
      </c>
      <c r="D4920" s="2" t="str">
        <f t="shared" si="75"/>
        <v>Error?</v>
      </c>
    </row>
    <row r="4921" spans="1:4">
      <c r="A4921" s="10">
        <v>4862</v>
      </c>
      <c r="B4921" s="1144"/>
      <c r="D4921" s="2" t="str">
        <f t="shared" si="75"/>
        <v>OK</v>
      </c>
    </row>
    <row r="4922" spans="1:4">
      <c r="A4922" s="10">
        <v>4863</v>
      </c>
      <c r="B4922" s="1144"/>
      <c r="D4922" s="2" t="str">
        <f t="shared" si="75"/>
        <v>OK</v>
      </c>
    </row>
    <row r="4923" spans="1:4">
      <c r="A4923" s="10">
        <v>4864</v>
      </c>
      <c r="B4923" s="1144"/>
      <c r="D4923" s="2" t="str">
        <f t="shared" si="75"/>
        <v>OK</v>
      </c>
    </row>
    <row r="4924" spans="1:4">
      <c r="A4924" s="10">
        <v>4865</v>
      </c>
      <c r="B4924" s="1144"/>
      <c r="D4924" s="2" t="str">
        <f t="shared" si="75"/>
        <v>OK</v>
      </c>
    </row>
    <row r="4925" spans="1:4">
      <c r="A4925" s="10">
        <v>4866</v>
      </c>
      <c r="B4925" s="1144"/>
      <c r="D4925" s="2" t="str">
        <f t="shared" ref="D4925:D4988" si="76">IF(ISBLANK(B4925),"OK",IF(A4925-B4925=0,"OK","Error?"))</f>
        <v>OK</v>
      </c>
    </row>
    <row r="4926" spans="1:4">
      <c r="A4926" s="10">
        <v>4867</v>
      </c>
      <c r="B4926" s="1144"/>
      <c r="D4926" s="2" t="str">
        <f t="shared" si="76"/>
        <v>OK</v>
      </c>
    </row>
    <row r="4927" spans="1:4">
      <c r="A4927" s="10">
        <v>4868</v>
      </c>
      <c r="B4927" s="1144"/>
      <c r="D4927" s="2" t="str">
        <f t="shared" si="76"/>
        <v>OK</v>
      </c>
    </row>
    <row r="4928" spans="1:4">
      <c r="A4928" s="10">
        <v>4869</v>
      </c>
      <c r="B4928" s="1144"/>
      <c r="D4928" s="2" t="str">
        <f t="shared" si="76"/>
        <v>OK</v>
      </c>
    </row>
    <row r="4929" spans="1:4">
      <c r="A4929" s="10">
        <v>4870</v>
      </c>
      <c r="B4929" s="1144"/>
      <c r="D4929" s="2" t="str">
        <f t="shared" si="76"/>
        <v>OK</v>
      </c>
    </row>
    <row r="4930" spans="1:4">
      <c r="A4930" s="10">
        <v>4871</v>
      </c>
      <c r="B4930" s="1144"/>
      <c r="D4930" s="2" t="str">
        <f t="shared" si="76"/>
        <v>OK</v>
      </c>
    </row>
    <row r="4931" spans="1:4">
      <c r="A4931" s="10">
        <v>4872</v>
      </c>
      <c r="B4931" s="1144"/>
      <c r="D4931" s="2" t="str">
        <f t="shared" si="76"/>
        <v>OK</v>
      </c>
    </row>
    <row r="4932" spans="1:4">
      <c r="A4932" s="10">
        <v>4873</v>
      </c>
      <c r="B4932" s="1144"/>
      <c r="D4932" s="2" t="str">
        <f t="shared" si="76"/>
        <v>OK</v>
      </c>
    </row>
    <row r="4933" spans="1:4">
      <c r="A4933" s="10">
        <v>4874</v>
      </c>
      <c r="B4933" s="1144"/>
      <c r="D4933" s="2" t="str">
        <f t="shared" si="76"/>
        <v>OK</v>
      </c>
    </row>
    <row r="4934" spans="1:4">
      <c r="A4934" s="10">
        <v>4875</v>
      </c>
      <c r="B4934" s="1144"/>
      <c r="D4934" s="2" t="str">
        <f t="shared" si="76"/>
        <v>OK</v>
      </c>
    </row>
    <row r="4935" spans="1:4">
      <c r="A4935" s="10">
        <v>4876</v>
      </c>
      <c r="B4935" s="1144"/>
      <c r="D4935" s="2" t="str">
        <f t="shared" si="76"/>
        <v>OK</v>
      </c>
    </row>
    <row r="4936" spans="1:4">
      <c r="A4936" s="10">
        <v>4877</v>
      </c>
      <c r="B4936" s="1144"/>
      <c r="D4936" s="2" t="str">
        <f t="shared" si="76"/>
        <v>OK</v>
      </c>
    </row>
    <row r="4937" spans="1:4">
      <c r="A4937" s="10">
        <v>4878</v>
      </c>
      <c r="B4937" s="1144"/>
      <c r="D4937" s="2" t="str">
        <f t="shared" si="76"/>
        <v>OK</v>
      </c>
    </row>
    <row r="4938" spans="1:4">
      <c r="A4938" s="10">
        <v>4879</v>
      </c>
      <c r="B4938" s="1144"/>
      <c r="D4938" s="2" t="str">
        <f t="shared" si="76"/>
        <v>OK</v>
      </c>
    </row>
    <row r="4939" spans="1:4">
      <c r="A4939" s="10">
        <v>4880</v>
      </c>
      <c r="B4939" s="1144"/>
      <c r="D4939" s="2" t="str">
        <f t="shared" si="76"/>
        <v>OK</v>
      </c>
    </row>
    <row r="4940" spans="1:4">
      <c r="A4940" s="10">
        <v>4881</v>
      </c>
      <c r="B4940" s="1144"/>
      <c r="D4940" s="2" t="str">
        <f t="shared" si="76"/>
        <v>OK</v>
      </c>
    </row>
    <row r="4941" spans="1:4">
      <c r="A4941" s="10">
        <v>4882</v>
      </c>
      <c r="B4941" s="1144"/>
      <c r="D4941" s="2" t="str">
        <f t="shared" si="76"/>
        <v>OK</v>
      </c>
    </row>
    <row r="4942" spans="1:4">
      <c r="A4942" s="5">
        <v>4883</v>
      </c>
      <c r="B4942" s="1144">
        <f>'Revenues 10-15'!C176</f>
        <v>0</v>
      </c>
      <c r="D4942" s="2" t="str">
        <f t="shared" si="76"/>
        <v>Error?</v>
      </c>
    </row>
    <row r="4943" spans="1:4">
      <c r="A4943" s="5">
        <v>4884</v>
      </c>
      <c r="B4943" s="1144">
        <f>'Revenues 10-15'!D176</f>
        <v>0</v>
      </c>
      <c r="D4943" s="2" t="str">
        <f t="shared" si="76"/>
        <v>Error?</v>
      </c>
    </row>
    <row r="4944" spans="1:4">
      <c r="A4944" s="5">
        <v>4885</v>
      </c>
      <c r="B4944" s="1144">
        <f>'Revenues 10-15'!F176</f>
        <v>0</v>
      </c>
      <c r="D4944" s="2" t="str">
        <f t="shared" si="76"/>
        <v>Error?</v>
      </c>
    </row>
    <row r="4945" spans="1:4">
      <c r="A4945" s="5">
        <v>4886</v>
      </c>
      <c r="B4945" s="1144">
        <f>'Revenues 10-15'!G176</f>
        <v>0</v>
      </c>
      <c r="D4945" s="2" t="str">
        <f t="shared" si="76"/>
        <v>Error?</v>
      </c>
    </row>
    <row r="4946" spans="1:4">
      <c r="A4946" s="5">
        <v>4887</v>
      </c>
      <c r="B4946" s="1144">
        <f>'Revenues 10-15'!H176</f>
        <v>0</v>
      </c>
      <c r="D4946" s="2" t="str">
        <f t="shared" si="76"/>
        <v>Error?</v>
      </c>
    </row>
    <row r="4947" spans="1:4">
      <c r="A4947" s="5">
        <v>4888</v>
      </c>
      <c r="B4947" s="1144">
        <f>'Revenues 10-15'!K176</f>
        <v>0</v>
      </c>
      <c r="D4947" s="2" t="str">
        <f t="shared" si="76"/>
        <v>Error?</v>
      </c>
    </row>
    <row r="4948" spans="1:4">
      <c r="A4948" s="5">
        <v>4889</v>
      </c>
      <c r="B4948" s="1144">
        <f>'Revenues 10-15'!H177</f>
        <v>0</v>
      </c>
      <c r="D4948" s="2" t="str">
        <f t="shared" si="76"/>
        <v>Error?</v>
      </c>
    </row>
    <row r="4949" spans="1:4">
      <c r="A4949" s="5">
        <v>4890</v>
      </c>
      <c r="B4949" s="1144">
        <f>'Revenues 10-15'!K177</f>
        <v>0</v>
      </c>
      <c r="D4949" s="2" t="str">
        <f t="shared" si="76"/>
        <v>Error?</v>
      </c>
    </row>
    <row r="4950" spans="1:4">
      <c r="A4950" s="10">
        <v>4891</v>
      </c>
      <c r="B4950" s="1144"/>
      <c r="C4950" s="2" t="s">
        <v>516</v>
      </c>
      <c r="D4950" s="2" t="str">
        <f t="shared" si="76"/>
        <v>OK</v>
      </c>
    </row>
    <row r="4951" spans="1:4">
      <c r="A4951" s="10">
        <v>4892</v>
      </c>
      <c r="B4951" s="1144"/>
      <c r="C4951" s="2" t="s">
        <v>516</v>
      </c>
      <c r="D4951" s="2" t="str">
        <f t="shared" si="76"/>
        <v>OK</v>
      </c>
    </row>
    <row r="4952" spans="1:4">
      <c r="A4952" s="10">
        <v>4893</v>
      </c>
      <c r="B4952" s="1144"/>
      <c r="D4952" s="2" t="str">
        <f t="shared" si="76"/>
        <v>OK</v>
      </c>
    </row>
    <row r="4953" spans="1:4">
      <c r="A4953" s="10">
        <v>4894</v>
      </c>
      <c r="B4953" s="1144"/>
      <c r="D4953" s="2" t="str">
        <f t="shared" si="76"/>
        <v>OK</v>
      </c>
    </row>
    <row r="4954" spans="1:4">
      <c r="A4954" s="10">
        <v>4895</v>
      </c>
      <c r="B4954" s="1144"/>
      <c r="D4954" s="2" t="str">
        <f t="shared" si="76"/>
        <v>OK</v>
      </c>
    </row>
    <row r="4955" spans="1:4">
      <c r="A4955" s="10">
        <v>4896</v>
      </c>
      <c r="B4955" s="1144"/>
      <c r="D4955" s="2" t="str">
        <f t="shared" si="76"/>
        <v>OK</v>
      </c>
    </row>
    <row r="4956" spans="1:4">
      <c r="A4956" s="10">
        <v>4897</v>
      </c>
      <c r="B4956" s="1144"/>
      <c r="D4956" s="2" t="str">
        <f t="shared" si="76"/>
        <v>OK</v>
      </c>
    </row>
    <row r="4957" spans="1:4">
      <c r="A4957" s="10">
        <v>4898</v>
      </c>
      <c r="B4957" s="1144"/>
      <c r="D4957" s="2" t="str">
        <f t="shared" si="76"/>
        <v>OK</v>
      </c>
    </row>
    <row r="4958" spans="1:4">
      <c r="A4958" s="10">
        <v>4899</v>
      </c>
      <c r="B4958" s="1144"/>
      <c r="D4958" s="2" t="str">
        <f t="shared" si="76"/>
        <v>OK</v>
      </c>
    </row>
    <row r="4959" spans="1:4">
      <c r="A4959" s="10">
        <v>4900</v>
      </c>
      <c r="B4959" s="1144"/>
      <c r="D4959" s="2" t="str">
        <f t="shared" si="76"/>
        <v>OK</v>
      </c>
    </row>
    <row r="4960" spans="1:4">
      <c r="A4960" s="10">
        <v>4901</v>
      </c>
      <c r="B4960" s="1144"/>
      <c r="D4960" s="2" t="str">
        <f t="shared" si="76"/>
        <v>OK</v>
      </c>
    </row>
    <row r="4961" spans="1:4">
      <c r="A4961" s="10">
        <v>4902</v>
      </c>
      <c r="B4961" s="1144"/>
      <c r="D4961" s="2" t="str">
        <f t="shared" si="76"/>
        <v>OK</v>
      </c>
    </row>
    <row r="4962" spans="1:4">
      <c r="A4962" s="10">
        <v>4903</v>
      </c>
      <c r="B4962" s="1144"/>
      <c r="D4962" s="2" t="str">
        <f t="shared" si="76"/>
        <v>OK</v>
      </c>
    </row>
    <row r="4963" spans="1:4">
      <c r="A4963" s="10">
        <v>4904</v>
      </c>
      <c r="B4963" s="1144"/>
      <c r="D4963" s="2" t="str">
        <f t="shared" si="76"/>
        <v>OK</v>
      </c>
    </row>
    <row r="4964" spans="1:4">
      <c r="A4964" s="10">
        <v>4905</v>
      </c>
      <c r="B4964" s="1144"/>
      <c r="D4964" s="2" t="str">
        <f t="shared" si="76"/>
        <v>OK</v>
      </c>
    </row>
    <row r="4965" spans="1:4">
      <c r="A4965" s="10">
        <v>4906</v>
      </c>
      <c r="B4965" s="1144"/>
      <c r="D4965" s="2" t="str">
        <f t="shared" si="76"/>
        <v>OK</v>
      </c>
    </row>
    <row r="4966" spans="1:4">
      <c r="A4966" s="10">
        <v>4907</v>
      </c>
      <c r="B4966" s="1144"/>
      <c r="D4966" s="2" t="str">
        <f t="shared" si="76"/>
        <v>OK</v>
      </c>
    </row>
    <row r="4967" spans="1:4">
      <c r="A4967" s="10">
        <v>4908</v>
      </c>
      <c r="B4967" s="1144"/>
      <c r="D4967" s="2" t="str">
        <f t="shared" si="76"/>
        <v>OK</v>
      </c>
    </row>
    <row r="4968" spans="1:4">
      <c r="A4968" s="10">
        <v>4909</v>
      </c>
      <c r="B4968" s="1144"/>
      <c r="D4968" s="2" t="str">
        <f t="shared" si="76"/>
        <v>OK</v>
      </c>
    </row>
    <row r="4969" spans="1:4">
      <c r="A4969" s="10">
        <v>4910</v>
      </c>
      <c r="B4969" s="1144"/>
      <c r="D4969" s="2" t="str">
        <f t="shared" si="76"/>
        <v>OK</v>
      </c>
    </row>
    <row r="4970" spans="1:4">
      <c r="A4970" s="10">
        <v>4911</v>
      </c>
      <c r="B4970" s="1144"/>
      <c r="D4970" s="2" t="str">
        <f t="shared" si="76"/>
        <v>OK</v>
      </c>
    </row>
    <row r="4971" spans="1:4">
      <c r="A4971" s="10">
        <v>4912</v>
      </c>
      <c r="B4971" s="1144"/>
      <c r="D4971" s="2" t="str">
        <f t="shared" si="76"/>
        <v>OK</v>
      </c>
    </row>
    <row r="4972" spans="1:4">
      <c r="A4972" s="10">
        <v>4913</v>
      </c>
      <c r="B4972" s="1144"/>
      <c r="D4972" s="2" t="str">
        <f t="shared" si="76"/>
        <v>OK</v>
      </c>
    </row>
    <row r="4973" spans="1:4">
      <c r="A4973" s="10">
        <v>4914</v>
      </c>
      <c r="B4973" s="1144"/>
      <c r="D4973" s="2" t="str">
        <f t="shared" si="76"/>
        <v>OK</v>
      </c>
    </row>
    <row r="4974" spans="1:4">
      <c r="A4974" s="10">
        <v>4915</v>
      </c>
      <c r="B4974" s="1144"/>
      <c r="D4974" s="2" t="str">
        <f t="shared" si="76"/>
        <v>OK</v>
      </c>
    </row>
    <row r="4975" spans="1:4">
      <c r="A4975" s="10">
        <v>4916</v>
      </c>
      <c r="B4975" s="1144"/>
      <c r="D4975" s="2" t="str">
        <f t="shared" si="76"/>
        <v>OK</v>
      </c>
    </row>
    <row r="4976" spans="1:4">
      <c r="A4976" s="10">
        <v>4917</v>
      </c>
      <c r="B4976" s="1144"/>
      <c r="D4976" s="2" t="str">
        <f t="shared" si="76"/>
        <v>OK</v>
      </c>
    </row>
    <row r="4977" spans="1:4">
      <c r="A4977" s="10">
        <v>4918</v>
      </c>
      <c r="B4977" s="1144"/>
      <c r="D4977" s="2" t="str">
        <f t="shared" si="76"/>
        <v>OK</v>
      </c>
    </row>
    <row r="4978" spans="1:4">
      <c r="A4978" s="10">
        <v>4919</v>
      </c>
      <c r="B4978" s="1144"/>
      <c r="D4978" s="2" t="str">
        <f t="shared" si="76"/>
        <v>OK</v>
      </c>
    </row>
    <row r="4979" spans="1:4">
      <c r="A4979" s="10">
        <v>4920</v>
      </c>
      <c r="B4979" s="1144"/>
      <c r="D4979" s="2" t="str">
        <f t="shared" si="76"/>
        <v>OK</v>
      </c>
    </row>
    <row r="4980" spans="1:4">
      <c r="A4980" s="10">
        <v>4921</v>
      </c>
      <c r="B4980" s="1144"/>
      <c r="D4980" s="2" t="str">
        <f t="shared" si="76"/>
        <v>OK</v>
      </c>
    </row>
    <row r="4981" spans="1:4">
      <c r="A4981" s="10">
        <v>4922</v>
      </c>
      <c r="B4981" s="1144"/>
      <c r="D4981" s="2" t="str">
        <f t="shared" si="76"/>
        <v>OK</v>
      </c>
    </row>
    <row r="4982" spans="1:4">
      <c r="A4982" s="10">
        <v>4923</v>
      </c>
      <c r="B4982" s="1144"/>
      <c r="D4982" s="2" t="str">
        <f t="shared" si="76"/>
        <v>OK</v>
      </c>
    </row>
    <row r="4983" spans="1:4">
      <c r="A4983" s="10">
        <v>4924</v>
      </c>
      <c r="B4983" s="1144"/>
      <c r="D4983" s="2" t="str">
        <f t="shared" si="76"/>
        <v>OK</v>
      </c>
    </row>
    <row r="4984" spans="1:4">
      <c r="A4984" s="10">
        <v>4925</v>
      </c>
      <c r="B4984" s="1144"/>
      <c r="D4984" s="2" t="str">
        <f t="shared" si="76"/>
        <v>OK</v>
      </c>
    </row>
    <row r="4985" spans="1:4">
      <c r="A4985" s="10">
        <v>4926</v>
      </c>
      <c r="B4985" s="1144"/>
      <c r="D4985" s="2" t="str">
        <f t="shared" si="76"/>
        <v>OK</v>
      </c>
    </row>
    <row r="4986" spans="1:4">
      <c r="A4986" s="10">
        <v>4927</v>
      </c>
      <c r="B4986" s="1144"/>
      <c r="D4986" s="2" t="str">
        <f t="shared" si="76"/>
        <v>OK</v>
      </c>
    </row>
    <row r="4987" spans="1:4">
      <c r="A4987" s="10">
        <v>4928</v>
      </c>
      <c r="B4987" s="1144"/>
      <c r="D4987" s="2" t="str">
        <f t="shared" si="76"/>
        <v>OK</v>
      </c>
    </row>
    <row r="4988" spans="1:4">
      <c r="A4988" s="10">
        <v>4929</v>
      </c>
      <c r="B4988" s="1144"/>
      <c r="D4988" s="2" t="str">
        <f t="shared" si="76"/>
        <v>OK</v>
      </c>
    </row>
    <row r="4989" spans="1:4">
      <c r="A4989" s="10">
        <v>4930</v>
      </c>
      <c r="B4989" s="1144"/>
      <c r="D4989" s="2" t="str">
        <f t="shared" ref="D4989:D5052" si="77">IF(ISBLANK(B4989),"OK",IF(A4989-B4989=0,"OK","Error?"))</f>
        <v>OK</v>
      </c>
    </row>
    <row r="4990" spans="1:4">
      <c r="A4990" s="10">
        <v>4931</v>
      </c>
      <c r="B4990" s="1144"/>
      <c r="D4990" s="2" t="str">
        <f t="shared" si="77"/>
        <v>OK</v>
      </c>
    </row>
    <row r="4991" spans="1:4">
      <c r="A4991" s="10">
        <v>4932</v>
      </c>
      <c r="B4991" s="1144"/>
      <c r="D4991" s="2" t="str">
        <f t="shared" si="77"/>
        <v>OK</v>
      </c>
    </row>
    <row r="4992" spans="1:4">
      <c r="A4992" s="10">
        <v>4933</v>
      </c>
      <c r="B4992" s="1144"/>
      <c r="D4992" s="2" t="str">
        <f t="shared" si="77"/>
        <v>OK</v>
      </c>
    </row>
    <row r="4993" spans="1:4">
      <c r="A4993" s="12">
        <v>4934</v>
      </c>
      <c r="B4993" s="1144">
        <f>'FP Info 3'!J7</f>
        <v>487617470</v>
      </c>
      <c r="D4993" s="2" t="str">
        <f t="shared" si="77"/>
        <v>Error?</v>
      </c>
    </row>
    <row r="4994" spans="1:4">
      <c r="A4994" s="12">
        <v>4935</v>
      </c>
      <c r="B4994" s="1144">
        <f>'FP Info 3'!H32</f>
        <v>33645605.43</v>
      </c>
      <c r="D4994" s="2" t="str">
        <f t="shared" si="77"/>
        <v>Error?</v>
      </c>
    </row>
    <row r="4995" spans="1:4">
      <c r="A4995" s="12">
        <v>4936</v>
      </c>
      <c r="B4995" s="1144">
        <f>'FP Info 3'!H38</f>
        <v>3620000</v>
      </c>
      <c r="D4995" s="2" t="str">
        <f t="shared" si="77"/>
        <v>Error?</v>
      </c>
    </row>
    <row r="4996" spans="1:4">
      <c r="A4996" s="10">
        <v>4937</v>
      </c>
      <c r="B4996" s="1144"/>
      <c r="D4996" s="2" t="str">
        <f t="shared" si="77"/>
        <v>OK</v>
      </c>
    </row>
    <row r="4997" spans="1:4">
      <c r="A4997" s="10">
        <v>4938</v>
      </c>
      <c r="B4997" s="1144"/>
      <c r="D4997" s="2" t="str">
        <f t="shared" si="77"/>
        <v>OK</v>
      </c>
    </row>
    <row r="4998" spans="1:4">
      <c r="A4998" s="5">
        <v>4939</v>
      </c>
      <c r="B4998" s="1144">
        <f>'Revenues 10-15'!K171</f>
        <v>0</v>
      </c>
      <c r="D4998" s="2" t="str">
        <f t="shared" si="77"/>
        <v>Error?</v>
      </c>
    </row>
    <row r="4999" spans="1:4">
      <c r="A4999" s="10">
        <v>4940</v>
      </c>
      <c r="B4999" s="1144"/>
      <c r="C4999" s="2" t="s">
        <v>516</v>
      </c>
      <c r="D4999" s="2" t="str">
        <f t="shared" si="77"/>
        <v>OK</v>
      </c>
    </row>
    <row r="5000" spans="1:4">
      <c r="A5000" s="10">
        <v>4941</v>
      </c>
      <c r="B5000" s="1144"/>
      <c r="C5000" s="2" t="s">
        <v>516</v>
      </c>
      <c r="D5000" s="2" t="str">
        <f t="shared" si="77"/>
        <v>OK</v>
      </c>
    </row>
    <row r="5001" spans="1:4">
      <c r="A5001" s="10">
        <v>4942</v>
      </c>
      <c r="B5001" s="1144"/>
      <c r="D5001" s="2" t="str">
        <f t="shared" si="77"/>
        <v>OK</v>
      </c>
    </row>
    <row r="5002" spans="1:4">
      <c r="A5002" s="10">
        <v>4943</v>
      </c>
      <c r="B5002" s="1144"/>
      <c r="D5002" s="2" t="str">
        <f t="shared" si="77"/>
        <v>OK</v>
      </c>
    </row>
    <row r="5003" spans="1:4">
      <c r="A5003" s="10">
        <v>4944</v>
      </c>
      <c r="B5003" s="1144"/>
      <c r="D5003" s="2" t="str">
        <f t="shared" si="77"/>
        <v>OK</v>
      </c>
    </row>
    <row r="5004" spans="1:4">
      <c r="A5004" s="10">
        <v>4945</v>
      </c>
      <c r="B5004" s="1144"/>
      <c r="D5004" s="2" t="str">
        <f t="shared" si="77"/>
        <v>OK</v>
      </c>
    </row>
    <row r="5005" spans="1:4">
      <c r="A5005" s="10">
        <v>4946</v>
      </c>
      <c r="B5005" s="1144"/>
      <c r="C5005" s="2" t="s">
        <v>516</v>
      </c>
      <c r="D5005" s="2" t="str">
        <f t="shared" si="77"/>
        <v>OK</v>
      </c>
    </row>
    <row r="5006" spans="1:4">
      <c r="A5006" s="10">
        <v>4947</v>
      </c>
      <c r="B5006" s="1144"/>
      <c r="D5006" s="2" t="str">
        <f t="shared" si="77"/>
        <v>OK</v>
      </c>
    </row>
    <row r="5007" spans="1:4">
      <c r="A5007" s="10">
        <v>4948</v>
      </c>
      <c r="B5007" s="1144"/>
      <c r="D5007" s="2" t="str">
        <f t="shared" si="77"/>
        <v>OK</v>
      </c>
    </row>
    <row r="5008" spans="1:4">
      <c r="A5008" s="10">
        <v>4949</v>
      </c>
      <c r="B5008" s="1144"/>
      <c r="D5008" s="2" t="str">
        <f t="shared" si="77"/>
        <v>OK</v>
      </c>
    </row>
    <row r="5009" spans="1:4">
      <c r="A5009" s="5">
        <v>4950</v>
      </c>
      <c r="B5009" s="1144">
        <f>'Acct Summary 7-9'!I6</f>
        <v>0</v>
      </c>
      <c r="C5009" s="2" t="s">
        <v>516</v>
      </c>
      <c r="D5009" s="2" t="str">
        <f t="shared" si="77"/>
        <v>Error?</v>
      </c>
    </row>
    <row r="5010" spans="1:4">
      <c r="A5010" s="5">
        <v>4951</v>
      </c>
      <c r="B5010" s="1144">
        <f>'Acct Summary 7-9'!C27</f>
        <v>0</v>
      </c>
      <c r="C5010" s="2" t="s">
        <v>516</v>
      </c>
      <c r="D5010" s="2" t="str">
        <f t="shared" si="77"/>
        <v>Error?</v>
      </c>
    </row>
    <row r="5011" spans="1:4">
      <c r="A5011" s="5">
        <v>4952</v>
      </c>
      <c r="B5011" s="1144">
        <f>'Acct Summary 7-9'!D27</f>
        <v>0</v>
      </c>
      <c r="C5011" s="2" t="s">
        <v>516</v>
      </c>
      <c r="D5011" s="2" t="str">
        <f t="shared" si="77"/>
        <v>Error?</v>
      </c>
    </row>
    <row r="5012" spans="1:4">
      <c r="A5012" s="5">
        <v>4953</v>
      </c>
      <c r="B5012" s="1144">
        <f>'Acct Summary 7-9'!F27</f>
        <v>0</v>
      </c>
      <c r="C5012" s="2" t="s">
        <v>516</v>
      </c>
      <c r="D5012" s="2" t="str">
        <f t="shared" si="77"/>
        <v>Error?</v>
      </c>
    </row>
    <row r="5013" spans="1:4">
      <c r="A5013" s="10">
        <v>4954</v>
      </c>
      <c r="B5013" s="1144"/>
      <c r="D5013" s="2" t="str">
        <f t="shared" si="77"/>
        <v>OK</v>
      </c>
    </row>
    <row r="5014" spans="1:4">
      <c r="A5014" s="10">
        <v>4955</v>
      </c>
      <c r="B5014" s="1144"/>
      <c r="C5014" s="2" t="s">
        <v>516</v>
      </c>
      <c r="D5014" s="2" t="str">
        <f t="shared" si="77"/>
        <v>OK</v>
      </c>
    </row>
    <row r="5015" spans="1:4">
      <c r="A5015" s="10">
        <v>4956</v>
      </c>
      <c r="B5015" s="1144"/>
      <c r="D5015" s="2" t="str">
        <f t="shared" si="77"/>
        <v>OK</v>
      </c>
    </row>
    <row r="5016" spans="1:4">
      <c r="A5016" s="10">
        <v>4957</v>
      </c>
      <c r="B5016" s="1144"/>
      <c r="D5016" s="2" t="str">
        <f t="shared" si="77"/>
        <v>OK</v>
      </c>
    </row>
    <row r="5017" spans="1:4">
      <c r="A5017" s="10">
        <v>4958</v>
      </c>
      <c r="B5017" s="1144"/>
      <c r="D5017" s="2" t="str">
        <f t="shared" si="77"/>
        <v>OK</v>
      </c>
    </row>
    <row r="5018" spans="1:4">
      <c r="A5018" s="10">
        <v>4959</v>
      </c>
      <c r="B5018" s="1144"/>
      <c r="D5018" s="2" t="str">
        <f t="shared" si="77"/>
        <v>OK</v>
      </c>
    </row>
    <row r="5019" spans="1:4">
      <c r="A5019" s="10">
        <v>4960</v>
      </c>
      <c r="B5019" s="1144"/>
      <c r="D5019" s="2" t="str">
        <f t="shared" si="77"/>
        <v>OK</v>
      </c>
    </row>
    <row r="5020" spans="1:4">
      <c r="A5020" s="5">
        <v>4961</v>
      </c>
      <c r="B5020" s="1144">
        <f>'Acct Summary 7-9'!C49</f>
        <v>0</v>
      </c>
      <c r="D5020" s="2" t="str">
        <f t="shared" si="77"/>
        <v>Error?</v>
      </c>
    </row>
    <row r="5021" spans="1:4">
      <c r="A5021" s="5">
        <v>4962</v>
      </c>
      <c r="B5021" s="1144">
        <f>'Acct Summary 7-9'!D49</f>
        <v>0</v>
      </c>
      <c r="D5021" s="2" t="str">
        <f t="shared" si="77"/>
        <v>Error?</v>
      </c>
    </row>
    <row r="5022" spans="1:4">
      <c r="A5022" s="5">
        <v>4963</v>
      </c>
      <c r="B5022" s="1144">
        <f>'Acct Summary 7-9'!F49</f>
        <v>0</v>
      </c>
      <c r="D5022" s="2" t="str">
        <f t="shared" si="77"/>
        <v>Error?</v>
      </c>
    </row>
    <row r="5023" spans="1:4">
      <c r="A5023" s="10">
        <v>4964</v>
      </c>
      <c r="B5023" s="1144"/>
      <c r="D5023" s="2" t="str">
        <f t="shared" si="77"/>
        <v>OK</v>
      </c>
    </row>
    <row r="5024" spans="1:4">
      <c r="A5024" s="5">
        <v>4965</v>
      </c>
      <c r="B5024" s="1144">
        <f>'Revenues 10-15'!C6</f>
        <v>0</v>
      </c>
      <c r="D5024" s="2" t="str">
        <f t="shared" si="77"/>
        <v>Error?</v>
      </c>
    </row>
    <row r="5025" spans="1:4">
      <c r="A5025" s="5">
        <v>4966</v>
      </c>
      <c r="B5025" s="1144">
        <f>'Revenues 10-15'!F106</f>
        <v>0</v>
      </c>
      <c r="C5025" s="2" t="s">
        <v>516</v>
      </c>
      <c r="D5025" s="2" t="str">
        <f t="shared" si="77"/>
        <v>Error?</v>
      </c>
    </row>
    <row r="5026" spans="1:4">
      <c r="A5026" s="10">
        <v>4967</v>
      </c>
      <c r="B5026" s="1144"/>
      <c r="D5026" s="2" t="str">
        <f t="shared" si="77"/>
        <v>OK</v>
      </c>
    </row>
    <row r="5027" spans="1:4">
      <c r="A5027" s="10">
        <v>4968</v>
      </c>
      <c r="B5027" s="1144"/>
      <c r="D5027" s="2" t="str">
        <f t="shared" si="77"/>
        <v>OK</v>
      </c>
    </row>
    <row r="5028" spans="1:4">
      <c r="A5028" s="10">
        <v>4969</v>
      </c>
      <c r="B5028" s="1144"/>
      <c r="D5028" s="2" t="str">
        <f t="shared" si="77"/>
        <v>OK</v>
      </c>
    </row>
    <row r="5029" spans="1:4">
      <c r="A5029" s="10">
        <v>4970</v>
      </c>
      <c r="B5029" s="1144"/>
      <c r="D5029" s="2" t="str">
        <f t="shared" si="77"/>
        <v>OK</v>
      </c>
    </row>
    <row r="5030" spans="1:4">
      <c r="A5030" s="10">
        <v>4971</v>
      </c>
      <c r="B5030" s="1144"/>
      <c r="D5030" s="2" t="str">
        <f t="shared" si="77"/>
        <v>OK</v>
      </c>
    </row>
    <row r="5031" spans="1:4">
      <c r="A5031" s="10">
        <v>4972</v>
      </c>
      <c r="B5031" s="1144"/>
      <c r="D5031" s="2" t="str">
        <f t="shared" si="77"/>
        <v>OK</v>
      </c>
    </row>
    <row r="5032" spans="1:4">
      <c r="A5032" s="10">
        <v>4973</v>
      </c>
      <c r="B5032" s="1144"/>
      <c r="D5032" s="2" t="str">
        <f t="shared" si="77"/>
        <v>OK</v>
      </c>
    </row>
    <row r="5033" spans="1:4">
      <c r="A5033" s="10">
        <v>4974</v>
      </c>
      <c r="B5033" s="1144"/>
      <c r="D5033" s="2" t="str">
        <f t="shared" si="77"/>
        <v>OK</v>
      </c>
    </row>
    <row r="5034" spans="1:4">
      <c r="A5034" s="10">
        <v>4975</v>
      </c>
      <c r="B5034" s="1144"/>
      <c r="D5034" s="2" t="str">
        <f t="shared" si="77"/>
        <v>OK</v>
      </c>
    </row>
    <row r="5035" spans="1:4">
      <c r="A5035" s="10">
        <v>4976</v>
      </c>
      <c r="B5035" s="1144"/>
      <c r="D5035" s="2" t="str">
        <f t="shared" si="77"/>
        <v>OK</v>
      </c>
    </row>
    <row r="5036" spans="1:4">
      <c r="A5036" s="10">
        <v>4977</v>
      </c>
      <c r="B5036" s="1144"/>
      <c r="D5036" s="2" t="str">
        <f t="shared" si="77"/>
        <v>OK</v>
      </c>
    </row>
    <row r="5037" spans="1:4">
      <c r="A5037" s="10">
        <v>4978</v>
      </c>
      <c r="B5037" s="1144"/>
      <c r="D5037" s="2" t="str">
        <f t="shared" si="77"/>
        <v>OK</v>
      </c>
    </row>
    <row r="5038" spans="1:4">
      <c r="A5038" s="10">
        <v>4979</v>
      </c>
      <c r="B5038" s="1144"/>
      <c r="D5038" s="2" t="str">
        <f t="shared" si="77"/>
        <v>OK</v>
      </c>
    </row>
    <row r="5039" spans="1:4">
      <c r="A5039" s="10">
        <v>4980</v>
      </c>
      <c r="B5039" s="1144"/>
      <c r="D5039" s="2" t="str">
        <f t="shared" si="77"/>
        <v>OK</v>
      </c>
    </row>
    <row r="5040" spans="1:4">
      <c r="A5040" s="10">
        <v>4981</v>
      </c>
      <c r="B5040" s="1144"/>
      <c r="D5040" s="2" t="str">
        <f t="shared" si="77"/>
        <v>OK</v>
      </c>
    </row>
    <row r="5041" spans="1:4">
      <c r="A5041" s="10">
        <v>4982</v>
      </c>
      <c r="B5041" s="1144"/>
      <c r="D5041" s="2" t="str">
        <f t="shared" si="77"/>
        <v>OK</v>
      </c>
    </row>
    <row r="5042" spans="1:4">
      <c r="A5042" s="10">
        <v>4983</v>
      </c>
      <c r="B5042" s="1144"/>
      <c r="D5042" s="2" t="str">
        <f t="shared" si="77"/>
        <v>OK</v>
      </c>
    </row>
    <row r="5043" spans="1:4">
      <c r="A5043" s="10">
        <v>4984</v>
      </c>
      <c r="B5043" s="1144"/>
      <c r="D5043" s="2" t="str">
        <f t="shared" si="77"/>
        <v>OK</v>
      </c>
    </row>
    <row r="5044" spans="1:4">
      <c r="A5044" s="10">
        <v>4985</v>
      </c>
      <c r="B5044" s="1144"/>
      <c r="D5044" s="2" t="str">
        <f t="shared" si="77"/>
        <v>OK</v>
      </c>
    </row>
    <row r="5045" spans="1:4">
      <c r="A5045" s="10">
        <v>4986</v>
      </c>
      <c r="B5045" s="1144"/>
      <c r="D5045" s="2" t="str">
        <f t="shared" si="77"/>
        <v>OK</v>
      </c>
    </row>
    <row r="5046" spans="1:4">
      <c r="A5046" s="10">
        <v>4987</v>
      </c>
      <c r="B5046" s="1144"/>
      <c r="D5046" s="2" t="str">
        <f t="shared" si="77"/>
        <v>OK</v>
      </c>
    </row>
    <row r="5047" spans="1:4">
      <c r="A5047" s="10">
        <v>4988</v>
      </c>
      <c r="B5047" s="1144"/>
      <c r="D5047" s="2" t="str">
        <f t="shared" si="77"/>
        <v>OK</v>
      </c>
    </row>
    <row r="5048" spans="1:4">
      <c r="A5048" s="10">
        <v>4989</v>
      </c>
      <c r="B5048" s="1144"/>
      <c r="D5048" s="2" t="str">
        <f t="shared" si="77"/>
        <v>OK</v>
      </c>
    </row>
    <row r="5049" spans="1:4">
      <c r="A5049" s="10">
        <v>4990</v>
      </c>
      <c r="B5049" s="1144"/>
      <c r="D5049" s="2" t="str">
        <f t="shared" si="77"/>
        <v>OK</v>
      </c>
    </row>
    <row r="5050" spans="1:4">
      <c r="A5050" s="10">
        <v>4991</v>
      </c>
      <c r="B5050" s="1144"/>
      <c r="D5050" s="2" t="str">
        <f t="shared" si="77"/>
        <v>OK</v>
      </c>
    </row>
    <row r="5051" spans="1:4">
      <c r="A5051" s="10">
        <v>4992</v>
      </c>
      <c r="B5051" s="1144"/>
      <c r="D5051" s="2" t="str">
        <f t="shared" si="77"/>
        <v>OK</v>
      </c>
    </row>
    <row r="5052" spans="1:4">
      <c r="A5052" s="10">
        <v>4993</v>
      </c>
      <c r="B5052" s="1144"/>
      <c r="D5052" s="2" t="str">
        <f t="shared" si="77"/>
        <v>OK</v>
      </c>
    </row>
    <row r="5053" spans="1:4">
      <c r="A5053" s="10">
        <v>4994</v>
      </c>
      <c r="B5053" s="1144"/>
      <c r="D5053" s="2" t="str">
        <f t="shared" ref="D5053:D5116" si="78">IF(ISBLANK(B5053),"OK",IF(A5053-B5053=0,"OK","Error?"))</f>
        <v>OK</v>
      </c>
    </row>
    <row r="5054" spans="1:4">
      <c r="A5054" s="5">
        <v>4995</v>
      </c>
      <c r="B5054" s="1144">
        <f>'Revenues 10-15'!C162</f>
        <v>0</v>
      </c>
      <c r="D5054" s="2" t="str">
        <f t="shared" si="78"/>
        <v>Error?</v>
      </c>
    </row>
    <row r="5055" spans="1:4">
      <c r="A5055" s="5">
        <v>4996</v>
      </c>
      <c r="B5055" s="1144">
        <f>'Revenues 10-15'!D162</f>
        <v>0</v>
      </c>
      <c r="D5055" s="2" t="str">
        <f t="shared" si="78"/>
        <v>Error?</v>
      </c>
    </row>
    <row r="5056" spans="1:4">
      <c r="A5056" s="5">
        <v>4997</v>
      </c>
      <c r="B5056" s="1144">
        <f>'Revenues 10-15'!F162</f>
        <v>0</v>
      </c>
      <c r="D5056" s="2" t="str">
        <f t="shared" si="78"/>
        <v>Error?</v>
      </c>
    </row>
    <row r="5057" spans="1:4">
      <c r="A5057" s="5">
        <v>4998</v>
      </c>
      <c r="B5057" s="1144">
        <f>'Revenues 10-15'!G162</f>
        <v>0</v>
      </c>
      <c r="D5057" s="2" t="str">
        <f t="shared" si="78"/>
        <v>Error?</v>
      </c>
    </row>
    <row r="5058" spans="1:4">
      <c r="A5058" s="5">
        <v>4999</v>
      </c>
      <c r="B5058" s="1144">
        <f>'Revenues 10-15'!C163</f>
        <v>0</v>
      </c>
      <c r="D5058" s="2" t="str">
        <f t="shared" si="78"/>
        <v>Error?</v>
      </c>
    </row>
    <row r="5059" spans="1:4">
      <c r="A5059" s="5">
        <v>5000</v>
      </c>
      <c r="B5059" s="1144">
        <f>'Revenues 10-15'!C5</f>
        <v>9419101</v>
      </c>
      <c r="D5059" s="2" t="str">
        <f t="shared" si="78"/>
        <v>Error?</v>
      </c>
    </row>
    <row r="5060" spans="1:4">
      <c r="A5060" s="10">
        <v>5001</v>
      </c>
      <c r="B5060" s="1144"/>
      <c r="D5060" s="2" t="str">
        <f t="shared" si="78"/>
        <v>OK</v>
      </c>
    </row>
    <row r="5061" spans="1:4">
      <c r="A5061" s="5">
        <v>5002</v>
      </c>
      <c r="B5061" s="1144">
        <f>'Revenues 10-15'!C7</f>
        <v>588880</v>
      </c>
      <c r="D5061" s="2" t="str">
        <f t="shared" si="78"/>
        <v>Error?</v>
      </c>
    </row>
    <row r="5062" spans="1:4">
      <c r="A5062" s="5">
        <v>5003</v>
      </c>
      <c r="B5062" s="1144">
        <f>'Revenues 10-15'!C10</f>
        <v>0</v>
      </c>
      <c r="D5062" s="2" t="str">
        <f t="shared" si="78"/>
        <v>Error?</v>
      </c>
    </row>
    <row r="5063" spans="1:4">
      <c r="A5063" s="5">
        <v>5004</v>
      </c>
      <c r="B5063" s="1144">
        <f>'Revenues 10-15'!C11</f>
        <v>0</v>
      </c>
      <c r="D5063" s="2" t="str">
        <f t="shared" si="78"/>
        <v>Error?</v>
      </c>
    </row>
    <row r="5064" spans="1:4">
      <c r="A5064" s="5">
        <v>5005</v>
      </c>
      <c r="B5064" s="1144">
        <f>'Revenues 10-15'!C12</f>
        <v>10007981</v>
      </c>
      <c r="D5064" s="2" t="str">
        <f t="shared" si="78"/>
        <v>Error?</v>
      </c>
    </row>
    <row r="5065" spans="1:4">
      <c r="A5065" s="5">
        <v>5006</v>
      </c>
      <c r="B5065" s="1144">
        <f>'Revenues 10-15'!C14</f>
        <v>0</v>
      </c>
      <c r="D5065" s="2" t="str">
        <f t="shared" si="78"/>
        <v>Error?</v>
      </c>
    </row>
    <row r="5066" spans="1:4">
      <c r="A5066" s="5">
        <v>5007</v>
      </c>
      <c r="B5066" s="1144">
        <f>'Revenues 10-15'!C15</f>
        <v>0</v>
      </c>
      <c r="C5066" s="2" t="s">
        <v>516</v>
      </c>
      <c r="D5066" s="2" t="str">
        <f t="shared" si="78"/>
        <v>Error?</v>
      </c>
    </row>
    <row r="5067" spans="1:4">
      <c r="A5067" s="5">
        <v>5008</v>
      </c>
      <c r="B5067" s="1144">
        <f>'Revenues 10-15'!C16</f>
        <v>95659</v>
      </c>
      <c r="D5067" s="2" t="str">
        <f t="shared" si="78"/>
        <v>Error?</v>
      </c>
    </row>
    <row r="5068" spans="1:4">
      <c r="A5068" s="5">
        <v>5009</v>
      </c>
      <c r="B5068" s="1144">
        <f>'Revenues 10-15'!C17</f>
        <v>0</v>
      </c>
      <c r="D5068" s="2" t="str">
        <f t="shared" si="78"/>
        <v>Error?</v>
      </c>
    </row>
    <row r="5069" spans="1:4">
      <c r="A5069" s="5">
        <v>5010</v>
      </c>
      <c r="B5069" s="1144">
        <f>'Revenues 10-15'!C18</f>
        <v>95659</v>
      </c>
      <c r="D5069" s="2" t="str">
        <f t="shared" si="78"/>
        <v>Error?</v>
      </c>
    </row>
    <row r="5070" spans="1:4">
      <c r="A5070" s="5">
        <v>5011</v>
      </c>
      <c r="B5070" s="1144">
        <f>'Revenues 10-15'!C20</f>
        <v>275</v>
      </c>
      <c r="D5070" s="2" t="str">
        <f t="shared" si="78"/>
        <v>Error?</v>
      </c>
    </row>
    <row r="5071" spans="1:4">
      <c r="A5071" s="5">
        <v>5012</v>
      </c>
      <c r="B5071" s="1144">
        <f>'Revenues 10-15'!C21</f>
        <v>0</v>
      </c>
      <c r="C5071" s="2" t="s">
        <v>516</v>
      </c>
      <c r="D5071" s="2" t="str">
        <f t="shared" si="78"/>
        <v>Error?</v>
      </c>
    </row>
    <row r="5072" spans="1:4">
      <c r="A5072" s="5">
        <v>5013</v>
      </c>
      <c r="B5072" s="1144">
        <f>'Revenues 10-15'!C22</f>
        <v>0</v>
      </c>
      <c r="D5072" s="2" t="str">
        <f t="shared" si="78"/>
        <v>Error?</v>
      </c>
    </row>
    <row r="5073" spans="1:4">
      <c r="A5073" s="5">
        <v>5014</v>
      </c>
      <c r="B5073" s="1144">
        <f>'Revenues 10-15'!C24</f>
        <v>28570</v>
      </c>
      <c r="D5073" s="2" t="str">
        <f t="shared" si="78"/>
        <v>Error?</v>
      </c>
    </row>
    <row r="5074" spans="1:4">
      <c r="A5074" s="5">
        <v>5015</v>
      </c>
      <c r="B5074" s="1144">
        <f>'Revenues 10-15'!C25</f>
        <v>0</v>
      </c>
      <c r="D5074" s="2" t="str">
        <f t="shared" si="78"/>
        <v>Error?</v>
      </c>
    </row>
    <row r="5075" spans="1:4">
      <c r="A5075" s="5">
        <v>5016</v>
      </c>
      <c r="B5075" s="1144">
        <f>'Revenues 10-15'!C26</f>
        <v>0</v>
      </c>
      <c r="D5075" s="2" t="str">
        <f t="shared" si="78"/>
        <v>Error?</v>
      </c>
    </row>
    <row r="5076" spans="1:4">
      <c r="A5076" s="5">
        <v>5017</v>
      </c>
      <c r="B5076" s="1144">
        <f>'Revenues 10-15'!C28</f>
        <v>0</v>
      </c>
      <c r="D5076" s="2" t="str">
        <f t="shared" si="78"/>
        <v>Error?</v>
      </c>
    </row>
    <row r="5077" spans="1:4">
      <c r="A5077" s="5">
        <v>5018</v>
      </c>
      <c r="B5077" s="1144">
        <f>'Revenues 10-15'!C29</f>
        <v>0</v>
      </c>
      <c r="D5077" s="2" t="str">
        <f t="shared" si="78"/>
        <v>Error?</v>
      </c>
    </row>
    <row r="5078" spans="1:4">
      <c r="A5078" s="5">
        <v>5019</v>
      </c>
      <c r="B5078" s="1144">
        <f>'Revenues 10-15'!C30</f>
        <v>0</v>
      </c>
      <c r="D5078" s="2" t="str">
        <f t="shared" si="78"/>
        <v>Error?</v>
      </c>
    </row>
    <row r="5079" spans="1:4">
      <c r="A5079" s="5">
        <v>5020</v>
      </c>
      <c r="B5079" s="1144">
        <f>'Revenues 10-15'!C32</f>
        <v>0</v>
      </c>
      <c r="D5079" s="2" t="str">
        <f t="shared" si="78"/>
        <v>Error?</v>
      </c>
    </row>
    <row r="5080" spans="1:4">
      <c r="A5080" s="5">
        <v>5021</v>
      </c>
      <c r="B5080" s="1144">
        <f>'Revenues 10-15'!C33</f>
        <v>0</v>
      </c>
      <c r="D5080" s="2" t="str">
        <f t="shared" si="78"/>
        <v>Error?</v>
      </c>
    </row>
    <row r="5081" spans="1:4">
      <c r="A5081" s="5">
        <v>5022</v>
      </c>
      <c r="B5081" s="1144">
        <f>'Revenues 10-15'!C34</f>
        <v>0</v>
      </c>
      <c r="D5081" s="2" t="str">
        <f t="shared" si="78"/>
        <v>Error?</v>
      </c>
    </row>
    <row r="5082" spans="1:4">
      <c r="A5082" s="5">
        <v>5023</v>
      </c>
      <c r="B5082" s="1144">
        <f>'Revenues 10-15'!C36</f>
        <v>0</v>
      </c>
      <c r="D5082" s="2" t="str">
        <f t="shared" si="78"/>
        <v>Error?</v>
      </c>
    </row>
    <row r="5083" spans="1:4">
      <c r="A5083" s="5">
        <v>5024</v>
      </c>
      <c r="B5083" s="1144">
        <f>'Revenues 10-15'!C37</f>
        <v>0</v>
      </c>
      <c r="D5083" s="2" t="str">
        <f t="shared" si="78"/>
        <v>Error?</v>
      </c>
    </row>
    <row r="5084" spans="1:4">
      <c r="A5084" s="5">
        <v>5025</v>
      </c>
      <c r="B5084" s="1144">
        <f>'Revenues 10-15'!C38</f>
        <v>0</v>
      </c>
      <c r="D5084" s="2" t="str">
        <f t="shared" si="78"/>
        <v>Error?</v>
      </c>
    </row>
    <row r="5085" spans="1:4">
      <c r="A5085" s="5">
        <v>5026</v>
      </c>
      <c r="B5085" s="1144">
        <f>'Revenues 10-15'!C40</f>
        <v>28845</v>
      </c>
      <c r="D5085" s="2" t="str">
        <f t="shared" si="78"/>
        <v>Error?</v>
      </c>
    </row>
    <row r="5086" spans="1:4">
      <c r="A5086" s="5">
        <v>5027</v>
      </c>
      <c r="B5086" s="1144">
        <f>'Revenues 10-15'!C65</f>
        <v>134079</v>
      </c>
      <c r="D5086" s="2" t="str">
        <f t="shared" si="78"/>
        <v>Error?</v>
      </c>
    </row>
    <row r="5087" spans="1:4">
      <c r="A5087" s="5">
        <v>5028</v>
      </c>
      <c r="B5087" s="1144">
        <f>'Revenues 10-15'!C66</f>
        <v>0</v>
      </c>
      <c r="C5087" s="2" t="s">
        <v>516</v>
      </c>
      <c r="D5087" s="2" t="str">
        <f t="shared" si="78"/>
        <v>Error?</v>
      </c>
    </row>
    <row r="5088" spans="1:4">
      <c r="A5088" s="5">
        <v>5029</v>
      </c>
      <c r="B5088" s="1144">
        <f>'Revenues 10-15'!C67</f>
        <v>134079</v>
      </c>
      <c r="D5088" s="2" t="str">
        <f t="shared" si="78"/>
        <v>Error?</v>
      </c>
    </row>
    <row r="5089" spans="1:4">
      <c r="A5089" s="5">
        <v>5030</v>
      </c>
      <c r="B5089" s="1144">
        <f>'Revenues 10-15'!C70</f>
        <v>0</v>
      </c>
      <c r="D5089" s="2" t="str">
        <f t="shared" si="78"/>
        <v>Error?</v>
      </c>
    </row>
    <row r="5090" spans="1:4">
      <c r="A5090" s="5">
        <v>5031</v>
      </c>
      <c r="B5090" s="1144">
        <f>'Revenues 10-15'!C71</f>
        <v>0</v>
      </c>
      <c r="C5090" s="2" t="s">
        <v>516</v>
      </c>
      <c r="D5090" s="2" t="str">
        <f t="shared" si="78"/>
        <v>Error?</v>
      </c>
    </row>
    <row r="5091" spans="1:4">
      <c r="A5091" s="5">
        <v>5032</v>
      </c>
      <c r="B5091" s="1144">
        <f>'Revenues 10-15'!C72</f>
        <v>0</v>
      </c>
      <c r="D5091" s="2" t="str">
        <f t="shared" si="78"/>
        <v>Error?</v>
      </c>
    </row>
    <row r="5092" spans="1:4">
      <c r="A5092" s="5">
        <v>5033</v>
      </c>
      <c r="B5092" s="1144">
        <f>'Revenues 10-15'!C73</f>
        <v>0</v>
      </c>
      <c r="D5092" s="2" t="str">
        <f t="shared" si="78"/>
        <v>Error?</v>
      </c>
    </row>
    <row r="5093" spans="1:4">
      <c r="A5093" s="5">
        <v>5034</v>
      </c>
      <c r="B5093" s="1144">
        <f>'Revenues 10-15'!C74</f>
        <v>0</v>
      </c>
      <c r="D5093" s="2" t="str">
        <f t="shared" si="78"/>
        <v>Error?</v>
      </c>
    </row>
    <row r="5094" spans="1:4">
      <c r="A5094" s="5">
        <v>5035</v>
      </c>
      <c r="B5094" s="1144">
        <f>'Revenues 10-15'!C75</f>
        <v>1046</v>
      </c>
      <c r="D5094" s="2" t="str">
        <f t="shared" si="78"/>
        <v>Error?</v>
      </c>
    </row>
    <row r="5095" spans="1:4">
      <c r="A5095" s="5">
        <v>5036</v>
      </c>
      <c r="B5095" s="1144">
        <f>'Revenues 10-15'!C77</f>
        <v>0</v>
      </c>
      <c r="D5095" s="2" t="str">
        <f t="shared" si="78"/>
        <v>Error?</v>
      </c>
    </row>
    <row r="5096" spans="1:4">
      <c r="A5096" s="5">
        <v>5037</v>
      </c>
      <c r="B5096" s="1144">
        <f>'Revenues 10-15'!C78</f>
        <v>0</v>
      </c>
      <c r="C5096" s="2" t="s">
        <v>516</v>
      </c>
      <c r="D5096" s="2" t="str">
        <f t="shared" si="78"/>
        <v>Error?</v>
      </c>
    </row>
    <row r="5097" spans="1:4">
      <c r="A5097" s="5">
        <v>5038</v>
      </c>
      <c r="B5097" s="1144">
        <f>'Revenues 10-15'!C79</f>
        <v>0</v>
      </c>
      <c r="D5097" s="2" t="str">
        <f t="shared" si="78"/>
        <v>Error?</v>
      </c>
    </row>
    <row r="5098" spans="1:4">
      <c r="A5098" s="5">
        <v>5039</v>
      </c>
      <c r="B5098" s="1144">
        <f>'Revenues 10-15'!C80</f>
        <v>0</v>
      </c>
      <c r="D5098" s="2" t="str">
        <f t="shared" si="78"/>
        <v>Error?</v>
      </c>
    </row>
    <row r="5099" spans="1:4">
      <c r="A5099" s="5">
        <v>5040</v>
      </c>
      <c r="B5099" s="1144">
        <f>'Revenues 10-15'!C81</f>
        <v>3367</v>
      </c>
      <c r="D5099" s="2" t="str">
        <f t="shared" si="78"/>
        <v>Error?</v>
      </c>
    </row>
    <row r="5100" spans="1:4">
      <c r="A5100" s="5">
        <v>5041</v>
      </c>
      <c r="B5100" s="1144">
        <f>'Revenues 10-15'!C83</f>
        <v>3367</v>
      </c>
      <c r="D5100" s="2" t="str">
        <f t="shared" si="78"/>
        <v>Error?</v>
      </c>
    </row>
    <row r="5101" spans="1:4">
      <c r="A5101" s="5">
        <v>5042</v>
      </c>
      <c r="B5101" s="1144">
        <f>'Revenues 10-15'!C86</f>
        <v>101722</v>
      </c>
      <c r="D5101" s="2" t="str">
        <f t="shared" si="78"/>
        <v>Error?</v>
      </c>
    </row>
    <row r="5102" spans="1:4">
      <c r="A5102" s="5">
        <v>5043</v>
      </c>
      <c r="B5102" s="1144">
        <f>'Revenues 10-15'!C87</f>
        <v>0</v>
      </c>
      <c r="C5102" s="2" t="s">
        <v>516</v>
      </c>
      <c r="D5102" s="2" t="str">
        <f t="shared" si="78"/>
        <v>Error?</v>
      </c>
    </row>
    <row r="5103" spans="1:4">
      <c r="A5103" s="5">
        <v>5044</v>
      </c>
      <c r="B5103" s="1144">
        <f>'Revenues 10-15'!C88</f>
        <v>0</v>
      </c>
      <c r="D5103" s="2" t="str">
        <f t="shared" si="78"/>
        <v>Error?</v>
      </c>
    </row>
    <row r="5104" spans="1:4">
      <c r="A5104" s="5">
        <v>5045</v>
      </c>
      <c r="B5104" s="1144">
        <f>'Revenues 10-15'!C89</f>
        <v>0</v>
      </c>
      <c r="D5104" s="2" t="str">
        <f t="shared" si="78"/>
        <v>Error?</v>
      </c>
    </row>
    <row r="5105" spans="1:4">
      <c r="A5105" s="5">
        <v>5046</v>
      </c>
      <c r="B5105" s="1144">
        <f>'Revenues 10-15'!C90</f>
        <v>0</v>
      </c>
      <c r="D5105" s="2" t="str">
        <f t="shared" si="78"/>
        <v>Error?</v>
      </c>
    </row>
    <row r="5106" spans="1:4">
      <c r="A5106" s="5">
        <v>5047</v>
      </c>
      <c r="B5106" s="1144">
        <f>'Revenues 10-15'!C91</f>
        <v>0</v>
      </c>
      <c r="D5106" s="2" t="str">
        <f t="shared" si="78"/>
        <v>Error?</v>
      </c>
    </row>
    <row r="5107" spans="1:4">
      <c r="A5107" s="5">
        <v>5048</v>
      </c>
      <c r="B5107" s="1144">
        <f>'Revenues 10-15'!C92</f>
        <v>0</v>
      </c>
      <c r="D5107" s="2" t="str">
        <f t="shared" si="78"/>
        <v>Error?</v>
      </c>
    </row>
    <row r="5108" spans="1:4">
      <c r="A5108" s="5">
        <v>5049</v>
      </c>
      <c r="B5108" s="1144">
        <f>'Revenues 10-15'!C93</f>
        <v>0</v>
      </c>
      <c r="D5108" s="2" t="str">
        <f t="shared" si="78"/>
        <v>Error?</v>
      </c>
    </row>
    <row r="5109" spans="1:4">
      <c r="A5109" s="5">
        <v>5050</v>
      </c>
      <c r="B5109" s="1144">
        <f>'Revenues 10-15'!C94</f>
        <v>0</v>
      </c>
      <c r="D5109" s="2" t="str">
        <f t="shared" si="78"/>
        <v>Error?</v>
      </c>
    </row>
    <row r="5110" spans="1:4">
      <c r="A5110" s="5">
        <v>5051</v>
      </c>
      <c r="B5110" s="1144">
        <f>'Revenues 10-15'!C95</f>
        <v>101722</v>
      </c>
      <c r="D5110" s="2" t="str">
        <f t="shared" si="78"/>
        <v>Error?</v>
      </c>
    </row>
    <row r="5111" spans="1:4">
      <c r="A5111" s="5">
        <v>5052</v>
      </c>
      <c r="B5111" s="1144">
        <f>'Revenues 10-15'!C97</f>
        <v>0</v>
      </c>
      <c r="D5111" s="2" t="str">
        <f t="shared" si="78"/>
        <v>Error?</v>
      </c>
    </row>
    <row r="5112" spans="1:4">
      <c r="A5112" s="5">
        <v>5053</v>
      </c>
      <c r="B5112" s="1144">
        <f>'Revenues 10-15'!C98</f>
        <v>125732</v>
      </c>
      <c r="C5112" s="2" t="s">
        <v>516</v>
      </c>
      <c r="D5112" s="2" t="str">
        <f t="shared" si="78"/>
        <v>Error?</v>
      </c>
    </row>
    <row r="5113" spans="1:4">
      <c r="A5113" s="5">
        <v>5054</v>
      </c>
      <c r="B5113" s="1144">
        <f>'Revenues 10-15'!C100</f>
        <v>0</v>
      </c>
      <c r="D5113" s="2" t="str">
        <f t="shared" si="78"/>
        <v>Error?</v>
      </c>
    </row>
    <row r="5114" spans="1:4">
      <c r="A5114" s="5">
        <v>5055</v>
      </c>
      <c r="B5114" s="1144">
        <f>'Revenues 10-15'!C101</f>
        <v>5251</v>
      </c>
      <c r="D5114" s="2" t="str">
        <f t="shared" si="78"/>
        <v>Error?</v>
      </c>
    </row>
    <row r="5115" spans="1:4">
      <c r="A5115" s="5">
        <v>5056</v>
      </c>
      <c r="B5115" s="1144">
        <f>'Revenues 10-15'!C107</f>
        <v>0</v>
      </c>
      <c r="D5115" s="2" t="str">
        <f t="shared" si="78"/>
        <v>Error?</v>
      </c>
    </row>
    <row r="5116" spans="1:4">
      <c r="A5116" s="5">
        <v>5057</v>
      </c>
      <c r="B5116" s="1144">
        <f>'Revenues 10-15'!C108</f>
        <v>0</v>
      </c>
      <c r="D5116" s="2" t="str">
        <f t="shared" si="78"/>
        <v>Error?</v>
      </c>
    </row>
    <row r="5117" spans="1:4">
      <c r="A5117" s="5">
        <v>5058</v>
      </c>
      <c r="B5117" s="1144">
        <f>'Revenues 10-15'!C109</f>
        <v>74454</v>
      </c>
      <c r="D5117" s="2" t="str">
        <f t="shared" ref="D5117:D5180" si="79">IF(ISBLANK(B5117),"OK",IF(A5117-B5117=0,"OK","Error?"))</f>
        <v>Error?</v>
      </c>
    </row>
    <row r="5118" spans="1:4">
      <c r="A5118" s="5">
        <v>5059</v>
      </c>
      <c r="B5118" s="1144">
        <f>'Revenues 10-15'!C110</f>
        <v>205437</v>
      </c>
      <c r="D5118" s="2" t="str">
        <f t="shared" si="79"/>
        <v>Error?</v>
      </c>
    </row>
    <row r="5119" spans="1:4">
      <c r="A5119" s="5">
        <v>5060</v>
      </c>
      <c r="B5119" s="1144">
        <f>'Revenues 10-15'!C111</f>
        <v>10578136</v>
      </c>
      <c r="D5119" s="2" t="str">
        <f t="shared" si="79"/>
        <v>Error?</v>
      </c>
    </row>
    <row r="5120" spans="1:4">
      <c r="A5120" s="5">
        <v>5061</v>
      </c>
      <c r="B5120" s="1144">
        <f>'Revenues 10-15'!C114</f>
        <v>0</v>
      </c>
      <c r="C5120" s="2" t="s">
        <v>516</v>
      </c>
      <c r="D5120" s="2" t="str">
        <f t="shared" si="79"/>
        <v>Error?</v>
      </c>
    </row>
    <row r="5121" spans="1:4">
      <c r="A5121" s="5">
        <v>5062</v>
      </c>
      <c r="B5121" s="1144">
        <f>'Revenues 10-15'!C115</f>
        <v>0</v>
      </c>
      <c r="C5121" s="2" t="s">
        <v>516</v>
      </c>
      <c r="D5121" s="2" t="str">
        <f t="shared" si="79"/>
        <v>Error?</v>
      </c>
    </row>
    <row r="5122" spans="1:4">
      <c r="A5122" s="5">
        <v>5063</v>
      </c>
      <c r="B5122" s="1144">
        <f>'Revenues 10-15'!C116</f>
        <v>0</v>
      </c>
      <c r="D5122" s="2" t="str">
        <f t="shared" si="79"/>
        <v>Error?</v>
      </c>
    </row>
    <row r="5123" spans="1:4">
      <c r="A5123" s="5">
        <v>5064</v>
      </c>
      <c r="B5123" s="1144">
        <f>'Revenues 10-15'!C117</f>
        <v>0</v>
      </c>
      <c r="D5123" s="2" t="str">
        <f t="shared" si="79"/>
        <v>Error?</v>
      </c>
    </row>
    <row r="5124" spans="1:4">
      <c r="A5124" s="5">
        <v>5065</v>
      </c>
      <c r="B5124" s="1144">
        <f>'Revenues 10-15'!C120</f>
        <v>571832</v>
      </c>
      <c r="D5124" s="2" t="str">
        <f t="shared" si="79"/>
        <v>Error?</v>
      </c>
    </row>
    <row r="5125" spans="1:4">
      <c r="A5125" s="5">
        <v>5066</v>
      </c>
      <c r="B5125" s="1144">
        <f>'Revenues 10-15'!C121</f>
        <v>0</v>
      </c>
      <c r="C5125" s="2" t="s">
        <v>516</v>
      </c>
      <c r="D5125" s="2" t="str">
        <f t="shared" si="79"/>
        <v>Error?</v>
      </c>
    </row>
    <row r="5126" spans="1:4">
      <c r="A5126" s="10">
        <v>5067</v>
      </c>
      <c r="B5126" s="1144"/>
      <c r="D5126" s="2" t="str">
        <f t="shared" si="79"/>
        <v>OK</v>
      </c>
    </row>
    <row r="5127" spans="1:4">
      <c r="A5127" s="10">
        <v>5068</v>
      </c>
      <c r="B5127" s="1144"/>
      <c r="D5127" s="2" t="str">
        <f t="shared" si="79"/>
        <v>OK</v>
      </c>
    </row>
    <row r="5128" spans="1:4">
      <c r="A5128" s="10">
        <v>5069</v>
      </c>
      <c r="B5128" s="1144"/>
      <c r="D5128" s="2" t="str">
        <f t="shared" si="79"/>
        <v>OK</v>
      </c>
    </row>
    <row r="5129" spans="1:4">
      <c r="A5129" s="10">
        <v>5070</v>
      </c>
      <c r="B5129" s="1144"/>
      <c r="D5129" s="2" t="str">
        <f t="shared" si="79"/>
        <v>OK</v>
      </c>
    </row>
    <row r="5130" spans="1:4">
      <c r="A5130" s="5">
        <v>5071</v>
      </c>
      <c r="B5130" s="1144">
        <f>'Revenues 10-15'!C124</f>
        <v>571832</v>
      </c>
      <c r="D5130" s="2" t="str">
        <f t="shared" si="79"/>
        <v>Error?</v>
      </c>
    </row>
    <row r="5131" spans="1:4">
      <c r="A5131" s="5">
        <v>5072</v>
      </c>
      <c r="B5131" s="1144">
        <f>'Revenues 10-15'!C127</f>
        <v>16259</v>
      </c>
      <c r="D5131" s="2" t="str">
        <f t="shared" si="79"/>
        <v>Error?</v>
      </c>
    </row>
    <row r="5132" spans="1:4">
      <c r="A5132" s="5">
        <v>5073</v>
      </c>
      <c r="B5132" s="1144">
        <f>'Revenues 10-15'!C128</f>
        <v>0</v>
      </c>
      <c r="C5132" s="2" t="s">
        <v>516</v>
      </c>
      <c r="D5132" s="2" t="str">
        <f t="shared" si="79"/>
        <v>Error?</v>
      </c>
    </row>
    <row r="5133" spans="1:4">
      <c r="A5133" s="5">
        <v>5074</v>
      </c>
      <c r="B5133" s="1144">
        <f>'Revenues 10-15'!C129</f>
        <v>0</v>
      </c>
      <c r="D5133" s="2" t="str">
        <f t="shared" si="79"/>
        <v>Error?</v>
      </c>
    </row>
    <row r="5134" spans="1:4">
      <c r="A5134" s="10">
        <v>5075</v>
      </c>
      <c r="B5134" s="1144"/>
      <c r="D5134" s="2" t="str">
        <f t="shared" si="79"/>
        <v>OK</v>
      </c>
    </row>
    <row r="5135" spans="1:4">
      <c r="A5135" s="5">
        <v>5076</v>
      </c>
      <c r="B5135" s="1144">
        <f>'Revenues 10-15'!C130</f>
        <v>0</v>
      </c>
      <c r="D5135" s="2" t="str">
        <f t="shared" si="79"/>
        <v>Error?</v>
      </c>
    </row>
    <row r="5136" spans="1:4">
      <c r="A5136" s="10">
        <v>5077</v>
      </c>
      <c r="B5136" s="1144"/>
      <c r="D5136" s="2" t="str">
        <f t="shared" si="79"/>
        <v>OK</v>
      </c>
    </row>
    <row r="5137" spans="1:4">
      <c r="A5137" s="5">
        <v>5078</v>
      </c>
      <c r="B5137" s="1144">
        <f>'Revenues 10-15'!C131</f>
        <v>0</v>
      </c>
      <c r="D5137" s="2" t="str">
        <f t="shared" si="79"/>
        <v>Error?</v>
      </c>
    </row>
    <row r="5138" spans="1:4">
      <c r="A5138" s="10">
        <v>5079</v>
      </c>
      <c r="B5138" s="1144"/>
      <c r="D5138" s="2" t="str">
        <f t="shared" si="79"/>
        <v>OK</v>
      </c>
    </row>
    <row r="5139" spans="1:4">
      <c r="A5139" s="10">
        <v>5080</v>
      </c>
      <c r="B5139" s="1144"/>
      <c r="D5139" s="2" t="str">
        <f t="shared" si="79"/>
        <v>OK</v>
      </c>
    </row>
    <row r="5140" spans="1:4">
      <c r="A5140" s="5">
        <v>5081</v>
      </c>
      <c r="B5140" s="1144">
        <f>'Revenues 10-15'!C132</f>
        <v>0</v>
      </c>
      <c r="D5140" s="2" t="str">
        <f t="shared" si="79"/>
        <v>Error?</v>
      </c>
    </row>
    <row r="5141" spans="1:4">
      <c r="A5141" s="10">
        <v>5082</v>
      </c>
      <c r="B5141" s="1144"/>
      <c r="D5141" s="2" t="str">
        <f t="shared" si="79"/>
        <v>OK</v>
      </c>
    </row>
    <row r="5142" spans="1:4">
      <c r="A5142" s="10">
        <v>5083</v>
      </c>
      <c r="B5142" s="1144"/>
      <c r="D5142" s="2" t="str">
        <f t="shared" si="79"/>
        <v>OK</v>
      </c>
    </row>
    <row r="5143" spans="1:4">
      <c r="A5143" s="10">
        <v>5084</v>
      </c>
      <c r="B5143" s="1144"/>
      <c r="D5143" s="2" t="str">
        <f t="shared" si="79"/>
        <v>OK</v>
      </c>
    </row>
    <row r="5144" spans="1:4">
      <c r="A5144" s="10">
        <v>5085</v>
      </c>
      <c r="B5144" s="1144"/>
      <c r="D5144" s="2" t="str">
        <f t="shared" si="79"/>
        <v>OK</v>
      </c>
    </row>
    <row r="5145" spans="1:4">
      <c r="A5145" s="5">
        <v>5086</v>
      </c>
      <c r="B5145" s="1144">
        <f>'Revenues 10-15'!C134</f>
        <v>16259</v>
      </c>
      <c r="D5145" s="2" t="str">
        <f t="shared" si="79"/>
        <v>Error?</v>
      </c>
    </row>
    <row r="5146" spans="1:4">
      <c r="A5146" s="5">
        <v>5087</v>
      </c>
      <c r="B5146" s="1144">
        <f>'Revenues 10-15'!C136</f>
        <v>0</v>
      </c>
      <c r="D5146" s="2" t="str">
        <f t="shared" si="79"/>
        <v>Error?</v>
      </c>
    </row>
    <row r="5147" spans="1:4">
      <c r="A5147" s="10">
        <v>5088</v>
      </c>
      <c r="B5147" s="1144"/>
      <c r="C5147" s="2" t="s">
        <v>516</v>
      </c>
      <c r="D5147" s="2" t="str">
        <f t="shared" si="79"/>
        <v>OK</v>
      </c>
    </row>
    <row r="5148" spans="1:4">
      <c r="A5148" s="10">
        <v>5089</v>
      </c>
      <c r="B5148" s="1144"/>
      <c r="D5148" s="2" t="str">
        <f t="shared" si="79"/>
        <v>OK</v>
      </c>
    </row>
    <row r="5149" spans="1:4">
      <c r="A5149" s="10">
        <v>5090</v>
      </c>
      <c r="B5149" s="1144"/>
      <c r="D5149" s="2" t="str">
        <f t="shared" si="79"/>
        <v>OK</v>
      </c>
    </row>
    <row r="5150" spans="1:4">
      <c r="A5150" s="5">
        <v>5091</v>
      </c>
      <c r="B5150" s="1144">
        <f>'Revenues 10-15'!C137</f>
        <v>0</v>
      </c>
      <c r="D5150" s="2" t="str">
        <f t="shared" si="79"/>
        <v>Error?</v>
      </c>
    </row>
    <row r="5151" spans="1:4">
      <c r="A5151" s="5">
        <v>5092</v>
      </c>
      <c r="B5151" s="1144">
        <f>'Revenues 10-15'!C138</f>
        <v>0</v>
      </c>
      <c r="D5151" s="2" t="str">
        <f t="shared" si="79"/>
        <v>Error?</v>
      </c>
    </row>
    <row r="5152" spans="1:4">
      <c r="A5152" s="10">
        <v>5093</v>
      </c>
      <c r="B5152" s="1144"/>
      <c r="D5152" s="2" t="str">
        <f t="shared" si="79"/>
        <v>OK</v>
      </c>
    </row>
    <row r="5153" spans="1:4">
      <c r="A5153" s="10">
        <v>5094</v>
      </c>
      <c r="B5153" s="1144"/>
      <c r="D5153" s="2" t="str">
        <f t="shared" si="79"/>
        <v>OK</v>
      </c>
    </row>
    <row r="5154" spans="1:4">
      <c r="A5154" s="10">
        <v>5095</v>
      </c>
      <c r="B5154" s="1144"/>
      <c r="D5154" s="2" t="str">
        <f t="shared" si="79"/>
        <v>OK</v>
      </c>
    </row>
    <row r="5155" spans="1:4">
      <c r="A5155" s="10">
        <v>5096</v>
      </c>
      <c r="B5155" s="1144"/>
      <c r="D5155" s="2" t="str">
        <f t="shared" si="79"/>
        <v>OK</v>
      </c>
    </row>
    <row r="5156" spans="1:4">
      <c r="A5156" s="10">
        <v>5097</v>
      </c>
      <c r="B5156" s="1144"/>
      <c r="D5156" s="2" t="str">
        <f t="shared" si="79"/>
        <v>OK</v>
      </c>
    </row>
    <row r="5157" spans="1:4">
      <c r="A5157" s="10">
        <v>5098</v>
      </c>
      <c r="B5157" s="1144"/>
      <c r="D5157" s="2" t="str">
        <f t="shared" si="79"/>
        <v>OK</v>
      </c>
    </row>
    <row r="5158" spans="1:4">
      <c r="A5158" s="10">
        <v>5099</v>
      </c>
      <c r="B5158" s="1144"/>
      <c r="D5158" s="2" t="str">
        <f t="shared" si="79"/>
        <v>OK</v>
      </c>
    </row>
    <row r="5159" spans="1:4">
      <c r="A5159" s="5">
        <v>5100</v>
      </c>
      <c r="B5159" s="1144">
        <f>'Revenues 10-15'!C143</f>
        <v>0</v>
      </c>
      <c r="D5159" s="2" t="str">
        <f t="shared" si="79"/>
        <v>Error?</v>
      </c>
    </row>
    <row r="5160" spans="1:4">
      <c r="A5160" s="10">
        <v>5101</v>
      </c>
      <c r="B5160" s="1144"/>
      <c r="D5160" s="2" t="str">
        <f t="shared" si="79"/>
        <v>OK</v>
      </c>
    </row>
    <row r="5161" spans="1:4">
      <c r="A5161" s="5">
        <v>5102</v>
      </c>
      <c r="B5161" s="1144">
        <f>'Revenues 10-15'!C145</f>
        <v>0</v>
      </c>
      <c r="C5161" s="2" t="s">
        <v>516</v>
      </c>
      <c r="D5161" s="2" t="str">
        <f t="shared" si="79"/>
        <v>Error?</v>
      </c>
    </row>
    <row r="5162" spans="1:4">
      <c r="A5162" s="5">
        <v>5103</v>
      </c>
      <c r="B5162" s="1144">
        <f>'Revenues 10-15'!C146</f>
        <v>0</v>
      </c>
      <c r="D5162" s="2" t="str">
        <f t="shared" si="79"/>
        <v>Error?</v>
      </c>
    </row>
    <row r="5163" spans="1:4">
      <c r="A5163" s="5">
        <v>5104</v>
      </c>
      <c r="B5163" s="1144">
        <f>'Revenues 10-15'!C147</f>
        <v>0</v>
      </c>
      <c r="D5163" s="2" t="str">
        <f t="shared" si="79"/>
        <v>Error?</v>
      </c>
    </row>
    <row r="5164" spans="1:4">
      <c r="A5164" s="10">
        <v>5105</v>
      </c>
      <c r="B5164" s="1144"/>
      <c r="D5164" s="2" t="str">
        <f t="shared" si="79"/>
        <v>OK</v>
      </c>
    </row>
    <row r="5165" spans="1:4">
      <c r="A5165" s="5">
        <v>5106</v>
      </c>
      <c r="B5165" s="1144">
        <f>'Revenues 10-15'!C148</f>
        <v>0</v>
      </c>
      <c r="C5165" s="2" t="s">
        <v>516</v>
      </c>
      <c r="D5165" s="2" t="str">
        <f t="shared" si="79"/>
        <v>Error?</v>
      </c>
    </row>
    <row r="5166" spans="1:4">
      <c r="A5166" s="5">
        <v>5107</v>
      </c>
      <c r="B5166" s="1144">
        <f>'Revenues 10-15'!C150</f>
        <v>0</v>
      </c>
      <c r="D5166" s="2" t="str">
        <f t="shared" si="79"/>
        <v>Error?</v>
      </c>
    </row>
    <row r="5167" spans="1:4">
      <c r="A5167" s="10">
        <v>5108</v>
      </c>
      <c r="B5167" s="1144"/>
      <c r="D5167" s="2" t="str">
        <f t="shared" si="79"/>
        <v>OK</v>
      </c>
    </row>
    <row r="5168" spans="1:4">
      <c r="A5168" s="10">
        <v>5109</v>
      </c>
      <c r="B5168" s="1144"/>
      <c r="D5168" s="2" t="str">
        <f t="shared" si="79"/>
        <v>OK</v>
      </c>
    </row>
    <row r="5169" spans="1:4">
      <c r="A5169" s="5">
        <v>5110</v>
      </c>
      <c r="B5169" s="1144">
        <f>'Revenues 10-15'!C151</f>
        <v>0</v>
      </c>
      <c r="D5169" s="2" t="str">
        <f t="shared" si="79"/>
        <v>Error?</v>
      </c>
    </row>
    <row r="5170" spans="1:4">
      <c r="A5170" s="10">
        <v>5111</v>
      </c>
      <c r="B5170" s="1144"/>
      <c r="D5170" s="2" t="str">
        <f t="shared" si="79"/>
        <v>OK</v>
      </c>
    </row>
    <row r="5171" spans="1:4">
      <c r="A5171" s="10">
        <v>5112</v>
      </c>
      <c r="B5171" s="1144"/>
      <c r="D5171" s="2" t="str">
        <f t="shared" si="79"/>
        <v>OK</v>
      </c>
    </row>
    <row r="5172" spans="1:4">
      <c r="A5172" s="10">
        <v>5113</v>
      </c>
      <c r="B5172" s="1144"/>
      <c r="D5172" s="2" t="str">
        <f t="shared" si="79"/>
        <v>OK</v>
      </c>
    </row>
    <row r="5173" spans="1:4">
      <c r="A5173" s="5">
        <v>5114</v>
      </c>
      <c r="B5173" s="1144">
        <f>'Revenues 10-15'!C154</f>
        <v>0</v>
      </c>
      <c r="D5173" s="2" t="str">
        <f t="shared" si="79"/>
        <v>Error?</v>
      </c>
    </row>
    <row r="5174" spans="1:4">
      <c r="A5174" s="10">
        <v>5115</v>
      </c>
      <c r="B5174" s="1144"/>
      <c r="D5174" s="2" t="str">
        <f t="shared" si="79"/>
        <v>OK</v>
      </c>
    </row>
    <row r="5175" spans="1:4">
      <c r="A5175" s="5">
        <v>5116</v>
      </c>
      <c r="B5175" s="1144">
        <f>'Revenues 10-15'!C155</f>
        <v>0</v>
      </c>
      <c r="D5175" s="2" t="str">
        <f t="shared" si="79"/>
        <v>Error?</v>
      </c>
    </row>
    <row r="5176" spans="1:4">
      <c r="A5176" s="5">
        <v>5117</v>
      </c>
      <c r="B5176" s="1144">
        <f>'Revenues 10-15'!C157</f>
        <v>0</v>
      </c>
      <c r="D5176" s="2" t="str">
        <f t="shared" si="79"/>
        <v>Error?</v>
      </c>
    </row>
    <row r="5177" spans="1:4">
      <c r="A5177" s="10">
        <v>5118</v>
      </c>
      <c r="B5177" s="1144"/>
      <c r="D5177" s="2" t="str">
        <f t="shared" si="79"/>
        <v>OK</v>
      </c>
    </row>
    <row r="5178" spans="1:4">
      <c r="A5178" s="10">
        <v>5119</v>
      </c>
      <c r="B5178" s="1144"/>
      <c r="C5178" s="2" t="s">
        <v>516</v>
      </c>
      <c r="D5178" s="2" t="str">
        <f t="shared" si="79"/>
        <v>OK</v>
      </c>
    </row>
    <row r="5179" spans="1:4">
      <c r="A5179" s="5">
        <v>5120</v>
      </c>
      <c r="B5179" s="1144">
        <f>'Revenues 10-15'!C158</f>
        <v>0</v>
      </c>
      <c r="D5179" s="2" t="str">
        <f t="shared" si="79"/>
        <v>Error?</v>
      </c>
    </row>
    <row r="5180" spans="1:4">
      <c r="A5180" s="10">
        <v>5121</v>
      </c>
      <c r="B5180" s="1144"/>
      <c r="D5180" s="2" t="str">
        <f t="shared" si="79"/>
        <v>OK</v>
      </c>
    </row>
    <row r="5181" spans="1:4">
      <c r="A5181" s="10">
        <v>5122</v>
      </c>
      <c r="B5181" s="1144"/>
      <c r="D5181" s="2" t="str">
        <f t="shared" ref="D5181:D5244" si="80">IF(ISBLANK(B5181),"OK",IF(A5181-B5181=0,"OK","Error?"))</f>
        <v>OK</v>
      </c>
    </row>
    <row r="5182" spans="1:4">
      <c r="A5182" s="10">
        <v>5123</v>
      </c>
      <c r="B5182" s="1144"/>
      <c r="D5182" s="2" t="str">
        <f t="shared" si="80"/>
        <v>OK</v>
      </c>
    </row>
    <row r="5183" spans="1:4">
      <c r="A5183" s="10">
        <v>5124</v>
      </c>
      <c r="B5183" s="1144"/>
      <c r="D5183" s="2" t="str">
        <f t="shared" si="80"/>
        <v>OK</v>
      </c>
    </row>
    <row r="5184" spans="1:4">
      <c r="A5184" s="10">
        <v>5125</v>
      </c>
      <c r="B5184" s="1144"/>
      <c r="D5184" s="2" t="str">
        <f t="shared" si="80"/>
        <v>OK</v>
      </c>
    </row>
    <row r="5185" spans="1:5">
      <c r="A5185" s="5">
        <v>5126</v>
      </c>
      <c r="B5185" s="1144">
        <f>'Revenues 10-15'!C159</f>
        <v>0</v>
      </c>
      <c r="D5185" s="2" t="str">
        <f t="shared" si="80"/>
        <v>Error?</v>
      </c>
    </row>
    <row r="5186" spans="1:5">
      <c r="A5186" s="10">
        <v>5127</v>
      </c>
      <c r="B5186" s="1144"/>
      <c r="D5186" s="2" t="str">
        <f t="shared" si="80"/>
        <v>OK</v>
      </c>
    </row>
    <row r="5187" spans="1:5">
      <c r="A5187" s="10">
        <v>5128</v>
      </c>
      <c r="B5187" s="1144"/>
      <c r="D5187" s="2" t="str">
        <f t="shared" si="80"/>
        <v>OK</v>
      </c>
    </row>
    <row r="5188" spans="1:5">
      <c r="A5188" s="10">
        <v>5129</v>
      </c>
      <c r="B5188" s="1144"/>
      <c r="D5188" s="2" t="str">
        <f t="shared" si="80"/>
        <v>OK</v>
      </c>
    </row>
    <row r="5189" spans="1:5">
      <c r="A5189" s="10">
        <v>5130</v>
      </c>
      <c r="B5189" s="1144"/>
      <c r="D5189" s="2" t="str">
        <f t="shared" si="80"/>
        <v>OK</v>
      </c>
    </row>
    <row r="5190" spans="1:5">
      <c r="A5190" s="10">
        <v>5131</v>
      </c>
      <c r="B5190" s="1144"/>
      <c r="D5190" s="2" t="str">
        <f t="shared" si="80"/>
        <v>OK</v>
      </c>
    </row>
    <row r="5191" spans="1:5">
      <c r="A5191" s="10">
        <v>5132</v>
      </c>
      <c r="B5191" s="1144"/>
      <c r="D5191" s="2" t="str">
        <f t="shared" si="80"/>
        <v>OK</v>
      </c>
    </row>
    <row r="5192" spans="1:5">
      <c r="A5192" s="5">
        <v>5133</v>
      </c>
      <c r="B5192" s="1144">
        <f>'Revenues 10-15'!C160</f>
        <v>0</v>
      </c>
      <c r="D5192" s="2" t="str">
        <f t="shared" si="80"/>
        <v>Error?</v>
      </c>
    </row>
    <row r="5193" spans="1:5">
      <c r="A5193" s="10">
        <v>5134</v>
      </c>
      <c r="B5193" s="1144"/>
      <c r="D5193" s="2" t="str">
        <f t="shared" si="80"/>
        <v>OK</v>
      </c>
    </row>
    <row r="5194" spans="1:5">
      <c r="A5194" s="5">
        <v>5135</v>
      </c>
      <c r="B5194" s="1144">
        <f>'Revenues 10-15'!C161</f>
        <v>0</v>
      </c>
      <c r="D5194" s="2" t="str">
        <f t="shared" si="80"/>
        <v>Error?</v>
      </c>
    </row>
    <row r="5195" spans="1:5">
      <c r="A5195" s="10">
        <v>5136</v>
      </c>
      <c r="B5195" s="1144"/>
      <c r="D5195" s="2" t="str">
        <f t="shared" si="80"/>
        <v>OK</v>
      </c>
    </row>
    <row r="5196" spans="1:5">
      <c r="A5196" s="10">
        <v>5137</v>
      </c>
      <c r="B5196" s="1144"/>
      <c r="D5196" s="2" t="str">
        <f t="shared" si="80"/>
        <v>OK</v>
      </c>
    </row>
    <row r="5197" spans="1:5">
      <c r="A5197" s="10">
        <v>5138</v>
      </c>
      <c r="B5197" s="1144"/>
      <c r="D5197" s="2" t="str">
        <f t="shared" si="80"/>
        <v>OK</v>
      </c>
      <c r="E5197" s="4" t="s">
        <v>1432</v>
      </c>
    </row>
    <row r="5198" spans="1:5">
      <c r="A5198" s="10">
        <v>5139</v>
      </c>
      <c r="B5198" s="1144"/>
      <c r="D5198" s="2" t="str">
        <f t="shared" si="80"/>
        <v>OK</v>
      </c>
      <c r="E5198" s="4" t="s">
        <v>1432</v>
      </c>
    </row>
    <row r="5199" spans="1:5">
      <c r="A5199" s="10">
        <v>5140</v>
      </c>
      <c r="B5199" s="1144"/>
      <c r="D5199" s="2" t="str">
        <f t="shared" si="80"/>
        <v>OK</v>
      </c>
    </row>
    <row r="5200" spans="1:5">
      <c r="A5200" s="10">
        <v>5141</v>
      </c>
      <c r="B5200" s="1144"/>
      <c r="D5200" s="2" t="str">
        <f t="shared" si="80"/>
        <v>OK</v>
      </c>
    </row>
    <row r="5201" spans="1:4">
      <c r="A5201" s="10">
        <v>5142</v>
      </c>
      <c r="B5201" s="1144"/>
      <c r="D5201" s="2" t="str">
        <f t="shared" si="80"/>
        <v>OK</v>
      </c>
    </row>
    <row r="5202" spans="1:4">
      <c r="A5202" s="10">
        <v>5143</v>
      </c>
      <c r="B5202" s="1144"/>
      <c r="D5202" s="2" t="str">
        <f t="shared" si="80"/>
        <v>OK</v>
      </c>
    </row>
    <row r="5203" spans="1:4">
      <c r="A5203" s="10">
        <v>5144</v>
      </c>
      <c r="B5203" s="1144"/>
      <c r="D5203" s="2" t="str">
        <f t="shared" si="80"/>
        <v>OK</v>
      </c>
    </row>
    <row r="5204" spans="1:4">
      <c r="A5204" s="10">
        <v>5145</v>
      </c>
      <c r="B5204" s="1144"/>
      <c r="D5204" s="2" t="str">
        <f t="shared" si="80"/>
        <v>OK</v>
      </c>
    </row>
    <row r="5205" spans="1:4">
      <c r="A5205" s="10">
        <v>5146</v>
      </c>
      <c r="B5205" s="1144"/>
      <c r="D5205" s="2" t="str">
        <f t="shared" si="80"/>
        <v>OK</v>
      </c>
    </row>
    <row r="5206" spans="1:4">
      <c r="A5206" s="10">
        <v>5147</v>
      </c>
      <c r="B5206" s="1144"/>
      <c r="D5206" s="2" t="str">
        <f t="shared" si="80"/>
        <v>OK</v>
      </c>
    </row>
    <row r="5207" spans="1:4">
      <c r="A5207" s="10">
        <v>5148</v>
      </c>
      <c r="B5207" s="1144"/>
      <c r="D5207" s="2" t="str">
        <f t="shared" si="80"/>
        <v>OK</v>
      </c>
    </row>
    <row r="5208" spans="1:4">
      <c r="A5208" s="10">
        <v>5149</v>
      </c>
      <c r="B5208" s="1144"/>
      <c r="D5208" s="2" t="str">
        <f t="shared" si="80"/>
        <v>OK</v>
      </c>
    </row>
    <row r="5209" spans="1:4">
      <c r="A5209" s="10">
        <v>5150</v>
      </c>
      <c r="B5209" s="1144"/>
      <c r="D5209" s="2" t="str">
        <f t="shared" si="80"/>
        <v>OK</v>
      </c>
    </row>
    <row r="5210" spans="1:4">
      <c r="A5210" s="10">
        <v>5151</v>
      </c>
      <c r="B5210" s="1144"/>
      <c r="D5210" s="2" t="str">
        <f t="shared" si="80"/>
        <v>OK</v>
      </c>
    </row>
    <row r="5211" spans="1:4">
      <c r="A5211" s="10">
        <v>5152</v>
      </c>
      <c r="B5211" s="1144"/>
      <c r="D5211" s="2" t="str">
        <f t="shared" si="80"/>
        <v>OK</v>
      </c>
    </row>
    <row r="5212" spans="1:4">
      <c r="A5212" s="5">
        <v>5153</v>
      </c>
      <c r="B5212" s="1144">
        <f>'Revenues 10-15'!C171</f>
        <v>17009</v>
      </c>
      <c r="D5212" s="2" t="str">
        <f t="shared" si="80"/>
        <v>Error?</v>
      </c>
    </row>
    <row r="5213" spans="1:4">
      <c r="A5213" s="10">
        <v>5154</v>
      </c>
      <c r="B5213" s="1144"/>
      <c r="D5213" s="2" t="str">
        <f t="shared" si="80"/>
        <v>OK</v>
      </c>
    </row>
    <row r="5214" spans="1:4">
      <c r="A5214" s="10">
        <v>5155</v>
      </c>
      <c r="B5214" s="1144"/>
      <c r="C5214" s="2" t="s">
        <v>516</v>
      </c>
      <c r="D5214" s="2" t="str">
        <f t="shared" si="80"/>
        <v>OK</v>
      </c>
    </row>
    <row r="5215" spans="1:4">
      <c r="A5215" s="10">
        <v>5156</v>
      </c>
      <c r="B5215" s="1144"/>
      <c r="D5215" s="2" t="str">
        <f t="shared" si="80"/>
        <v>OK</v>
      </c>
    </row>
    <row r="5216" spans="1:4">
      <c r="A5216" s="10">
        <v>5157</v>
      </c>
      <c r="B5216" s="1144"/>
      <c r="D5216" s="2" t="str">
        <f t="shared" si="80"/>
        <v>OK</v>
      </c>
    </row>
    <row r="5217" spans="1:4">
      <c r="A5217" s="10">
        <v>5158</v>
      </c>
      <c r="B5217" s="1144"/>
      <c r="D5217" s="2" t="str">
        <f t="shared" si="80"/>
        <v>OK</v>
      </c>
    </row>
    <row r="5218" spans="1:4">
      <c r="A5218" s="10">
        <v>5159</v>
      </c>
      <c r="B5218" s="1144"/>
      <c r="D5218" s="2" t="str">
        <f t="shared" si="80"/>
        <v>OK</v>
      </c>
    </row>
    <row r="5219" spans="1:4">
      <c r="A5219" s="10">
        <v>5160</v>
      </c>
      <c r="B5219" s="1144"/>
      <c r="D5219" s="2" t="str">
        <f t="shared" si="80"/>
        <v>OK</v>
      </c>
    </row>
    <row r="5220" spans="1:4">
      <c r="A5220" s="10">
        <v>5161</v>
      </c>
      <c r="B5220" s="1144"/>
      <c r="D5220" s="2" t="str">
        <f t="shared" si="80"/>
        <v>OK</v>
      </c>
    </row>
    <row r="5221" spans="1:4">
      <c r="A5221" s="5">
        <v>5162</v>
      </c>
      <c r="B5221" s="1144">
        <f>'Revenues 10-15'!C172</f>
        <v>588841</v>
      </c>
      <c r="D5221" s="2" t="str">
        <f t="shared" si="80"/>
        <v>Error?</v>
      </c>
    </row>
    <row r="5222" spans="1:4">
      <c r="A5222" s="5">
        <v>5163</v>
      </c>
      <c r="B5222" s="1144">
        <f>'Revenues 10-15'!C175</f>
        <v>0</v>
      </c>
      <c r="D5222" s="2" t="str">
        <f t="shared" si="80"/>
        <v>Error?</v>
      </c>
    </row>
    <row r="5223" spans="1:4">
      <c r="A5223" s="5">
        <v>5164</v>
      </c>
      <c r="B5223" s="1144">
        <f>'Revenues 10-15'!C177</f>
        <v>0</v>
      </c>
      <c r="C5223" s="2" t="s">
        <v>516</v>
      </c>
      <c r="D5223" s="2" t="str">
        <f t="shared" si="80"/>
        <v>Error?</v>
      </c>
    </row>
    <row r="5224" spans="1:4">
      <c r="A5224" s="10">
        <v>5165</v>
      </c>
      <c r="B5224" s="1144"/>
      <c r="D5224" s="2" t="str">
        <f t="shared" si="80"/>
        <v>OK</v>
      </c>
    </row>
    <row r="5225" spans="1:4">
      <c r="A5225" s="10">
        <v>5166</v>
      </c>
      <c r="B5225" s="1144"/>
      <c r="C5225" s="2" t="s">
        <v>516</v>
      </c>
      <c r="D5225" s="2" t="str">
        <f t="shared" si="80"/>
        <v>OK</v>
      </c>
    </row>
    <row r="5226" spans="1:4">
      <c r="A5226" s="10">
        <v>5167</v>
      </c>
      <c r="B5226" s="1144"/>
      <c r="D5226" s="2" t="str">
        <f t="shared" si="80"/>
        <v>OK</v>
      </c>
    </row>
    <row r="5227" spans="1:4">
      <c r="A5227" s="10">
        <v>5168</v>
      </c>
      <c r="B5227" s="1144"/>
      <c r="D5227" s="2" t="str">
        <f t="shared" si="80"/>
        <v>OK</v>
      </c>
    </row>
    <row r="5228" spans="1:4">
      <c r="A5228" s="5">
        <v>5169</v>
      </c>
      <c r="B5228" s="1144">
        <f>'Revenues 10-15'!C179</f>
        <v>0</v>
      </c>
      <c r="D5228" s="2" t="str">
        <f t="shared" si="80"/>
        <v>Error?</v>
      </c>
    </row>
    <row r="5229" spans="1:4">
      <c r="A5229" s="5">
        <v>5170</v>
      </c>
      <c r="B5229" s="1144">
        <f>'Revenues 10-15'!C180</f>
        <v>0</v>
      </c>
      <c r="D5229" s="2" t="str">
        <f t="shared" si="80"/>
        <v>Error?</v>
      </c>
    </row>
    <row r="5230" spans="1:4">
      <c r="A5230" s="5">
        <v>5171</v>
      </c>
      <c r="B5230" s="1144">
        <f>'Revenues 10-15'!C183</f>
        <v>0</v>
      </c>
      <c r="D5230" s="2" t="str">
        <f t="shared" si="80"/>
        <v>Error?</v>
      </c>
    </row>
    <row r="5231" spans="1:4">
      <c r="A5231" s="5">
        <v>5172</v>
      </c>
      <c r="B5231" s="1144">
        <f>'Revenues 10-15'!C186</f>
        <v>0</v>
      </c>
      <c r="D5231" s="2" t="str">
        <f t="shared" si="80"/>
        <v>Error?</v>
      </c>
    </row>
    <row r="5232" spans="1:4">
      <c r="A5232" s="10">
        <v>5173</v>
      </c>
      <c r="B5232" s="1144"/>
      <c r="C5232" s="2" t="s">
        <v>516</v>
      </c>
      <c r="D5232" s="2" t="str">
        <f t="shared" si="80"/>
        <v>OK</v>
      </c>
    </row>
    <row r="5233" spans="1:4">
      <c r="A5233" s="10">
        <v>5174</v>
      </c>
      <c r="B5233" s="1144"/>
      <c r="D5233" s="2" t="str">
        <f t="shared" si="80"/>
        <v>OK</v>
      </c>
    </row>
    <row r="5234" spans="1:4">
      <c r="A5234" s="10">
        <v>5175</v>
      </c>
      <c r="B5234" s="1144"/>
      <c r="D5234" s="2" t="str">
        <f t="shared" si="80"/>
        <v>OK</v>
      </c>
    </row>
    <row r="5235" spans="1:4">
      <c r="A5235" s="10">
        <v>5176</v>
      </c>
      <c r="B5235" s="1144"/>
      <c r="D5235" s="2" t="str">
        <f t="shared" si="80"/>
        <v>OK</v>
      </c>
    </row>
    <row r="5236" spans="1:4">
      <c r="A5236" s="10">
        <v>5177</v>
      </c>
      <c r="B5236" s="1144"/>
      <c r="D5236" s="2" t="str">
        <f t="shared" si="80"/>
        <v>OK</v>
      </c>
    </row>
    <row r="5237" spans="1:4">
      <c r="A5237" s="5">
        <v>5178</v>
      </c>
      <c r="B5237" s="1144">
        <f>'Revenues 10-15'!C193</f>
        <v>0</v>
      </c>
      <c r="D5237" s="2" t="str">
        <f t="shared" si="80"/>
        <v>Error?</v>
      </c>
    </row>
    <row r="5238" spans="1:4">
      <c r="A5238" s="5">
        <v>5179</v>
      </c>
      <c r="B5238" s="1144">
        <f>'Revenues 10-15'!C194</f>
        <v>0</v>
      </c>
      <c r="D5238" s="2" t="str">
        <f t="shared" si="80"/>
        <v>Error?</v>
      </c>
    </row>
    <row r="5239" spans="1:4">
      <c r="A5239" s="5">
        <v>5180</v>
      </c>
      <c r="B5239" s="1144">
        <f>'Revenues 10-15'!C195</f>
        <v>0</v>
      </c>
      <c r="D5239" s="2" t="str">
        <f t="shared" si="80"/>
        <v>Error?</v>
      </c>
    </row>
    <row r="5240" spans="1:4">
      <c r="A5240" s="5">
        <v>5181</v>
      </c>
      <c r="B5240" s="1144">
        <f>'Revenues 10-15'!C196</f>
        <v>0</v>
      </c>
      <c r="D5240" s="2" t="str">
        <f t="shared" si="80"/>
        <v>Error?</v>
      </c>
    </row>
    <row r="5241" spans="1:4">
      <c r="A5241" s="5">
        <v>5182</v>
      </c>
      <c r="B5241" s="1144">
        <f>'Revenues 10-15'!C197</f>
        <v>0</v>
      </c>
      <c r="D5241" s="2" t="str">
        <f t="shared" si="80"/>
        <v>Error?</v>
      </c>
    </row>
    <row r="5242" spans="1:4">
      <c r="A5242" s="10">
        <v>5183</v>
      </c>
      <c r="B5242" s="1144"/>
      <c r="D5242" s="2" t="str">
        <f t="shared" si="80"/>
        <v>OK</v>
      </c>
    </row>
    <row r="5243" spans="1:4">
      <c r="A5243" s="10">
        <v>5184</v>
      </c>
      <c r="B5243" s="1144"/>
      <c r="D5243" s="2" t="str">
        <f t="shared" si="80"/>
        <v>OK</v>
      </c>
    </row>
    <row r="5244" spans="1:4">
      <c r="A5244" s="5">
        <v>5185</v>
      </c>
      <c r="B5244" s="1144">
        <f>'Revenues 10-15'!C200</f>
        <v>0</v>
      </c>
      <c r="D5244" s="2" t="str">
        <f t="shared" si="80"/>
        <v>Error?</v>
      </c>
    </row>
    <row r="5245" spans="1:4">
      <c r="A5245" s="5">
        <v>5186</v>
      </c>
      <c r="B5245" s="1144">
        <f>'Revenues 10-15'!C202</f>
        <v>19475</v>
      </c>
      <c r="D5245" s="2" t="str">
        <f t="shared" ref="D5245:D5308" si="81">IF(ISBLANK(B5245),"OK",IF(A5245-B5245=0,"OK","Error?"))</f>
        <v>Error?</v>
      </c>
    </row>
    <row r="5246" spans="1:4">
      <c r="A5246" s="5">
        <v>5187</v>
      </c>
      <c r="B5246" s="1144">
        <f>'Revenues 10-15'!C203</f>
        <v>0</v>
      </c>
      <c r="C5246" s="2" t="s">
        <v>516</v>
      </c>
      <c r="D5246" s="2" t="str">
        <f t="shared" si="81"/>
        <v>Error?</v>
      </c>
    </row>
    <row r="5247" spans="1:4">
      <c r="A5247" s="10">
        <v>5188</v>
      </c>
      <c r="B5247" s="1144"/>
      <c r="D5247" s="2" t="str">
        <f t="shared" si="81"/>
        <v>OK</v>
      </c>
    </row>
    <row r="5248" spans="1:4">
      <c r="A5248" s="10">
        <v>5189</v>
      </c>
      <c r="B5248" s="1144"/>
      <c r="D5248" s="2" t="str">
        <f t="shared" si="81"/>
        <v>OK</v>
      </c>
    </row>
    <row r="5249" spans="1:5">
      <c r="A5249" s="10">
        <v>5190</v>
      </c>
      <c r="B5249" s="1144"/>
      <c r="D5249" s="2" t="str">
        <f t="shared" si="81"/>
        <v>OK</v>
      </c>
    </row>
    <row r="5250" spans="1:5">
      <c r="A5250" s="10">
        <v>5191</v>
      </c>
      <c r="B5250" s="1144"/>
      <c r="D5250" s="2" t="str">
        <f t="shared" si="81"/>
        <v>OK</v>
      </c>
    </row>
    <row r="5251" spans="1:5">
      <c r="A5251" s="10">
        <v>5192</v>
      </c>
      <c r="B5251" s="1144"/>
      <c r="D5251" s="2" t="str">
        <f t="shared" si="81"/>
        <v>OK</v>
      </c>
    </row>
    <row r="5252" spans="1:5">
      <c r="A5252" s="10">
        <v>5193</v>
      </c>
      <c r="B5252" s="1144"/>
      <c r="D5252" s="2" t="str">
        <f t="shared" si="81"/>
        <v>OK</v>
      </c>
      <c r="E5252" s="4" t="s">
        <v>1432</v>
      </c>
    </row>
    <row r="5253" spans="1:5">
      <c r="A5253" s="5">
        <v>5194</v>
      </c>
      <c r="B5253" s="1144">
        <f>'Revenues 10-15'!C204</f>
        <v>0</v>
      </c>
      <c r="D5253" s="2" t="str">
        <f t="shared" si="81"/>
        <v>Error?</v>
      </c>
    </row>
    <row r="5254" spans="1:5">
      <c r="A5254" s="5">
        <v>5195</v>
      </c>
      <c r="B5254" s="1144">
        <f>'Revenues 10-15'!C208</f>
        <v>0</v>
      </c>
      <c r="D5254" s="2" t="str">
        <f t="shared" si="81"/>
        <v>Error?</v>
      </c>
    </row>
    <row r="5255" spans="1:5">
      <c r="A5255" s="10">
        <v>5196</v>
      </c>
      <c r="B5255" s="1144"/>
      <c r="D5255" s="2" t="str">
        <f t="shared" si="81"/>
        <v>OK</v>
      </c>
    </row>
    <row r="5256" spans="1:5">
      <c r="A5256" s="10">
        <v>5197</v>
      </c>
      <c r="B5256" s="1144"/>
      <c r="D5256" s="2" t="str">
        <f t="shared" si="81"/>
        <v>OK</v>
      </c>
    </row>
    <row r="5257" spans="1:5">
      <c r="A5257" s="10">
        <v>5198</v>
      </c>
      <c r="B5257" s="1144"/>
      <c r="D5257" s="2" t="str">
        <f t="shared" si="81"/>
        <v>OK</v>
      </c>
    </row>
    <row r="5258" spans="1:5">
      <c r="A5258" s="5">
        <v>5199</v>
      </c>
      <c r="B5258" s="1144">
        <f>'Revenues 10-15'!C206</f>
        <v>19475</v>
      </c>
      <c r="D5258" s="2" t="str">
        <f t="shared" si="81"/>
        <v>Error?</v>
      </c>
    </row>
    <row r="5259" spans="1:5">
      <c r="A5259" s="10">
        <v>5200</v>
      </c>
      <c r="B5259" s="1144"/>
      <c r="D5259" s="2" t="str">
        <f t="shared" si="81"/>
        <v>OK</v>
      </c>
    </row>
    <row r="5260" spans="1:5">
      <c r="A5260" s="10">
        <v>5201</v>
      </c>
      <c r="B5260" s="1144"/>
      <c r="C5260" s="2" t="s">
        <v>516</v>
      </c>
      <c r="D5260" s="2" t="str">
        <f t="shared" si="81"/>
        <v>OK</v>
      </c>
    </row>
    <row r="5261" spans="1:5">
      <c r="A5261" s="10">
        <v>5202</v>
      </c>
      <c r="B5261" s="1144"/>
      <c r="D5261" s="2" t="str">
        <f t="shared" si="81"/>
        <v>OK</v>
      </c>
    </row>
    <row r="5262" spans="1:5">
      <c r="A5262" s="10">
        <v>5203</v>
      </c>
      <c r="B5262" s="1144"/>
      <c r="D5262" s="2" t="str">
        <f t="shared" si="81"/>
        <v>OK</v>
      </c>
    </row>
    <row r="5263" spans="1:5">
      <c r="A5263" s="10">
        <v>5204</v>
      </c>
      <c r="B5263" s="1144"/>
      <c r="D5263" s="2" t="str">
        <f t="shared" si="81"/>
        <v>OK</v>
      </c>
    </row>
    <row r="5264" spans="1:5">
      <c r="A5264" s="10">
        <v>5205</v>
      </c>
      <c r="B5264" s="1144"/>
      <c r="D5264" s="2" t="str">
        <f t="shared" si="81"/>
        <v>OK</v>
      </c>
    </row>
    <row r="5265" spans="1:4">
      <c r="A5265" s="10">
        <v>5206</v>
      </c>
      <c r="B5265" s="1144"/>
      <c r="D5265" s="2" t="str">
        <f t="shared" si="81"/>
        <v>OK</v>
      </c>
    </row>
    <row r="5266" spans="1:4">
      <c r="A5266" s="10">
        <v>5207</v>
      </c>
      <c r="B5266" s="1144"/>
      <c r="D5266" s="2" t="str">
        <f t="shared" si="81"/>
        <v>OK</v>
      </c>
    </row>
    <row r="5267" spans="1:4">
      <c r="A5267" s="10">
        <v>5208</v>
      </c>
      <c r="B5267" s="1144"/>
      <c r="D5267" s="2" t="str">
        <f t="shared" si="81"/>
        <v>OK</v>
      </c>
    </row>
    <row r="5268" spans="1:4">
      <c r="A5268" s="10">
        <v>5209</v>
      </c>
      <c r="B5268" s="1144"/>
      <c r="D5268" s="2" t="str">
        <f t="shared" si="81"/>
        <v>OK</v>
      </c>
    </row>
    <row r="5269" spans="1:4">
      <c r="A5269" s="10">
        <v>5210</v>
      </c>
      <c r="B5269" s="1144"/>
      <c r="D5269" s="2" t="str">
        <f t="shared" si="81"/>
        <v>OK</v>
      </c>
    </row>
    <row r="5270" spans="1:4">
      <c r="A5270" s="10">
        <v>5211</v>
      </c>
      <c r="B5270" s="1144"/>
      <c r="D5270" s="2" t="str">
        <f t="shared" si="81"/>
        <v>OK</v>
      </c>
    </row>
    <row r="5271" spans="1:4">
      <c r="A5271" s="10">
        <v>5212</v>
      </c>
      <c r="B5271" s="1144"/>
      <c r="D5271" s="2" t="str">
        <f t="shared" si="81"/>
        <v>OK</v>
      </c>
    </row>
    <row r="5272" spans="1:4">
      <c r="A5272" s="5">
        <v>5213</v>
      </c>
      <c r="B5272" s="1144">
        <f>'Revenues 10-15'!C213</f>
        <v>11266</v>
      </c>
      <c r="D5272" s="2" t="str">
        <f t="shared" si="81"/>
        <v>Error?</v>
      </c>
    </row>
    <row r="5273" spans="1:4">
      <c r="A5273" s="5">
        <v>5214</v>
      </c>
      <c r="B5273" s="1144">
        <f>'Revenues 10-15'!C214</f>
        <v>0</v>
      </c>
      <c r="D5273" s="2" t="str">
        <f t="shared" si="81"/>
        <v>Error?</v>
      </c>
    </row>
    <row r="5274" spans="1:4">
      <c r="A5274" s="10">
        <v>5215</v>
      </c>
      <c r="B5274" s="1144"/>
      <c r="D5274" s="2" t="str">
        <f t="shared" si="81"/>
        <v>OK</v>
      </c>
    </row>
    <row r="5275" spans="1:4">
      <c r="A5275" s="10">
        <v>5216</v>
      </c>
      <c r="B5275" s="1144"/>
      <c r="D5275" s="2" t="str">
        <f t="shared" si="81"/>
        <v>OK</v>
      </c>
    </row>
    <row r="5276" spans="1:4">
      <c r="A5276" s="5">
        <v>5217</v>
      </c>
      <c r="B5276" s="1144">
        <f>'Revenues 10-15'!C215</f>
        <v>275196</v>
      </c>
      <c r="D5276" s="2" t="str">
        <f t="shared" si="81"/>
        <v>Error?</v>
      </c>
    </row>
    <row r="5277" spans="1:4">
      <c r="A5277" s="5">
        <v>5218</v>
      </c>
      <c r="B5277" s="1144">
        <f>'Revenues 10-15'!C216</f>
        <v>33595</v>
      </c>
      <c r="D5277" s="2" t="str">
        <f t="shared" si="81"/>
        <v>Error?</v>
      </c>
    </row>
    <row r="5278" spans="1:4">
      <c r="A5278" s="5">
        <v>5219</v>
      </c>
      <c r="B5278" s="1144">
        <f>'Revenues 10-15'!C217</f>
        <v>0</v>
      </c>
      <c r="D5278" s="2" t="str">
        <f t="shared" si="81"/>
        <v>Error?</v>
      </c>
    </row>
    <row r="5279" spans="1:4">
      <c r="A5279" s="10">
        <v>5220</v>
      </c>
      <c r="B5279" s="1144"/>
      <c r="D5279" s="2" t="str">
        <f t="shared" si="81"/>
        <v>OK</v>
      </c>
    </row>
    <row r="5280" spans="1:4">
      <c r="A5280" s="10">
        <v>5221</v>
      </c>
      <c r="B5280" s="1144"/>
      <c r="D5280" s="2" t="str">
        <f t="shared" si="81"/>
        <v>OK</v>
      </c>
    </row>
    <row r="5281" spans="1:4">
      <c r="A5281" s="10">
        <v>5222</v>
      </c>
      <c r="B5281" s="1144"/>
      <c r="D5281" s="2" t="str">
        <f t="shared" si="81"/>
        <v>OK</v>
      </c>
    </row>
    <row r="5282" spans="1:4">
      <c r="A5282" s="10">
        <v>5223</v>
      </c>
      <c r="B5282" s="1144"/>
      <c r="D5282" s="2" t="str">
        <f t="shared" si="81"/>
        <v>OK</v>
      </c>
    </row>
    <row r="5283" spans="1:4">
      <c r="A5283" s="10">
        <v>5224</v>
      </c>
      <c r="B5283" s="1144"/>
      <c r="D5283" s="2" t="str">
        <f t="shared" si="81"/>
        <v>OK</v>
      </c>
    </row>
    <row r="5284" spans="1:4">
      <c r="A5284" s="5">
        <v>5225</v>
      </c>
      <c r="B5284" s="1144">
        <f>'Revenues 10-15'!C219</f>
        <v>320057</v>
      </c>
      <c r="D5284" s="2" t="str">
        <f t="shared" si="81"/>
        <v>Error?</v>
      </c>
    </row>
    <row r="5285" spans="1:4">
      <c r="A5285" s="10">
        <v>5226</v>
      </c>
      <c r="B5285" s="1144"/>
      <c r="D5285" s="2" t="str">
        <f t="shared" si="81"/>
        <v>OK</v>
      </c>
    </row>
    <row r="5286" spans="1:4">
      <c r="A5286" s="10">
        <v>5227</v>
      </c>
      <c r="B5286" s="1144"/>
      <c r="C5286" s="2" t="s">
        <v>516</v>
      </c>
      <c r="D5286" s="2" t="str">
        <f t="shared" si="81"/>
        <v>OK</v>
      </c>
    </row>
    <row r="5287" spans="1:4">
      <c r="A5287" s="10">
        <v>5228</v>
      </c>
      <c r="B5287" s="1144"/>
      <c r="D5287" s="2" t="str">
        <f t="shared" si="81"/>
        <v>OK</v>
      </c>
    </row>
    <row r="5288" spans="1:4">
      <c r="A5288" s="10">
        <v>5229</v>
      </c>
      <c r="B5288" s="1144"/>
      <c r="D5288" s="2" t="str">
        <f t="shared" si="81"/>
        <v>OK</v>
      </c>
    </row>
    <row r="5289" spans="1:4">
      <c r="A5289" s="10">
        <v>5230</v>
      </c>
      <c r="B5289" s="1144"/>
      <c r="D5289" s="2" t="str">
        <f t="shared" si="81"/>
        <v>OK</v>
      </c>
    </row>
    <row r="5290" spans="1:4">
      <c r="A5290" s="10">
        <v>5231</v>
      </c>
      <c r="B5290" s="1144"/>
      <c r="D5290" s="2" t="str">
        <f t="shared" si="81"/>
        <v>OK</v>
      </c>
    </row>
    <row r="5291" spans="1:4">
      <c r="A5291" s="10">
        <v>5232</v>
      </c>
      <c r="B5291" s="1144"/>
      <c r="D5291" s="2" t="str">
        <f t="shared" si="81"/>
        <v>OK</v>
      </c>
    </row>
    <row r="5292" spans="1:4">
      <c r="A5292" s="10">
        <v>5233</v>
      </c>
      <c r="B5292" s="1144"/>
      <c r="D5292" s="2" t="str">
        <f t="shared" si="81"/>
        <v>OK</v>
      </c>
    </row>
    <row r="5293" spans="1:4">
      <c r="A5293" s="10">
        <v>5234</v>
      </c>
      <c r="B5293" s="1144"/>
      <c r="D5293" s="2" t="str">
        <f t="shared" si="81"/>
        <v>OK</v>
      </c>
    </row>
    <row r="5294" spans="1:4">
      <c r="A5294" s="10">
        <v>5235</v>
      </c>
      <c r="B5294" s="1144"/>
      <c r="D5294" s="2" t="str">
        <f t="shared" si="81"/>
        <v>OK</v>
      </c>
    </row>
    <row r="5295" spans="1:4">
      <c r="A5295" s="10">
        <v>5236</v>
      </c>
      <c r="B5295" s="1144"/>
      <c r="D5295" s="2" t="str">
        <f t="shared" si="81"/>
        <v>OK</v>
      </c>
    </row>
    <row r="5296" spans="1:4">
      <c r="A5296" s="10">
        <v>5237</v>
      </c>
      <c r="B5296" s="1144"/>
      <c r="D5296" s="2" t="str">
        <f t="shared" si="81"/>
        <v>OK</v>
      </c>
    </row>
    <row r="5297" spans="1:5">
      <c r="A5297" s="10">
        <v>5238</v>
      </c>
      <c r="B5297" s="1144"/>
      <c r="D5297" s="2" t="str">
        <f t="shared" si="81"/>
        <v>OK</v>
      </c>
    </row>
    <row r="5298" spans="1:5">
      <c r="A5298" s="10">
        <v>5239</v>
      </c>
      <c r="B5298" s="1144"/>
      <c r="D5298" s="2" t="str">
        <f t="shared" si="81"/>
        <v>OK</v>
      </c>
    </row>
    <row r="5299" spans="1:5">
      <c r="A5299" s="5">
        <v>5240</v>
      </c>
      <c r="B5299" s="1144">
        <f>'Revenues 10-15'!C221</f>
        <v>0</v>
      </c>
      <c r="D5299" s="2" t="str">
        <f t="shared" si="81"/>
        <v>Error?</v>
      </c>
    </row>
    <row r="5300" spans="1:5">
      <c r="A5300" s="10">
        <v>5241</v>
      </c>
      <c r="B5300" s="1144"/>
      <c r="D5300" s="2" t="str">
        <f t="shared" si="81"/>
        <v>OK</v>
      </c>
    </row>
    <row r="5301" spans="1:5">
      <c r="A5301" s="10">
        <v>5242</v>
      </c>
      <c r="B5301" s="1144"/>
      <c r="D5301" s="2" t="str">
        <f t="shared" si="81"/>
        <v>OK</v>
      </c>
    </row>
    <row r="5302" spans="1:5">
      <c r="A5302" s="5">
        <v>5243</v>
      </c>
      <c r="B5302" s="1144">
        <f>'Revenues 10-15'!C223</f>
        <v>0</v>
      </c>
      <c r="D5302" s="2" t="str">
        <f t="shared" si="81"/>
        <v>Error?</v>
      </c>
    </row>
    <row r="5303" spans="1:5">
      <c r="A5303" s="10">
        <v>5244</v>
      </c>
      <c r="B5303" s="1144"/>
      <c r="D5303" s="2" t="str">
        <f t="shared" si="81"/>
        <v>OK</v>
      </c>
    </row>
    <row r="5304" spans="1:5">
      <c r="A5304" s="10">
        <v>5245</v>
      </c>
      <c r="B5304" s="1144"/>
      <c r="C5304" s="2" t="s">
        <v>516</v>
      </c>
      <c r="D5304" s="2" t="str">
        <f t="shared" si="81"/>
        <v>OK</v>
      </c>
    </row>
    <row r="5305" spans="1:5">
      <c r="A5305" s="10">
        <v>5246</v>
      </c>
      <c r="B5305" s="1144"/>
      <c r="D5305" s="2" t="str">
        <f t="shared" si="81"/>
        <v>OK</v>
      </c>
    </row>
    <row r="5306" spans="1:5">
      <c r="A5306" s="10">
        <v>5247</v>
      </c>
      <c r="B5306" s="1144"/>
      <c r="D5306" s="2" t="str">
        <f t="shared" si="81"/>
        <v>OK</v>
      </c>
    </row>
    <row r="5307" spans="1:5">
      <c r="A5307" s="10">
        <v>5248</v>
      </c>
      <c r="B5307" s="1144"/>
      <c r="D5307" s="2" t="str">
        <f t="shared" si="81"/>
        <v>OK</v>
      </c>
    </row>
    <row r="5308" spans="1:5">
      <c r="A5308" s="5">
        <v>5249</v>
      </c>
      <c r="B5308" s="1144">
        <f>'Revenues 10-15'!C224</f>
        <v>0</v>
      </c>
      <c r="D5308" s="2" t="str">
        <f t="shared" si="81"/>
        <v>Error?</v>
      </c>
    </row>
    <row r="5309" spans="1:5">
      <c r="A5309" s="10">
        <v>5250</v>
      </c>
      <c r="B5309" s="1144"/>
      <c r="D5309" s="2" t="str">
        <f t="shared" ref="D5309:D5372" si="82">IF(ISBLANK(B5309),"OK",IF(A5309-B5309=0,"OK","Error?"))</f>
        <v>OK</v>
      </c>
    </row>
    <row r="5310" spans="1:5">
      <c r="A5310" s="5">
        <v>5251</v>
      </c>
      <c r="B5310" s="1144">
        <f>'Revenues 10-15'!C257</f>
        <v>0</v>
      </c>
      <c r="D5310" s="2" t="str">
        <f t="shared" si="82"/>
        <v>Error?</v>
      </c>
    </row>
    <row r="5311" spans="1:5">
      <c r="A5311" s="10">
        <v>5252</v>
      </c>
      <c r="B5311" s="1144"/>
      <c r="D5311" s="2" t="str">
        <f t="shared" si="82"/>
        <v>OK</v>
      </c>
      <c r="E5311" s="4" t="s">
        <v>1432</v>
      </c>
    </row>
    <row r="5312" spans="1:5">
      <c r="A5312" s="10">
        <v>5253</v>
      </c>
      <c r="B5312" s="1144"/>
      <c r="D5312" s="2" t="str">
        <f t="shared" si="82"/>
        <v>OK</v>
      </c>
    </row>
    <row r="5313" spans="1:4">
      <c r="A5313" s="5">
        <v>5254</v>
      </c>
      <c r="B5313" s="1144">
        <f>'Revenues 10-15'!C259</f>
        <v>0</v>
      </c>
      <c r="D5313" s="2" t="str">
        <f t="shared" si="82"/>
        <v>Error?</v>
      </c>
    </row>
    <row r="5314" spans="1:4">
      <c r="A5314" s="10">
        <v>5255</v>
      </c>
      <c r="B5314" s="1144"/>
      <c r="D5314" s="2" t="str">
        <f t="shared" si="82"/>
        <v>OK</v>
      </c>
    </row>
    <row r="5315" spans="1:4">
      <c r="A5315" s="5">
        <v>5256</v>
      </c>
      <c r="B5315" s="1144">
        <f>'Revenues 10-15'!C260</f>
        <v>0</v>
      </c>
      <c r="D5315" s="2" t="str">
        <f t="shared" si="82"/>
        <v>Error?</v>
      </c>
    </row>
    <row r="5316" spans="1:4">
      <c r="A5316" s="10">
        <v>5257</v>
      </c>
      <c r="B5316" s="1144"/>
      <c r="D5316" s="2" t="str">
        <f t="shared" si="82"/>
        <v>OK</v>
      </c>
    </row>
    <row r="5317" spans="1:4">
      <c r="A5317" s="10">
        <v>5258</v>
      </c>
      <c r="B5317" s="1144"/>
      <c r="D5317" s="2" t="str">
        <f t="shared" si="82"/>
        <v>OK</v>
      </c>
    </row>
    <row r="5318" spans="1:4">
      <c r="A5318" s="5">
        <v>5259</v>
      </c>
      <c r="B5318" s="1144">
        <f>'Revenues 10-15'!C268</f>
        <v>399857</v>
      </c>
      <c r="D5318" s="2" t="str">
        <f t="shared" si="82"/>
        <v>Error?</v>
      </c>
    </row>
    <row r="5319" spans="1:4">
      <c r="A5319" s="10">
        <v>5260</v>
      </c>
      <c r="B5319" s="1144"/>
      <c r="D5319" s="2" t="str">
        <f t="shared" si="82"/>
        <v>OK</v>
      </c>
    </row>
    <row r="5320" spans="1:4">
      <c r="A5320" s="10">
        <v>5261</v>
      </c>
      <c r="B5320" s="1144"/>
      <c r="C5320" s="2" t="s">
        <v>516</v>
      </c>
      <c r="D5320" s="2" t="str">
        <f t="shared" si="82"/>
        <v>OK</v>
      </c>
    </row>
    <row r="5321" spans="1:4">
      <c r="A5321" s="10">
        <v>5262</v>
      </c>
      <c r="B5321" s="1144"/>
      <c r="D5321" s="2" t="str">
        <f t="shared" si="82"/>
        <v>OK</v>
      </c>
    </row>
    <row r="5322" spans="1:4">
      <c r="A5322" s="10">
        <v>5263</v>
      </c>
      <c r="B5322" s="1144"/>
      <c r="D5322" s="2" t="str">
        <f t="shared" si="82"/>
        <v>OK</v>
      </c>
    </row>
    <row r="5323" spans="1:4">
      <c r="A5323" s="10">
        <v>5264</v>
      </c>
      <c r="B5323" s="1144"/>
      <c r="D5323" s="2" t="str">
        <f t="shared" si="82"/>
        <v>OK</v>
      </c>
    </row>
    <row r="5324" spans="1:4">
      <c r="A5324" s="5">
        <v>5265</v>
      </c>
      <c r="B5324" s="1144">
        <f>'Revenues 10-15'!C269</f>
        <v>399857</v>
      </c>
      <c r="D5324" s="2" t="str">
        <f t="shared" si="82"/>
        <v>Error?</v>
      </c>
    </row>
    <row r="5325" spans="1:4">
      <c r="A5325" s="5">
        <v>5266</v>
      </c>
      <c r="B5325" s="1144">
        <f>'Revenues 10-15'!C270</f>
        <v>11566834</v>
      </c>
      <c r="D5325" s="2" t="str">
        <f t="shared" si="82"/>
        <v>Error?</v>
      </c>
    </row>
    <row r="5326" spans="1:4">
      <c r="A5326" s="5">
        <v>5267</v>
      </c>
      <c r="B5326" s="1144">
        <f>'Revenues 10-15'!D5</f>
        <v>2237707</v>
      </c>
      <c r="C5326" s="2" t="s">
        <v>516</v>
      </c>
      <c r="D5326" s="2" t="str">
        <f t="shared" si="82"/>
        <v>Error?</v>
      </c>
    </row>
    <row r="5327" spans="1:4">
      <c r="A5327" s="10">
        <v>5268</v>
      </c>
      <c r="B5327" s="1144"/>
      <c r="C5327" s="2" t="s">
        <v>516</v>
      </c>
      <c r="D5327" s="2" t="str">
        <f t="shared" si="82"/>
        <v>OK</v>
      </c>
    </row>
    <row r="5328" spans="1:4">
      <c r="A5328" s="5">
        <v>5269</v>
      </c>
      <c r="B5328" s="1144">
        <f>'Revenues 10-15'!D6</f>
        <v>0</v>
      </c>
      <c r="D5328" s="2" t="str">
        <f t="shared" si="82"/>
        <v>Error?</v>
      </c>
    </row>
    <row r="5329" spans="1:4">
      <c r="A5329" s="5">
        <v>5270</v>
      </c>
      <c r="B5329" s="1144">
        <f>'Revenues 10-15'!D7</f>
        <v>0</v>
      </c>
      <c r="D5329" s="2" t="str">
        <f t="shared" si="82"/>
        <v>Error?</v>
      </c>
    </row>
    <row r="5330" spans="1:4">
      <c r="A5330" s="5">
        <v>5271</v>
      </c>
      <c r="B5330" s="1144">
        <f>'Revenues 10-15'!D9</f>
        <v>0</v>
      </c>
      <c r="D5330" s="2" t="str">
        <f t="shared" si="82"/>
        <v>Error?</v>
      </c>
    </row>
    <row r="5331" spans="1:4">
      <c r="A5331" s="5">
        <v>5272</v>
      </c>
      <c r="B5331" s="1144">
        <f>'Revenues 10-15'!D11</f>
        <v>0</v>
      </c>
      <c r="D5331" s="2" t="str">
        <f t="shared" si="82"/>
        <v>Error?</v>
      </c>
    </row>
    <row r="5332" spans="1:4">
      <c r="A5332" s="5">
        <v>5273</v>
      </c>
      <c r="B5332" s="1144">
        <f>'Revenues 10-15'!D12</f>
        <v>2237707</v>
      </c>
      <c r="D5332" s="2" t="str">
        <f t="shared" si="82"/>
        <v>Error?</v>
      </c>
    </row>
    <row r="5333" spans="1:4">
      <c r="A5333" s="5">
        <v>5274</v>
      </c>
      <c r="B5333" s="1144">
        <f>'Revenues 10-15'!D14</f>
        <v>0</v>
      </c>
      <c r="D5333" s="2" t="str">
        <f t="shared" si="82"/>
        <v>Error?</v>
      </c>
    </row>
    <row r="5334" spans="1:4">
      <c r="A5334" s="5">
        <v>5275</v>
      </c>
      <c r="B5334" s="1144">
        <f>'Revenues 10-15'!D15</f>
        <v>0</v>
      </c>
      <c r="C5334" s="2" t="s">
        <v>516</v>
      </c>
      <c r="D5334" s="2" t="str">
        <f t="shared" si="82"/>
        <v>Error?</v>
      </c>
    </row>
    <row r="5335" spans="1:4">
      <c r="A5335" s="5">
        <v>5276</v>
      </c>
      <c r="B5335" s="1144">
        <f>'Revenues 10-15'!D16</f>
        <v>0</v>
      </c>
      <c r="D5335" s="2" t="str">
        <f t="shared" si="82"/>
        <v>Error?</v>
      </c>
    </row>
    <row r="5336" spans="1:4">
      <c r="A5336" s="5">
        <v>5277</v>
      </c>
      <c r="B5336" s="1144">
        <f>'Revenues 10-15'!D17</f>
        <v>0</v>
      </c>
      <c r="D5336" s="2" t="str">
        <f t="shared" si="82"/>
        <v>Error?</v>
      </c>
    </row>
    <row r="5337" spans="1:4">
      <c r="A5337" s="5">
        <v>5278</v>
      </c>
      <c r="B5337" s="1144">
        <f>'Revenues 10-15'!D18</f>
        <v>0</v>
      </c>
      <c r="D5337" s="2" t="str">
        <f t="shared" si="82"/>
        <v>Error?</v>
      </c>
    </row>
    <row r="5338" spans="1:4">
      <c r="A5338" s="5">
        <v>5279</v>
      </c>
      <c r="B5338" s="1144">
        <f>'Revenues 10-15'!D65</f>
        <v>33077</v>
      </c>
      <c r="D5338" s="2" t="str">
        <f t="shared" si="82"/>
        <v>Error?</v>
      </c>
    </row>
    <row r="5339" spans="1:4">
      <c r="A5339" s="5">
        <v>5280</v>
      </c>
      <c r="B5339" s="1144">
        <f>'Revenues 10-15'!D66</f>
        <v>0</v>
      </c>
      <c r="C5339" s="2" t="s">
        <v>516</v>
      </c>
      <c r="D5339" s="2" t="str">
        <f t="shared" si="82"/>
        <v>Error?</v>
      </c>
    </row>
    <row r="5340" spans="1:4">
      <c r="A5340" s="5">
        <v>5281</v>
      </c>
      <c r="B5340" s="1144">
        <f>'Revenues 10-15'!D67</f>
        <v>33077</v>
      </c>
      <c r="D5340" s="2" t="str">
        <f t="shared" si="82"/>
        <v>Error?</v>
      </c>
    </row>
    <row r="5341" spans="1:4">
      <c r="A5341" s="5">
        <v>5282</v>
      </c>
      <c r="B5341" s="1144">
        <f>'Revenues 10-15'!D77</f>
        <v>0</v>
      </c>
      <c r="D5341" s="2" t="str">
        <f t="shared" si="82"/>
        <v>Error?</v>
      </c>
    </row>
    <row r="5342" spans="1:4">
      <c r="A5342" s="5">
        <v>5283</v>
      </c>
      <c r="B5342" s="1144">
        <f>'Revenues 10-15'!D78</f>
        <v>0</v>
      </c>
      <c r="C5342" s="2" t="s">
        <v>516</v>
      </c>
      <c r="D5342" s="2" t="str">
        <f t="shared" si="82"/>
        <v>Error?</v>
      </c>
    </row>
    <row r="5343" spans="1:4">
      <c r="A5343" s="5">
        <v>5284</v>
      </c>
      <c r="B5343" s="1144">
        <f>'Revenues 10-15'!D79</f>
        <v>0</v>
      </c>
      <c r="D5343" s="2" t="str">
        <f t="shared" si="82"/>
        <v>Error?</v>
      </c>
    </row>
    <row r="5344" spans="1:4">
      <c r="A5344" s="5">
        <v>5285</v>
      </c>
      <c r="B5344" s="1144">
        <f>'Revenues 10-15'!D80</f>
        <v>0</v>
      </c>
      <c r="D5344" s="2" t="str">
        <f t="shared" si="82"/>
        <v>Error?</v>
      </c>
    </row>
    <row r="5345" spans="1:4">
      <c r="A5345" s="5">
        <v>5286</v>
      </c>
      <c r="B5345" s="1144">
        <f>'Revenues 10-15'!D81</f>
        <v>0</v>
      </c>
      <c r="D5345" s="2" t="str">
        <f t="shared" si="82"/>
        <v>Error?</v>
      </c>
    </row>
    <row r="5346" spans="1:4">
      <c r="A5346" s="5">
        <v>5287</v>
      </c>
      <c r="B5346" s="1144">
        <f>'Revenues 10-15'!D83</f>
        <v>0</v>
      </c>
      <c r="D5346" s="2" t="str">
        <f t="shared" si="82"/>
        <v>Error?</v>
      </c>
    </row>
    <row r="5347" spans="1:4">
      <c r="A5347" s="5">
        <v>5288</v>
      </c>
      <c r="B5347" s="1144">
        <f>'Revenues 10-15'!D97</f>
        <v>0</v>
      </c>
      <c r="D5347" s="2" t="str">
        <f t="shared" si="82"/>
        <v>Error?</v>
      </c>
    </row>
    <row r="5348" spans="1:4">
      <c r="A5348" s="5">
        <v>5289</v>
      </c>
      <c r="B5348" s="1144">
        <f>'Revenues 10-15'!D98</f>
        <v>0</v>
      </c>
      <c r="C5348" s="2" t="s">
        <v>516</v>
      </c>
      <c r="D5348" s="2" t="str">
        <f t="shared" si="82"/>
        <v>Error?</v>
      </c>
    </row>
    <row r="5349" spans="1:4">
      <c r="A5349" s="5">
        <v>5290</v>
      </c>
      <c r="B5349" s="1144">
        <f>'Revenues 10-15'!D100</f>
        <v>0</v>
      </c>
      <c r="D5349" s="2" t="str">
        <f t="shared" si="82"/>
        <v>Error?</v>
      </c>
    </row>
    <row r="5350" spans="1:4">
      <c r="A5350" s="5">
        <v>5291</v>
      </c>
      <c r="B5350" s="1144">
        <f>'Revenues 10-15'!D101</f>
        <v>1295</v>
      </c>
      <c r="D5350" s="2" t="str">
        <f t="shared" si="82"/>
        <v>Error?</v>
      </c>
    </row>
    <row r="5351" spans="1:4">
      <c r="A5351" s="5">
        <v>5292</v>
      </c>
      <c r="B5351" s="1144">
        <f>'Revenues 10-15'!D106</f>
        <v>0</v>
      </c>
      <c r="D5351" s="2" t="str">
        <f t="shared" si="82"/>
        <v>Error?</v>
      </c>
    </row>
    <row r="5352" spans="1:4">
      <c r="A5352" s="5">
        <v>5293</v>
      </c>
      <c r="B5352" s="1144">
        <f>'Revenues 10-15'!D109</f>
        <v>0</v>
      </c>
      <c r="D5352" s="2" t="str">
        <f t="shared" si="82"/>
        <v>Error?</v>
      </c>
    </row>
    <row r="5353" spans="1:4">
      <c r="A5353" s="5">
        <v>5294</v>
      </c>
      <c r="B5353" s="1144">
        <f>'Revenues 10-15'!D110</f>
        <v>1295</v>
      </c>
      <c r="D5353" s="2" t="str">
        <f t="shared" si="82"/>
        <v>Error?</v>
      </c>
    </row>
    <row r="5354" spans="1:4">
      <c r="A5354" s="5">
        <v>5295</v>
      </c>
      <c r="B5354" s="1144">
        <f>'Revenues 10-15'!D111</f>
        <v>2272079</v>
      </c>
      <c r="D5354" s="2" t="str">
        <f t="shared" si="82"/>
        <v>Error?</v>
      </c>
    </row>
    <row r="5355" spans="1:4">
      <c r="A5355" s="5">
        <v>5296</v>
      </c>
      <c r="B5355" s="1144">
        <f>'Revenues 10-15'!D114</f>
        <v>0</v>
      </c>
      <c r="C5355" s="2" t="s">
        <v>516</v>
      </c>
      <c r="D5355" s="2" t="str">
        <f t="shared" si="82"/>
        <v>Error?</v>
      </c>
    </row>
    <row r="5356" spans="1:4">
      <c r="A5356" s="5">
        <v>5297</v>
      </c>
      <c r="B5356" s="1144">
        <f>'Revenues 10-15'!D115</f>
        <v>0</v>
      </c>
      <c r="C5356" s="2" t="s">
        <v>516</v>
      </c>
      <c r="D5356" s="2" t="str">
        <f t="shared" si="82"/>
        <v>Error?</v>
      </c>
    </row>
    <row r="5357" spans="1:4">
      <c r="A5357" s="5">
        <v>5298</v>
      </c>
      <c r="B5357" s="1144">
        <f>'Revenues 10-15'!D116</f>
        <v>0</v>
      </c>
      <c r="D5357" s="2" t="str">
        <f t="shared" si="82"/>
        <v>Error?</v>
      </c>
    </row>
    <row r="5358" spans="1:4">
      <c r="A5358" s="5">
        <v>5299</v>
      </c>
      <c r="B5358" s="1144">
        <f>'Revenues 10-15'!D117</f>
        <v>0</v>
      </c>
      <c r="D5358" s="2" t="str">
        <f t="shared" si="82"/>
        <v>Error?</v>
      </c>
    </row>
    <row r="5359" spans="1:4">
      <c r="A5359" s="5">
        <v>5300</v>
      </c>
      <c r="B5359" s="1144">
        <f>'Revenues 10-15'!D120</f>
        <v>0</v>
      </c>
      <c r="D5359" s="2" t="str">
        <f t="shared" si="82"/>
        <v>Error?</v>
      </c>
    </row>
    <row r="5360" spans="1:4">
      <c r="A5360" s="5">
        <v>5301</v>
      </c>
      <c r="B5360" s="1144">
        <f>'Revenues 10-15'!D121</f>
        <v>0</v>
      </c>
      <c r="C5360" s="2" t="s">
        <v>516</v>
      </c>
      <c r="D5360" s="2" t="str">
        <f t="shared" si="82"/>
        <v>Error?</v>
      </c>
    </row>
    <row r="5361" spans="1:4">
      <c r="A5361" s="10">
        <v>5302</v>
      </c>
      <c r="B5361" s="1144"/>
      <c r="D5361" s="2" t="str">
        <f t="shared" si="82"/>
        <v>OK</v>
      </c>
    </row>
    <row r="5362" spans="1:4">
      <c r="A5362" s="10">
        <v>5303</v>
      </c>
      <c r="B5362" s="1144"/>
      <c r="D5362" s="2" t="str">
        <f t="shared" si="82"/>
        <v>OK</v>
      </c>
    </row>
    <row r="5363" spans="1:4">
      <c r="A5363" s="10">
        <v>5304</v>
      </c>
      <c r="B5363" s="1144"/>
      <c r="D5363" s="2" t="str">
        <f t="shared" si="82"/>
        <v>OK</v>
      </c>
    </row>
    <row r="5364" spans="1:4">
      <c r="A5364" s="10">
        <v>5305</v>
      </c>
      <c r="B5364" s="1144"/>
      <c r="D5364" s="2" t="str">
        <f t="shared" si="82"/>
        <v>OK</v>
      </c>
    </row>
    <row r="5365" spans="1:4">
      <c r="A5365" s="5">
        <v>5306</v>
      </c>
      <c r="B5365" s="1144">
        <f>'Revenues 10-15'!D124</f>
        <v>0</v>
      </c>
      <c r="D5365" s="2" t="str">
        <f t="shared" si="82"/>
        <v>Error?</v>
      </c>
    </row>
    <row r="5366" spans="1:4">
      <c r="A5366" s="5">
        <v>5307</v>
      </c>
      <c r="B5366" s="1144">
        <f>'Revenues 10-15'!D129</f>
        <v>0</v>
      </c>
      <c r="D5366" s="2" t="str">
        <f t="shared" si="82"/>
        <v>Error?</v>
      </c>
    </row>
    <row r="5367" spans="1:4">
      <c r="A5367" s="5">
        <v>5308</v>
      </c>
      <c r="B5367" s="1144">
        <f>'Revenues 10-15'!D134</f>
        <v>0</v>
      </c>
      <c r="C5367" s="2" t="s">
        <v>516</v>
      </c>
      <c r="D5367" s="2" t="str">
        <f t="shared" si="82"/>
        <v>Error?</v>
      </c>
    </row>
    <row r="5368" spans="1:4">
      <c r="A5368" s="5">
        <v>5309</v>
      </c>
      <c r="B5368" s="1144">
        <f>'Revenues 10-15'!D136</f>
        <v>0</v>
      </c>
      <c r="D5368" s="2" t="str">
        <f t="shared" si="82"/>
        <v>Error?</v>
      </c>
    </row>
    <row r="5369" spans="1:4">
      <c r="A5369" s="10">
        <v>5310</v>
      </c>
      <c r="B5369" s="1144"/>
      <c r="C5369" s="2" t="s">
        <v>516</v>
      </c>
      <c r="D5369" s="2" t="str">
        <f t="shared" si="82"/>
        <v>OK</v>
      </c>
    </row>
    <row r="5370" spans="1:4">
      <c r="A5370" s="10">
        <v>5311</v>
      </c>
      <c r="B5370" s="1144"/>
      <c r="D5370" s="2" t="str">
        <f t="shared" si="82"/>
        <v>OK</v>
      </c>
    </row>
    <row r="5371" spans="1:4">
      <c r="A5371" s="10">
        <v>5312</v>
      </c>
      <c r="B5371" s="1144"/>
      <c r="D5371" s="2" t="str">
        <f t="shared" si="82"/>
        <v>OK</v>
      </c>
    </row>
    <row r="5372" spans="1:4">
      <c r="A5372" s="5">
        <v>5313</v>
      </c>
      <c r="B5372" s="1144">
        <f>'Revenues 10-15'!D137</f>
        <v>0</v>
      </c>
      <c r="D5372" s="2" t="str">
        <f t="shared" si="82"/>
        <v>Error?</v>
      </c>
    </row>
    <row r="5373" spans="1:4">
      <c r="A5373" s="5">
        <v>5314</v>
      </c>
      <c r="B5373" s="1144">
        <f>'Revenues 10-15'!D138</f>
        <v>0</v>
      </c>
      <c r="D5373" s="2" t="str">
        <f t="shared" ref="D5373:D5436" si="83">IF(ISBLANK(B5373),"OK",IF(A5373-B5373=0,"OK","Error?"))</f>
        <v>Error?</v>
      </c>
    </row>
    <row r="5374" spans="1:4">
      <c r="A5374" s="10">
        <v>5315</v>
      </c>
      <c r="B5374" s="1144"/>
      <c r="D5374" s="2" t="str">
        <f t="shared" si="83"/>
        <v>OK</v>
      </c>
    </row>
    <row r="5375" spans="1:4">
      <c r="A5375" s="10">
        <v>5316</v>
      </c>
      <c r="B5375" s="1144"/>
      <c r="D5375" s="2" t="str">
        <f t="shared" si="83"/>
        <v>OK</v>
      </c>
    </row>
    <row r="5376" spans="1:4">
      <c r="A5376" s="10">
        <v>5317</v>
      </c>
      <c r="B5376" s="1144"/>
      <c r="D5376" s="2" t="str">
        <f t="shared" si="83"/>
        <v>OK</v>
      </c>
    </row>
    <row r="5377" spans="1:4">
      <c r="A5377" s="10">
        <v>5318</v>
      </c>
      <c r="B5377" s="1144"/>
      <c r="D5377" s="2" t="str">
        <f t="shared" si="83"/>
        <v>OK</v>
      </c>
    </row>
    <row r="5378" spans="1:4">
      <c r="A5378" s="10">
        <v>5319</v>
      </c>
      <c r="B5378" s="1144"/>
      <c r="D5378" s="2" t="str">
        <f t="shared" si="83"/>
        <v>OK</v>
      </c>
    </row>
    <row r="5379" spans="1:4">
      <c r="A5379" s="10">
        <v>5320</v>
      </c>
      <c r="B5379" s="1144"/>
      <c r="D5379" s="2" t="str">
        <f t="shared" si="83"/>
        <v>OK</v>
      </c>
    </row>
    <row r="5380" spans="1:4">
      <c r="A5380" s="10">
        <v>5321</v>
      </c>
      <c r="B5380" s="1144"/>
      <c r="D5380" s="2" t="str">
        <f t="shared" si="83"/>
        <v>OK</v>
      </c>
    </row>
    <row r="5381" spans="1:4">
      <c r="A5381" s="5">
        <v>5322</v>
      </c>
      <c r="B5381" s="1144">
        <f>'Revenues 10-15'!D143</f>
        <v>0</v>
      </c>
      <c r="D5381" s="2" t="str">
        <f t="shared" si="83"/>
        <v>Error?</v>
      </c>
    </row>
    <row r="5382" spans="1:4">
      <c r="A5382" s="5">
        <v>5323</v>
      </c>
      <c r="B5382" s="1144">
        <f>'Revenues 10-15'!D150</f>
        <v>0</v>
      </c>
      <c r="D5382" s="2" t="str">
        <f t="shared" si="83"/>
        <v>Error?</v>
      </c>
    </row>
    <row r="5383" spans="1:4">
      <c r="A5383" s="10">
        <v>5324</v>
      </c>
      <c r="B5383" s="1144"/>
      <c r="C5383" s="2" t="s">
        <v>516</v>
      </c>
      <c r="D5383" s="2" t="str">
        <f t="shared" si="83"/>
        <v>OK</v>
      </c>
    </row>
    <row r="5384" spans="1:4">
      <c r="A5384" s="10">
        <v>5325</v>
      </c>
      <c r="B5384" s="1144"/>
      <c r="D5384" s="2" t="str">
        <f t="shared" si="83"/>
        <v>OK</v>
      </c>
    </row>
    <row r="5385" spans="1:4">
      <c r="A5385" s="5">
        <v>5326</v>
      </c>
      <c r="B5385" s="1144">
        <f>'Revenues 10-15'!D151</f>
        <v>0</v>
      </c>
      <c r="D5385" s="2" t="str">
        <f t="shared" si="83"/>
        <v>Error?</v>
      </c>
    </row>
    <row r="5386" spans="1:4">
      <c r="A5386" s="10">
        <v>5327</v>
      </c>
      <c r="B5386" s="1144"/>
      <c r="D5386" s="2" t="str">
        <f t="shared" si="83"/>
        <v>OK</v>
      </c>
    </row>
    <row r="5387" spans="1:4">
      <c r="A5387" s="10">
        <v>5328</v>
      </c>
      <c r="B5387" s="1144"/>
      <c r="D5387" s="2" t="str">
        <f t="shared" si="83"/>
        <v>OK</v>
      </c>
    </row>
    <row r="5388" spans="1:4">
      <c r="A5388" s="10">
        <v>5329</v>
      </c>
      <c r="B5388" s="1144"/>
      <c r="D5388" s="2" t="str">
        <f t="shared" si="83"/>
        <v>OK</v>
      </c>
    </row>
    <row r="5389" spans="1:4">
      <c r="A5389" s="5">
        <v>5330</v>
      </c>
      <c r="B5389" s="1144">
        <f>'Revenues 10-15'!D154</f>
        <v>0</v>
      </c>
      <c r="D5389" s="2" t="str">
        <f t="shared" si="83"/>
        <v>Error?</v>
      </c>
    </row>
    <row r="5390" spans="1:4">
      <c r="A5390" s="10">
        <v>5331</v>
      </c>
      <c r="B5390" s="1144"/>
      <c r="D5390" s="2" t="str">
        <f t="shared" si="83"/>
        <v>OK</v>
      </c>
    </row>
    <row r="5391" spans="1:4">
      <c r="A5391" s="5">
        <v>5332</v>
      </c>
      <c r="B5391" s="1144">
        <f>'Revenues 10-15'!D155</f>
        <v>0</v>
      </c>
      <c r="D5391" s="2" t="str">
        <f t="shared" si="83"/>
        <v>Error?</v>
      </c>
    </row>
    <row r="5392" spans="1:4">
      <c r="A5392" s="5">
        <v>5333</v>
      </c>
      <c r="B5392" s="1144">
        <f>'Revenues 10-15'!D157</f>
        <v>0</v>
      </c>
      <c r="D5392" s="2" t="str">
        <f t="shared" si="83"/>
        <v>Error?</v>
      </c>
    </row>
    <row r="5393" spans="1:4">
      <c r="A5393" s="5">
        <v>5334</v>
      </c>
      <c r="B5393" s="1144">
        <f>'Revenues 10-15'!D159</f>
        <v>0</v>
      </c>
      <c r="D5393" s="2" t="str">
        <f t="shared" si="83"/>
        <v>Error?</v>
      </c>
    </row>
    <row r="5394" spans="1:4">
      <c r="A5394" s="10">
        <v>5335</v>
      </c>
      <c r="B5394" s="1144"/>
      <c r="C5394" s="2" t="s">
        <v>516</v>
      </c>
      <c r="D5394" s="2" t="str">
        <f t="shared" si="83"/>
        <v>OK</v>
      </c>
    </row>
    <row r="5395" spans="1:4">
      <c r="A5395" s="10">
        <v>5336</v>
      </c>
      <c r="B5395" s="1144"/>
      <c r="D5395" s="2" t="str">
        <f t="shared" si="83"/>
        <v>OK</v>
      </c>
    </row>
    <row r="5396" spans="1:4">
      <c r="A5396" s="10">
        <v>5337</v>
      </c>
      <c r="B5396" s="1144"/>
      <c r="D5396" s="2" t="str">
        <f t="shared" si="83"/>
        <v>OK</v>
      </c>
    </row>
    <row r="5397" spans="1:4">
      <c r="A5397" s="10">
        <v>5338</v>
      </c>
      <c r="B5397" s="1144"/>
      <c r="D5397" s="2" t="str">
        <f t="shared" si="83"/>
        <v>OK</v>
      </c>
    </row>
    <row r="5398" spans="1:4">
      <c r="A5398" s="10">
        <v>5339</v>
      </c>
      <c r="B5398" s="1144"/>
      <c r="D5398" s="2" t="str">
        <f t="shared" si="83"/>
        <v>OK</v>
      </c>
    </row>
    <row r="5399" spans="1:4">
      <c r="A5399" s="5">
        <v>5340</v>
      </c>
      <c r="B5399" s="1144">
        <f>'Revenues 10-15'!D161</f>
        <v>0</v>
      </c>
      <c r="D5399" s="2" t="str">
        <f t="shared" si="83"/>
        <v>Error?</v>
      </c>
    </row>
    <row r="5400" spans="1:4">
      <c r="A5400" s="10">
        <v>5341</v>
      </c>
      <c r="B5400" s="1144"/>
      <c r="D5400" s="2" t="str">
        <f t="shared" si="83"/>
        <v>OK</v>
      </c>
    </row>
    <row r="5401" spans="1:4">
      <c r="A5401" s="10">
        <v>5342</v>
      </c>
      <c r="B5401" s="1144"/>
      <c r="D5401" s="2" t="str">
        <f t="shared" si="83"/>
        <v>OK</v>
      </c>
    </row>
    <row r="5402" spans="1:4">
      <c r="A5402" s="10">
        <v>5343</v>
      </c>
      <c r="B5402" s="1144"/>
      <c r="D5402" s="2" t="str">
        <f t="shared" si="83"/>
        <v>OK</v>
      </c>
    </row>
    <row r="5403" spans="1:4">
      <c r="A5403" s="10">
        <v>5344</v>
      </c>
      <c r="B5403" s="1144"/>
      <c r="D5403" s="2" t="str">
        <f t="shared" si="83"/>
        <v>OK</v>
      </c>
    </row>
    <row r="5404" spans="1:4">
      <c r="A5404" s="10">
        <v>5345</v>
      </c>
      <c r="B5404" s="1144"/>
      <c r="D5404" s="2" t="str">
        <f t="shared" si="83"/>
        <v>OK</v>
      </c>
    </row>
    <row r="5405" spans="1:4">
      <c r="A5405" s="10">
        <v>5346</v>
      </c>
      <c r="B5405" s="1144"/>
      <c r="D5405" s="2" t="str">
        <f t="shared" si="83"/>
        <v>OK</v>
      </c>
    </row>
    <row r="5406" spans="1:4">
      <c r="A5406" s="10">
        <v>5347</v>
      </c>
      <c r="B5406" s="1144"/>
      <c r="D5406" s="2" t="str">
        <f t="shared" si="83"/>
        <v>OK</v>
      </c>
    </row>
    <row r="5407" spans="1:4">
      <c r="A5407" s="10">
        <v>5348</v>
      </c>
      <c r="B5407" s="1144"/>
      <c r="D5407" s="2" t="str">
        <f t="shared" si="83"/>
        <v>OK</v>
      </c>
    </row>
    <row r="5408" spans="1:4">
      <c r="A5408" s="10">
        <v>5349</v>
      </c>
      <c r="B5408" s="1144"/>
      <c r="D5408" s="2" t="str">
        <f t="shared" si="83"/>
        <v>OK</v>
      </c>
    </row>
    <row r="5409" spans="1:4">
      <c r="A5409" s="10">
        <v>5350</v>
      </c>
      <c r="B5409" s="1144"/>
      <c r="D5409" s="2" t="str">
        <f t="shared" si="83"/>
        <v>OK</v>
      </c>
    </row>
    <row r="5410" spans="1:4">
      <c r="A5410" s="5">
        <v>5351</v>
      </c>
      <c r="B5410" s="1144">
        <f>'Revenues 10-15'!D171</f>
        <v>0</v>
      </c>
      <c r="D5410" s="2" t="str">
        <f t="shared" si="83"/>
        <v>Error?</v>
      </c>
    </row>
    <row r="5411" spans="1:4">
      <c r="A5411" s="10">
        <v>5352</v>
      </c>
      <c r="B5411" s="1144"/>
      <c r="D5411" s="2" t="str">
        <f t="shared" si="83"/>
        <v>OK</v>
      </c>
    </row>
    <row r="5412" spans="1:4">
      <c r="A5412" s="10">
        <v>5353</v>
      </c>
      <c r="B5412" s="1144"/>
      <c r="C5412" s="2" t="s">
        <v>516</v>
      </c>
      <c r="D5412" s="2" t="str">
        <f t="shared" si="83"/>
        <v>OK</v>
      </c>
    </row>
    <row r="5413" spans="1:4">
      <c r="A5413" s="10">
        <v>5354</v>
      </c>
      <c r="B5413" s="1144"/>
      <c r="D5413" s="2" t="str">
        <f t="shared" si="83"/>
        <v>OK</v>
      </c>
    </row>
    <row r="5414" spans="1:4">
      <c r="A5414" s="10">
        <v>5355</v>
      </c>
      <c r="B5414" s="1144"/>
      <c r="D5414" s="2" t="str">
        <f t="shared" si="83"/>
        <v>OK</v>
      </c>
    </row>
    <row r="5415" spans="1:4">
      <c r="A5415" s="10">
        <v>5356</v>
      </c>
      <c r="B5415" s="1144"/>
      <c r="D5415" s="2" t="str">
        <f t="shared" si="83"/>
        <v>OK</v>
      </c>
    </row>
    <row r="5416" spans="1:4">
      <c r="A5416" s="10">
        <v>5357</v>
      </c>
      <c r="B5416" s="1144"/>
      <c r="D5416" s="2" t="str">
        <f t="shared" si="83"/>
        <v>OK</v>
      </c>
    </row>
    <row r="5417" spans="1:4">
      <c r="A5417" s="10">
        <v>5358</v>
      </c>
      <c r="B5417" s="1144"/>
      <c r="D5417" s="2" t="str">
        <f t="shared" si="83"/>
        <v>OK</v>
      </c>
    </row>
    <row r="5418" spans="1:4">
      <c r="A5418" s="10">
        <v>5359</v>
      </c>
      <c r="B5418" s="1144"/>
      <c r="D5418" s="2" t="str">
        <f t="shared" si="83"/>
        <v>OK</v>
      </c>
    </row>
    <row r="5419" spans="1:4">
      <c r="A5419" s="5">
        <v>5360</v>
      </c>
      <c r="B5419" s="1144">
        <f>'Revenues 10-15'!D172</f>
        <v>0</v>
      </c>
      <c r="D5419" s="2" t="str">
        <f t="shared" si="83"/>
        <v>Error?</v>
      </c>
    </row>
    <row r="5420" spans="1:4">
      <c r="A5420" s="5">
        <v>5361</v>
      </c>
      <c r="B5420" s="1144">
        <f>'Revenues 10-15'!D175</f>
        <v>0</v>
      </c>
      <c r="D5420" s="2" t="str">
        <f t="shared" si="83"/>
        <v>Error?</v>
      </c>
    </row>
    <row r="5421" spans="1:4">
      <c r="A5421" s="5">
        <v>5362</v>
      </c>
      <c r="B5421" s="1144">
        <f>'Revenues 10-15'!D177</f>
        <v>0</v>
      </c>
      <c r="C5421" s="2" t="s">
        <v>516</v>
      </c>
      <c r="D5421" s="2" t="str">
        <f t="shared" si="83"/>
        <v>Error?</v>
      </c>
    </row>
    <row r="5422" spans="1:4">
      <c r="A5422" s="5">
        <v>5363</v>
      </c>
      <c r="B5422" s="1144">
        <f>'Revenues 10-15'!D180</f>
        <v>0</v>
      </c>
      <c r="D5422" s="2" t="str">
        <f t="shared" si="83"/>
        <v>Error?</v>
      </c>
    </row>
    <row r="5423" spans="1:4">
      <c r="A5423" s="5">
        <v>5364</v>
      </c>
      <c r="B5423" s="1144">
        <f>'Revenues 10-15'!D183</f>
        <v>0</v>
      </c>
      <c r="C5423" s="2" t="s">
        <v>516</v>
      </c>
      <c r="D5423" s="2" t="str">
        <f t="shared" si="83"/>
        <v>Error?</v>
      </c>
    </row>
    <row r="5424" spans="1:4">
      <c r="A5424" s="5">
        <v>5365</v>
      </c>
      <c r="B5424" s="1144">
        <f>'Revenues 10-15'!D186</f>
        <v>0</v>
      </c>
      <c r="D5424" s="2" t="str">
        <f t="shared" si="83"/>
        <v>Error?</v>
      </c>
    </row>
    <row r="5425" spans="1:5">
      <c r="A5425" s="10">
        <v>5366</v>
      </c>
      <c r="B5425" s="1144"/>
      <c r="C5425" s="2" t="s">
        <v>516</v>
      </c>
      <c r="D5425" s="2" t="str">
        <f t="shared" si="83"/>
        <v>OK</v>
      </c>
    </row>
    <row r="5426" spans="1:5">
      <c r="A5426" s="10">
        <v>5367</v>
      </c>
      <c r="B5426" s="1144"/>
      <c r="D5426" s="2" t="str">
        <f t="shared" si="83"/>
        <v>OK</v>
      </c>
    </row>
    <row r="5427" spans="1:5">
      <c r="A5427" s="10">
        <v>5368</v>
      </c>
      <c r="B5427" s="1144"/>
      <c r="D5427" s="2" t="str">
        <f t="shared" si="83"/>
        <v>OK</v>
      </c>
    </row>
    <row r="5428" spans="1:5">
      <c r="A5428" s="10">
        <v>5369</v>
      </c>
      <c r="B5428" s="1144"/>
      <c r="D5428" s="2" t="str">
        <f t="shared" si="83"/>
        <v>OK</v>
      </c>
    </row>
    <row r="5429" spans="1:5">
      <c r="A5429" s="5">
        <v>5370</v>
      </c>
      <c r="B5429" s="1144">
        <f>'Revenues 10-15'!D202</f>
        <v>0</v>
      </c>
      <c r="D5429" s="2" t="str">
        <f t="shared" si="83"/>
        <v>Error?</v>
      </c>
    </row>
    <row r="5430" spans="1:5">
      <c r="A5430" s="5">
        <v>5371</v>
      </c>
      <c r="B5430" s="1144">
        <f>'Revenues 10-15'!D203</f>
        <v>0</v>
      </c>
      <c r="D5430" s="2" t="str">
        <f t="shared" si="83"/>
        <v>Error?</v>
      </c>
    </row>
    <row r="5431" spans="1:5">
      <c r="A5431" s="10">
        <v>5372</v>
      </c>
      <c r="B5431" s="1144"/>
      <c r="D5431" s="2" t="str">
        <f t="shared" si="83"/>
        <v>OK</v>
      </c>
    </row>
    <row r="5432" spans="1:5">
      <c r="A5432" s="10">
        <v>5373</v>
      </c>
      <c r="B5432" s="1144"/>
      <c r="D5432" s="2" t="str">
        <f t="shared" si="83"/>
        <v>OK</v>
      </c>
    </row>
    <row r="5433" spans="1:5">
      <c r="A5433" s="10">
        <v>5374</v>
      </c>
      <c r="B5433" s="1144"/>
      <c r="D5433" s="2" t="str">
        <f t="shared" si="83"/>
        <v>OK</v>
      </c>
    </row>
    <row r="5434" spans="1:5">
      <c r="A5434" s="10">
        <v>5375</v>
      </c>
      <c r="B5434" s="1144"/>
      <c r="D5434" s="2" t="str">
        <f t="shared" si="83"/>
        <v>OK</v>
      </c>
    </row>
    <row r="5435" spans="1:5">
      <c r="A5435" s="10">
        <v>5376</v>
      </c>
      <c r="B5435" s="1144"/>
      <c r="D5435" s="2" t="str">
        <f t="shared" si="83"/>
        <v>OK</v>
      </c>
    </row>
    <row r="5436" spans="1:5">
      <c r="A5436" s="10">
        <v>5377</v>
      </c>
      <c r="B5436" s="1144"/>
      <c r="D5436" s="2" t="str">
        <f t="shared" si="83"/>
        <v>OK</v>
      </c>
      <c r="E5436" s="4" t="s">
        <v>1432</v>
      </c>
    </row>
    <row r="5437" spans="1:5">
      <c r="A5437" s="5">
        <v>5378</v>
      </c>
      <c r="B5437" s="1144">
        <f>'Revenues 10-15'!D204</f>
        <v>0</v>
      </c>
      <c r="D5437" s="2" t="str">
        <f t="shared" ref="D5437:D5500" si="84">IF(ISBLANK(B5437),"OK",IF(A5437-B5437=0,"OK","Error?"))</f>
        <v>Error?</v>
      </c>
    </row>
    <row r="5438" spans="1:5">
      <c r="A5438" s="5">
        <v>5379</v>
      </c>
      <c r="B5438" s="1144">
        <f>'Revenues 10-15'!D208</f>
        <v>0</v>
      </c>
      <c r="D5438" s="2" t="str">
        <f t="shared" si="84"/>
        <v>Error?</v>
      </c>
    </row>
    <row r="5439" spans="1:5">
      <c r="A5439" s="10">
        <v>5380</v>
      </c>
      <c r="B5439" s="1144"/>
      <c r="D5439" s="2" t="str">
        <f t="shared" si="84"/>
        <v>OK</v>
      </c>
    </row>
    <row r="5440" spans="1:5">
      <c r="A5440" s="10">
        <v>5381</v>
      </c>
      <c r="B5440" s="1144"/>
      <c r="D5440" s="2" t="str">
        <f t="shared" si="84"/>
        <v>OK</v>
      </c>
    </row>
    <row r="5441" spans="1:4">
      <c r="A5441" s="10">
        <v>5382</v>
      </c>
      <c r="B5441" s="1144"/>
      <c r="D5441" s="2" t="str">
        <f t="shared" si="84"/>
        <v>OK</v>
      </c>
    </row>
    <row r="5442" spans="1:4">
      <c r="A5442" s="5">
        <v>5383</v>
      </c>
      <c r="B5442" s="1144">
        <f>'Revenues 10-15'!D206</f>
        <v>0</v>
      </c>
      <c r="D5442" s="2" t="str">
        <f t="shared" si="84"/>
        <v>Error?</v>
      </c>
    </row>
    <row r="5443" spans="1:4">
      <c r="A5443" s="10">
        <v>5384</v>
      </c>
      <c r="B5443" s="1144"/>
      <c r="D5443" s="2" t="str">
        <f t="shared" si="84"/>
        <v>OK</v>
      </c>
    </row>
    <row r="5444" spans="1:4">
      <c r="A5444" s="10">
        <v>5385</v>
      </c>
      <c r="B5444" s="1144"/>
      <c r="C5444" s="2" t="s">
        <v>516</v>
      </c>
      <c r="D5444" s="2" t="str">
        <f t="shared" si="84"/>
        <v>OK</v>
      </c>
    </row>
    <row r="5445" spans="1:4">
      <c r="A5445" s="10">
        <v>5386</v>
      </c>
      <c r="B5445" s="1144"/>
      <c r="D5445" s="2" t="str">
        <f t="shared" si="84"/>
        <v>OK</v>
      </c>
    </row>
    <row r="5446" spans="1:4">
      <c r="A5446" s="10">
        <v>5387</v>
      </c>
      <c r="B5446" s="1144"/>
      <c r="D5446" s="2" t="str">
        <f t="shared" si="84"/>
        <v>OK</v>
      </c>
    </row>
    <row r="5447" spans="1:4">
      <c r="A5447" s="10">
        <v>5388</v>
      </c>
      <c r="B5447" s="1144"/>
      <c r="D5447" s="2" t="str">
        <f t="shared" si="84"/>
        <v>OK</v>
      </c>
    </row>
    <row r="5448" spans="1:4">
      <c r="A5448" s="10">
        <v>5389</v>
      </c>
      <c r="B5448" s="1144"/>
      <c r="D5448" s="2" t="str">
        <f t="shared" si="84"/>
        <v>OK</v>
      </c>
    </row>
    <row r="5449" spans="1:4">
      <c r="A5449" s="10">
        <v>5390</v>
      </c>
      <c r="B5449" s="1144"/>
      <c r="D5449" s="2" t="str">
        <f t="shared" si="84"/>
        <v>OK</v>
      </c>
    </row>
    <row r="5450" spans="1:4">
      <c r="A5450" s="10">
        <v>5391</v>
      </c>
      <c r="B5450" s="1144"/>
      <c r="D5450" s="2" t="str">
        <f t="shared" si="84"/>
        <v>OK</v>
      </c>
    </row>
    <row r="5451" spans="1:4">
      <c r="A5451" s="10">
        <v>5392</v>
      </c>
      <c r="B5451" s="1144"/>
      <c r="D5451" s="2" t="str">
        <f t="shared" si="84"/>
        <v>OK</v>
      </c>
    </row>
    <row r="5452" spans="1:4">
      <c r="A5452" s="10">
        <v>5393</v>
      </c>
      <c r="B5452" s="1144"/>
      <c r="D5452" s="2" t="str">
        <f t="shared" si="84"/>
        <v>OK</v>
      </c>
    </row>
    <row r="5453" spans="1:4">
      <c r="A5453" s="10">
        <v>5394</v>
      </c>
      <c r="B5453" s="1144"/>
      <c r="D5453" s="2" t="str">
        <f t="shared" si="84"/>
        <v>OK</v>
      </c>
    </row>
    <row r="5454" spans="1:4">
      <c r="A5454" s="10">
        <v>5395</v>
      </c>
      <c r="B5454" s="1144"/>
      <c r="D5454" s="2" t="str">
        <f t="shared" si="84"/>
        <v>OK</v>
      </c>
    </row>
    <row r="5455" spans="1:4">
      <c r="A5455" s="10">
        <v>5396</v>
      </c>
      <c r="B5455" s="1144"/>
      <c r="D5455" s="2" t="str">
        <f t="shared" si="84"/>
        <v>OK</v>
      </c>
    </row>
    <row r="5456" spans="1:4">
      <c r="A5456" s="5">
        <v>5397</v>
      </c>
      <c r="B5456" s="1144">
        <f>'Revenues 10-15'!D213</f>
        <v>0</v>
      </c>
      <c r="D5456" s="2" t="str">
        <f t="shared" si="84"/>
        <v>Error?</v>
      </c>
    </row>
    <row r="5457" spans="1:4">
      <c r="A5457" s="5">
        <v>5398</v>
      </c>
      <c r="B5457" s="1144">
        <f>'Revenues 10-15'!D214</f>
        <v>0</v>
      </c>
      <c r="D5457" s="2" t="str">
        <f t="shared" si="84"/>
        <v>Error?</v>
      </c>
    </row>
    <row r="5458" spans="1:4">
      <c r="A5458" s="10">
        <v>5399</v>
      </c>
      <c r="B5458" s="1144"/>
      <c r="D5458" s="2" t="str">
        <f t="shared" si="84"/>
        <v>OK</v>
      </c>
    </row>
    <row r="5459" spans="1:4">
      <c r="A5459" s="10">
        <v>5400</v>
      </c>
      <c r="B5459" s="1144"/>
      <c r="D5459" s="2" t="str">
        <f t="shared" si="84"/>
        <v>OK</v>
      </c>
    </row>
    <row r="5460" spans="1:4">
      <c r="A5460" s="5">
        <v>5401</v>
      </c>
      <c r="B5460" s="1144">
        <f>'Revenues 10-15'!D215</f>
        <v>0</v>
      </c>
      <c r="D5460" s="2" t="str">
        <f t="shared" si="84"/>
        <v>Error?</v>
      </c>
    </row>
    <row r="5461" spans="1:4">
      <c r="A5461" s="5">
        <v>5402</v>
      </c>
      <c r="B5461" s="1144">
        <f>'Revenues 10-15'!D216</f>
        <v>0</v>
      </c>
      <c r="D5461" s="2" t="str">
        <f t="shared" si="84"/>
        <v>Error?</v>
      </c>
    </row>
    <row r="5462" spans="1:4">
      <c r="A5462" s="5">
        <v>5403</v>
      </c>
      <c r="B5462" s="1144">
        <f>'Revenues 10-15'!D217</f>
        <v>0</v>
      </c>
      <c r="D5462" s="2" t="str">
        <f t="shared" si="84"/>
        <v>Error?</v>
      </c>
    </row>
    <row r="5463" spans="1:4">
      <c r="A5463" s="10">
        <v>5404</v>
      </c>
      <c r="B5463" s="1144"/>
      <c r="D5463" s="2" t="str">
        <f t="shared" si="84"/>
        <v>OK</v>
      </c>
    </row>
    <row r="5464" spans="1:4">
      <c r="A5464" s="10">
        <v>5405</v>
      </c>
      <c r="B5464" s="1144"/>
      <c r="D5464" s="2" t="str">
        <f t="shared" si="84"/>
        <v>OK</v>
      </c>
    </row>
    <row r="5465" spans="1:4">
      <c r="A5465" s="10">
        <v>5406</v>
      </c>
      <c r="B5465" s="1144"/>
      <c r="D5465" s="2" t="str">
        <f t="shared" si="84"/>
        <v>OK</v>
      </c>
    </row>
    <row r="5466" spans="1:4">
      <c r="A5466" s="10">
        <v>5407</v>
      </c>
      <c r="B5466" s="1144"/>
      <c r="D5466" s="2" t="str">
        <f t="shared" si="84"/>
        <v>OK</v>
      </c>
    </row>
    <row r="5467" spans="1:4">
      <c r="A5467" s="10">
        <v>5408</v>
      </c>
      <c r="B5467" s="1144"/>
      <c r="D5467" s="2" t="str">
        <f t="shared" si="84"/>
        <v>OK</v>
      </c>
    </row>
    <row r="5468" spans="1:4">
      <c r="A5468" s="5">
        <v>5409</v>
      </c>
      <c r="B5468" s="1144">
        <f>'Revenues 10-15'!D219</f>
        <v>0</v>
      </c>
      <c r="D5468" s="2" t="str">
        <f t="shared" si="84"/>
        <v>Error?</v>
      </c>
    </row>
    <row r="5469" spans="1:4">
      <c r="A5469" s="10">
        <v>5410</v>
      </c>
      <c r="B5469" s="1144"/>
      <c r="D5469" s="2" t="str">
        <f t="shared" si="84"/>
        <v>OK</v>
      </c>
    </row>
    <row r="5470" spans="1:4">
      <c r="A5470" s="10">
        <v>5411</v>
      </c>
      <c r="B5470" s="1144"/>
      <c r="C5470" s="2" t="s">
        <v>516</v>
      </c>
      <c r="D5470" s="2" t="str">
        <f t="shared" si="84"/>
        <v>OK</v>
      </c>
    </row>
    <row r="5471" spans="1:4">
      <c r="A5471" s="10">
        <v>5412</v>
      </c>
      <c r="B5471" s="1144"/>
      <c r="D5471" s="2" t="str">
        <f t="shared" si="84"/>
        <v>OK</v>
      </c>
    </row>
    <row r="5472" spans="1:4">
      <c r="A5472" s="10">
        <v>5413</v>
      </c>
      <c r="B5472" s="1144"/>
      <c r="D5472" s="2" t="str">
        <f t="shared" si="84"/>
        <v>OK</v>
      </c>
    </row>
    <row r="5473" spans="1:4">
      <c r="A5473" s="10">
        <v>5414</v>
      </c>
      <c r="B5473" s="1144"/>
      <c r="D5473" s="2" t="str">
        <f t="shared" si="84"/>
        <v>OK</v>
      </c>
    </row>
    <row r="5474" spans="1:4">
      <c r="A5474" s="10">
        <v>5415</v>
      </c>
      <c r="B5474" s="1144"/>
      <c r="D5474" s="2" t="str">
        <f t="shared" si="84"/>
        <v>OK</v>
      </c>
    </row>
    <row r="5475" spans="1:4">
      <c r="A5475" s="10">
        <v>5416</v>
      </c>
      <c r="B5475" s="1144"/>
      <c r="D5475" s="2" t="str">
        <f t="shared" si="84"/>
        <v>OK</v>
      </c>
    </row>
    <row r="5476" spans="1:4">
      <c r="A5476" s="10">
        <v>5417</v>
      </c>
      <c r="B5476" s="1144"/>
      <c r="D5476" s="2" t="str">
        <f t="shared" si="84"/>
        <v>OK</v>
      </c>
    </row>
    <row r="5477" spans="1:4">
      <c r="A5477" s="10">
        <v>5418</v>
      </c>
      <c r="B5477" s="1144"/>
      <c r="D5477" s="2" t="str">
        <f t="shared" si="84"/>
        <v>OK</v>
      </c>
    </row>
    <row r="5478" spans="1:4">
      <c r="A5478" s="10">
        <v>5419</v>
      </c>
      <c r="B5478" s="1144"/>
      <c r="D5478" s="2" t="str">
        <f t="shared" si="84"/>
        <v>OK</v>
      </c>
    </row>
    <row r="5479" spans="1:4">
      <c r="A5479" s="10">
        <v>5420</v>
      </c>
      <c r="B5479" s="1144"/>
      <c r="D5479" s="2" t="str">
        <f t="shared" si="84"/>
        <v>OK</v>
      </c>
    </row>
    <row r="5480" spans="1:4">
      <c r="A5480" s="10">
        <v>5421</v>
      </c>
      <c r="B5480" s="1144"/>
      <c r="D5480" s="2" t="str">
        <f t="shared" si="84"/>
        <v>OK</v>
      </c>
    </row>
    <row r="5481" spans="1:4">
      <c r="A5481" s="10">
        <v>5422</v>
      </c>
      <c r="B5481" s="1144"/>
      <c r="D5481" s="2" t="str">
        <f t="shared" si="84"/>
        <v>OK</v>
      </c>
    </row>
    <row r="5482" spans="1:4">
      <c r="A5482" s="10">
        <v>5423</v>
      </c>
      <c r="B5482" s="1144"/>
      <c r="D5482" s="2" t="str">
        <f t="shared" si="84"/>
        <v>OK</v>
      </c>
    </row>
    <row r="5483" spans="1:4">
      <c r="A5483" s="5">
        <v>5424</v>
      </c>
      <c r="B5483" s="1144">
        <f>'Revenues 10-15'!D221</f>
        <v>0</v>
      </c>
      <c r="D5483" s="2" t="str">
        <f t="shared" si="84"/>
        <v>Error?</v>
      </c>
    </row>
    <row r="5484" spans="1:4">
      <c r="A5484" s="10">
        <v>5425</v>
      </c>
      <c r="B5484" s="1144"/>
      <c r="D5484" s="2" t="str">
        <f t="shared" si="84"/>
        <v>OK</v>
      </c>
    </row>
    <row r="5485" spans="1:4">
      <c r="A5485" s="10">
        <v>5426</v>
      </c>
      <c r="B5485" s="1144"/>
      <c r="D5485" s="2" t="str">
        <f t="shared" si="84"/>
        <v>OK</v>
      </c>
    </row>
    <row r="5486" spans="1:4">
      <c r="A5486" s="5">
        <v>5427</v>
      </c>
      <c r="B5486" s="1144">
        <f>'Revenues 10-15'!D223</f>
        <v>0</v>
      </c>
      <c r="D5486" s="2" t="str">
        <f t="shared" si="84"/>
        <v>Error?</v>
      </c>
    </row>
    <row r="5487" spans="1:4">
      <c r="A5487" s="10">
        <v>5428</v>
      </c>
      <c r="B5487" s="1144"/>
      <c r="D5487" s="2" t="str">
        <f t="shared" si="84"/>
        <v>OK</v>
      </c>
    </row>
    <row r="5488" spans="1:4">
      <c r="A5488" s="10">
        <v>5429</v>
      </c>
      <c r="B5488" s="1144"/>
      <c r="C5488" s="2" t="s">
        <v>516</v>
      </c>
      <c r="D5488" s="2" t="str">
        <f t="shared" si="84"/>
        <v>OK</v>
      </c>
    </row>
    <row r="5489" spans="1:4">
      <c r="A5489" s="10">
        <v>5430</v>
      </c>
      <c r="B5489" s="1144"/>
      <c r="D5489" s="2" t="str">
        <f t="shared" si="84"/>
        <v>OK</v>
      </c>
    </row>
    <row r="5490" spans="1:4">
      <c r="A5490" s="10">
        <v>5431</v>
      </c>
      <c r="B5490" s="1144"/>
      <c r="D5490" s="2" t="str">
        <f t="shared" si="84"/>
        <v>OK</v>
      </c>
    </row>
    <row r="5491" spans="1:4">
      <c r="A5491" s="10">
        <v>5432</v>
      </c>
      <c r="B5491" s="1144"/>
      <c r="D5491" s="2" t="str">
        <f t="shared" si="84"/>
        <v>OK</v>
      </c>
    </row>
    <row r="5492" spans="1:4">
      <c r="A5492" s="5">
        <v>5433</v>
      </c>
      <c r="B5492" s="1144">
        <f>'Revenues 10-15'!D224</f>
        <v>0</v>
      </c>
      <c r="D5492" s="2" t="str">
        <f t="shared" si="84"/>
        <v>Error?</v>
      </c>
    </row>
    <row r="5493" spans="1:4">
      <c r="A5493" s="10">
        <v>5434</v>
      </c>
      <c r="B5493" s="1144"/>
      <c r="D5493" s="2" t="str">
        <f t="shared" si="84"/>
        <v>OK</v>
      </c>
    </row>
    <row r="5494" spans="1:4">
      <c r="A5494" s="5">
        <v>5435</v>
      </c>
      <c r="B5494" s="1144">
        <f>'Revenues 10-15'!D259</f>
        <v>0</v>
      </c>
      <c r="D5494" s="2" t="str">
        <f t="shared" si="84"/>
        <v>Error?</v>
      </c>
    </row>
    <row r="5495" spans="1:4">
      <c r="A5495" s="10">
        <v>5436</v>
      </c>
      <c r="B5495" s="1144"/>
      <c r="D5495" s="2" t="str">
        <f t="shared" si="84"/>
        <v>OK</v>
      </c>
    </row>
    <row r="5496" spans="1:4">
      <c r="A5496" s="5">
        <v>5437</v>
      </c>
      <c r="B5496" s="1144">
        <f>'Revenues 10-15'!D260</f>
        <v>0</v>
      </c>
      <c r="D5496" s="2" t="str">
        <f t="shared" si="84"/>
        <v>Error?</v>
      </c>
    </row>
    <row r="5497" spans="1:4">
      <c r="A5497" s="10">
        <v>5438</v>
      </c>
      <c r="B5497" s="1144"/>
      <c r="D5497" s="2" t="str">
        <f t="shared" si="84"/>
        <v>OK</v>
      </c>
    </row>
    <row r="5498" spans="1:4">
      <c r="A5498" s="10">
        <v>5439</v>
      </c>
      <c r="B5498" s="1144"/>
      <c r="D5498" s="2" t="str">
        <f t="shared" si="84"/>
        <v>OK</v>
      </c>
    </row>
    <row r="5499" spans="1:4">
      <c r="A5499" s="5">
        <v>5440</v>
      </c>
      <c r="B5499" s="1144">
        <f>'Revenues 10-15'!D268</f>
        <v>0</v>
      </c>
      <c r="D5499" s="2" t="str">
        <f t="shared" si="84"/>
        <v>Error?</v>
      </c>
    </row>
    <row r="5500" spans="1:4">
      <c r="A5500" s="10">
        <v>5441</v>
      </c>
      <c r="B5500" s="1144"/>
      <c r="D5500" s="2" t="str">
        <f t="shared" si="84"/>
        <v>OK</v>
      </c>
    </row>
    <row r="5501" spans="1:4">
      <c r="A5501" s="10">
        <v>5442</v>
      </c>
      <c r="B5501" s="1144"/>
      <c r="C5501" s="2" t="s">
        <v>516</v>
      </c>
      <c r="D5501" s="2" t="str">
        <f t="shared" ref="D5501:D5564" si="85">IF(ISBLANK(B5501),"OK",IF(A5501-B5501=0,"OK","Error?"))</f>
        <v>OK</v>
      </c>
    </row>
    <row r="5502" spans="1:4">
      <c r="A5502" s="10">
        <v>5443</v>
      </c>
      <c r="B5502" s="1144"/>
      <c r="D5502" s="2" t="str">
        <f t="shared" si="85"/>
        <v>OK</v>
      </c>
    </row>
    <row r="5503" spans="1:4">
      <c r="A5503" s="10">
        <v>5444</v>
      </c>
      <c r="B5503" s="1144"/>
      <c r="D5503" s="2" t="str">
        <f t="shared" si="85"/>
        <v>OK</v>
      </c>
    </row>
    <row r="5504" spans="1:4">
      <c r="A5504" s="10">
        <v>5445</v>
      </c>
      <c r="B5504" s="1144"/>
      <c r="D5504" s="2" t="str">
        <f t="shared" si="85"/>
        <v>OK</v>
      </c>
    </row>
    <row r="5505" spans="1:4">
      <c r="A5505" s="5">
        <v>5446</v>
      </c>
      <c r="B5505" s="1144">
        <f>'Revenues 10-15'!D269</f>
        <v>0</v>
      </c>
      <c r="D5505" s="2" t="str">
        <f t="shared" si="85"/>
        <v>Error?</v>
      </c>
    </row>
    <row r="5506" spans="1:4">
      <c r="A5506" s="5">
        <v>5447</v>
      </c>
      <c r="B5506" s="1144">
        <f>'Revenues 10-15'!D270</f>
        <v>2272079</v>
      </c>
      <c r="D5506" s="2" t="str">
        <f t="shared" si="85"/>
        <v>Error?</v>
      </c>
    </row>
    <row r="5507" spans="1:4">
      <c r="A5507" s="5">
        <v>5448</v>
      </c>
      <c r="B5507" s="1144">
        <f>'Revenues 10-15'!E5</f>
        <v>642367</v>
      </c>
      <c r="C5507" s="2" t="s">
        <v>516</v>
      </c>
      <c r="D5507" s="2" t="str">
        <f t="shared" si="85"/>
        <v>Error?</v>
      </c>
    </row>
    <row r="5508" spans="1:4">
      <c r="A5508" s="10">
        <v>5449</v>
      </c>
      <c r="B5508" s="1144"/>
      <c r="C5508" s="2" t="s">
        <v>516</v>
      </c>
      <c r="D5508" s="2" t="str">
        <f t="shared" si="85"/>
        <v>OK</v>
      </c>
    </row>
    <row r="5509" spans="1:4">
      <c r="A5509" s="5">
        <v>5450</v>
      </c>
      <c r="B5509" s="1144">
        <f>'Revenues 10-15'!E9</f>
        <v>0</v>
      </c>
      <c r="D5509" s="2" t="str">
        <f t="shared" si="85"/>
        <v>Error?</v>
      </c>
    </row>
    <row r="5510" spans="1:4">
      <c r="A5510" s="5">
        <v>5451</v>
      </c>
      <c r="B5510" s="1144">
        <f>'Revenues 10-15'!E11</f>
        <v>0</v>
      </c>
      <c r="D5510" s="2" t="str">
        <f t="shared" si="85"/>
        <v>Error?</v>
      </c>
    </row>
    <row r="5511" spans="1:4">
      <c r="A5511" s="5">
        <v>5452</v>
      </c>
      <c r="B5511" s="1144">
        <f>'Revenues 10-15'!E12</f>
        <v>642367</v>
      </c>
      <c r="D5511" s="2" t="str">
        <f t="shared" si="85"/>
        <v>Error?</v>
      </c>
    </row>
    <row r="5512" spans="1:4">
      <c r="A5512" s="5">
        <v>5453</v>
      </c>
      <c r="B5512" s="1144">
        <f>'Revenues 10-15'!E14</f>
        <v>0</v>
      </c>
      <c r="D5512" s="2" t="str">
        <f t="shared" si="85"/>
        <v>Error?</v>
      </c>
    </row>
    <row r="5513" spans="1:4">
      <c r="A5513" s="5">
        <v>5454</v>
      </c>
      <c r="B5513" s="1144">
        <f>'Revenues 10-15'!E15</f>
        <v>0</v>
      </c>
      <c r="C5513" s="2" t="s">
        <v>516</v>
      </c>
      <c r="D5513" s="2" t="str">
        <f t="shared" si="85"/>
        <v>Error?</v>
      </c>
    </row>
    <row r="5514" spans="1:4">
      <c r="A5514" s="5">
        <v>5455</v>
      </c>
      <c r="B5514" s="1144">
        <f>'Revenues 10-15'!E16</f>
        <v>0</v>
      </c>
      <c r="D5514" s="2" t="str">
        <f t="shared" si="85"/>
        <v>Error?</v>
      </c>
    </row>
    <row r="5515" spans="1:4">
      <c r="A5515" s="5">
        <v>5456</v>
      </c>
      <c r="B5515" s="1144">
        <f>'Revenues 10-15'!E17</f>
        <v>0</v>
      </c>
      <c r="D5515" s="2" t="str">
        <f t="shared" si="85"/>
        <v>Error?</v>
      </c>
    </row>
    <row r="5516" spans="1:4">
      <c r="A5516" s="5">
        <v>5457</v>
      </c>
      <c r="B5516" s="1144">
        <f>'Revenues 10-15'!E18</f>
        <v>0</v>
      </c>
      <c r="D5516" s="2" t="str">
        <f t="shared" si="85"/>
        <v>Error?</v>
      </c>
    </row>
    <row r="5517" spans="1:4">
      <c r="A5517" s="5">
        <v>5458</v>
      </c>
      <c r="B5517" s="1144">
        <f>'Revenues 10-15'!E65</f>
        <v>4835</v>
      </c>
      <c r="D5517" s="2" t="str">
        <f t="shared" si="85"/>
        <v>Error?</v>
      </c>
    </row>
    <row r="5518" spans="1:4">
      <c r="A5518" s="5">
        <v>5459</v>
      </c>
      <c r="B5518" s="1144">
        <f>'Revenues 10-15'!E66</f>
        <v>0</v>
      </c>
      <c r="C5518" s="2" t="s">
        <v>516</v>
      </c>
      <c r="D5518" s="2" t="str">
        <f t="shared" si="85"/>
        <v>Error?</v>
      </c>
    </row>
    <row r="5519" spans="1:4">
      <c r="A5519" s="5">
        <v>5460</v>
      </c>
      <c r="B5519" s="1144">
        <f>'Revenues 10-15'!E67</f>
        <v>4835</v>
      </c>
      <c r="D5519" s="2" t="str">
        <f t="shared" si="85"/>
        <v>Error?</v>
      </c>
    </row>
    <row r="5520" spans="1:4">
      <c r="A5520" s="5">
        <v>5461</v>
      </c>
      <c r="B5520" s="1144">
        <f>'Revenues 10-15'!E98</f>
        <v>0</v>
      </c>
      <c r="D5520" s="2" t="str">
        <f t="shared" si="85"/>
        <v>Error?</v>
      </c>
    </row>
    <row r="5521" spans="1:4">
      <c r="A5521" s="5">
        <v>5462</v>
      </c>
      <c r="B5521" s="1144">
        <f>'Revenues 10-15'!E101</f>
        <v>0</v>
      </c>
      <c r="C5521" s="2" t="s">
        <v>516</v>
      </c>
      <c r="D5521" s="2" t="str">
        <f t="shared" si="85"/>
        <v>Error?</v>
      </c>
    </row>
    <row r="5522" spans="1:4">
      <c r="A5522" s="5">
        <v>5463</v>
      </c>
      <c r="B5522" s="1144">
        <f>'Revenues 10-15'!E106</f>
        <v>0</v>
      </c>
      <c r="D5522" s="2" t="str">
        <f t="shared" si="85"/>
        <v>Error?</v>
      </c>
    </row>
    <row r="5523" spans="1:4">
      <c r="A5523" s="5">
        <v>5464</v>
      </c>
      <c r="B5523" s="1144">
        <f>'Revenues 10-15'!E109</f>
        <v>0</v>
      </c>
      <c r="D5523" s="2" t="str">
        <f t="shared" si="85"/>
        <v>Error?</v>
      </c>
    </row>
    <row r="5524" spans="1:4">
      <c r="A5524" s="5">
        <v>5465</v>
      </c>
      <c r="B5524" s="1144">
        <f>'Revenues 10-15'!E110</f>
        <v>0</v>
      </c>
      <c r="D5524" s="2" t="str">
        <f t="shared" si="85"/>
        <v>Error?</v>
      </c>
    </row>
    <row r="5525" spans="1:4">
      <c r="A5525" s="5">
        <v>5466</v>
      </c>
      <c r="B5525" s="1144">
        <f>'Revenues 10-15'!E111</f>
        <v>647202</v>
      </c>
      <c r="D5525" s="2" t="str">
        <f t="shared" si="85"/>
        <v>Error?</v>
      </c>
    </row>
    <row r="5526" spans="1:4">
      <c r="A5526" s="5">
        <v>5467</v>
      </c>
      <c r="B5526" s="1144">
        <f>'Revenues 10-15'!E120</f>
        <v>0</v>
      </c>
      <c r="C5526" s="2" t="s">
        <v>516</v>
      </c>
      <c r="D5526" s="2" t="str">
        <f t="shared" si="85"/>
        <v>Error?</v>
      </c>
    </row>
    <row r="5527" spans="1:4">
      <c r="A5527" s="5">
        <v>5468</v>
      </c>
      <c r="B5527" s="1144">
        <f>'Revenues 10-15'!E121</f>
        <v>0</v>
      </c>
      <c r="C5527" s="2" t="s">
        <v>516</v>
      </c>
      <c r="D5527" s="2" t="str">
        <f t="shared" si="85"/>
        <v>Error?</v>
      </c>
    </row>
    <row r="5528" spans="1:4">
      <c r="A5528" s="10">
        <v>5469</v>
      </c>
      <c r="B5528" s="1144"/>
      <c r="D5528" s="2" t="str">
        <f t="shared" si="85"/>
        <v>OK</v>
      </c>
    </row>
    <row r="5529" spans="1:4">
      <c r="A5529" s="10">
        <v>5470</v>
      </c>
      <c r="B5529" s="1144"/>
      <c r="D5529" s="2" t="str">
        <f t="shared" si="85"/>
        <v>OK</v>
      </c>
    </row>
    <row r="5530" spans="1:4">
      <c r="A5530" s="10">
        <v>5471</v>
      </c>
      <c r="B5530" s="1144"/>
      <c r="D5530" s="2" t="str">
        <f t="shared" si="85"/>
        <v>OK</v>
      </c>
    </row>
    <row r="5531" spans="1:4">
      <c r="A5531" s="10">
        <v>5472</v>
      </c>
      <c r="B5531" s="1144"/>
      <c r="D5531" s="2" t="str">
        <f t="shared" si="85"/>
        <v>OK</v>
      </c>
    </row>
    <row r="5532" spans="1:4">
      <c r="A5532" s="5">
        <v>5473</v>
      </c>
      <c r="B5532" s="1144">
        <f>'Revenues 10-15'!E124</f>
        <v>0</v>
      </c>
      <c r="D5532" s="2" t="str">
        <f t="shared" si="85"/>
        <v>Error?</v>
      </c>
    </row>
    <row r="5533" spans="1:4">
      <c r="A5533" s="10">
        <v>5474</v>
      </c>
      <c r="B5533" s="1144"/>
      <c r="D5533" s="2" t="str">
        <f t="shared" si="85"/>
        <v>OK</v>
      </c>
    </row>
    <row r="5534" spans="1:4">
      <c r="A5534" s="10">
        <v>5475</v>
      </c>
      <c r="B5534" s="1144"/>
      <c r="C5534" s="2" t="s">
        <v>516</v>
      </c>
      <c r="D5534" s="2" t="str">
        <f t="shared" si="85"/>
        <v>OK</v>
      </c>
    </row>
    <row r="5535" spans="1:4">
      <c r="A5535" s="5">
        <v>5476</v>
      </c>
      <c r="B5535" s="1144">
        <f>'Revenues 10-15'!E171</f>
        <v>0</v>
      </c>
      <c r="D5535" s="2" t="str">
        <f t="shared" si="85"/>
        <v>Error?</v>
      </c>
    </row>
    <row r="5536" spans="1:4">
      <c r="A5536" s="10">
        <v>5477</v>
      </c>
      <c r="B5536" s="1144"/>
      <c r="D5536" s="2" t="str">
        <f t="shared" si="85"/>
        <v>OK</v>
      </c>
    </row>
    <row r="5537" spans="1:4">
      <c r="A5537" s="10">
        <v>5478</v>
      </c>
      <c r="B5537" s="1144"/>
      <c r="C5537" s="2" t="s">
        <v>516</v>
      </c>
      <c r="D5537" s="2" t="str">
        <f t="shared" si="85"/>
        <v>OK</v>
      </c>
    </row>
    <row r="5538" spans="1:4">
      <c r="A5538" s="10">
        <v>5479</v>
      </c>
      <c r="B5538" s="1144"/>
      <c r="D5538" s="2" t="str">
        <f t="shared" si="85"/>
        <v>OK</v>
      </c>
    </row>
    <row r="5539" spans="1:4">
      <c r="A5539" s="10">
        <v>5480</v>
      </c>
      <c r="B5539" s="1144"/>
      <c r="D5539" s="2" t="str">
        <f t="shared" si="85"/>
        <v>OK</v>
      </c>
    </row>
    <row r="5540" spans="1:4">
      <c r="A5540" s="10">
        <v>5481</v>
      </c>
      <c r="B5540" s="1144"/>
      <c r="D5540" s="2" t="str">
        <f t="shared" si="85"/>
        <v>OK</v>
      </c>
    </row>
    <row r="5541" spans="1:4">
      <c r="A5541" s="10">
        <v>5482</v>
      </c>
      <c r="B5541" s="1144"/>
      <c r="D5541" s="2" t="str">
        <f t="shared" si="85"/>
        <v>OK</v>
      </c>
    </row>
    <row r="5542" spans="1:4">
      <c r="A5542" s="5">
        <v>5483</v>
      </c>
      <c r="B5542" s="1144">
        <f>'Revenues 10-15'!E172</f>
        <v>0</v>
      </c>
      <c r="D5542" s="2" t="str">
        <f t="shared" si="85"/>
        <v>Error?</v>
      </c>
    </row>
    <row r="5543" spans="1:4">
      <c r="A5543" s="10">
        <v>5484</v>
      </c>
      <c r="B5543" s="1144"/>
      <c r="D5543" s="2" t="str">
        <f t="shared" si="85"/>
        <v>OK</v>
      </c>
    </row>
    <row r="5544" spans="1:4">
      <c r="A5544" s="10">
        <v>5485</v>
      </c>
      <c r="B5544" s="1144"/>
      <c r="C5544" s="2" t="s">
        <v>516</v>
      </c>
      <c r="D5544" s="2" t="str">
        <f t="shared" si="85"/>
        <v>OK</v>
      </c>
    </row>
    <row r="5545" spans="1:4">
      <c r="A5545" s="10">
        <v>5486</v>
      </c>
      <c r="B5545" s="1144"/>
      <c r="D5545" s="2" t="str">
        <f t="shared" si="85"/>
        <v>OK</v>
      </c>
    </row>
    <row r="5546" spans="1:4">
      <c r="A5546" s="10">
        <v>5487</v>
      </c>
      <c r="B5546" s="1144"/>
      <c r="D5546" s="2" t="str">
        <f t="shared" si="85"/>
        <v>OK</v>
      </c>
    </row>
    <row r="5547" spans="1:4">
      <c r="A5547" s="10">
        <v>5488</v>
      </c>
      <c r="B5547" s="1144"/>
      <c r="D5547" s="2" t="str">
        <f t="shared" si="85"/>
        <v>OK</v>
      </c>
    </row>
    <row r="5548" spans="1:4">
      <c r="A5548" s="10">
        <v>5489</v>
      </c>
      <c r="B5548" s="1144"/>
      <c r="D5548" s="2" t="str">
        <f t="shared" si="85"/>
        <v>OK</v>
      </c>
    </row>
    <row r="5549" spans="1:4">
      <c r="A5549" s="10">
        <v>5490</v>
      </c>
      <c r="B5549" s="1144"/>
      <c r="D5549" s="2" t="str">
        <f t="shared" si="85"/>
        <v>OK</v>
      </c>
    </row>
    <row r="5550" spans="1:4">
      <c r="A5550" s="5">
        <v>5491</v>
      </c>
      <c r="B5550" s="1144">
        <f>'Revenues 10-15'!E270</f>
        <v>647202</v>
      </c>
      <c r="D5550" s="2" t="str">
        <f t="shared" si="85"/>
        <v>Error?</v>
      </c>
    </row>
    <row r="5551" spans="1:4">
      <c r="A5551" s="5">
        <v>5492</v>
      </c>
      <c r="B5551" s="1144">
        <f>'Revenues 10-15'!F5</f>
        <v>119729</v>
      </c>
      <c r="D5551" s="2" t="str">
        <f t="shared" si="85"/>
        <v>Error?</v>
      </c>
    </row>
    <row r="5552" spans="1:4">
      <c r="A5552" s="10">
        <v>5493</v>
      </c>
      <c r="B5552" s="1144"/>
      <c r="C5552" s="2" t="s">
        <v>516</v>
      </c>
      <c r="D5552" s="2" t="str">
        <f t="shared" si="85"/>
        <v>OK</v>
      </c>
    </row>
    <row r="5553" spans="1:4">
      <c r="A5553" s="5">
        <v>5494</v>
      </c>
      <c r="B5553" s="1144">
        <f>'Revenues 10-15'!F7</f>
        <v>0</v>
      </c>
      <c r="D5553" s="2" t="str">
        <f t="shared" si="85"/>
        <v>Error?</v>
      </c>
    </row>
    <row r="5554" spans="1:4">
      <c r="A5554" s="5">
        <v>5495</v>
      </c>
      <c r="B5554" s="1144">
        <f>'Revenues 10-15'!F11</f>
        <v>0</v>
      </c>
      <c r="D5554" s="2" t="str">
        <f t="shared" si="85"/>
        <v>Error?</v>
      </c>
    </row>
    <row r="5555" spans="1:4">
      <c r="A5555" s="5">
        <v>5496</v>
      </c>
      <c r="B5555" s="1144">
        <f>'Revenues 10-15'!F12</f>
        <v>119729</v>
      </c>
      <c r="D5555" s="2" t="str">
        <f t="shared" si="85"/>
        <v>Error?</v>
      </c>
    </row>
    <row r="5556" spans="1:4">
      <c r="A5556" s="5">
        <v>5497</v>
      </c>
      <c r="B5556" s="1144">
        <f>'Revenues 10-15'!F14</f>
        <v>0</v>
      </c>
      <c r="D5556" s="2" t="str">
        <f t="shared" si="85"/>
        <v>Error?</v>
      </c>
    </row>
    <row r="5557" spans="1:4">
      <c r="A5557" s="5">
        <v>5498</v>
      </c>
      <c r="B5557" s="1144">
        <f>'Revenues 10-15'!F15</f>
        <v>0</v>
      </c>
      <c r="C5557" s="2" t="s">
        <v>516</v>
      </c>
      <c r="D5557" s="2" t="str">
        <f t="shared" si="85"/>
        <v>Error?</v>
      </c>
    </row>
    <row r="5558" spans="1:4">
      <c r="A5558" s="5">
        <v>5499</v>
      </c>
      <c r="B5558" s="1144">
        <f>'Revenues 10-15'!F16</f>
        <v>0</v>
      </c>
      <c r="D5558" s="2" t="str">
        <f t="shared" si="85"/>
        <v>Error?</v>
      </c>
    </row>
    <row r="5559" spans="1:4">
      <c r="A5559" s="5">
        <v>5500</v>
      </c>
      <c r="B5559" s="1144">
        <f>'Revenues 10-15'!F17</f>
        <v>0</v>
      </c>
      <c r="D5559" s="2" t="str">
        <f t="shared" si="85"/>
        <v>Error?</v>
      </c>
    </row>
    <row r="5560" spans="1:4">
      <c r="A5560" s="5">
        <v>5501</v>
      </c>
      <c r="B5560" s="1144">
        <f>'Revenues 10-15'!F18</f>
        <v>0</v>
      </c>
      <c r="D5560" s="2" t="str">
        <f t="shared" si="85"/>
        <v>Error?</v>
      </c>
    </row>
    <row r="5561" spans="1:4">
      <c r="A5561" s="5">
        <v>5502</v>
      </c>
      <c r="B5561" s="1144">
        <f>'Revenues 10-15'!F42</f>
        <v>0</v>
      </c>
      <c r="D5561" s="2" t="str">
        <f t="shared" si="85"/>
        <v>Error?</v>
      </c>
    </row>
    <row r="5562" spans="1:4">
      <c r="A5562" s="5">
        <v>5503</v>
      </c>
      <c r="B5562" s="1144">
        <f>'Revenues 10-15'!F43</f>
        <v>0</v>
      </c>
      <c r="C5562" s="2" t="s">
        <v>516</v>
      </c>
      <c r="D5562" s="2" t="str">
        <f t="shared" si="85"/>
        <v>Error?</v>
      </c>
    </row>
    <row r="5563" spans="1:4">
      <c r="A5563" s="5">
        <v>5504</v>
      </c>
      <c r="B5563" s="1144">
        <f>'Revenues 10-15'!F44</f>
        <v>0</v>
      </c>
      <c r="D5563" s="2" t="str">
        <f t="shared" si="85"/>
        <v>Error?</v>
      </c>
    </row>
    <row r="5564" spans="1:4">
      <c r="A5564" s="5">
        <v>5505</v>
      </c>
      <c r="B5564" s="1144">
        <f>'Revenues 10-15'!F45</f>
        <v>0</v>
      </c>
      <c r="D5564" s="2" t="str">
        <f t="shared" si="85"/>
        <v>Error?</v>
      </c>
    </row>
    <row r="5565" spans="1:4">
      <c r="A5565" s="5">
        <v>5506</v>
      </c>
      <c r="B5565" s="1144">
        <f>'Revenues 10-15'!F47</f>
        <v>0</v>
      </c>
      <c r="D5565" s="2" t="str">
        <f t="shared" ref="D5565:D5628" si="86">IF(ISBLANK(B5565),"OK",IF(A5565-B5565=0,"OK","Error?"))</f>
        <v>Error?</v>
      </c>
    </row>
    <row r="5566" spans="1:4">
      <c r="A5566" s="5">
        <v>5507</v>
      </c>
      <c r="B5566" s="1144">
        <f>'Revenues 10-15'!F48</f>
        <v>0</v>
      </c>
      <c r="D5566" s="2" t="str">
        <f t="shared" si="86"/>
        <v>Error?</v>
      </c>
    </row>
    <row r="5567" spans="1:4">
      <c r="A5567" s="5">
        <v>5508</v>
      </c>
      <c r="B5567" s="1144">
        <f>'Revenues 10-15'!F49</f>
        <v>0</v>
      </c>
      <c r="D5567" s="2" t="str">
        <f t="shared" si="86"/>
        <v>Error?</v>
      </c>
    </row>
    <row r="5568" spans="1:4">
      <c r="A5568" s="5">
        <v>5509</v>
      </c>
      <c r="B5568" s="1144">
        <f>'Revenues 10-15'!F51</f>
        <v>0</v>
      </c>
      <c r="D5568" s="2" t="str">
        <f t="shared" si="86"/>
        <v>Error?</v>
      </c>
    </row>
    <row r="5569" spans="1:4">
      <c r="A5569" s="5">
        <v>5510</v>
      </c>
      <c r="B5569" s="1144">
        <f>'Revenues 10-15'!F52</f>
        <v>0</v>
      </c>
      <c r="D5569" s="2" t="str">
        <f t="shared" si="86"/>
        <v>Error?</v>
      </c>
    </row>
    <row r="5570" spans="1:4">
      <c r="A5570" s="5">
        <v>5511</v>
      </c>
      <c r="B5570" s="1144">
        <f>'Revenues 10-15'!F53</f>
        <v>0</v>
      </c>
      <c r="D5570" s="2" t="str">
        <f t="shared" si="86"/>
        <v>Error?</v>
      </c>
    </row>
    <row r="5571" spans="1:4">
      <c r="A5571" s="5">
        <v>5512</v>
      </c>
      <c r="B5571" s="1144">
        <f>'Revenues 10-15'!F55</f>
        <v>0</v>
      </c>
      <c r="D5571" s="2" t="str">
        <f t="shared" si="86"/>
        <v>Error?</v>
      </c>
    </row>
    <row r="5572" spans="1:4">
      <c r="A5572" s="5">
        <v>5513</v>
      </c>
      <c r="B5572" s="1144">
        <f>'Revenues 10-15'!F56</f>
        <v>0</v>
      </c>
      <c r="D5572" s="2" t="str">
        <f t="shared" si="86"/>
        <v>Error?</v>
      </c>
    </row>
    <row r="5573" spans="1:4">
      <c r="A5573" s="5">
        <v>5514</v>
      </c>
      <c r="B5573" s="1144">
        <f>'Revenues 10-15'!F57</f>
        <v>0</v>
      </c>
      <c r="D5573" s="2" t="str">
        <f t="shared" si="86"/>
        <v>Error?</v>
      </c>
    </row>
    <row r="5574" spans="1:4">
      <c r="A5574" s="5">
        <v>5515</v>
      </c>
      <c r="B5574" s="1144">
        <f>'Revenues 10-15'!F59</f>
        <v>0</v>
      </c>
      <c r="D5574" s="2" t="str">
        <f t="shared" si="86"/>
        <v>Error?</v>
      </c>
    </row>
    <row r="5575" spans="1:4">
      <c r="A5575" s="5">
        <v>5516</v>
      </c>
      <c r="B5575" s="1144">
        <f>'Revenues 10-15'!F60</f>
        <v>0</v>
      </c>
      <c r="D5575" s="2" t="str">
        <f t="shared" si="86"/>
        <v>Error?</v>
      </c>
    </row>
    <row r="5576" spans="1:4">
      <c r="A5576" s="5">
        <v>5517</v>
      </c>
      <c r="B5576" s="1144">
        <f>'Revenues 10-15'!F61</f>
        <v>0</v>
      </c>
      <c r="D5576" s="2" t="str">
        <f t="shared" si="86"/>
        <v>Error?</v>
      </c>
    </row>
    <row r="5577" spans="1:4">
      <c r="A5577" s="5">
        <v>5518</v>
      </c>
      <c r="B5577" s="1144">
        <f>'Revenues 10-15'!F63</f>
        <v>0</v>
      </c>
      <c r="D5577" s="2" t="str">
        <f t="shared" si="86"/>
        <v>Error?</v>
      </c>
    </row>
    <row r="5578" spans="1:4">
      <c r="A5578" s="5">
        <v>5519</v>
      </c>
      <c r="B5578" s="1144">
        <f>'Revenues 10-15'!F65</f>
        <v>11095</v>
      </c>
      <c r="D5578" s="2" t="str">
        <f t="shared" si="86"/>
        <v>Error?</v>
      </c>
    </row>
    <row r="5579" spans="1:4">
      <c r="A5579" s="5">
        <v>5520</v>
      </c>
      <c r="B5579" s="1144">
        <f>'Revenues 10-15'!F66</f>
        <v>0</v>
      </c>
      <c r="C5579" s="2" t="s">
        <v>516</v>
      </c>
      <c r="D5579" s="2" t="str">
        <f t="shared" si="86"/>
        <v>Error?</v>
      </c>
    </row>
    <row r="5580" spans="1:4">
      <c r="A5580" s="5">
        <v>5521</v>
      </c>
      <c r="B5580" s="1144">
        <f>'Revenues 10-15'!F67</f>
        <v>11095</v>
      </c>
      <c r="D5580" s="2" t="str">
        <f t="shared" si="86"/>
        <v>Error?</v>
      </c>
    </row>
    <row r="5581" spans="1:4">
      <c r="A5581" s="5">
        <v>5522</v>
      </c>
      <c r="B5581" s="1144">
        <f>'Revenues 10-15'!F98</f>
        <v>0</v>
      </c>
      <c r="D5581" s="2" t="str">
        <f t="shared" si="86"/>
        <v>Error?</v>
      </c>
    </row>
    <row r="5582" spans="1:4">
      <c r="A5582" s="5">
        <v>5523</v>
      </c>
      <c r="B5582" s="1144">
        <f>'Revenues 10-15'!F100</f>
        <v>0</v>
      </c>
      <c r="C5582" s="2" t="s">
        <v>516</v>
      </c>
      <c r="D5582" s="2" t="str">
        <f t="shared" si="86"/>
        <v>Error?</v>
      </c>
    </row>
    <row r="5583" spans="1:4">
      <c r="A5583" s="5">
        <v>5524</v>
      </c>
      <c r="B5583" s="1144">
        <f>'Revenues 10-15'!F101</f>
        <v>0</v>
      </c>
      <c r="D5583" s="2" t="str">
        <f t="shared" si="86"/>
        <v>Error?</v>
      </c>
    </row>
    <row r="5584" spans="1:4">
      <c r="A5584" s="5">
        <v>5525</v>
      </c>
      <c r="B5584" s="1144">
        <f>'Revenues 10-15'!F109</f>
        <v>0</v>
      </c>
      <c r="D5584" s="2" t="str">
        <f t="shared" si="86"/>
        <v>Error?</v>
      </c>
    </row>
    <row r="5585" spans="1:4">
      <c r="A5585" s="5">
        <v>5526</v>
      </c>
      <c r="B5585" s="1144">
        <f>'Revenues 10-15'!F110</f>
        <v>0</v>
      </c>
      <c r="D5585" s="2" t="str">
        <f t="shared" si="86"/>
        <v>Error?</v>
      </c>
    </row>
    <row r="5586" spans="1:4">
      <c r="A5586" s="5">
        <v>5527</v>
      </c>
      <c r="B5586" s="1144">
        <f>'Revenues 10-15'!F111</f>
        <v>130824</v>
      </c>
      <c r="D5586" s="2" t="str">
        <f t="shared" si="86"/>
        <v>Error?</v>
      </c>
    </row>
    <row r="5587" spans="1:4">
      <c r="A5587" s="5">
        <v>5528</v>
      </c>
      <c r="B5587" s="1144">
        <f>'Revenues 10-15'!F114</f>
        <v>0</v>
      </c>
      <c r="C5587" s="2" t="s">
        <v>516</v>
      </c>
      <c r="D5587" s="2" t="str">
        <f t="shared" si="86"/>
        <v>Error?</v>
      </c>
    </row>
    <row r="5588" spans="1:4">
      <c r="A5588" s="5">
        <v>5529</v>
      </c>
      <c r="B5588" s="1144">
        <f>'Revenues 10-15'!F115</f>
        <v>0</v>
      </c>
      <c r="C5588" s="2" t="s">
        <v>516</v>
      </c>
      <c r="D5588" s="2" t="str">
        <f t="shared" si="86"/>
        <v>Error?</v>
      </c>
    </row>
    <row r="5589" spans="1:4">
      <c r="A5589" s="5">
        <v>5530</v>
      </c>
      <c r="B5589" s="1144">
        <f>'Revenues 10-15'!F116</f>
        <v>0</v>
      </c>
      <c r="D5589" s="2" t="str">
        <f t="shared" si="86"/>
        <v>Error?</v>
      </c>
    </row>
    <row r="5590" spans="1:4">
      <c r="A5590" s="5">
        <v>5531</v>
      </c>
      <c r="B5590" s="1144">
        <f>'Revenues 10-15'!F117</f>
        <v>0</v>
      </c>
      <c r="D5590" s="2" t="str">
        <f t="shared" si="86"/>
        <v>Error?</v>
      </c>
    </row>
    <row r="5591" spans="1:4">
      <c r="A5591" s="5">
        <v>5532</v>
      </c>
      <c r="B5591" s="1144">
        <f>'Revenues 10-15'!F120</f>
        <v>0</v>
      </c>
      <c r="D5591" s="2" t="str">
        <f t="shared" si="86"/>
        <v>Error?</v>
      </c>
    </row>
    <row r="5592" spans="1:4">
      <c r="A5592" s="5">
        <v>5533</v>
      </c>
      <c r="B5592" s="1144">
        <f>'Revenues 10-15'!F121</f>
        <v>0</v>
      </c>
      <c r="C5592" s="2" t="s">
        <v>516</v>
      </c>
      <c r="D5592" s="2" t="str">
        <f t="shared" si="86"/>
        <v>Error?</v>
      </c>
    </row>
    <row r="5593" spans="1:4">
      <c r="A5593" s="10">
        <v>5534</v>
      </c>
      <c r="B5593" s="1144"/>
      <c r="D5593" s="2" t="str">
        <f t="shared" si="86"/>
        <v>OK</v>
      </c>
    </row>
    <row r="5594" spans="1:4">
      <c r="A5594" s="10">
        <v>5535</v>
      </c>
      <c r="B5594" s="1144"/>
      <c r="D5594" s="2" t="str">
        <f t="shared" si="86"/>
        <v>OK</v>
      </c>
    </row>
    <row r="5595" spans="1:4">
      <c r="A5595" s="10">
        <v>5536</v>
      </c>
      <c r="B5595" s="1144"/>
      <c r="D5595" s="2" t="str">
        <f t="shared" si="86"/>
        <v>OK</v>
      </c>
    </row>
    <row r="5596" spans="1:4">
      <c r="A5596" s="10">
        <v>5537</v>
      </c>
      <c r="B5596" s="1144"/>
      <c r="D5596" s="2" t="str">
        <f t="shared" si="86"/>
        <v>OK</v>
      </c>
    </row>
    <row r="5597" spans="1:4">
      <c r="A5597" s="5">
        <v>5538</v>
      </c>
      <c r="B5597" s="1144">
        <f>'Revenues 10-15'!F124</f>
        <v>0</v>
      </c>
      <c r="D5597" s="2" t="str">
        <f t="shared" si="86"/>
        <v>Error?</v>
      </c>
    </row>
    <row r="5598" spans="1:4">
      <c r="A5598" s="5">
        <v>5539</v>
      </c>
      <c r="B5598" s="1144">
        <f>'Revenues 10-15'!F127</f>
        <v>0</v>
      </c>
      <c r="D5598" s="2" t="str">
        <f t="shared" si="86"/>
        <v>Error?</v>
      </c>
    </row>
    <row r="5599" spans="1:4">
      <c r="A5599" s="5">
        <v>5540</v>
      </c>
      <c r="B5599" s="1144">
        <f>'Revenues 10-15'!F128</f>
        <v>0</v>
      </c>
      <c r="C5599" s="2" t="s">
        <v>516</v>
      </c>
      <c r="D5599" s="2" t="str">
        <f t="shared" si="86"/>
        <v>Error?</v>
      </c>
    </row>
    <row r="5600" spans="1:4">
      <c r="A5600" s="5">
        <v>5541</v>
      </c>
      <c r="B5600" s="1144">
        <f>'Revenues 10-15'!F129</f>
        <v>0</v>
      </c>
      <c r="D5600" s="2" t="str">
        <f t="shared" si="86"/>
        <v>Error?</v>
      </c>
    </row>
    <row r="5601" spans="1:4">
      <c r="A5601" s="10">
        <v>5542</v>
      </c>
      <c r="B5601" s="1144"/>
      <c r="D5601" s="2" t="str">
        <f t="shared" si="86"/>
        <v>OK</v>
      </c>
    </row>
    <row r="5602" spans="1:4">
      <c r="A5602" s="5">
        <v>5543</v>
      </c>
      <c r="B5602" s="1144">
        <f>'Revenues 10-15'!F130</f>
        <v>0</v>
      </c>
      <c r="D5602" s="2" t="str">
        <f t="shared" si="86"/>
        <v>Error?</v>
      </c>
    </row>
    <row r="5603" spans="1:4">
      <c r="A5603" s="10">
        <v>5544</v>
      </c>
      <c r="B5603" s="1144"/>
      <c r="D5603" s="2" t="str">
        <f t="shared" si="86"/>
        <v>OK</v>
      </c>
    </row>
    <row r="5604" spans="1:4">
      <c r="A5604" s="5">
        <v>5545</v>
      </c>
      <c r="B5604" s="1144">
        <f>'Revenues 10-15'!F131</f>
        <v>0</v>
      </c>
      <c r="D5604" s="2" t="str">
        <f t="shared" si="86"/>
        <v>Error?</v>
      </c>
    </row>
    <row r="5605" spans="1:4">
      <c r="A5605" s="10">
        <v>5546</v>
      </c>
      <c r="B5605" s="1144"/>
      <c r="D5605" s="2" t="str">
        <f t="shared" si="86"/>
        <v>OK</v>
      </c>
    </row>
    <row r="5606" spans="1:4">
      <c r="A5606" s="10">
        <v>5547</v>
      </c>
      <c r="B5606" s="1144"/>
      <c r="D5606" s="2" t="str">
        <f t="shared" si="86"/>
        <v>OK</v>
      </c>
    </row>
    <row r="5607" spans="1:4">
      <c r="A5607" s="5">
        <v>5548</v>
      </c>
      <c r="B5607" s="1144">
        <f>'Revenues 10-15'!F132</f>
        <v>0</v>
      </c>
      <c r="D5607" s="2" t="str">
        <f t="shared" si="86"/>
        <v>Error?</v>
      </c>
    </row>
    <row r="5608" spans="1:4">
      <c r="A5608" s="10">
        <v>5549</v>
      </c>
      <c r="B5608" s="1144"/>
      <c r="D5608" s="2" t="str">
        <f t="shared" si="86"/>
        <v>OK</v>
      </c>
    </row>
    <row r="5609" spans="1:4">
      <c r="A5609" s="10">
        <v>5550</v>
      </c>
      <c r="B5609" s="1144"/>
      <c r="D5609" s="2" t="str">
        <f t="shared" si="86"/>
        <v>OK</v>
      </c>
    </row>
    <row r="5610" spans="1:4">
      <c r="A5610" s="10">
        <v>5551</v>
      </c>
      <c r="B5610" s="1144"/>
      <c r="D5610" s="2" t="str">
        <f t="shared" si="86"/>
        <v>OK</v>
      </c>
    </row>
    <row r="5611" spans="1:4">
      <c r="A5611" s="10">
        <v>5552</v>
      </c>
      <c r="B5611" s="1144"/>
      <c r="D5611" s="2" t="str">
        <f t="shared" si="86"/>
        <v>OK</v>
      </c>
    </row>
    <row r="5612" spans="1:4">
      <c r="A5612" s="5">
        <v>5553</v>
      </c>
      <c r="B5612" s="1144">
        <f>'Revenues 10-15'!F134</f>
        <v>0</v>
      </c>
      <c r="D5612" s="2" t="str">
        <f t="shared" si="86"/>
        <v>Error?</v>
      </c>
    </row>
    <row r="5613" spans="1:4">
      <c r="A5613" s="5">
        <v>5554</v>
      </c>
      <c r="B5613" s="1144">
        <f>'Revenues 10-15'!F154</f>
        <v>185</v>
      </c>
      <c r="D5613" s="2" t="str">
        <f t="shared" si="86"/>
        <v>Error?</v>
      </c>
    </row>
    <row r="5614" spans="1:4">
      <c r="A5614" s="10">
        <v>5555</v>
      </c>
      <c r="B5614" s="1144"/>
      <c r="C5614" s="2" t="s">
        <v>516</v>
      </c>
      <c r="D5614" s="2" t="str">
        <f t="shared" si="86"/>
        <v>OK</v>
      </c>
    </row>
    <row r="5615" spans="1:4">
      <c r="A5615" s="5">
        <v>5556</v>
      </c>
      <c r="B5615" s="1144">
        <f>'Revenues 10-15'!F155</f>
        <v>51386</v>
      </c>
      <c r="D5615" s="2" t="str">
        <f t="shared" si="86"/>
        <v>Error?</v>
      </c>
    </row>
    <row r="5616" spans="1:4">
      <c r="A5616" s="5">
        <v>5557</v>
      </c>
      <c r="B5616" s="1144">
        <f>'Revenues 10-15'!F157</f>
        <v>51571</v>
      </c>
      <c r="D5616" s="2" t="str">
        <f t="shared" si="86"/>
        <v>Error?</v>
      </c>
    </row>
    <row r="5617" spans="1:5">
      <c r="A5617" s="5">
        <v>5558</v>
      </c>
      <c r="B5617" s="1144">
        <f>'Revenues 10-15'!F159</f>
        <v>0</v>
      </c>
      <c r="D5617" s="2" t="str">
        <f t="shared" si="86"/>
        <v>Error?</v>
      </c>
    </row>
    <row r="5618" spans="1:5">
      <c r="A5618" s="10">
        <v>5559</v>
      </c>
      <c r="B5618" s="1144"/>
      <c r="C5618" s="2" t="s">
        <v>516</v>
      </c>
      <c r="D5618" s="2" t="str">
        <f t="shared" si="86"/>
        <v>OK</v>
      </c>
    </row>
    <row r="5619" spans="1:5">
      <c r="A5619" s="10">
        <v>5560</v>
      </c>
      <c r="B5619" s="1144"/>
      <c r="D5619" s="2" t="str">
        <f t="shared" si="86"/>
        <v>OK</v>
      </c>
    </row>
    <row r="5620" spans="1:5">
      <c r="A5620" s="10">
        <v>5561</v>
      </c>
      <c r="B5620" s="1144"/>
      <c r="D5620" s="2" t="str">
        <f t="shared" si="86"/>
        <v>OK</v>
      </c>
    </row>
    <row r="5621" spans="1:5">
      <c r="A5621" s="10">
        <v>5562</v>
      </c>
      <c r="B5621" s="1144"/>
      <c r="D5621" s="2" t="str">
        <f t="shared" si="86"/>
        <v>OK</v>
      </c>
    </row>
    <row r="5622" spans="1:5">
      <c r="A5622" s="10">
        <v>5563</v>
      </c>
      <c r="B5622" s="1144"/>
      <c r="D5622" s="2" t="str">
        <f t="shared" si="86"/>
        <v>OK</v>
      </c>
    </row>
    <row r="5623" spans="1:5">
      <c r="A5623" s="5">
        <v>5564</v>
      </c>
      <c r="B5623" s="1144">
        <f>'Revenues 10-15'!F160</f>
        <v>0</v>
      </c>
      <c r="D5623" s="2" t="str">
        <f t="shared" si="86"/>
        <v>Error?</v>
      </c>
    </row>
    <row r="5624" spans="1:5">
      <c r="A5624" s="10">
        <v>5565</v>
      </c>
      <c r="B5624" s="1144"/>
      <c r="D5624" s="2" t="str">
        <f t="shared" si="86"/>
        <v>OK</v>
      </c>
    </row>
    <row r="5625" spans="1:5">
      <c r="A5625" s="5">
        <v>5566</v>
      </c>
      <c r="B5625" s="1144">
        <f>'Revenues 10-15'!F161</f>
        <v>0</v>
      </c>
      <c r="D5625" s="2" t="str">
        <f t="shared" si="86"/>
        <v>Error?</v>
      </c>
    </row>
    <row r="5626" spans="1:5">
      <c r="A5626" s="10">
        <v>5567</v>
      </c>
      <c r="B5626" s="1144"/>
      <c r="D5626" s="2" t="str">
        <f t="shared" si="86"/>
        <v>OK</v>
      </c>
    </row>
    <row r="5627" spans="1:5">
      <c r="A5627" s="10">
        <v>5568</v>
      </c>
      <c r="B5627" s="1144"/>
      <c r="D5627" s="2" t="str">
        <f t="shared" si="86"/>
        <v>OK</v>
      </c>
    </row>
    <row r="5628" spans="1:5">
      <c r="A5628" s="10">
        <v>5569</v>
      </c>
      <c r="B5628" s="1144"/>
      <c r="D5628" s="2" t="str">
        <f t="shared" si="86"/>
        <v>OK</v>
      </c>
      <c r="E5628" s="4" t="s">
        <v>1432</v>
      </c>
    </row>
    <row r="5629" spans="1:5">
      <c r="A5629" s="10">
        <v>5570</v>
      </c>
      <c r="B5629" s="1144"/>
      <c r="D5629" s="2" t="str">
        <f t="shared" ref="D5629:D5692" si="87">IF(ISBLANK(B5629),"OK",IF(A5629-B5629=0,"OK","Error?"))</f>
        <v>OK</v>
      </c>
      <c r="E5629" s="4" t="s">
        <v>1432</v>
      </c>
    </row>
    <row r="5630" spans="1:5">
      <c r="A5630" s="10">
        <v>5571</v>
      </c>
      <c r="B5630" s="1144"/>
      <c r="D5630" s="2" t="str">
        <f t="shared" si="87"/>
        <v>OK</v>
      </c>
    </row>
    <row r="5631" spans="1:5">
      <c r="A5631" s="10">
        <v>5572</v>
      </c>
      <c r="B5631" s="1144"/>
      <c r="D5631" s="2" t="str">
        <f t="shared" si="87"/>
        <v>OK</v>
      </c>
    </row>
    <row r="5632" spans="1:5">
      <c r="A5632" s="10">
        <v>5573</v>
      </c>
      <c r="B5632" s="1144"/>
      <c r="D5632" s="2" t="str">
        <f t="shared" si="87"/>
        <v>OK</v>
      </c>
    </row>
    <row r="5633" spans="1:4">
      <c r="A5633" s="10">
        <v>5574</v>
      </c>
      <c r="B5633" s="1144"/>
      <c r="D5633" s="2" t="str">
        <f t="shared" si="87"/>
        <v>OK</v>
      </c>
    </row>
    <row r="5634" spans="1:4">
      <c r="A5634" s="10">
        <v>5575</v>
      </c>
      <c r="B5634" s="1144"/>
      <c r="D5634" s="2" t="str">
        <f t="shared" si="87"/>
        <v>OK</v>
      </c>
    </row>
    <row r="5635" spans="1:4">
      <c r="A5635" s="10">
        <v>5576</v>
      </c>
      <c r="B5635" s="1144"/>
      <c r="D5635" s="2" t="str">
        <f t="shared" si="87"/>
        <v>OK</v>
      </c>
    </row>
    <row r="5636" spans="1:4">
      <c r="A5636" s="10">
        <v>5577</v>
      </c>
      <c r="B5636" s="1144"/>
      <c r="D5636" s="2" t="str">
        <f t="shared" si="87"/>
        <v>OK</v>
      </c>
    </row>
    <row r="5637" spans="1:4">
      <c r="A5637" s="10">
        <v>5578</v>
      </c>
      <c r="B5637" s="1144"/>
      <c r="D5637" s="2" t="str">
        <f t="shared" si="87"/>
        <v>OK</v>
      </c>
    </row>
    <row r="5638" spans="1:4">
      <c r="A5638" s="10">
        <v>5579</v>
      </c>
      <c r="B5638" s="1144"/>
      <c r="D5638" s="2" t="str">
        <f t="shared" si="87"/>
        <v>OK</v>
      </c>
    </row>
    <row r="5639" spans="1:4">
      <c r="A5639" s="10">
        <v>5580</v>
      </c>
      <c r="B5639" s="1144"/>
      <c r="D5639" s="2" t="str">
        <f t="shared" si="87"/>
        <v>OK</v>
      </c>
    </row>
    <row r="5640" spans="1:4">
      <c r="A5640" s="10">
        <v>5581</v>
      </c>
      <c r="B5640" s="1144"/>
      <c r="D5640" s="2" t="str">
        <f t="shared" si="87"/>
        <v>OK</v>
      </c>
    </row>
    <row r="5641" spans="1:4">
      <c r="A5641" s="10">
        <v>5582</v>
      </c>
      <c r="B5641" s="1144"/>
      <c r="D5641" s="2" t="str">
        <f t="shared" si="87"/>
        <v>OK</v>
      </c>
    </row>
    <row r="5642" spans="1:4">
      <c r="A5642" s="5">
        <v>5583</v>
      </c>
      <c r="B5642" s="1144">
        <f>'Revenues 10-15'!F171</f>
        <v>51571</v>
      </c>
      <c r="D5642" s="2" t="str">
        <f t="shared" si="87"/>
        <v>Error?</v>
      </c>
    </row>
    <row r="5643" spans="1:4">
      <c r="A5643" s="10">
        <v>5584</v>
      </c>
      <c r="B5643" s="1144"/>
      <c r="D5643" s="2" t="str">
        <f t="shared" si="87"/>
        <v>OK</v>
      </c>
    </row>
    <row r="5644" spans="1:4">
      <c r="A5644" s="10">
        <v>5585</v>
      </c>
      <c r="B5644" s="1144"/>
      <c r="C5644" s="2" t="s">
        <v>516</v>
      </c>
      <c r="D5644" s="2" t="str">
        <f t="shared" si="87"/>
        <v>OK</v>
      </c>
    </row>
    <row r="5645" spans="1:4">
      <c r="A5645" s="10">
        <v>5586</v>
      </c>
      <c r="B5645" s="1144"/>
      <c r="D5645" s="2" t="str">
        <f t="shared" si="87"/>
        <v>OK</v>
      </c>
    </row>
    <row r="5646" spans="1:4">
      <c r="A5646" s="10">
        <v>5587</v>
      </c>
      <c r="B5646" s="1144"/>
      <c r="D5646" s="2" t="str">
        <f t="shared" si="87"/>
        <v>OK</v>
      </c>
    </row>
    <row r="5647" spans="1:4">
      <c r="A5647" s="10">
        <v>5588</v>
      </c>
      <c r="B5647" s="1144"/>
      <c r="D5647" s="2" t="str">
        <f t="shared" si="87"/>
        <v>OK</v>
      </c>
    </row>
    <row r="5648" spans="1:4">
      <c r="A5648" s="10">
        <v>5589</v>
      </c>
      <c r="B5648" s="1144"/>
      <c r="D5648" s="2" t="str">
        <f t="shared" si="87"/>
        <v>OK</v>
      </c>
    </row>
    <row r="5649" spans="1:4">
      <c r="A5649" s="10">
        <v>5590</v>
      </c>
      <c r="B5649" s="1144"/>
      <c r="D5649" s="2" t="str">
        <f t="shared" si="87"/>
        <v>OK</v>
      </c>
    </row>
    <row r="5650" spans="1:4">
      <c r="A5650" s="10">
        <v>5591</v>
      </c>
      <c r="B5650" s="1144"/>
      <c r="D5650" s="2" t="str">
        <f t="shared" si="87"/>
        <v>OK</v>
      </c>
    </row>
    <row r="5651" spans="1:4">
      <c r="A5651" s="5">
        <v>5592</v>
      </c>
      <c r="B5651" s="1144">
        <f>'Revenues 10-15'!F172</f>
        <v>51571</v>
      </c>
      <c r="D5651" s="2" t="str">
        <f t="shared" si="87"/>
        <v>Error?</v>
      </c>
    </row>
    <row r="5652" spans="1:4">
      <c r="A5652" s="5">
        <v>5593</v>
      </c>
      <c r="B5652" s="1144">
        <f>'Revenues 10-15'!F175</f>
        <v>0</v>
      </c>
      <c r="D5652" s="2" t="str">
        <f t="shared" si="87"/>
        <v>Error?</v>
      </c>
    </row>
    <row r="5653" spans="1:4">
      <c r="A5653" s="5">
        <v>5594</v>
      </c>
      <c r="B5653" s="1144">
        <f>'Revenues 10-15'!F177</f>
        <v>0</v>
      </c>
      <c r="C5653" s="2" t="s">
        <v>516</v>
      </c>
      <c r="D5653" s="2" t="str">
        <f t="shared" si="87"/>
        <v>Error?</v>
      </c>
    </row>
    <row r="5654" spans="1:4">
      <c r="A5654" s="10">
        <v>5595</v>
      </c>
      <c r="B5654" s="1144"/>
      <c r="D5654" s="2" t="str">
        <f t="shared" si="87"/>
        <v>OK</v>
      </c>
    </row>
    <row r="5655" spans="1:4">
      <c r="A5655" s="10">
        <v>5596</v>
      </c>
      <c r="B5655" s="1144"/>
      <c r="C5655" s="2" t="s">
        <v>516</v>
      </c>
      <c r="D5655" s="2" t="str">
        <f t="shared" si="87"/>
        <v>OK</v>
      </c>
    </row>
    <row r="5656" spans="1:4">
      <c r="A5656" s="5">
        <v>5597</v>
      </c>
      <c r="B5656" s="1144">
        <f>'Revenues 10-15'!F183</f>
        <v>0</v>
      </c>
      <c r="D5656" s="2" t="str">
        <f t="shared" si="87"/>
        <v>Error?</v>
      </c>
    </row>
    <row r="5657" spans="1:4">
      <c r="A5657" s="5">
        <v>5598</v>
      </c>
      <c r="B5657" s="1144">
        <f>'Revenues 10-15'!F186</f>
        <v>0</v>
      </c>
      <c r="D5657" s="2" t="str">
        <f t="shared" si="87"/>
        <v>Error?</v>
      </c>
    </row>
    <row r="5658" spans="1:4">
      <c r="A5658" s="10">
        <v>5599</v>
      </c>
      <c r="B5658" s="1144"/>
      <c r="C5658" s="2" t="s">
        <v>516</v>
      </c>
      <c r="D5658" s="2" t="str">
        <f t="shared" si="87"/>
        <v>OK</v>
      </c>
    </row>
    <row r="5659" spans="1:4">
      <c r="A5659" s="10">
        <v>5600</v>
      </c>
      <c r="B5659" s="1144"/>
      <c r="D5659" s="2" t="str">
        <f t="shared" si="87"/>
        <v>OK</v>
      </c>
    </row>
    <row r="5660" spans="1:4">
      <c r="A5660" s="10">
        <v>5601</v>
      </c>
      <c r="B5660" s="1144"/>
      <c r="D5660" s="2" t="str">
        <f t="shared" si="87"/>
        <v>OK</v>
      </c>
    </row>
    <row r="5661" spans="1:4">
      <c r="A5661" s="10">
        <v>5602</v>
      </c>
      <c r="B5661" s="1144"/>
      <c r="D5661" s="2" t="str">
        <f t="shared" si="87"/>
        <v>OK</v>
      </c>
    </row>
    <row r="5662" spans="1:4">
      <c r="A5662" s="5">
        <v>5603</v>
      </c>
      <c r="B5662" s="1144">
        <f>'Revenues 10-15'!F202</f>
        <v>0</v>
      </c>
      <c r="D5662" s="2" t="str">
        <f t="shared" si="87"/>
        <v>Error?</v>
      </c>
    </row>
    <row r="5663" spans="1:4">
      <c r="A5663" s="5">
        <v>5604</v>
      </c>
      <c r="B5663" s="1144">
        <f>'Revenues 10-15'!F203</f>
        <v>0</v>
      </c>
      <c r="D5663" s="2" t="str">
        <f t="shared" si="87"/>
        <v>Error?</v>
      </c>
    </row>
    <row r="5664" spans="1:4">
      <c r="A5664" s="10">
        <v>5605</v>
      </c>
      <c r="B5664" s="1144"/>
      <c r="D5664" s="2" t="str">
        <f t="shared" si="87"/>
        <v>OK</v>
      </c>
    </row>
    <row r="5665" spans="1:5">
      <c r="A5665" s="10">
        <v>5606</v>
      </c>
      <c r="B5665" s="1144"/>
      <c r="D5665" s="2" t="str">
        <f t="shared" si="87"/>
        <v>OK</v>
      </c>
    </row>
    <row r="5666" spans="1:5">
      <c r="A5666" s="10">
        <v>5607</v>
      </c>
      <c r="B5666" s="1144"/>
      <c r="D5666" s="2" t="str">
        <f t="shared" si="87"/>
        <v>OK</v>
      </c>
    </row>
    <row r="5667" spans="1:5">
      <c r="A5667" s="10">
        <v>5608</v>
      </c>
      <c r="B5667" s="1144"/>
      <c r="D5667" s="2" t="str">
        <f t="shared" si="87"/>
        <v>OK</v>
      </c>
    </row>
    <row r="5668" spans="1:5">
      <c r="A5668" s="10">
        <v>5609</v>
      </c>
      <c r="B5668" s="1144"/>
      <c r="D5668" s="2" t="str">
        <f t="shared" si="87"/>
        <v>OK</v>
      </c>
    </row>
    <row r="5669" spans="1:5">
      <c r="A5669" s="10">
        <v>5610</v>
      </c>
      <c r="B5669" s="1144"/>
      <c r="D5669" s="2" t="str">
        <f t="shared" si="87"/>
        <v>OK</v>
      </c>
      <c r="E5669" s="4" t="s">
        <v>1432</v>
      </c>
    </row>
    <row r="5670" spans="1:5">
      <c r="A5670" s="5">
        <v>5611</v>
      </c>
      <c r="B5670" s="1144">
        <f>'Revenues 10-15'!F204</f>
        <v>0</v>
      </c>
      <c r="D5670" s="2" t="str">
        <f t="shared" si="87"/>
        <v>Error?</v>
      </c>
    </row>
    <row r="5671" spans="1:5">
      <c r="A5671" s="5">
        <v>5612</v>
      </c>
      <c r="B5671" s="1144">
        <f>'Revenues 10-15'!F208</f>
        <v>0</v>
      </c>
      <c r="D5671" s="2" t="str">
        <f t="shared" si="87"/>
        <v>Error?</v>
      </c>
    </row>
    <row r="5672" spans="1:5">
      <c r="A5672" s="10">
        <v>5613</v>
      </c>
      <c r="B5672" s="1144"/>
      <c r="D5672" s="2" t="str">
        <f t="shared" si="87"/>
        <v>OK</v>
      </c>
    </row>
    <row r="5673" spans="1:5">
      <c r="A5673" s="10">
        <v>5614</v>
      </c>
      <c r="B5673" s="1144"/>
      <c r="D5673" s="2" t="str">
        <f t="shared" si="87"/>
        <v>OK</v>
      </c>
    </row>
    <row r="5674" spans="1:5">
      <c r="A5674" s="10">
        <v>5615</v>
      </c>
      <c r="B5674" s="1144"/>
      <c r="D5674" s="2" t="str">
        <f t="shared" si="87"/>
        <v>OK</v>
      </c>
    </row>
    <row r="5675" spans="1:5">
      <c r="A5675" s="5">
        <v>5616</v>
      </c>
      <c r="B5675" s="1144">
        <f>'Revenues 10-15'!F206</f>
        <v>0</v>
      </c>
      <c r="D5675" s="2" t="str">
        <f t="shared" si="87"/>
        <v>Error?</v>
      </c>
    </row>
    <row r="5676" spans="1:5">
      <c r="A5676" s="10">
        <v>5617</v>
      </c>
      <c r="B5676" s="1144"/>
      <c r="D5676" s="2" t="str">
        <f t="shared" si="87"/>
        <v>OK</v>
      </c>
    </row>
    <row r="5677" spans="1:5">
      <c r="A5677" s="10">
        <v>5618</v>
      </c>
      <c r="B5677" s="1144"/>
      <c r="C5677" s="2" t="s">
        <v>516</v>
      </c>
      <c r="D5677" s="2" t="str">
        <f t="shared" si="87"/>
        <v>OK</v>
      </c>
    </row>
    <row r="5678" spans="1:5">
      <c r="A5678" s="10">
        <v>5619</v>
      </c>
      <c r="B5678" s="1144"/>
      <c r="D5678" s="2" t="str">
        <f t="shared" si="87"/>
        <v>OK</v>
      </c>
    </row>
    <row r="5679" spans="1:5">
      <c r="A5679" s="10">
        <v>5620</v>
      </c>
      <c r="B5679" s="1144"/>
      <c r="D5679" s="2" t="str">
        <f t="shared" si="87"/>
        <v>OK</v>
      </c>
    </row>
    <row r="5680" spans="1:5">
      <c r="A5680" s="10">
        <v>5621</v>
      </c>
      <c r="B5680" s="1144"/>
      <c r="D5680" s="2" t="str">
        <f t="shared" si="87"/>
        <v>OK</v>
      </c>
    </row>
    <row r="5681" spans="1:4">
      <c r="A5681" s="10">
        <v>5622</v>
      </c>
      <c r="B5681" s="1144"/>
      <c r="D5681" s="2" t="str">
        <f t="shared" si="87"/>
        <v>OK</v>
      </c>
    </row>
    <row r="5682" spans="1:4">
      <c r="A5682" s="10">
        <v>5623</v>
      </c>
      <c r="B5682" s="1144"/>
      <c r="D5682" s="2" t="str">
        <f t="shared" si="87"/>
        <v>OK</v>
      </c>
    </row>
    <row r="5683" spans="1:4">
      <c r="A5683" s="10">
        <v>5624</v>
      </c>
      <c r="B5683" s="1144"/>
      <c r="D5683" s="2" t="str">
        <f t="shared" si="87"/>
        <v>OK</v>
      </c>
    </row>
    <row r="5684" spans="1:4">
      <c r="A5684" s="10">
        <v>5625</v>
      </c>
      <c r="B5684" s="1144"/>
      <c r="D5684" s="2" t="str">
        <f t="shared" si="87"/>
        <v>OK</v>
      </c>
    </row>
    <row r="5685" spans="1:4">
      <c r="A5685" s="10">
        <v>5626</v>
      </c>
      <c r="B5685" s="1144"/>
      <c r="D5685" s="2" t="str">
        <f t="shared" si="87"/>
        <v>OK</v>
      </c>
    </row>
    <row r="5686" spans="1:4">
      <c r="A5686" s="10">
        <v>5627</v>
      </c>
      <c r="B5686" s="1144"/>
      <c r="D5686" s="2" t="str">
        <f t="shared" si="87"/>
        <v>OK</v>
      </c>
    </row>
    <row r="5687" spans="1:4">
      <c r="A5687" s="10">
        <v>5628</v>
      </c>
      <c r="B5687" s="1144"/>
      <c r="D5687" s="2" t="str">
        <f t="shared" si="87"/>
        <v>OK</v>
      </c>
    </row>
    <row r="5688" spans="1:4">
      <c r="A5688" s="10">
        <v>5629</v>
      </c>
      <c r="B5688" s="1144"/>
      <c r="D5688" s="2" t="str">
        <f t="shared" si="87"/>
        <v>OK</v>
      </c>
    </row>
    <row r="5689" spans="1:4">
      <c r="A5689" s="5">
        <v>5630</v>
      </c>
      <c r="B5689" s="1144">
        <f>'Revenues 10-15'!F213</f>
        <v>0</v>
      </c>
      <c r="D5689" s="2" t="str">
        <f t="shared" si="87"/>
        <v>Error?</v>
      </c>
    </row>
    <row r="5690" spans="1:4">
      <c r="A5690" s="5">
        <v>5631</v>
      </c>
      <c r="B5690" s="1144">
        <f>'Revenues 10-15'!F214</f>
        <v>0</v>
      </c>
      <c r="D5690" s="2" t="str">
        <f t="shared" si="87"/>
        <v>Error?</v>
      </c>
    </row>
    <row r="5691" spans="1:4">
      <c r="A5691" s="10">
        <v>5632</v>
      </c>
      <c r="B5691" s="1144"/>
      <c r="D5691" s="2" t="str">
        <f t="shared" si="87"/>
        <v>OK</v>
      </c>
    </row>
    <row r="5692" spans="1:4">
      <c r="A5692" s="10">
        <v>5633</v>
      </c>
      <c r="B5692" s="1144"/>
      <c r="D5692" s="2" t="str">
        <f t="shared" si="87"/>
        <v>OK</v>
      </c>
    </row>
    <row r="5693" spans="1:4">
      <c r="A5693" s="5">
        <v>5634</v>
      </c>
      <c r="B5693" s="1144">
        <f>'Revenues 10-15'!F215</f>
        <v>0</v>
      </c>
      <c r="D5693" s="2" t="str">
        <f t="shared" ref="D5693:D5756" si="88">IF(ISBLANK(B5693),"OK",IF(A5693-B5693=0,"OK","Error?"))</f>
        <v>Error?</v>
      </c>
    </row>
    <row r="5694" spans="1:4">
      <c r="A5694" s="5">
        <v>5635</v>
      </c>
      <c r="B5694" s="1144">
        <f>'Revenues 10-15'!F216</f>
        <v>0</v>
      </c>
      <c r="D5694" s="2" t="str">
        <f t="shared" si="88"/>
        <v>Error?</v>
      </c>
    </row>
    <row r="5695" spans="1:4">
      <c r="A5695" s="5">
        <v>5636</v>
      </c>
      <c r="B5695" s="1144">
        <f>'Revenues 10-15'!F217</f>
        <v>0</v>
      </c>
      <c r="D5695" s="2" t="str">
        <f t="shared" si="88"/>
        <v>Error?</v>
      </c>
    </row>
    <row r="5696" spans="1:4">
      <c r="A5696" s="10">
        <v>5637</v>
      </c>
      <c r="B5696" s="1144"/>
      <c r="D5696" s="2" t="str">
        <f t="shared" si="88"/>
        <v>OK</v>
      </c>
    </row>
    <row r="5697" spans="1:5">
      <c r="A5697" s="10">
        <v>5638</v>
      </c>
      <c r="B5697" s="1144"/>
      <c r="D5697" s="2" t="str">
        <f t="shared" si="88"/>
        <v>OK</v>
      </c>
    </row>
    <row r="5698" spans="1:5">
      <c r="A5698" s="10">
        <v>5639</v>
      </c>
      <c r="B5698" s="1144"/>
      <c r="D5698" s="2" t="str">
        <f t="shared" si="88"/>
        <v>OK</v>
      </c>
    </row>
    <row r="5699" spans="1:5">
      <c r="A5699" s="10">
        <v>5640</v>
      </c>
      <c r="B5699" s="1144"/>
      <c r="D5699" s="2" t="str">
        <f t="shared" si="88"/>
        <v>OK</v>
      </c>
    </row>
    <row r="5700" spans="1:5">
      <c r="A5700" s="10">
        <v>5641</v>
      </c>
      <c r="B5700" s="1144"/>
      <c r="D5700" s="2" t="str">
        <f t="shared" si="88"/>
        <v>OK</v>
      </c>
    </row>
    <row r="5701" spans="1:5">
      <c r="A5701" s="5">
        <v>5642</v>
      </c>
      <c r="B5701" s="1144">
        <f>'Revenues 10-15'!F219</f>
        <v>0</v>
      </c>
      <c r="D5701" s="2" t="str">
        <f t="shared" si="88"/>
        <v>Error?</v>
      </c>
    </row>
    <row r="5702" spans="1:5">
      <c r="A5702" s="10">
        <v>5643</v>
      </c>
      <c r="B5702" s="1144"/>
      <c r="D5702" s="2" t="str">
        <f t="shared" si="88"/>
        <v>OK</v>
      </c>
    </row>
    <row r="5703" spans="1:5">
      <c r="A5703" s="5">
        <v>5644</v>
      </c>
      <c r="B5703" s="1144">
        <f>'Revenues 10-15'!F257</f>
        <v>0</v>
      </c>
      <c r="C5703" s="2" t="s">
        <v>516</v>
      </c>
      <c r="D5703" s="2" t="str">
        <f t="shared" si="88"/>
        <v>Error?</v>
      </c>
    </row>
    <row r="5704" spans="1:5">
      <c r="A5704" s="10">
        <v>5645</v>
      </c>
      <c r="B5704" s="1144"/>
      <c r="D5704" s="2" t="str">
        <f t="shared" si="88"/>
        <v>OK</v>
      </c>
      <c r="E5704" s="4" t="s">
        <v>1432</v>
      </c>
    </row>
    <row r="5705" spans="1:5">
      <c r="A5705" s="10">
        <v>5646</v>
      </c>
      <c r="B5705" s="1144"/>
      <c r="D5705" s="2" t="str">
        <f t="shared" si="88"/>
        <v>OK</v>
      </c>
    </row>
    <row r="5706" spans="1:5">
      <c r="A5706" s="5">
        <v>5647</v>
      </c>
      <c r="B5706" s="1144">
        <f>'Revenues 10-15'!F259</f>
        <v>0</v>
      </c>
      <c r="D5706" s="2" t="str">
        <f t="shared" si="88"/>
        <v>Error?</v>
      </c>
    </row>
    <row r="5707" spans="1:5">
      <c r="A5707" s="10">
        <v>5648</v>
      </c>
      <c r="B5707" s="1144"/>
      <c r="D5707" s="2" t="str">
        <f t="shared" si="88"/>
        <v>OK</v>
      </c>
    </row>
    <row r="5708" spans="1:5">
      <c r="A5708" s="5">
        <v>5649</v>
      </c>
      <c r="B5708" s="1144">
        <f>'Revenues 10-15'!F260</f>
        <v>0</v>
      </c>
      <c r="D5708" s="2" t="str">
        <f t="shared" si="88"/>
        <v>Error?</v>
      </c>
    </row>
    <row r="5709" spans="1:5">
      <c r="A5709" s="10">
        <v>5650</v>
      </c>
      <c r="B5709" s="1144"/>
      <c r="D5709" s="2" t="str">
        <f t="shared" si="88"/>
        <v>OK</v>
      </c>
    </row>
    <row r="5710" spans="1:5">
      <c r="A5710" s="10">
        <v>5651</v>
      </c>
      <c r="B5710" s="1144"/>
      <c r="D5710" s="2" t="str">
        <f t="shared" si="88"/>
        <v>OK</v>
      </c>
    </row>
    <row r="5711" spans="1:5">
      <c r="A5711" s="5">
        <v>5652</v>
      </c>
      <c r="B5711" s="1144">
        <f>'Revenues 10-15'!F268</f>
        <v>0</v>
      </c>
      <c r="D5711" s="2" t="str">
        <f t="shared" si="88"/>
        <v>Error?</v>
      </c>
    </row>
    <row r="5712" spans="1:5">
      <c r="A5712" s="10">
        <v>5653</v>
      </c>
      <c r="B5712" s="1144"/>
      <c r="D5712" s="2" t="str">
        <f t="shared" si="88"/>
        <v>OK</v>
      </c>
    </row>
    <row r="5713" spans="1:4">
      <c r="A5713" s="10">
        <v>5654</v>
      </c>
      <c r="B5713" s="1144"/>
      <c r="C5713" s="2" t="s">
        <v>516</v>
      </c>
      <c r="D5713" s="2" t="str">
        <f t="shared" si="88"/>
        <v>OK</v>
      </c>
    </row>
    <row r="5714" spans="1:4">
      <c r="A5714" s="10">
        <v>5655</v>
      </c>
      <c r="B5714" s="1144"/>
      <c r="D5714" s="2" t="str">
        <f t="shared" si="88"/>
        <v>OK</v>
      </c>
    </row>
    <row r="5715" spans="1:4">
      <c r="A5715" s="10">
        <v>5656</v>
      </c>
      <c r="B5715" s="1144"/>
      <c r="D5715" s="2" t="str">
        <f t="shared" si="88"/>
        <v>OK</v>
      </c>
    </row>
    <row r="5716" spans="1:4">
      <c r="A5716" s="10">
        <v>5657</v>
      </c>
      <c r="B5716" s="1144"/>
      <c r="D5716" s="2" t="str">
        <f t="shared" si="88"/>
        <v>OK</v>
      </c>
    </row>
    <row r="5717" spans="1:4">
      <c r="A5717" s="5">
        <v>5658</v>
      </c>
      <c r="B5717" s="1144">
        <f>'Revenues 10-15'!F269</f>
        <v>0</v>
      </c>
      <c r="D5717" s="2" t="str">
        <f t="shared" si="88"/>
        <v>Error?</v>
      </c>
    </row>
    <row r="5718" spans="1:4">
      <c r="A5718" s="5">
        <v>5659</v>
      </c>
      <c r="B5718" s="1144">
        <f>'Revenues 10-15'!F270</f>
        <v>182395</v>
      </c>
      <c r="D5718" s="2" t="str">
        <f t="shared" si="88"/>
        <v>Error?</v>
      </c>
    </row>
    <row r="5719" spans="1:4">
      <c r="A5719" s="5">
        <v>5660</v>
      </c>
      <c r="B5719" s="1144">
        <f>'Revenues 10-15'!G5</f>
        <v>114570</v>
      </c>
      <c r="C5719" s="2" t="s">
        <v>516</v>
      </c>
      <c r="D5719" s="2" t="str">
        <f t="shared" si="88"/>
        <v>Error?</v>
      </c>
    </row>
    <row r="5720" spans="1:4">
      <c r="A5720" s="5">
        <v>5661</v>
      </c>
      <c r="B5720" s="1144">
        <f>'Revenues 10-15'!G7</f>
        <v>0</v>
      </c>
      <c r="C5720" s="2" t="s">
        <v>516</v>
      </c>
      <c r="D5720" s="2" t="str">
        <f t="shared" si="88"/>
        <v>Error?</v>
      </c>
    </row>
    <row r="5721" spans="1:4">
      <c r="A5721" s="5">
        <v>5662</v>
      </c>
      <c r="B5721" s="1144">
        <f>'Revenues 10-15'!G8</f>
        <v>274211</v>
      </c>
      <c r="D5721" s="2" t="str">
        <f t="shared" si="88"/>
        <v>Error?</v>
      </c>
    </row>
    <row r="5722" spans="1:4">
      <c r="A5722" s="5">
        <v>5663</v>
      </c>
      <c r="B5722" s="1144">
        <f>'Revenues 10-15'!G11</f>
        <v>0</v>
      </c>
      <c r="D5722" s="2" t="str">
        <f t="shared" si="88"/>
        <v>Error?</v>
      </c>
    </row>
    <row r="5723" spans="1:4">
      <c r="A5723" s="5">
        <v>5664</v>
      </c>
      <c r="B5723" s="1144">
        <f>'Revenues 10-15'!G12</f>
        <v>388781</v>
      </c>
      <c r="D5723" s="2" t="str">
        <f t="shared" si="88"/>
        <v>Error?</v>
      </c>
    </row>
    <row r="5724" spans="1:4">
      <c r="A5724" s="5">
        <v>5665</v>
      </c>
      <c r="B5724" s="1144">
        <f>'Revenues 10-15'!G14</f>
        <v>0</v>
      </c>
      <c r="D5724" s="2" t="str">
        <f t="shared" si="88"/>
        <v>Error?</v>
      </c>
    </row>
    <row r="5725" spans="1:4">
      <c r="A5725" s="5">
        <v>5666</v>
      </c>
      <c r="B5725" s="1144">
        <f>'Revenues 10-15'!G15</f>
        <v>0</v>
      </c>
      <c r="C5725" s="2" t="s">
        <v>516</v>
      </c>
      <c r="D5725" s="2" t="str">
        <f t="shared" si="88"/>
        <v>Error?</v>
      </c>
    </row>
    <row r="5726" spans="1:4">
      <c r="A5726" s="5">
        <v>5667</v>
      </c>
      <c r="B5726" s="1144">
        <f>'Revenues 10-15'!G16</f>
        <v>3614</v>
      </c>
      <c r="D5726" s="2" t="str">
        <f t="shared" si="88"/>
        <v>Error?</v>
      </c>
    </row>
    <row r="5727" spans="1:4">
      <c r="A5727" s="5">
        <v>5668</v>
      </c>
      <c r="B5727" s="1144">
        <f>'Revenues 10-15'!G17</f>
        <v>0</v>
      </c>
      <c r="D5727" s="2" t="str">
        <f t="shared" si="88"/>
        <v>Error?</v>
      </c>
    </row>
    <row r="5728" spans="1:4">
      <c r="A5728" s="5">
        <v>5669</v>
      </c>
      <c r="B5728" s="1144">
        <f>'Revenues 10-15'!G18</f>
        <v>3614</v>
      </c>
      <c r="D5728" s="2" t="str">
        <f t="shared" si="88"/>
        <v>Error?</v>
      </c>
    </row>
    <row r="5729" spans="1:4">
      <c r="A5729" s="5">
        <v>5670</v>
      </c>
      <c r="B5729" s="1144">
        <f>'Revenues 10-15'!G65</f>
        <v>7886</v>
      </c>
      <c r="D5729" s="2" t="str">
        <f t="shared" si="88"/>
        <v>Error?</v>
      </c>
    </row>
    <row r="5730" spans="1:4">
      <c r="A5730" s="5">
        <v>5671</v>
      </c>
      <c r="B5730" s="1144">
        <f>'Revenues 10-15'!G66</f>
        <v>0</v>
      </c>
      <c r="C5730" s="2" t="s">
        <v>516</v>
      </c>
      <c r="D5730" s="2" t="str">
        <f t="shared" si="88"/>
        <v>Error?</v>
      </c>
    </row>
    <row r="5731" spans="1:4">
      <c r="A5731" s="5">
        <v>5672</v>
      </c>
      <c r="B5731" s="1144">
        <f>'Revenues 10-15'!G67</f>
        <v>7886</v>
      </c>
      <c r="D5731" s="2" t="str">
        <f t="shared" si="88"/>
        <v>Error?</v>
      </c>
    </row>
    <row r="5732" spans="1:4">
      <c r="A5732" s="5">
        <v>5673</v>
      </c>
      <c r="B5732" s="1144">
        <f>'Revenues 10-15'!G98</f>
        <v>0</v>
      </c>
      <c r="D5732" s="2" t="str">
        <f t="shared" si="88"/>
        <v>Error?</v>
      </c>
    </row>
    <row r="5733" spans="1:4">
      <c r="A5733" s="5">
        <v>5674</v>
      </c>
      <c r="B5733" s="1144">
        <f>'Revenues 10-15'!G101</f>
        <v>0</v>
      </c>
      <c r="C5733" s="2" t="s">
        <v>516</v>
      </c>
      <c r="D5733" s="2" t="str">
        <f t="shared" si="88"/>
        <v>Error?</v>
      </c>
    </row>
    <row r="5734" spans="1:4">
      <c r="A5734" s="5">
        <v>5675</v>
      </c>
      <c r="B5734" s="1144">
        <f>'Revenues 10-15'!G109</f>
        <v>0</v>
      </c>
      <c r="D5734" s="2" t="str">
        <f t="shared" si="88"/>
        <v>Error?</v>
      </c>
    </row>
    <row r="5735" spans="1:4">
      <c r="A5735" s="5">
        <v>5676</v>
      </c>
      <c r="B5735" s="1144">
        <f>'Revenues 10-15'!G110</f>
        <v>0</v>
      </c>
      <c r="D5735" s="2" t="str">
        <f t="shared" si="88"/>
        <v>Error?</v>
      </c>
    </row>
    <row r="5736" spans="1:4">
      <c r="A5736" s="5">
        <v>5677</v>
      </c>
      <c r="B5736" s="1144">
        <f>'Revenues 10-15'!G114</f>
        <v>0</v>
      </c>
      <c r="D5736" s="2" t="str">
        <f t="shared" si="88"/>
        <v>Error?</v>
      </c>
    </row>
    <row r="5737" spans="1:4">
      <c r="A5737" s="5">
        <v>5678</v>
      </c>
      <c r="B5737" s="1144">
        <f>'Revenues 10-15'!G115</f>
        <v>0</v>
      </c>
      <c r="C5737" s="2" t="s">
        <v>516</v>
      </c>
      <c r="D5737" s="2" t="str">
        <f t="shared" si="88"/>
        <v>Error?</v>
      </c>
    </row>
    <row r="5738" spans="1:4">
      <c r="A5738" s="5">
        <v>5679</v>
      </c>
      <c r="B5738" s="1144">
        <f>'Revenues 10-15'!G116</f>
        <v>0</v>
      </c>
      <c r="D5738" s="2" t="str">
        <f t="shared" si="88"/>
        <v>Error?</v>
      </c>
    </row>
    <row r="5739" spans="1:4">
      <c r="A5739" s="5">
        <v>5680</v>
      </c>
      <c r="B5739" s="1144">
        <f>'Revenues 10-15'!G117</f>
        <v>0</v>
      </c>
      <c r="D5739" s="2" t="str">
        <f t="shared" si="88"/>
        <v>Error?</v>
      </c>
    </row>
    <row r="5740" spans="1:4">
      <c r="A5740" s="5">
        <v>5681</v>
      </c>
      <c r="B5740" s="1144">
        <f>'Revenues 10-15'!G120</f>
        <v>0</v>
      </c>
      <c r="D5740" s="2" t="str">
        <f t="shared" si="88"/>
        <v>Error?</v>
      </c>
    </row>
    <row r="5741" spans="1:4">
      <c r="A5741" s="5">
        <v>5682</v>
      </c>
      <c r="B5741" s="1144">
        <f>'Revenues 10-15'!G121</f>
        <v>0</v>
      </c>
      <c r="C5741" s="2" t="s">
        <v>516</v>
      </c>
      <c r="D5741" s="2" t="str">
        <f t="shared" si="88"/>
        <v>Error?</v>
      </c>
    </row>
    <row r="5742" spans="1:4">
      <c r="A5742" s="10">
        <v>5683</v>
      </c>
      <c r="B5742" s="1144"/>
      <c r="D5742" s="2" t="str">
        <f t="shared" si="88"/>
        <v>OK</v>
      </c>
    </row>
    <row r="5743" spans="1:4">
      <c r="A5743" s="10">
        <v>5684</v>
      </c>
      <c r="B5743" s="1144"/>
      <c r="D5743" s="2" t="str">
        <f t="shared" si="88"/>
        <v>OK</v>
      </c>
    </row>
    <row r="5744" spans="1:4">
      <c r="A5744" s="10">
        <v>5685</v>
      </c>
      <c r="B5744" s="1144"/>
      <c r="D5744" s="2" t="str">
        <f t="shared" si="88"/>
        <v>OK</v>
      </c>
    </row>
    <row r="5745" spans="1:4">
      <c r="A5745" s="10">
        <v>5686</v>
      </c>
      <c r="B5745" s="1144"/>
      <c r="D5745" s="2" t="str">
        <f t="shared" si="88"/>
        <v>OK</v>
      </c>
    </row>
    <row r="5746" spans="1:4">
      <c r="A5746" s="5">
        <v>5687</v>
      </c>
      <c r="B5746" s="1144">
        <f>'Revenues 10-15'!G124</f>
        <v>0</v>
      </c>
      <c r="D5746" s="2" t="str">
        <f t="shared" si="88"/>
        <v>Error?</v>
      </c>
    </row>
    <row r="5747" spans="1:4">
      <c r="A5747" s="5">
        <v>5688</v>
      </c>
      <c r="B5747" s="1144">
        <f>'Revenues 10-15'!G136</f>
        <v>0</v>
      </c>
      <c r="D5747" s="2" t="str">
        <f t="shared" si="88"/>
        <v>Error?</v>
      </c>
    </row>
    <row r="5748" spans="1:4">
      <c r="A5748" s="10">
        <v>5689</v>
      </c>
      <c r="B5748" s="1144"/>
      <c r="C5748" s="2" t="s">
        <v>516</v>
      </c>
      <c r="D5748" s="2" t="str">
        <f t="shared" si="88"/>
        <v>OK</v>
      </c>
    </row>
    <row r="5749" spans="1:4">
      <c r="A5749" s="10">
        <v>5690</v>
      </c>
      <c r="B5749" s="1144"/>
      <c r="D5749" s="2" t="str">
        <f t="shared" si="88"/>
        <v>OK</v>
      </c>
    </row>
    <row r="5750" spans="1:4">
      <c r="A5750" s="5">
        <v>5691</v>
      </c>
      <c r="B5750" s="1144">
        <f>'Revenues 10-15'!G143</f>
        <v>0</v>
      </c>
      <c r="D5750" s="2" t="str">
        <f t="shared" si="88"/>
        <v>Error?</v>
      </c>
    </row>
    <row r="5751" spans="1:4">
      <c r="A5751" s="10">
        <v>5692</v>
      </c>
      <c r="B5751" s="1144"/>
      <c r="D5751" s="2" t="str">
        <f t="shared" si="88"/>
        <v>OK</v>
      </c>
    </row>
    <row r="5752" spans="1:4">
      <c r="A5752" s="5">
        <v>5693</v>
      </c>
      <c r="B5752" s="1144">
        <f>'Revenues 10-15'!G145</f>
        <v>0</v>
      </c>
      <c r="C5752" s="2" t="s">
        <v>516</v>
      </c>
      <c r="D5752" s="2" t="str">
        <f t="shared" si="88"/>
        <v>Error?</v>
      </c>
    </row>
    <row r="5753" spans="1:4">
      <c r="A5753" s="5">
        <v>5694</v>
      </c>
      <c r="B5753" s="1144">
        <f>'Revenues 10-15'!G146</f>
        <v>0</v>
      </c>
      <c r="D5753" s="2" t="str">
        <f t="shared" si="88"/>
        <v>Error?</v>
      </c>
    </row>
    <row r="5754" spans="1:4">
      <c r="A5754" s="5">
        <v>5695</v>
      </c>
      <c r="B5754" s="1144">
        <f>'Revenues 10-15'!G147</f>
        <v>0</v>
      </c>
      <c r="D5754" s="2" t="str">
        <f t="shared" si="88"/>
        <v>Error?</v>
      </c>
    </row>
    <row r="5755" spans="1:4">
      <c r="A5755" s="5">
        <v>5696</v>
      </c>
      <c r="B5755" s="1144">
        <f>'Revenues 10-15'!G159</f>
        <v>0</v>
      </c>
      <c r="D5755" s="2" t="str">
        <f t="shared" si="88"/>
        <v>Error?</v>
      </c>
    </row>
    <row r="5756" spans="1:4">
      <c r="A5756" s="10">
        <v>5697</v>
      </c>
      <c r="B5756" s="1144"/>
      <c r="C5756" s="2" t="s">
        <v>516</v>
      </c>
      <c r="D5756" s="2" t="str">
        <f t="shared" si="88"/>
        <v>OK</v>
      </c>
    </row>
    <row r="5757" spans="1:4">
      <c r="A5757" s="10">
        <v>5698</v>
      </c>
      <c r="B5757" s="1144"/>
      <c r="D5757" s="2" t="str">
        <f t="shared" ref="D5757:D5820" si="89">IF(ISBLANK(B5757),"OK",IF(A5757-B5757=0,"OK","Error?"))</f>
        <v>OK</v>
      </c>
    </row>
    <row r="5758" spans="1:4">
      <c r="A5758" s="10">
        <v>5699</v>
      </c>
      <c r="B5758" s="1144"/>
      <c r="D5758" s="2" t="str">
        <f t="shared" si="89"/>
        <v>OK</v>
      </c>
    </row>
    <row r="5759" spans="1:4">
      <c r="A5759" s="10">
        <v>5700</v>
      </c>
      <c r="B5759" s="1144"/>
      <c r="D5759" s="2" t="str">
        <f t="shared" si="89"/>
        <v>OK</v>
      </c>
    </row>
    <row r="5760" spans="1:4">
      <c r="A5760" s="10">
        <v>5701</v>
      </c>
      <c r="B5760" s="1144"/>
      <c r="D5760" s="2" t="str">
        <f t="shared" si="89"/>
        <v>OK</v>
      </c>
    </row>
    <row r="5761" spans="1:5">
      <c r="A5761" s="5">
        <v>5702</v>
      </c>
      <c r="B5761" s="1144">
        <f>'Revenues 10-15'!G160</f>
        <v>0</v>
      </c>
      <c r="D5761" s="2" t="str">
        <f t="shared" si="89"/>
        <v>Error?</v>
      </c>
    </row>
    <row r="5762" spans="1:5">
      <c r="A5762" s="10">
        <v>5703</v>
      </c>
      <c r="B5762" s="1144"/>
      <c r="D5762" s="2" t="str">
        <f t="shared" si="89"/>
        <v>OK</v>
      </c>
    </row>
    <row r="5763" spans="1:5">
      <c r="A5763" s="5">
        <v>5704</v>
      </c>
      <c r="B5763" s="1144">
        <f>'Revenues 10-15'!G161</f>
        <v>0</v>
      </c>
      <c r="D5763" s="2" t="str">
        <f t="shared" si="89"/>
        <v>Error?</v>
      </c>
    </row>
    <row r="5764" spans="1:5">
      <c r="A5764" s="10">
        <v>5705</v>
      </c>
      <c r="B5764" s="1144"/>
      <c r="D5764" s="2" t="str">
        <f t="shared" si="89"/>
        <v>OK</v>
      </c>
    </row>
    <row r="5765" spans="1:5">
      <c r="A5765" s="10">
        <v>5706</v>
      </c>
      <c r="B5765" s="1144"/>
      <c r="D5765" s="2" t="str">
        <f t="shared" si="89"/>
        <v>OK</v>
      </c>
      <c r="E5765" s="4" t="s">
        <v>1432</v>
      </c>
    </row>
    <row r="5766" spans="1:5">
      <c r="A5766" s="10">
        <v>5707</v>
      </c>
      <c r="B5766" s="1144"/>
      <c r="D5766" s="2" t="str">
        <f t="shared" si="89"/>
        <v>OK</v>
      </c>
      <c r="E5766" s="4" t="s">
        <v>1432</v>
      </c>
    </row>
    <row r="5767" spans="1:5">
      <c r="A5767" s="10">
        <v>5708</v>
      </c>
      <c r="B5767" s="1144"/>
      <c r="D5767" s="2" t="str">
        <f t="shared" si="89"/>
        <v>OK</v>
      </c>
    </row>
    <row r="5768" spans="1:5">
      <c r="A5768" s="5">
        <v>5709</v>
      </c>
      <c r="B5768" s="1144">
        <f>'Revenues 10-15'!G171</f>
        <v>0</v>
      </c>
      <c r="D5768" s="2" t="str">
        <f t="shared" si="89"/>
        <v>Error?</v>
      </c>
    </row>
    <row r="5769" spans="1:5">
      <c r="A5769" s="10">
        <v>5710</v>
      </c>
      <c r="B5769" s="1144"/>
      <c r="D5769" s="2" t="str">
        <f t="shared" si="89"/>
        <v>OK</v>
      </c>
    </row>
    <row r="5770" spans="1:5">
      <c r="A5770" s="10">
        <v>5711</v>
      </c>
      <c r="B5770" s="1144"/>
      <c r="C5770" s="2" t="s">
        <v>516</v>
      </c>
      <c r="D5770" s="2" t="str">
        <f t="shared" si="89"/>
        <v>OK</v>
      </c>
    </row>
    <row r="5771" spans="1:5">
      <c r="A5771" s="10">
        <v>5712</v>
      </c>
      <c r="B5771" s="1144"/>
      <c r="D5771" s="2" t="str">
        <f t="shared" si="89"/>
        <v>OK</v>
      </c>
    </row>
    <row r="5772" spans="1:5">
      <c r="A5772" s="10">
        <v>5713</v>
      </c>
      <c r="B5772" s="1144"/>
      <c r="D5772" s="2" t="str">
        <f t="shared" si="89"/>
        <v>OK</v>
      </c>
    </row>
    <row r="5773" spans="1:5">
      <c r="A5773" s="10">
        <v>5714</v>
      </c>
      <c r="B5773" s="1144"/>
      <c r="D5773" s="2" t="str">
        <f t="shared" si="89"/>
        <v>OK</v>
      </c>
    </row>
    <row r="5774" spans="1:5">
      <c r="A5774" s="10">
        <v>5715</v>
      </c>
      <c r="B5774" s="1144"/>
      <c r="D5774" s="2" t="str">
        <f t="shared" si="89"/>
        <v>OK</v>
      </c>
    </row>
    <row r="5775" spans="1:5">
      <c r="A5775" s="10">
        <v>5716</v>
      </c>
      <c r="B5775" s="1144"/>
      <c r="D5775" s="2" t="str">
        <f t="shared" si="89"/>
        <v>OK</v>
      </c>
    </row>
    <row r="5776" spans="1:5">
      <c r="A5776" s="5">
        <v>5717</v>
      </c>
      <c r="B5776" s="1144">
        <f>'Revenues 10-15'!G172</f>
        <v>0</v>
      </c>
      <c r="D5776" s="2" t="str">
        <f t="shared" si="89"/>
        <v>Error?</v>
      </c>
    </row>
    <row r="5777" spans="1:4">
      <c r="A5777" s="5">
        <v>5718</v>
      </c>
      <c r="B5777" s="1144">
        <f>'Revenues 10-15'!G175</f>
        <v>0</v>
      </c>
      <c r="D5777" s="2" t="str">
        <f t="shared" si="89"/>
        <v>Error?</v>
      </c>
    </row>
    <row r="5778" spans="1:4">
      <c r="A5778" s="5">
        <v>5719</v>
      </c>
      <c r="B5778" s="1144">
        <f>'Revenues 10-15'!G177</f>
        <v>0</v>
      </c>
      <c r="C5778" s="2" t="s">
        <v>516</v>
      </c>
      <c r="D5778" s="2" t="str">
        <f t="shared" si="89"/>
        <v>Error?</v>
      </c>
    </row>
    <row r="5779" spans="1:4">
      <c r="A5779" s="10">
        <v>5720</v>
      </c>
      <c r="B5779" s="1144"/>
      <c r="D5779" s="2" t="str">
        <f t="shared" si="89"/>
        <v>OK</v>
      </c>
    </row>
    <row r="5780" spans="1:4">
      <c r="A5780" s="10">
        <v>5721</v>
      </c>
      <c r="B5780" s="1144"/>
      <c r="C5780" s="2" t="s">
        <v>516</v>
      </c>
      <c r="D5780" s="2" t="str">
        <f t="shared" si="89"/>
        <v>OK</v>
      </c>
    </row>
    <row r="5781" spans="1:4">
      <c r="A5781" s="10">
        <v>5722</v>
      </c>
      <c r="B5781" s="1144"/>
      <c r="D5781" s="2" t="str">
        <f t="shared" si="89"/>
        <v>OK</v>
      </c>
    </row>
    <row r="5782" spans="1:4">
      <c r="A5782" s="5">
        <v>5723</v>
      </c>
      <c r="B5782" s="1144">
        <f>'Revenues 10-15'!G183</f>
        <v>0</v>
      </c>
      <c r="D5782" s="2" t="str">
        <f t="shared" si="89"/>
        <v>Error?</v>
      </c>
    </row>
    <row r="5783" spans="1:4">
      <c r="A5783" s="5">
        <v>5724</v>
      </c>
      <c r="B5783" s="1144">
        <f>'Revenues 10-15'!G186</f>
        <v>0</v>
      </c>
      <c r="D5783" s="2" t="str">
        <f t="shared" si="89"/>
        <v>Error?</v>
      </c>
    </row>
    <row r="5784" spans="1:4">
      <c r="A5784" s="10">
        <v>5725</v>
      </c>
      <c r="B5784" s="1144"/>
      <c r="C5784" s="2" t="s">
        <v>516</v>
      </c>
      <c r="D5784" s="2" t="str">
        <f t="shared" si="89"/>
        <v>OK</v>
      </c>
    </row>
    <row r="5785" spans="1:4">
      <c r="A5785" s="10">
        <v>5726</v>
      </c>
      <c r="B5785" s="1144"/>
      <c r="D5785" s="2" t="str">
        <f t="shared" si="89"/>
        <v>OK</v>
      </c>
    </row>
    <row r="5786" spans="1:4">
      <c r="A5786" s="10">
        <v>5727</v>
      </c>
      <c r="B5786" s="1144"/>
      <c r="D5786" s="2" t="str">
        <f t="shared" si="89"/>
        <v>OK</v>
      </c>
    </row>
    <row r="5787" spans="1:4">
      <c r="A5787" s="10">
        <v>5728</v>
      </c>
      <c r="B5787" s="1144"/>
      <c r="D5787" s="2" t="str">
        <f t="shared" si="89"/>
        <v>OK</v>
      </c>
    </row>
    <row r="5788" spans="1:4">
      <c r="A5788" s="5">
        <v>5729</v>
      </c>
      <c r="B5788" s="1144">
        <f>'Revenues 10-15'!G202</f>
        <v>0</v>
      </c>
      <c r="D5788" s="2" t="str">
        <f t="shared" si="89"/>
        <v>Error?</v>
      </c>
    </row>
    <row r="5789" spans="1:4">
      <c r="A5789" s="5">
        <v>5730</v>
      </c>
      <c r="B5789" s="1144">
        <f>'Revenues 10-15'!G203</f>
        <v>0</v>
      </c>
      <c r="D5789" s="2" t="str">
        <f t="shared" si="89"/>
        <v>Error?</v>
      </c>
    </row>
    <row r="5790" spans="1:4">
      <c r="A5790" s="10">
        <v>5731</v>
      </c>
      <c r="B5790" s="1144"/>
      <c r="D5790" s="2" t="str">
        <f t="shared" si="89"/>
        <v>OK</v>
      </c>
    </row>
    <row r="5791" spans="1:4">
      <c r="A5791" s="10">
        <v>5732</v>
      </c>
      <c r="B5791" s="1144"/>
      <c r="D5791" s="2" t="str">
        <f t="shared" si="89"/>
        <v>OK</v>
      </c>
    </row>
    <row r="5792" spans="1:4">
      <c r="A5792" s="10">
        <v>5733</v>
      </c>
      <c r="B5792" s="1144"/>
      <c r="D5792" s="2" t="str">
        <f t="shared" si="89"/>
        <v>OK</v>
      </c>
    </row>
    <row r="5793" spans="1:5">
      <c r="A5793" s="10">
        <v>5734</v>
      </c>
      <c r="B5793" s="1144"/>
      <c r="D5793" s="2" t="str">
        <f t="shared" si="89"/>
        <v>OK</v>
      </c>
    </row>
    <row r="5794" spans="1:5">
      <c r="A5794" s="10">
        <v>5735</v>
      </c>
      <c r="B5794" s="1144"/>
      <c r="D5794" s="2" t="str">
        <f t="shared" si="89"/>
        <v>OK</v>
      </c>
    </row>
    <row r="5795" spans="1:5">
      <c r="A5795" s="10">
        <v>5736</v>
      </c>
      <c r="B5795" s="1144"/>
      <c r="D5795" s="2" t="str">
        <f t="shared" si="89"/>
        <v>OK</v>
      </c>
      <c r="E5795" s="4" t="s">
        <v>1432</v>
      </c>
    </row>
    <row r="5796" spans="1:5">
      <c r="A5796" s="5">
        <v>5737</v>
      </c>
      <c r="B5796" s="1144">
        <f>'Revenues 10-15'!G204</f>
        <v>0</v>
      </c>
      <c r="D5796" s="2" t="str">
        <f t="shared" si="89"/>
        <v>Error?</v>
      </c>
    </row>
    <row r="5797" spans="1:5">
      <c r="A5797" s="5">
        <v>5738</v>
      </c>
      <c r="B5797" s="1144">
        <f>'Revenues 10-15'!G208</f>
        <v>0</v>
      </c>
      <c r="D5797" s="2" t="str">
        <f t="shared" si="89"/>
        <v>Error?</v>
      </c>
    </row>
    <row r="5798" spans="1:5">
      <c r="A5798" s="10">
        <v>5739</v>
      </c>
      <c r="B5798" s="1144"/>
      <c r="D5798" s="2" t="str">
        <f t="shared" si="89"/>
        <v>OK</v>
      </c>
    </row>
    <row r="5799" spans="1:5">
      <c r="A5799" s="10">
        <v>5740</v>
      </c>
      <c r="B5799" s="1144"/>
      <c r="D5799" s="2" t="str">
        <f t="shared" si="89"/>
        <v>OK</v>
      </c>
    </row>
    <row r="5800" spans="1:5">
      <c r="A5800" s="10">
        <v>5741</v>
      </c>
      <c r="B5800" s="1144"/>
      <c r="D5800" s="2" t="str">
        <f t="shared" si="89"/>
        <v>OK</v>
      </c>
    </row>
    <row r="5801" spans="1:5">
      <c r="A5801" s="5">
        <v>5742</v>
      </c>
      <c r="B5801" s="1144">
        <f>'Revenues 10-15'!G206</f>
        <v>0</v>
      </c>
      <c r="D5801" s="2" t="str">
        <f t="shared" si="89"/>
        <v>Error?</v>
      </c>
    </row>
    <row r="5802" spans="1:5">
      <c r="A5802" s="10">
        <v>5743</v>
      </c>
      <c r="B5802" s="1144"/>
      <c r="D5802" s="2" t="str">
        <f t="shared" si="89"/>
        <v>OK</v>
      </c>
    </row>
    <row r="5803" spans="1:5">
      <c r="A5803" s="10">
        <v>5744</v>
      </c>
      <c r="B5803" s="1144"/>
      <c r="C5803" s="2" t="s">
        <v>516</v>
      </c>
      <c r="D5803" s="2" t="str">
        <f t="shared" si="89"/>
        <v>OK</v>
      </c>
    </row>
    <row r="5804" spans="1:5">
      <c r="A5804" s="10">
        <v>5745</v>
      </c>
      <c r="B5804" s="1144"/>
      <c r="D5804" s="2" t="str">
        <f t="shared" si="89"/>
        <v>OK</v>
      </c>
    </row>
    <row r="5805" spans="1:5">
      <c r="A5805" s="10">
        <v>5746</v>
      </c>
      <c r="B5805" s="1144"/>
      <c r="D5805" s="2" t="str">
        <f t="shared" si="89"/>
        <v>OK</v>
      </c>
    </row>
    <row r="5806" spans="1:5">
      <c r="A5806" s="10">
        <v>5747</v>
      </c>
      <c r="B5806" s="1144"/>
      <c r="D5806" s="2" t="str">
        <f t="shared" si="89"/>
        <v>OK</v>
      </c>
    </row>
    <row r="5807" spans="1:5">
      <c r="A5807" s="10">
        <v>5748</v>
      </c>
      <c r="B5807" s="1144"/>
      <c r="D5807" s="2" t="str">
        <f t="shared" si="89"/>
        <v>OK</v>
      </c>
    </row>
    <row r="5808" spans="1:5">
      <c r="A5808" s="10">
        <v>5749</v>
      </c>
      <c r="B5808" s="1144"/>
      <c r="D5808" s="2" t="str">
        <f t="shared" si="89"/>
        <v>OK</v>
      </c>
    </row>
    <row r="5809" spans="1:4">
      <c r="A5809" s="10">
        <v>5750</v>
      </c>
      <c r="B5809" s="1144"/>
      <c r="D5809" s="2" t="str">
        <f t="shared" si="89"/>
        <v>OK</v>
      </c>
    </row>
    <row r="5810" spans="1:4">
      <c r="A5810" s="10">
        <v>5751</v>
      </c>
      <c r="B5810" s="1144"/>
      <c r="D5810" s="2" t="str">
        <f t="shared" si="89"/>
        <v>OK</v>
      </c>
    </row>
    <row r="5811" spans="1:4">
      <c r="A5811" s="10">
        <v>5752</v>
      </c>
      <c r="B5811" s="1144"/>
      <c r="D5811" s="2" t="str">
        <f t="shared" si="89"/>
        <v>OK</v>
      </c>
    </row>
    <row r="5812" spans="1:4">
      <c r="A5812" s="10">
        <v>5753</v>
      </c>
      <c r="B5812" s="1144"/>
      <c r="D5812" s="2" t="str">
        <f t="shared" si="89"/>
        <v>OK</v>
      </c>
    </row>
    <row r="5813" spans="1:4">
      <c r="A5813" s="10">
        <v>5754</v>
      </c>
      <c r="B5813" s="1144"/>
      <c r="D5813" s="2" t="str">
        <f t="shared" si="89"/>
        <v>OK</v>
      </c>
    </row>
    <row r="5814" spans="1:4">
      <c r="A5814" s="10">
        <v>5755</v>
      </c>
      <c r="B5814" s="1144"/>
      <c r="D5814" s="2" t="str">
        <f t="shared" si="89"/>
        <v>OK</v>
      </c>
    </row>
    <row r="5815" spans="1:4">
      <c r="A5815" s="5">
        <v>5756</v>
      </c>
      <c r="B5815" s="1144">
        <f>'Revenues 10-15'!G213</f>
        <v>0</v>
      </c>
      <c r="D5815" s="2" t="str">
        <f t="shared" si="89"/>
        <v>Error?</v>
      </c>
    </row>
    <row r="5816" spans="1:4">
      <c r="A5816" s="5">
        <v>5757</v>
      </c>
      <c r="B5816" s="1144">
        <f>'Revenues 10-15'!G214</f>
        <v>0</v>
      </c>
      <c r="D5816" s="2" t="str">
        <f t="shared" si="89"/>
        <v>Error?</v>
      </c>
    </row>
    <row r="5817" spans="1:4">
      <c r="A5817" s="10">
        <v>5758</v>
      </c>
      <c r="B5817" s="1144"/>
      <c r="D5817" s="2" t="str">
        <f t="shared" si="89"/>
        <v>OK</v>
      </c>
    </row>
    <row r="5818" spans="1:4">
      <c r="A5818" s="10">
        <v>5759</v>
      </c>
      <c r="B5818" s="1144"/>
      <c r="D5818" s="2" t="str">
        <f t="shared" si="89"/>
        <v>OK</v>
      </c>
    </row>
    <row r="5819" spans="1:4">
      <c r="A5819" s="5">
        <v>5760</v>
      </c>
      <c r="B5819" s="1144">
        <f>'Revenues 10-15'!G215</f>
        <v>0</v>
      </c>
      <c r="D5819" s="2" t="str">
        <f t="shared" si="89"/>
        <v>Error?</v>
      </c>
    </row>
    <row r="5820" spans="1:4">
      <c r="A5820" s="5">
        <v>5761</v>
      </c>
      <c r="B5820" s="1144">
        <f>'Revenues 10-15'!G216</f>
        <v>0</v>
      </c>
      <c r="D5820" s="2" t="str">
        <f t="shared" si="89"/>
        <v>Error?</v>
      </c>
    </row>
    <row r="5821" spans="1:4">
      <c r="A5821" s="5">
        <v>5762</v>
      </c>
      <c r="B5821" s="1144">
        <f>'Revenues 10-15'!G217</f>
        <v>0</v>
      </c>
      <c r="D5821" s="2" t="str">
        <f t="shared" ref="D5821:D5884" si="90">IF(ISBLANK(B5821),"OK",IF(A5821-B5821=0,"OK","Error?"))</f>
        <v>Error?</v>
      </c>
    </row>
    <row r="5822" spans="1:4">
      <c r="A5822" s="10">
        <v>5763</v>
      </c>
      <c r="B5822" s="1144"/>
      <c r="D5822" s="2" t="str">
        <f t="shared" si="90"/>
        <v>OK</v>
      </c>
    </row>
    <row r="5823" spans="1:4">
      <c r="A5823" s="10">
        <v>5764</v>
      </c>
      <c r="B5823" s="1144"/>
      <c r="D5823" s="2" t="str">
        <f t="shared" si="90"/>
        <v>OK</v>
      </c>
    </row>
    <row r="5824" spans="1:4">
      <c r="A5824" s="10">
        <v>5765</v>
      </c>
      <c r="B5824" s="1144"/>
      <c r="D5824" s="2" t="str">
        <f t="shared" si="90"/>
        <v>OK</v>
      </c>
    </row>
    <row r="5825" spans="1:4">
      <c r="A5825" s="10">
        <v>5766</v>
      </c>
      <c r="B5825" s="1144"/>
      <c r="D5825" s="2" t="str">
        <f t="shared" si="90"/>
        <v>OK</v>
      </c>
    </row>
    <row r="5826" spans="1:4">
      <c r="A5826" s="10">
        <v>5767</v>
      </c>
      <c r="B5826" s="1144"/>
      <c r="D5826" s="2" t="str">
        <f t="shared" si="90"/>
        <v>OK</v>
      </c>
    </row>
    <row r="5827" spans="1:4">
      <c r="A5827" s="5">
        <v>5768</v>
      </c>
      <c r="B5827" s="1144">
        <f>'Revenues 10-15'!G219</f>
        <v>0</v>
      </c>
      <c r="D5827" s="2" t="str">
        <f t="shared" si="90"/>
        <v>Error?</v>
      </c>
    </row>
    <row r="5828" spans="1:4">
      <c r="A5828" s="10">
        <v>5769</v>
      </c>
      <c r="B5828" s="1144"/>
      <c r="D5828" s="2" t="str">
        <f t="shared" si="90"/>
        <v>OK</v>
      </c>
    </row>
    <row r="5829" spans="1:4">
      <c r="A5829" s="10">
        <v>5770</v>
      </c>
      <c r="B5829" s="1144"/>
      <c r="C5829" s="2" t="s">
        <v>516</v>
      </c>
      <c r="D5829" s="2" t="str">
        <f t="shared" si="90"/>
        <v>OK</v>
      </c>
    </row>
    <row r="5830" spans="1:4">
      <c r="A5830" s="10">
        <v>5771</v>
      </c>
      <c r="B5830" s="1144"/>
      <c r="D5830" s="2" t="str">
        <f t="shared" si="90"/>
        <v>OK</v>
      </c>
    </row>
    <row r="5831" spans="1:4">
      <c r="A5831" s="10">
        <v>5772</v>
      </c>
      <c r="B5831" s="1144"/>
      <c r="D5831" s="2" t="str">
        <f t="shared" si="90"/>
        <v>OK</v>
      </c>
    </row>
    <row r="5832" spans="1:4">
      <c r="A5832" s="10">
        <v>5773</v>
      </c>
      <c r="B5832" s="1144"/>
      <c r="D5832" s="2" t="str">
        <f t="shared" si="90"/>
        <v>OK</v>
      </c>
    </row>
    <row r="5833" spans="1:4">
      <c r="A5833" s="10">
        <v>5774</v>
      </c>
      <c r="B5833" s="1144"/>
      <c r="D5833" s="2" t="str">
        <f t="shared" si="90"/>
        <v>OK</v>
      </c>
    </row>
    <row r="5834" spans="1:4">
      <c r="A5834" s="10">
        <v>5775</v>
      </c>
      <c r="B5834" s="1144"/>
      <c r="D5834" s="2" t="str">
        <f t="shared" si="90"/>
        <v>OK</v>
      </c>
    </row>
    <row r="5835" spans="1:4">
      <c r="A5835" s="10">
        <v>5776</v>
      </c>
      <c r="B5835" s="1144"/>
      <c r="D5835" s="2" t="str">
        <f t="shared" si="90"/>
        <v>OK</v>
      </c>
    </row>
    <row r="5836" spans="1:4">
      <c r="A5836" s="10">
        <v>5777</v>
      </c>
      <c r="B5836" s="1144"/>
      <c r="D5836" s="2" t="str">
        <f t="shared" si="90"/>
        <v>OK</v>
      </c>
    </row>
    <row r="5837" spans="1:4">
      <c r="A5837" s="10">
        <v>5778</v>
      </c>
      <c r="B5837" s="1144"/>
      <c r="D5837" s="2" t="str">
        <f t="shared" si="90"/>
        <v>OK</v>
      </c>
    </row>
    <row r="5838" spans="1:4">
      <c r="A5838" s="10">
        <v>5779</v>
      </c>
      <c r="B5838" s="1144"/>
      <c r="D5838" s="2" t="str">
        <f t="shared" si="90"/>
        <v>OK</v>
      </c>
    </row>
    <row r="5839" spans="1:4">
      <c r="A5839" s="10">
        <v>5780</v>
      </c>
      <c r="B5839" s="1144"/>
      <c r="D5839" s="2" t="str">
        <f t="shared" si="90"/>
        <v>OK</v>
      </c>
    </row>
    <row r="5840" spans="1:4">
      <c r="A5840" s="10">
        <v>5781</v>
      </c>
      <c r="B5840" s="1144"/>
      <c r="D5840" s="2" t="str">
        <f t="shared" si="90"/>
        <v>OK</v>
      </c>
    </row>
    <row r="5841" spans="1:5">
      <c r="A5841" s="10">
        <v>5782</v>
      </c>
      <c r="B5841" s="1144"/>
      <c r="D5841" s="2" t="str">
        <f t="shared" si="90"/>
        <v>OK</v>
      </c>
    </row>
    <row r="5842" spans="1:5">
      <c r="A5842" s="5">
        <v>5783</v>
      </c>
      <c r="B5842" s="1144">
        <f>'Revenues 10-15'!G221</f>
        <v>0</v>
      </c>
      <c r="D5842" s="2" t="str">
        <f t="shared" si="90"/>
        <v>Error?</v>
      </c>
    </row>
    <row r="5843" spans="1:5">
      <c r="A5843" s="10">
        <v>5784</v>
      </c>
      <c r="B5843" s="1144"/>
      <c r="D5843" s="2" t="str">
        <f t="shared" si="90"/>
        <v>OK</v>
      </c>
    </row>
    <row r="5844" spans="1:5">
      <c r="A5844" s="10">
        <v>5785</v>
      </c>
      <c r="B5844" s="1144"/>
      <c r="D5844" s="2" t="str">
        <f t="shared" si="90"/>
        <v>OK</v>
      </c>
    </row>
    <row r="5845" spans="1:5">
      <c r="A5845" s="5">
        <v>5786</v>
      </c>
      <c r="B5845" s="1144">
        <f>'Revenues 10-15'!G223</f>
        <v>0</v>
      </c>
      <c r="D5845" s="2" t="str">
        <f t="shared" si="90"/>
        <v>Error?</v>
      </c>
    </row>
    <row r="5846" spans="1:5">
      <c r="A5846" s="10">
        <v>5787</v>
      </c>
      <c r="B5846" s="1144"/>
      <c r="D5846" s="2" t="str">
        <f t="shared" si="90"/>
        <v>OK</v>
      </c>
    </row>
    <row r="5847" spans="1:5">
      <c r="A5847" s="10">
        <v>5788</v>
      </c>
      <c r="B5847" s="1144"/>
      <c r="C5847" s="2" t="s">
        <v>516</v>
      </c>
      <c r="D5847" s="2" t="str">
        <f t="shared" si="90"/>
        <v>OK</v>
      </c>
    </row>
    <row r="5848" spans="1:5">
      <c r="A5848" s="10">
        <v>5789</v>
      </c>
      <c r="B5848" s="1144"/>
      <c r="D5848" s="2" t="str">
        <f t="shared" si="90"/>
        <v>OK</v>
      </c>
    </row>
    <row r="5849" spans="1:5">
      <c r="A5849" s="10">
        <v>5790</v>
      </c>
      <c r="B5849" s="1144"/>
      <c r="D5849" s="2" t="str">
        <f t="shared" si="90"/>
        <v>OK</v>
      </c>
    </row>
    <row r="5850" spans="1:5">
      <c r="A5850" s="10">
        <v>5791</v>
      </c>
      <c r="B5850" s="1144"/>
      <c r="D5850" s="2" t="str">
        <f t="shared" si="90"/>
        <v>OK</v>
      </c>
    </row>
    <row r="5851" spans="1:5">
      <c r="A5851" s="5">
        <v>5792</v>
      </c>
      <c r="B5851" s="1144">
        <f>'Revenues 10-15'!G224</f>
        <v>0</v>
      </c>
      <c r="D5851" s="2" t="str">
        <f t="shared" si="90"/>
        <v>Error?</v>
      </c>
    </row>
    <row r="5852" spans="1:5">
      <c r="A5852" s="10">
        <v>5793</v>
      </c>
      <c r="B5852" s="1144"/>
      <c r="D5852" s="2" t="str">
        <f t="shared" si="90"/>
        <v>OK</v>
      </c>
    </row>
    <row r="5853" spans="1:5">
      <c r="A5853" s="5">
        <v>5794</v>
      </c>
      <c r="B5853" s="1144">
        <f>'Revenues 10-15'!G257</f>
        <v>0</v>
      </c>
      <c r="D5853" s="2" t="str">
        <f t="shared" si="90"/>
        <v>Error?</v>
      </c>
    </row>
    <row r="5854" spans="1:5">
      <c r="A5854" s="10">
        <v>5795</v>
      </c>
      <c r="B5854" s="1144"/>
      <c r="D5854" s="2" t="str">
        <f t="shared" si="90"/>
        <v>OK</v>
      </c>
      <c r="E5854" s="4" t="s">
        <v>1432</v>
      </c>
    </row>
    <row r="5855" spans="1:5">
      <c r="A5855" s="10">
        <v>5796</v>
      </c>
      <c r="B5855" s="1144"/>
      <c r="D5855" s="2" t="str">
        <f t="shared" si="90"/>
        <v>OK</v>
      </c>
    </row>
    <row r="5856" spans="1:5">
      <c r="A5856" s="5">
        <v>5797</v>
      </c>
      <c r="B5856" s="1144">
        <f>'Revenues 10-15'!G259</f>
        <v>0</v>
      </c>
      <c r="D5856" s="2" t="str">
        <f t="shared" si="90"/>
        <v>Error?</v>
      </c>
    </row>
    <row r="5857" spans="1:4">
      <c r="A5857" s="10">
        <v>5798</v>
      </c>
      <c r="B5857" s="1144"/>
      <c r="D5857" s="2" t="str">
        <f t="shared" si="90"/>
        <v>OK</v>
      </c>
    </row>
    <row r="5858" spans="1:4">
      <c r="A5858" s="5">
        <v>5799</v>
      </c>
      <c r="B5858" s="1144">
        <f>'Revenues 10-15'!G260</f>
        <v>0</v>
      </c>
      <c r="D5858" s="2" t="str">
        <f t="shared" si="90"/>
        <v>Error?</v>
      </c>
    </row>
    <row r="5859" spans="1:4">
      <c r="A5859" s="10">
        <v>5800</v>
      </c>
      <c r="B5859" s="1144"/>
      <c r="D5859" s="2" t="str">
        <f t="shared" si="90"/>
        <v>OK</v>
      </c>
    </row>
    <row r="5860" spans="1:4">
      <c r="A5860" s="10">
        <v>5801</v>
      </c>
      <c r="B5860" s="1144"/>
      <c r="D5860" s="2" t="str">
        <f t="shared" si="90"/>
        <v>OK</v>
      </c>
    </row>
    <row r="5861" spans="1:4">
      <c r="A5861" s="5">
        <v>5802</v>
      </c>
      <c r="B5861" s="1144">
        <f>'Revenues 10-15'!G268</f>
        <v>0</v>
      </c>
      <c r="D5861" s="2" t="str">
        <f t="shared" si="90"/>
        <v>Error?</v>
      </c>
    </row>
    <row r="5862" spans="1:4">
      <c r="A5862" s="10">
        <v>5803</v>
      </c>
      <c r="B5862" s="1144"/>
      <c r="D5862" s="2" t="str">
        <f t="shared" si="90"/>
        <v>OK</v>
      </c>
    </row>
    <row r="5863" spans="1:4">
      <c r="A5863" s="10">
        <v>5804</v>
      </c>
      <c r="B5863" s="1144"/>
      <c r="C5863" s="2" t="s">
        <v>516</v>
      </c>
      <c r="D5863" s="2" t="str">
        <f t="shared" si="90"/>
        <v>OK</v>
      </c>
    </row>
    <row r="5864" spans="1:4">
      <c r="A5864" s="10">
        <v>5805</v>
      </c>
      <c r="B5864" s="1144"/>
      <c r="D5864" s="2" t="str">
        <f t="shared" si="90"/>
        <v>OK</v>
      </c>
    </row>
    <row r="5865" spans="1:4">
      <c r="A5865" s="10">
        <v>5806</v>
      </c>
      <c r="B5865" s="1144"/>
      <c r="D5865" s="2" t="str">
        <f t="shared" si="90"/>
        <v>OK</v>
      </c>
    </row>
    <row r="5866" spans="1:4">
      <c r="A5866" s="10">
        <v>5807</v>
      </c>
      <c r="B5866" s="1144"/>
      <c r="D5866" s="2" t="str">
        <f t="shared" si="90"/>
        <v>OK</v>
      </c>
    </row>
    <row r="5867" spans="1:4">
      <c r="A5867" s="5">
        <v>5808</v>
      </c>
      <c r="B5867" s="1144">
        <f>'Revenues 10-15'!G269</f>
        <v>0</v>
      </c>
      <c r="D5867" s="2" t="str">
        <f t="shared" si="90"/>
        <v>Error?</v>
      </c>
    </row>
    <row r="5868" spans="1:4">
      <c r="A5868" s="5">
        <v>5809</v>
      </c>
      <c r="B5868" s="1144">
        <f>'Revenues 10-15'!G270</f>
        <v>400281</v>
      </c>
      <c r="D5868" s="2" t="str">
        <f t="shared" si="90"/>
        <v>Error?</v>
      </c>
    </row>
    <row r="5869" spans="1:4">
      <c r="A5869" s="5">
        <v>5810</v>
      </c>
      <c r="B5869" s="1144">
        <f>'Revenues 10-15'!H5</f>
        <v>0</v>
      </c>
      <c r="C5869" s="2" t="s">
        <v>516</v>
      </c>
      <c r="D5869" s="2" t="str">
        <f t="shared" si="90"/>
        <v>Error?</v>
      </c>
    </row>
    <row r="5870" spans="1:4">
      <c r="A5870" s="5">
        <v>5811</v>
      </c>
      <c r="B5870" s="1144">
        <f>'Revenues 10-15'!H11</f>
        <v>0</v>
      </c>
      <c r="C5870" s="2" t="s">
        <v>516</v>
      </c>
      <c r="D5870" s="2" t="str">
        <f t="shared" si="90"/>
        <v>Error?</v>
      </c>
    </row>
    <row r="5871" spans="1:4">
      <c r="A5871" s="5">
        <v>5812</v>
      </c>
      <c r="B5871" s="1144">
        <f>'Revenues 10-15'!H12</f>
        <v>0</v>
      </c>
      <c r="D5871" s="2" t="str">
        <f t="shared" si="90"/>
        <v>Error?</v>
      </c>
    </row>
    <row r="5872" spans="1:4">
      <c r="A5872" s="5">
        <v>5813</v>
      </c>
      <c r="B5872" s="1144">
        <f>'Revenues 10-15'!H14</f>
        <v>0</v>
      </c>
      <c r="D5872" s="2" t="str">
        <f t="shared" si="90"/>
        <v>Error?</v>
      </c>
    </row>
    <row r="5873" spans="1:4">
      <c r="A5873" s="5">
        <v>5814</v>
      </c>
      <c r="B5873" s="1144">
        <f>'Revenues 10-15'!H15</f>
        <v>0</v>
      </c>
      <c r="C5873" s="2" t="s">
        <v>516</v>
      </c>
      <c r="D5873" s="2" t="str">
        <f t="shared" si="90"/>
        <v>Error?</v>
      </c>
    </row>
    <row r="5874" spans="1:4">
      <c r="A5874" s="5">
        <v>5815</v>
      </c>
      <c r="B5874" s="1144">
        <f>'Revenues 10-15'!H16</f>
        <v>0</v>
      </c>
      <c r="D5874" s="2" t="str">
        <f t="shared" si="90"/>
        <v>Error?</v>
      </c>
    </row>
    <row r="5875" spans="1:4">
      <c r="A5875" s="5">
        <v>5816</v>
      </c>
      <c r="B5875" s="1144">
        <f>'Revenues 10-15'!H17</f>
        <v>0</v>
      </c>
      <c r="D5875" s="2" t="str">
        <f t="shared" si="90"/>
        <v>Error?</v>
      </c>
    </row>
    <row r="5876" spans="1:4">
      <c r="A5876" s="5">
        <v>5817</v>
      </c>
      <c r="B5876" s="1144">
        <f>'Revenues 10-15'!H18</f>
        <v>0</v>
      </c>
      <c r="D5876" s="2" t="str">
        <f t="shared" si="90"/>
        <v>Error?</v>
      </c>
    </row>
    <row r="5877" spans="1:4">
      <c r="A5877" s="5">
        <v>5818</v>
      </c>
      <c r="B5877" s="1144">
        <f>'Revenues 10-15'!H65</f>
        <v>0</v>
      </c>
      <c r="D5877" s="2" t="str">
        <f t="shared" si="90"/>
        <v>Error?</v>
      </c>
    </row>
    <row r="5878" spans="1:4">
      <c r="A5878" s="5">
        <v>5819</v>
      </c>
      <c r="B5878" s="1144">
        <f>'Revenues 10-15'!H66</f>
        <v>0</v>
      </c>
      <c r="C5878" s="2" t="s">
        <v>516</v>
      </c>
      <c r="D5878" s="2" t="str">
        <f t="shared" si="90"/>
        <v>Error?</v>
      </c>
    </row>
    <row r="5879" spans="1:4">
      <c r="A5879" s="5">
        <v>5820</v>
      </c>
      <c r="B5879" s="1144">
        <f>'Revenues 10-15'!H67</f>
        <v>0</v>
      </c>
      <c r="D5879" s="2" t="str">
        <f t="shared" si="90"/>
        <v>Error?</v>
      </c>
    </row>
    <row r="5880" spans="1:4">
      <c r="A5880" s="5">
        <v>5821</v>
      </c>
      <c r="B5880" s="1144">
        <f>'Revenues 10-15'!H98</f>
        <v>0</v>
      </c>
      <c r="D5880" s="2" t="str">
        <f t="shared" si="90"/>
        <v>Error?</v>
      </c>
    </row>
    <row r="5881" spans="1:4">
      <c r="A5881" s="5">
        <v>5822</v>
      </c>
      <c r="B5881" s="1144">
        <f>'Revenues 10-15'!H101</f>
        <v>0</v>
      </c>
      <c r="C5881" s="2" t="s">
        <v>516</v>
      </c>
      <c r="D5881" s="2" t="str">
        <f t="shared" si="90"/>
        <v>Error?</v>
      </c>
    </row>
    <row r="5882" spans="1:4">
      <c r="A5882" s="5">
        <v>5823</v>
      </c>
      <c r="B5882" s="1144">
        <f>'Revenues 10-15'!H106</f>
        <v>0</v>
      </c>
      <c r="D5882" s="2" t="str">
        <f t="shared" si="90"/>
        <v>Error?</v>
      </c>
    </row>
    <row r="5883" spans="1:4">
      <c r="A5883" s="5">
        <v>5824</v>
      </c>
      <c r="B5883" s="1144">
        <f>'Revenues 10-15'!H109</f>
        <v>0</v>
      </c>
      <c r="D5883" s="2" t="str">
        <f t="shared" si="90"/>
        <v>Error?</v>
      </c>
    </row>
    <row r="5884" spans="1:4">
      <c r="A5884" s="5">
        <v>5825</v>
      </c>
      <c r="B5884" s="1144">
        <f>'Revenues 10-15'!H110</f>
        <v>0</v>
      </c>
      <c r="D5884" s="2" t="str">
        <f t="shared" si="90"/>
        <v>Error?</v>
      </c>
    </row>
    <row r="5885" spans="1:4">
      <c r="A5885" s="10">
        <v>5826</v>
      </c>
      <c r="B5885" s="1144"/>
      <c r="D5885" s="2" t="str">
        <f t="shared" ref="D5885:D5948" si="91">IF(ISBLANK(B5885),"OK",IF(A5885-B5885=0,"OK","Error?"))</f>
        <v>OK</v>
      </c>
    </row>
    <row r="5886" spans="1:4">
      <c r="A5886" s="10">
        <v>5827</v>
      </c>
      <c r="B5886" s="1144"/>
      <c r="C5886" s="2" t="s">
        <v>516</v>
      </c>
      <c r="D5886" s="2" t="str">
        <f t="shared" si="91"/>
        <v>OK</v>
      </c>
    </row>
    <row r="5887" spans="1:4">
      <c r="A5887" s="10">
        <v>5828</v>
      </c>
      <c r="B5887" s="1144"/>
      <c r="D5887" s="2" t="str">
        <f t="shared" si="91"/>
        <v>OK</v>
      </c>
    </row>
    <row r="5888" spans="1:4">
      <c r="A5888" s="10">
        <v>5829</v>
      </c>
      <c r="B5888" s="1144"/>
      <c r="D5888" s="2" t="str">
        <f t="shared" si="91"/>
        <v>OK</v>
      </c>
    </row>
    <row r="5889" spans="1:4">
      <c r="A5889" s="10">
        <v>5830</v>
      </c>
      <c r="B5889" s="1144"/>
      <c r="D5889" s="2" t="str">
        <f t="shared" si="91"/>
        <v>OK</v>
      </c>
    </row>
    <row r="5890" spans="1:4">
      <c r="A5890" s="10">
        <v>5831</v>
      </c>
      <c r="B5890" s="1144"/>
      <c r="D5890" s="2" t="str">
        <f t="shared" si="91"/>
        <v>OK</v>
      </c>
    </row>
    <row r="5891" spans="1:4">
      <c r="A5891" s="5">
        <v>5832</v>
      </c>
      <c r="B5891" s="1144">
        <f>'Revenues 10-15'!H124</f>
        <v>0</v>
      </c>
      <c r="D5891" s="2" t="str">
        <f t="shared" si="91"/>
        <v>Error?</v>
      </c>
    </row>
    <row r="5892" spans="1:4">
      <c r="A5892" s="10">
        <v>5833</v>
      </c>
      <c r="B5892" s="1144"/>
      <c r="D5892" s="2" t="str">
        <f t="shared" si="91"/>
        <v>OK</v>
      </c>
    </row>
    <row r="5893" spans="1:4">
      <c r="A5893" s="10">
        <v>5834</v>
      </c>
      <c r="B5893" s="1144"/>
      <c r="C5893" s="2" t="s">
        <v>516</v>
      </c>
      <c r="D5893" s="2" t="str">
        <f t="shared" si="91"/>
        <v>OK</v>
      </c>
    </row>
    <row r="5894" spans="1:4">
      <c r="A5894" s="10">
        <v>5835</v>
      </c>
      <c r="B5894" s="1144"/>
      <c r="D5894" s="2" t="str">
        <f t="shared" si="91"/>
        <v>OK</v>
      </c>
    </row>
    <row r="5895" spans="1:4">
      <c r="A5895" s="10">
        <v>5836</v>
      </c>
      <c r="B5895" s="1144"/>
      <c r="D5895" s="2" t="str">
        <f t="shared" si="91"/>
        <v>OK</v>
      </c>
    </row>
    <row r="5896" spans="1:4">
      <c r="A5896" s="10">
        <v>5837</v>
      </c>
      <c r="B5896" s="1144"/>
      <c r="D5896" s="2" t="str">
        <f t="shared" si="91"/>
        <v>OK</v>
      </c>
    </row>
    <row r="5897" spans="1:4">
      <c r="A5897" s="5">
        <v>5838</v>
      </c>
      <c r="B5897" s="1144">
        <f>'Revenues 10-15'!H171</f>
        <v>0</v>
      </c>
      <c r="D5897" s="2" t="str">
        <f t="shared" si="91"/>
        <v>Error?</v>
      </c>
    </row>
    <row r="5898" spans="1:4">
      <c r="A5898" s="10">
        <v>5839</v>
      </c>
      <c r="B5898" s="1144"/>
      <c r="D5898" s="2" t="str">
        <f t="shared" si="91"/>
        <v>OK</v>
      </c>
    </row>
    <row r="5899" spans="1:4">
      <c r="A5899" s="10">
        <v>5840</v>
      </c>
      <c r="B5899" s="1144"/>
      <c r="C5899" s="2" t="s">
        <v>516</v>
      </c>
      <c r="D5899" s="2" t="str">
        <f t="shared" si="91"/>
        <v>OK</v>
      </c>
    </row>
    <row r="5900" spans="1:4">
      <c r="A5900" s="10">
        <v>5841</v>
      </c>
      <c r="B5900" s="1144"/>
      <c r="D5900" s="2" t="str">
        <f t="shared" si="91"/>
        <v>OK</v>
      </c>
    </row>
    <row r="5901" spans="1:4">
      <c r="A5901" s="10">
        <v>5842</v>
      </c>
      <c r="B5901" s="1144"/>
      <c r="D5901" s="2" t="str">
        <f t="shared" si="91"/>
        <v>OK</v>
      </c>
    </row>
    <row r="5902" spans="1:4">
      <c r="A5902" s="10">
        <v>5843</v>
      </c>
      <c r="B5902" s="1144"/>
      <c r="D5902" s="2" t="str">
        <f t="shared" si="91"/>
        <v>OK</v>
      </c>
    </row>
    <row r="5903" spans="1:4">
      <c r="A5903" s="10">
        <v>5844</v>
      </c>
      <c r="B5903" s="1144"/>
      <c r="D5903" s="2" t="str">
        <f t="shared" si="91"/>
        <v>OK</v>
      </c>
    </row>
    <row r="5904" spans="1:4">
      <c r="A5904" s="5">
        <v>5845</v>
      </c>
      <c r="B5904" s="1144">
        <f>'Revenues 10-15'!H172</f>
        <v>0</v>
      </c>
      <c r="D5904" s="2" t="str">
        <f t="shared" si="91"/>
        <v>Error?</v>
      </c>
    </row>
    <row r="5905" spans="1:4">
      <c r="A5905" s="5">
        <v>5846</v>
      </c>
      <c r="B5905" s="1144">
        <f>'Revenues 10-15'!H180</f>
        <v>0</v>
      </c>
      <c r="D5905" s="2" t="str">
        <f t="shared" si="91"/>
        <v>Error?</v>
      </c>
    </row>
    <row r="5906" spans="1:4">
      <c r="A5906" s="5">
        <v>5847</v>
      </c>
      <c r="B5906" s="1144">
        <f>'Revenues 10-15'!H183</f>
        <v>0</v>
      </c>
      <c r="C5906" s="2" t="s">
        <v>516</v>
      </c>
      <c r="D5906" s="2" t="str">
        <f t="shared" si="91"/>
        <v>Error?</v>
      </c>
    </row>
    <row r="5907" spans="1:4">
      <c r="A5907" s="10">
        <v>5848</v>
      </c>
      <c r="B5907" s="1144"/>
      <c r="D5907" s="2" t="str">
        <f t="shared" si="91"/>
        <v>OK</v>
      </c>
    </row>
    <row r="5908" spans="1:4">
      <c r="A5908" s="10">
        <v>5849</v>
      </c>
      <c r="B5908" s="1144"/>
      <c r="C5908" s="2" t="s">
        <v>516</v>
      </c>
      <c r="D5908" s="2" t="str">
        <f t="shared" si="91"/>
        <v>OK</v>
      </c>
    </row>
    <row r="5909" spans="1:4">
      <c r="A5909" s="10">
        <v>5850</v>
      </c>
      <c r="B5909" s="1144"/>
      <c r="D5909" s="2" t="str">
        <f t="shared" si="91"/>
        <v>OK</v>
      </c>
    </row>
    <row r="5910" spans="1:4">
      <c r="A5910" s="10">
        <v>5851</v>
      </c>
      <c r="B5910" s="1144"/>
      <c r="D5910" s="2" t="str">
        <f t="shared" si="91"/>
        <v>OK</v>
      </c>
    </row>
    <row r="5911" spans="1:4">
      <c r="A5911" s="10">
        <v>5852</v>
      </c>
      <c r="B5911" s="1144"/>
      <c r="D5911" s="2" t="str">
        <f t="shared" si="91"/>
        <v>OK</v>
      </c>
    </row>
    <row r="5912" spans="1:4">
      <c r="A5912" s="5">
        <v>5853</v>
      </c>
      <c r="B5912" s="1144">
        <f>'Revenues 10-15'!H269</f>
        <v>0</v>
      </c>
      <c r="D5912" s="2" t="str">
        <f t="shared" si="91"/>
        <v>Error?</v>
      </c>
    </row>
    <row r="5913" spans="1:4">
      <c r="A5913" s="5">
        <v>5854</v>
      </c>
      <c r="B5913" s="1144">
        <f>'Revenues 10-15'!H270</f>
        <v>0</v>
      </c>
      <c r="D5913" s="2" t="str">
        <f t="shared" si="91"/>
        <v>Error?</v>
      </c>
    </row>
    <row r="5914" spans="1:4">
      <c r="A5914" s="5">
        <v>5855</v>
      </c>
      <c r="B5914" s="1144">
        <f>'Revenues 10-15'!I5</f>
        <v>0</v>
      </c>
      <c r="C5914" s="2" t="s">
        <v>516</v>
      </c>
      <c r="D5914" s="2" t="str">
        <f t="shared" si="91"/>
        <v>Error?</v>
      </c>
    </row>
    <row r="5915" spans="1:4">
      <c r="A5915" s="5">
        <v>5856</v>
      </c>
      <c r="B5915" s="1144">
        <f>'Revenues 10-15'!I11</f>
        <v>0</v>
      </c>
      <c r="C5915" s="2" t="s">
        <v>516</v>
      </c>
      <c r="D5915" s="2" t="str">
        <f t="shared" si="91"/>
        <v>Error?</v>
      </c>
    </row>
    <row r="5916" spans="1:4">
      <c r="A5916" s="5">
        <v>5857</v>
      </c>
      <c r="B5916" s="1144">
        <f>'Revenues 10-15'!I12</f>
        <v>0</v>
      </c>
      <c r="D5916" s="2" t="str">
        <f t="shared" si="91"/>
        <v>Error?</v>
      </c>
    </row>
    <row r="5917" spans="1:4">
      <c r="A5917" s="5">
        <v>5858</v>
      </c>
      <c r="B5917" s="1144">
        <f>'Revenues 10-15'!I14</f>
        <v>0</v>
      </c>
      <c r="D5917" s="2" t="str">
        <f t="shared" si="91"/>
        <v>Error?</v>
      </c>
    </row>
    <row r="5918" spans="1:4">
      <c r="A5918" s="5">
        <v>5859</v>
      </c>
      <c r="B5918" s="1144">
        <f>'Revenues 10-15'!I15</f>
        <v>0</v>
      </c>
      <c r="C5918" s="2" t="s">
        <v>516</v>
      </c>
      <c r="D5918" s="2" t="str">
        <f t="shared" si="91"/>
        <v>Error?</v>
      </c>
    </row>
    <row r="5919" spans="1:4">
      <c r="A5919" s="5">
        <v>5860</v>
      </c>
      <c r="B5919" s="1144">
        <f>'Revenues 10-15'!I16</f>
        <v>0</v>
      </c>
      <c r="D5919" s="2" t="str">
        <f t="shared" si="91"/>
        <v>Error?</v>
      </c>
    </row>
    <row r="5920" spans="1:4">
      <c r="A5920" s="5">
        <v>5861</v>
      </c>
      <c r="B5920" s="1144">
        <f>'Revenues 10-15'!I17</f>
        <v>0</v>
      </c>
      <c r="D5920" s="2" t="str">
        <f t="shared" si="91"/>
        <v>Error?</v>
      </c>
    </row>
    <row r="5921" spans="1:4">
      <c r="A5921" s="5">
        <v>5862</v>
      </c>
      <c r="B5921" s="1144">
        <f>'Revenues 10-15'!I18</f>
        <v>0</v>
      </c>
      <c r="D5921" s="2" t="str">
        <f t="shared" si="91"/>
        <v>Error?</v>
      </c>
    </row>
    <row r="5922" spans="1:4">
      <c r="A5922" s="5">
        <v>5863</v>
      </c>
      <c r="B5922" s="1144">
        <f>'Revenues 10-15'!I65</f>
        <v>42574</v>
      </c>
      <c r="D5922" s="2" t="str">
        <f t="shared" si="91"/>
        <v>Error?</v>
      </c>
    </row>
    <row r="5923" spans="1:4">
      <c r="A5923" s="5">
        <v>5864</v>
      </c>
      <c r="B5923" s="1144">
        <f>'Revenues 10-15'!I66</f>
        <v>0</v>
      </c>
      <c r="C5923" s="2" t="s">
        <v>516</v>
      </c>
      <c r="D5923" s="2" t="str">
        <f t="shared" si="91"/>
        <v>Error?</v>
      </c>
    </row>
    <row r="5924" spans="1:4">
      <c r="A5924" s="5">
        <v>5865</v>
      </c>
      <c r="B5924" s="1144">
        <f>'Revenues 10-15'!I67</f>
        <v>42574</v>
      </c>
      <c r="D5924" s="2" t="str">
        <f t="shared" si="91"/>
        <v>Error?</v>
      </c>
    </row>
    <row r="5925" spans="1:4">
      <c r="A5925" s="5">
        <v>5866</v>
      </c>
      <c r="B5925" s="1144">
        <f>'Revenues 10-15'!I98</f>
        <v>0</v>
      </c>
      <c r="D5925" s="2" t="str">
        <f t="shared" si="91"/>
        <v>Error?</v>
      </c>
    </row>
    <row r="5926" spans="1:4">
      <c r="A5926" s="10">
        <v>5867</v>
      </c>
      <c r="B5926" s="1144"/>
      <c r="C5926" s="2" t="s">
        <v>516</v>
      </c>
      <c r="D5926" s="2" t="str">
        <f t="shared" si="91"/>
        <v>OK</v>
      </c>
    </row>
    <row r="5927" spans="1:4">
      <c r="A5927" s="5">
        <v>5868</v>
      </c>
      <c r="B5927" s="1144">
        <f>'Revenues 10-15'!I109</f>
        <v>0</v>
      </c>
      <c r="D5927" s="2" t="str">
        <f t="shared" si="91"/>
        <v>Error?</v>
      </c>
    </row>
    <row r="5928" spans="1:4">
      <c r="A5928" s="5">
        <v>5869</v>
      </c>
      <c r="B5928" s="1144">
        <f>'Revenues 10-15'!I110</f>
        <v>0</v>
      </c>
      <c r="D5928" s="2" t="str">
        <f t="shared" si="91"/>
        <v>Error?</v>
      </c>
    </row>
    <row r="5929" spans="1:4">
      <c r="A5929" s="10">
        <v>5870</v>
      </c>
      <c r="B5929" s="1144"/>
      <c r="D5929" s="2" t="str">
        <f t="shared" si="91"/>
        <v>OK</v>
      </c>
    </row>
    <row r="5930" spans="1:4">
      <c r="A5930" s="10">
        <v>5871</v>
      </c>
      <c r="B5930" s="1144"/>
      <c r="C5930" s="2" t="s">
        <v>516</v>
      </c>
      <c r="D5930" s="2" t="str">
        <f t="shared" si="91"/>
        <v>OK</v>
      </c>
    </row>
    <row r="5931" spans="1:4">
      <c r="A5931" s="10">
        <v>5872</v>
      </c>
      <c r="B5931" s="1144"/>
      <c r="D5931" s="2" t="str">
        <f t="shared" si="91"/>
        <v>OK</v>
      </c>
    </row>
    <row r="5932" spans="1:4">
      <c r="A5932" s="10">
        <v>5873</v>
      </c>
      <c r="B5932" s="1144"/>
      <c r="D5932" s="2" t="str">
        <f t="shared" si="91"/>
        <v>OK</v>
      </c>
    </row>
    <row r="5933" spans="1:4">
      <c r="A5933" s="10">
        <v>5874</v>
      </c>
      <c r="B5933" s="1144"/>
      <c r="D5933" s="2" t="str">
        <f t="shared" si="91"/>
        <v>OK</v>
      </c>
    </row>
    <row r="5934" spans="1:4">
      <c r="A5934" s="10">
        <v>5875</v>
      </c>
      <c r="B5934" s="1144"/>
      <c r="D5934" s="2" t="str">
        <f t="shared" si="91"/>
        <v>OK</v>
      </c>
    </row>
    <row r="5935" spans="1:4">
      <c r="A5935" s="10">
        <v>5876</v>
      </c>
      <c r="B5935" s="1144"/>
      <c r="D5935" s="2" t="str">
        <f t="shared" si="91"/>
        <v>OK</v>
      </c>
    </row>
    <row r="5936" spans="1:4">
      <c r="A5936" s="10">
        <v>5877</v>
      </c>
      <c r="B5936" s="1144"/>
      <c r="D5936" s="2" t="str">
        <f t="shared" si="91"/>
        <v>OK</v>
      </c>
    </row>
    <row r="5937" spans="1:4">
      <c r="A5937" s="10">
        <v>5878</v>
      </c>
      <c r="B5937" s="1144"/>
      <c r="D5937" s="2" t="str">
        <f t="shared" si="91"/>
        <v>OK</v>
      </c>
    </row>
    <row r="5938" spans="1:4">
      <c r="A5938" s="10">
        <v>5879</v>
      </c>
      <c r="B5938" s="1144"/>
      <c r="D5938" s="2" t="str">
        <f t="shared" si="91"/>
        <v>OK</v>
      </c>
    </row>
    <row r="5939" spans="1:4">
      <c r="A5939" s="10">
        <v>5880</v>
      </c>
      <c r="B5939" s="1144"/>
      <c r="D5939" s="2" t="str">
        <f t="shared" si="91"/>
        <v>OK</v>
      </c>
    </row>
    <row r="5940" spans="1:4">
      <c r="A5940" s="10">
        <v>5881</v>
      </c>
      <c r="B5940" s="1144"/>
      <c r="D5940" s="2" t="str">
        <f t="shared" si="91"/>
        <v>OK</v>
      </c>
    </row>
    <row r="5941" spans="1:4">
      <c r="A5941" s="10">
        <v>5882</v>
      </c>
      <c r="B5941" s="1144"/>
      <c r="D5941" s="2" t="str">
        <f t="shared" si="91"/>
        <v>OK</v>
      </c>
    </row>
    <row r="5942" spans="1:4">
      <c r="A5942" s="10">
        <v>5883</v>
      </c>
      <c r="B5942" s="1144"/>
      <c r="D5942" s="2" t="str">
        <f t="shared" si="91"/>
        <v>OK</v>
      </c>
    </row>
    <row r="5943" spans="1:4">
      <c r="A5943" s="10">
        <v>5884</v>
      </c>
      <c r="B5943" s="1144"/>
      <c r="D5943" s="2" t="str">
        <f t="shared" si="91"/>
        <v>OK</v>
      </c>
    </row>
    <row r="5944" spans="1:4">
      <c r="A5944" s="5">
        <v>5885</v>
      </c>
      <c r="B5944" s="1144">
        <f>'Revenues 10-15'!I270</f>
        <v>42574</v>
      </c>
      <c r="D5944" s="2" t="str">
        <f t="shared" si="91"/>
        <v>Error?</v>
      </c>
    </row>
    <row r="5945" spans="1:4">
      <c r="A5945" s="10">
        <v>5886</v>
      </c>
      <c r="B5945" s="1144"/>
      <c r="D5945" s="2" t="str">
        <f t="shared" si="91"/>
        <v>OK</v>
      </c>
    </row>
    <row r="5946" spans="1:4">
      <c r="A5946" s="10">
        <v>5887</v>
      </c>
      <c r="B5946" s="1144"/>
      <c r="C5946" s="2" t="s">
        <v>516</v>
      </c>
      <c r="D5946" s="2" t="str">
        <f t="shared" si="91"/>
        <v>OK</v>
      </c>
    </row>
    <row r="5947" spans="1:4">
      <c r="A5947" s="10">
        <v>5888</v>
      </c>
      <c r="B5947" s="1144"/>
      <c r="D5947" s="2" t="str">
        <f t="shared" si="91"/>
        <v>OK</v>
      </c>
    </row>
    <row r="5948" spans="1:4">
      <c r="A5948" s="10">
        <v>5889</v>
      </c>
      <c r="B5948" s="1144"/>
      <c r="D5948" s="2" t="str">
        <f t="shared" si="91"/>
        <v>OK</v>
      </c>
    </row>
    <row r="5949" spans="1:4">
      <c r="A5949" s="10">
        <v>5890</v>
      </c>
      <c r="B5949" s="1144"/>
      <c r="C5949" s="2" t="s">
        <v>516</v>
      </c>
      <c r="D5949" s="2" t="str">
        <f t="shared" ref="D5949:D6012" si="92">IF(ISBLANK(B5949),"OK",IF(A5949-B5949=0,"OK","Error?"))</f>
        <v>OK</v>
      </c>
    </row>
    <row r="5950" spans="1:4">
      <c r="A5950" s="10">
        <v>5891</v>
      </c>
      <c r="B5950" s="1144"/>
      <c r="D5950" s="2" t="str">
        <f t="shared" si="92"/>
        <v>OK</v>
      </c>
    </row>
    <row r="5951" spans="1:4">
      <c r="A5951" s="10">
        <v>5892</v>
      </c>
      <c r="B5951" s="1144"/>
      <c r="D5951" s="2" t="str">
        <f t="shared" si="92"/>
        <v>OK</v>
      </c>
    </row>
    <row r="5952" spans="1:4">
      <c r="A5952" s="10">
        <v>5893</v>
      </c>
      <c r="B5952" s="1144"/>
      <c r="D5952" s="2" t="str">
        <f t="shared" si="92"/>
        <v>OK</v>
      </c>
    </row>
    <row r="5953" spans="1:4">
      <c r="A5953" s="10">
        <v>5894</v>
      </c>
      <c r="B5953" s="1144"/>
      <c r="D5953" s="2" t="str">
        <f t="shared" si="92"/>
        <v>OK</v>
      </c>
    </row>
    <row r="5954" spans="1:4">
      <c r="A5954" s="10">
        <v>5895</v>
      </c>
      <c r="B5954" s="1144"/>
      <c r="C5954" s="2" t="s">
        <v>516</v>
      </c>
      <c r="D5954" s="2" t="str">
        <f t="shared" si="92"/>
        <v>OK</v>
      </c>
    </row>
    <row r="5955" spans="1:4">
      <c r="A5955" s="10">
        <v>5896</v>
      </c>
      <c r="B5955" s="1144"/>
      <c r="D5955" s="2" t="str">
        <f t="shared" si="92"/>
        <v>OK</v>
      </c>
    </row>
    <row r="5956" spans="1:4">
      <c r="A5956" s="10">
        <v>5897</v>
      </c>
      <c r="B5956" s="1144"/>
      <c r="D5956" s="2" t="str">
        <f t="shared" si="92"/>
        <v>OK</v>
      </c>
    </row>
    <row r="5957" spans="1:4">
      <c r="A5957" s="10">
        <v>5898</v>
      </c>
      <c r="B5957" s="1144"/>
      <c r="C5957" s="2" t="s">
        <v>516</v>
      </c>
      <c r="D5957" s="2" t="str">
        <f t="shared" si="92"/>
        <v>OK</v>
      </c>
    </row>
    <row r="5958" spans="1:4">
      <c r="A5958" s="10">
        <v>5899</v>
      </c>
      <c r="B5958" s="1144"/>
      <c r="D5958" s="2" t="str">
        <f t="shared" si="92"/>
        <v>OK</v>
      </c>
    </row>
    <row r="5959" spans="1:4">
      <c r="A5959" s="10">
        <v>5900</v>
      </c>
      <c r="B5959" s="1144"/>
      <c r="D5959" s="2" t="str">
        <f t="shared" si="92"/>
        <v>OK</v>
      </c>
    </row>
    <row r="5960" spans="1:4">
      <c r="A5960" s="10">
        <v>5901</v>
      </c>
      <c r="B5960" s="1144"/>
      <c r="D5960" s="2" t="str">
        <f t="shared" si="92"/>
        <v>OK</v>
      </c>
    </row>
    <row r="5961" spans="1:4">
      <c r="A5961" s="10">
        <v>5902</v>
      </c>
      <c r="B5961" s="1144"/>
      <c r="C5961" s="2" t="s">
        <v>516</v>
      </c>
      <c r="D5961" s="2" t="str">
        <f t="shared" si="92"/>
        <v>OK</v>
      </c>
    </row>
    <row r="5962" spans="1:4">
      <c r="A5962" s="10">
        <v>5903</v>
      </c>
      <c r="B5962" s="1144"/>
      <c r="D5962" s="2" t="str">
        <f t="shared" si="92"/>
        <v>OK</v>
      </c>
    </row>
    <row r="5963" spans="1:4">
      <c r="A5963" s="10">
        <v>5904</v>
      </c>
      <c r="B5963" s="1144"/>
      <c r="D5963" s="2" t="str">
        <f t="shared" si="92"/>
        <v>OK</v>
      </c>
    </row>
    <row r="5964" spans="1:4">
      <c r="A5964" s="10">
        <v>5905</v>
      </c>
      <c r="B5964" s="1144"/>
      <c r="D5964" s="2" t="str">
        <f t="shared" si="92"/>
        <v>OK</v>
      </c>
    </row>
    <row r="5965" spans="1:4">
      <c r="A5965" s="10">
        <v>5906</v>
      </c>
      <c r="B5965" s="1144"/>
      <c r="D5965" s="2" t="str">
        <f t="shared" si="92"/>
        <v>OK</v>
      </c>
    </row>
    <row r="5966" spans="1:4">
      <c r="A5966" s="10">
        <v>5907</v>
      </c>
      <c r="B5966" s="1144"/>
      <c r="D5966" s="2" t="str">
        <f t="shared" si="92"/>
        <v>OK</v>
      </c>
    </row>
    <row r="5967" spans="1:4">
      <c r="A5967" s="10">
        <v>5908</v>
      </c>
      <c r="B5967" s="1144"/>
      <c r="D5967" s="2" t="str">
        <f t="shared" si="92"/>
        <v>OK</v>
      </c>
    </row>
    <row r="5968" spans="1:4">
      <c r="A5968" s="10">
        <v>5909</v>
      </c>
      <c r="B5968" s="1144"/>
      <c r="C5968" s="2" t="s">
        <v>516</v>
      </c>
      <c r="D5968" s="2" t="str">
        <f t="shared" si="92"/>
        <v>OK</v>
      </c>
    </row>
    <row r="5969" spans="1:4">
      <c r="A5969" s="10">
        <v>5910</v>
      </c>
      <c r="B5969" s="1144"/>
      <c r="D5969" s="2" t="str">
        <f t="shared" si="92"/>
        <v>OK</v>
      </c>
    </row>
    <row r="5970" spans="1:4">
      <c r="A5970" s="10">
        <v>5911</v>
      </c>
      <c r="B5970" s="1144"/>
      <c r="D5970" s="2" t="str">
        <f t="shared" si="92"/>
        <v>OK</v>
      </c>
    </row>
    <row r="5971" spans="1:4">
      <c r="A5971" s="10">
        <v>5912</v>
      </c>
      <c r="B5971" s="1144"/>
      <c r="D5971" s="2" t="str">
        <f t="shared" si="92"/>
        <v>OK</v>
      </c>
    </row>
    <row r="5972" spans="1:4">
      <c r="A5972" s="10">
        <v>5913</v>
      </c>
      <c r="B5972" s="1144"/>
      <c r="D5972" s="2" t="str">
        <f t="shared" si="92"/>
        <v>OK</v>
      </c>
    </row>
    <row r="5973" spans="1:4">
      <c r="A5973" s="10">
        <v>5914</v>
      </c>
      <c r="B5973" s="1144"/>
      <c r="D5973" s="2" t="str">
        <f t="shared" si="92"/>
        <v>OK</v>
      </c>
    </row>
    <row r="5974" spans="1:4">
      <c r="A5974" s="10">
        <v>5915</v>
      </c>
      <c r="B5974" s="1144"/>
      <c r="D5974" s="2" t="str">
        <f t="shared" si="92"/>
        <v>OK</v>
      </c>
    </row>
    <row r="5975" spans="1:4">
      <c r="A5975" s="10">
        <v>5916</v>
      </c>
      <c r="B5975" s="1144"/>
      <c r="D5975" s="2" t="str">
        <f t="shared" si="92"/>
        <v>OK</v>
      </c>
    </row>
    <row r="5976" spans="1:4">
      <c r="A5976" s="10">
        <v>5917</v>
      </c>
      <c r="B5976" s="1144"/>
      <c r="C5976" s="2" t="s">
        <v>516</v>
      </c>
      <c r="D5976" s="2" t="str">
        <f t="shared" si="92"/>
        <v>OK</v>
      </c>
    </row>
    <row r="5977" spans="1:4">
      <c r="A5977" s="10">
        <v>5918</v>
      </c>
      <c r="B5977" s="1144"/>
      <c r="D5977" s="2" t="str">
        <f t="shared" si="92"/>
        <v>OK</v>
      </c>
    </row>
    <row r="5978" spans="1:4">
      <c r="A5978" s="10">
        <v>5919</v>
      </c>
      <c r="B5978" s="1144"/>
      <c r="D5978" s="2" t="str">
        <f t="shared" si="92"/>
        <v>OK</v>
      </c>
    </row>
    <row r="5979" spans="1:4">
      <c r="A5979" s="10">
        <v>5920</v>
      </c>
      <c r="B5979" s="1144"/>
      <c r="D5979" s="2" t="str">
        <f t="shared" si="92"/>
        <v>OK</v>
      </c>
    </row>
    <row r="5980" spans="1:4">
      <c r="A5980" s="10">
        <v>5921</v>
      </c>
      <c r="B5980" s="1144"/>
      <c r="D5980" s="2" t="str">
        <f t="shared" si="92"/>
        <v>OK</v>
      </c>
    </row>
    <row r="5981" spans="1:4">
      <c r="A5981" s="10">
        <v>5922</v>
      </c>
      <c r="B5981" s="1144"/>
      <c r="D5981" s="2" t="str">
        <f t="shared" si="92"/>
        <v>OK</v>
      </c>
    </row>
    <row r="5982" spans="1:4">
      <c r="A5982" s="10">
        <v>5923</v>
      </c>
      <c r="B5982" s="1144"/>
      <c r="D5982" s="2" t="str">
        <f t="shared" si="92"/>
        <v>OK</v>
      </c>
    </row>
    <row r="5983" spans="1:4">
      <c r="A5983" s="5">
        <v>5924</v>
      </c>
      <c r="B5983" s="1144">
        <f>'Revenues 10-15'!K5</f>
        <v>0</v>
      </c>
      <c r="D5983" s="2" t="str">
        <f t="shared" si="92"/>
        <v>Error?</v>
      </c>
    </row>
    <row r="5984" spans="1:4">
      <c r="A5984" s="5">
        <v>5925</v>
      </c>
      <c r="B5984" s="1144">
        <f>'Revenues 10-15'!K11</f>
        <v>0</v>
      </c>
      <c r="C5984" s="2" t="s">
        <v>516</v>
      </c>
      <c r="D5984" s="2" t="str">
        <f t="shared" si="92"/>
        <v>Error?</v>
      </c>
    </row>
    <row r="5985" spans="1:4">
      <c r="A5985" s="5">
        <v>5926</v>
      </c>
      <c r="B5985" s="1144">
        <f>'Revenues 10-15'!K12</f>
        <v>0</v>
      </c>
      <c r="D5985" s="2" t="str">
        <f t="shared" si="92"/>
        <v>Error?</v>
      </c>
    </row>
    <row r="5986" spans="1:4">
      <c r="A5986" s="5">
        <v>5927</v>
      </c>
      <c r="B5986" s="1144">
        <f>'Revenues 10-15'!K14</f>
        <v>0</v>
      </c>
      <c r="D5986" s="2" t="str">
        <f t="shared" si="92"/>
        <v>Error?</v>
      </c>
    </row>
    <row r="5987" spans="1:4">
      <c r="A5987" s="5">
        <v>5928</v>
      </c>
      <c r="B5987" s="1144">
        <f>'Revenues 10-15'!K15</f>
        <v>0</v>
      </c>
      <c r="C5987" s="2" t="s">
        <v>516</v>
      </c>
      <c r="D5987" s="2" t="str">
        <f t="shared" si="92"/>
        <v>Error?</v>
      </c>
    </row>
    <row r="5988" spans="1:4">
      <c r="A5988" s="5">
        <v>5929</v>
      </c>
      <c r="B5988" s="1144">
        <f>'Revenues 10-15'!K16</f>
        <v>0</v>
      </c>
      <c r="D5988" s="2" t="str">
        <f t="shared" si="92"/>
        <v>Error?</v>
      </c>
    </row>
    <row r="5989" spans="1:4">
      <c r="A5989" s="5">
        <v>5930</v>
      </c>
      <c r="B5989" s="1144">
        <f>'Revenues 10-15'!K17</f>
        <v>0</v>
      </c>
      <c r="D5989" s="2" t="str">
        <f t="shared" si="92"/>
        <v>Error?</v>
      </c>
    </row>
    <row r="5990" spans="1:4">
      <c r="A5990" s="5">
        <v>5931</v>
      </c>
      <c r="B5990" s="1144">
        <f>'Revenues 10-15'!K18</f>
        <v>0</v>
      </c>
      <c r="D5990" s="2" t="str">
        <f t="shared" si="92"/>
        <v>Error?</v>
      </c>
    </row>
    <row r="5991" spans="1:4">
      <c r="A5991" s="5">
        <v>5932</v>
      </c>
      <c r="B5991" s="1144">
        <f>'Revenues 10-15'!K65</f>
        <v>952</v>
      </c>
      <c r="D5991" s="2" t="str">
        <f t="shared" si="92"/>
        <v>Error?</v>
      </c>
    </row>
    <row r="5992" spans="1:4">
      <c r="A5992" s="5">
        <v>5933</v>
      </c>
      <c r="B5992" s="1144">
        <f>'Revenues 10-15'!K66</f>
        <v>0</v>
      </c>
      <c r="C5992" s="2" t="s">
        <v>516</v>
      </c>
      <c r="D5992" s="2" t="str">
        <f t="shared" si="92"/>
        <v>Error?</v>
      </c>
    </row>
    <row r="5993" spans="1:4">
      <c r="A5993" s="5">
        <v>5934</v>
      </c>
      <c r="B5993" s="1144">
        <f>'Revenues 10-15'!K67</f>
        <v>952</v>
      </c>
      <c r="D5993" s="2" t="str">
        <f t="shared" si="92"/>
        <v>Error?</v>
      </c>
    </row>
    <row r="5994" spans="1:4">
      <c r="A5994" s="5">
        <v>5935</v>
      </c>
      <c r="B5994" s="1144">
        <f>'Revenues 10-15'!K98</f>
        <v>0</v>
      </c>
      <c r="D5994" s="2" t="str">
        <f t="shared" si="92"/>
        <v>Error?</v>
      </c>
    </row>
    <row r="5995" spans="1:4">
      <c r="A5995" s="5">
        <v>5936</v>
      </c>
      <c r="B5995" s="1144">
        <f>'Revenues 10-15'!K101</f>
        <v>0</v>
      </c>
      <c r="C5995" s="2" t="s">
        <v>516</v>
      </c>
      <c r="D5995" s="2" t="str">
        <f t="shared" si="92"/>
        <v>Error?</v>
      </c>
    </row>
    <row r="5996" spans="1:4">
      <c r="A5996" s="5">
        <v>5937</v>
      </c>
      <c r="B5996" s="1144">
        <f>'Revenues 10-15'!K109</f>
        <v>0</v>
      </c>
      <c r="D5996" s="2" t="str">
        <f t="shared" si="92"/>
        <v>Error?</v>
      </c>
    </row>
    <row r="5997" spans="1:4">
      <c r="A5997" s="5">
        <v>5938</v>
      </c>
      <c r="B5997" s="1144">
        <f>'Revenues 10-15'!K110</f>
        <v>0</v>
      </c>
      <c r="D5997" s="2" t="str">
        <f t="shared" si="92"/>
        <v>Error?</v>
      </c>
    </row>
    <row r="5998" spans="1:4">
      <c r="A5998" s="5">
        <v>5939</v>
      </c>
      <c r="B5998" s="1144">
        <f>'Revenues 10-15'!K120</f>
        <v>0</v>
      </c>
      <c r="D5998" s="2" t="str">
        <f t="shared" si="92"/>
        <v>Error?</v>
      </c>
    </row>
    <row r="5999" spans="1:4">
      <c r="A5999" s="5">
        <v>5940</v>
      </c>
      <c r="B5999" s="1144">
        <f>'Revenues 10-15'!K121</f>
        <v>0</v>
      </c>
      <c r="C5999" s="2" t="s">
        <v>516</v>
      </c>
      <c r="D5999" s="2" t="str">
        <f t="shared" si="92"/>
        <v>Error?</v>
      </c>
    </row>
    <row r="6000" spans="1:4">
      <c r="A6000" s="10">
        <v>5941</v>
      </c>
      <c r="B6000" s="1144"/>
      <c r="D6000" s="2" t="str">
        <f t="shared" si="92"/>
        <v>OK</v>
      </c>
    </row>
    <row r="6001" spans="1:4">
      <c r="A6001" s="10">
        <v>5942</v>
      </c>
      <c r="B6001" s="1144"/>
      <c r="D6001" s="2" t="str">
        <f t="shared" si="92"/>
        <v>OK</v>
      </c>
    </row>
    <row r="6002" spans="1:4">
      <c r="A6002" s="10">
        <v>5943</v>
      </c>
      <c r="B6002" s="1144"/>
      <c r="D6002" s="2" t="str">
        <f t="shared" si="92"/>
        <v>OK</v>
      </c>
    </row>
    <row r="6003" spans="1:4">
      <c r="A6003" s="10">
        <v>5944</v>
      </c>
      <c r="B6003" s="1144"/>
      <c r="D6003" s="2" t="str">
        <f t="shared" si="92"/>
        <v>OK</v>
      </c>
    </row>
    <row r="6004" spans="1:4">
      <c r="A6004" s="5">
        <v>5945</v>
      </c>
      <c r="B6004" s="1144">
        <f>'Revenues 10-15'!K124</f>
        <v>0</v>
      </c>
      <c r="D6004" s="2" t="str">
        <f t="shared" si="92"/>
        <v>Error?</v>
      </c>
    </row>
    <row r="6005" spans="1:4">
      <c r="A6005" s="10">
        <v>5946</v>
      </c>
      <c r="B6005" s="1144"/>
      <c r="D6005" s="2" t="str">
        <f t="shared" si="92"/>
        <v>OK</v>
      </c>
    </row>
    <row r="6006" spans="1:4">
      <c r="A6006" s="10">
        <v>5947</v>
      </c>
      <c r="B6006" s="1144"/>
      <c r="C6006" s="2" t="s">
        <v>516</v>
      </c>
      <c r="D6006" s="2" t="str">
        <f t="shared" si="92"/>
        <v>OK</v>
      </c>
    </row>
    <row r="6007" spans="1:4">
      <c r="A6007" s="10">
        <v>5948</v>
      </c>
      <c r="B6007" s="1144"/>
      <c r="D6007" s="2" t="str">
        <f t="shared" si="92"/>
        <v>OK</v>
      </c>
    </row>
    <row r="6008" spans="1:4">
      <c r="A6008" s="10">
        <v>5949</v>
      </c>
      <c r="B6008" s="1144"/>
      <c r="D6008" s="2" t="str">
        <f t="shared" si="92"/>
        <v>OK</v>
      </c>
    </row>
    <row r="6009" spans="1:4">
      <c r="A6009" s="10">
        <v>5950</v>
      </c>
      <c r="B6009" s="1144"/>
      <c r="D6009" s="2" t="str">
        <f t="shared" si="92"/>
        <v>OK</v>
      </c>
    </row>
    <row r="6010" spans="1:4">
      <c r="A6010" s="10">
        <v>5951</v>
      </c>
      <c r="B6010" s="1144"/>
      <c r="D6010" s="2" t="str">
        <f t="shared" si="92"/>
        <v>OK</v>
      </c>
    </row>
    <row r="6011" spans="1:4">
      <c r="A6011" s="10">
        <v>5952</v>
      </c>
      <c r="B6011" s="1144"/>
      <c r="D6011" s="2" t="str">
        <f t="shared" si="92"/>
        <v>OK</v>
      </c>
    </row>
    <row r="6012" spans="1:4">
      <c r="A6012" s="5">
        <v>5953</v>
      </c>
      <c r="B6012" s="1144">
        <f>'Revenues 10-15'!K172</f>
        <v>0</v>
      </c>
      <c r="D6012" s="2" t="str">
        <f t="shared" si="92"/>
        <v>Error?</v>
      </c>
    </row>
    <row r="6013" spans="1:4">
      <c r="A6013" s="10">
        <v>5954</v>
      </c>
      <c r="B6013" s="1144"/>
      <c r="D6013" s="2" t="str">
        <f t="shared" ref="D6013:D6076" si="93">IF(ISBLANK(B6013),"OK",IF(A6013-B6013=0,"OK","Error?"))</f>
        <v>OK</v>
      </c>
    </row>
    <row r="6014" spans="1:4">
      <c r="A6014" s="5">
        <v>5955</v>
      </c>
      <c r="B6014" s="1144">
        <f>'Revenues 10-15'!K183</f>
        <v>0</v>
      </c>
      <c r="C6014" s="2" t="s">
        <v>516</v>
      </c>
      <c r="D6014" s="2" t="str">
        <f t="shared" si="93"/>
        <v>Error?</v>
      </c>
    </row>
    <row r="6015" spans="1:4">
      <c r="A6015" s="10">
        <v>5956</v>
      </c>
      <c r="B6015" s="1144"/>
      <c r="D6015" s="2" t="str">
        <f t="shared" si="93"/>
        <v>OK</v>
      </c>
    </row>
    <row r="6016" spans="1:4">
      <c r="A6016" s="10">
        <v>5957</v>
      </c>
      <c r="B6016" s="1144"/>
      <c r="C6016" s="2" t="s">
        <v>516</v>
      </c>
      <c r="D6016" s="2" t="str">
        <f t="shared" si="93"/>
        <v>OK</v>
      </c>
    </row>
    <row r="6017" spans="1:5">
      <c r="A6017" s="10">
        <v>5958</v>
      </c>
      <c r="B6017" s="1144"/>
      <c r="D6017" s="2" t="str">
        <f t="shared" si="93"/>
        <v>OK</v>
      </c>
    </row>
    <row r="6018" spans="1:5">
      <c r="A6018" s="10">
        <v>5959</v>
      </c>
      <c r="B6018" s="1144"/>
      <c r="D6018" s="2" t="str">
        <f t="shared" si="93"/>
        <v>OK</v>
      </c>
    </row>
    <row r="6019" spans="1:5">
      <c r="A6019" s="10">
        <v>5960</v>
      </c>
      <c r="B6019" s="1144"/>
      <c r="D6019" s="2" t="str">
        <f t="shared" si="93"/>
        <v>OK</v>
      </c>
    </row>
    <row r="6020" spans="1:5">
      <c r="A6020" s="5">
        <v>5961</v>
      </c>
      <c r="B6020" s="1144">
        <f>'Revenues 10-15'!K269</f>
        <v>0</v>
      </c>
      <c r="D6020" s="2" t="str">
        <f t="shared" si="93"/>
        <v>Error?</v>
      </c>
    </row>
    <row r="6021" spans="1:5">
      <c r="A6021" s="5">
        <v>5962</v>
      </c>
      <c r="B6021" s="1144">
        <f>'Revenues 10-15'!K270</f>
        <v>952</v>
      </c>
      <c r="D6021" s="2" t="str">
        <f t="shared" si="93"/>
        <v>Error?</v>
      </c>
    </row>
    <row r="6022" spans="1:5">
      <c r="A6022" s="5">
        <v>5963</v>
      </c>
      <c r="B6022" s="1144">
        <f>'Revenues 10-15'!G111</f>
        <v>400281</v>
      </c>
      <c r="C6022" s="2" t="s">
        <v>516</v>
      </c>
      <c r="D6022" s="2" t="str">
        <f t="shared" si="93"/>
        <v>Error?</v>
      </c>
    </row>
    <row r="6023" spans="1:5">
      <c r="A6023" s="5">
        <v>5964</v>
      </c>
      <c r="B6023" s="1144">
        <f>'Revenues 10-15'!H111</f>
        <v>0</v>
      </c>
      <c r="C6023" s="2" t="s">
        <v>516</v>
      </c>
      <c r="D6023" s="2" t="str">
        <f t="shared" si="93"/>
        <v>Error?</v>
      </c>
    </row>
    <row r="6024" spans="1:5">
      <c r="A6024" s="5">
        <v>5965</v>
      </c>
      <c r="B6024" s="1144">
        <f>'Revenues 10-15'!I111</f>
        <v>42574</v>
      </c>
      <c r="C6024" s="2" t="s">
        <v>516</v>
      </c>
      <c r="D6024" s="2" t="str">
        <f t="shared" si="93"/>
        <v>Error?</v>
      </c>
    </row>
    <row r="6025" spans="1:5">
      <c r="A6025" s="10">
        <v>5966</v>
      </c>
      <c r="B6025" s="1144"/>
      <c r="C6025" s="2" t="s">
        <v>516</v>
      </c>
      <c r="D6025" s="2" t="str">
        <f t="shared" si="93"/>
        <v>OK</v>
      </c>
    </row>
    <row r="6026" spans="1:5">
      <c r="A6026" s="5">
        <v>5967</v>
      </c>
      <c r="B6026" s="1144">
        <f>'Revenues 10-15'!K111</f>
        <v>952</v>
      </c>
      <c r="C6026" s="2" t="s">
        <v>516</v>
      </c>
      <c r="D6026" s="2" t="str">
        <f t="shared" si="93"/>
        <v>Error?</v>
      </c>
    </row>
    <row r="6027" spans="1:5">
      <c r="A6027" s="10">
        <v>5968</v>
      </c>
      <c r="B6027" s="1144"/>
      <c r="C6027" s="2" t="s">
        <v>516</v>
      </c>
      <c r="D6027" s="2" t="str">
        <f t="shared" si="93"/>
        <v>OK</v>
      </c>
    </row>
    <row r="6028" spans="1:5">
      <c r="A6028" s="10">
        <v>5969</v>
      </c>
      <c r="B6028" s="1144"/>
      <c r="C6028" s="2" t="s">
        <v>516</v>
      </c>
      <c r="D6028" s="2" t="str">
        <f t="shared" si="93"/>
        <v>OK</v>
      </c>
    </row>
    <row r="6029" spans="1:5">
      <c r="A6029" s="5">
        <v>5970</v>
      </c>
      <c r="B6029" s="1144">
        <f>'Revenues 10-15'!C69</f>
        <v>1046</v>
      </c>
      <c r="D6029" s="2" t="str">
        <f t="shared" si="93"/>
        <v>Error?</v>
      </c>
    </row>
    <row r="6030" spans="1:5">
      <c r="A6030" s="5">
        <v>5971</v>
      </c>
      <c r="B6030" s="1144">
        <f>'Acct Summary 7-9'!G15</f>
        <v>0</v>
      </c>
      <c r="D6030" s="2" t="str">
        <f t="shared" si="93"/>
        <v>Error?</v>
      </c>
      <c r="E6030" s="2" t="s">
        <v>100</v>
      </c>
    </row>
    <row r="6031" spans="1:5">
      <c r="A6031" s="10">
        <v>5972</v>
      </c>
      <c r="B6031" s="1144"/>
      <c r="D6031" s="2" t="str">
        <f t="shared" si="93"/>
        <v>OK</v>
      </c>
      <c r="E6031" s="2" t="s">
        <v>100</v>
      </c>
    </row>
    <row r="6032" spans="1:5">
      <c r="A6032" s="35">
        <v>5973</v>
      </c>
      <c r="B6032" s="1145"/>
      <c r="C6032" s="2" t="s">
        <v>516</v>
      </c>
      <c r="D6032" s="2" t="str">
        <f t="shared" si="93"/>
        <v>OK</v>
      </c>
      <c r="E6032" s="2" t="s">
        <v>689</v>
      </c>
    </row>
    <row r="6033" spans="1:5">
      <c r="A6033" s="13">
        <v>5974</v>
      </c>
      <c r="B6033" s="1145">
        <f>'ICR Computation 37'!E11</f>
        <v>0</v>
      </c>
      <c r="C6033" s="2" t="s">
        <v>516</v>
      </c>
      <c r="D6033" s="2" t="str">
        <f t="shared" si="93"/>
        <v>Error?</v>
      </c>
      <c r="E6033" s="2" t="s">
        <v>840</v>
      </c>
    </row>
    <row r="6034" spans="1:5">
      <c r="A6034" s="35">
        <v>5975</v>
      </c>
      <c r="B6034" s="1145"/>
      <c r="C6034" s="2" t="s">
        <v>516</v>
      </c>
      <c r="D6034" s="2" t="str">
        <f t="shared" si="93"/>
        <v>OK</v>
      </c>
      <c r="E6034" s="2" t="s">
        <v>840</v>
      </c>
    </row>
    <row r="6035" spans="1:5">
      <c r="A6035" s="35">
        <v>5976</v>
      </c>
      <c r="B6035" s="1145"/>
      <c r="C6035" s="2" t="s">
        <v>516</v>
      </c>
      <c r="D6035" s="2" t="str">
        <f t="shared" si="93"/>
        <v>OK</v>
      </c>
      <c r="E6035" s="2" t="s">
        <v>840</v>
      </c>
    </row>
    <row r="6036" spans="1:5">
      <c r="A6036" s="35">
        <v>5977</v>
      </c>
      <c r="B6036" s="1145"/>
      <c r="D6036" s="2" t="str">
        <f t="shared" si="93"/>
        <v>OK</v>
      </c>
      <c r="E6036" s="2" t="s">
        <v>840</v>
      </c>
    </row>
    <row r="6037" spans="1:5">
      <c r="A6037" s="35">
        <v>5978</v>
      </c>
      <c r="B6037" s="1145"/>
      <c r="D6037" s="2" t="str">
        <f t="shared" si="93"/>
        <v>OK</v>
      </c>
      <c r="E6037" s="2" t="s">
        <v>840</v>
      </c>
    </row>
    <row r="6038" spans="1:5">
      <c r="A6038" s="35">
        <v>5979</v>
      </c>
      <c r="B6038" s="1145"/>
      <c r="D6038" s="2" t="str">
        <f t="shared" si="93"/>
        <v>OK</v>
      </c>
      <c r="E6038" s="2" t="s">
        <v>840</v>
      </c>
    </row>
    <row r="6039" spans="1:5">
      <c r="A6039" s="35">
        <v>5980</v>
      </c>
      <c r="B6039" s="1145"/>
      <c r="D6039" s="2" t="str">
        <f t="shared" si="93"/>
        <v>OK</v>
      </c>
      <c r="E6039" s="2" t="s">
        <v>840</v>
      </c>
    </row>
    <row r="6040" spans="1:5">
      <c r="A6040" s="35">
        <v>5981</v>
      </c>
      <c r="B6040" s="1145"/>
      <c r="D6040" s="2" t="str">
        <f t="shared" si="93"/>
        <v>OK</v>
      </c>
      <c r="E6040" s="2" t="s">
        <v>840</v>
      </c>
    </row>
    <row r="6041" spans="1:5">
      <c r="A6041" s="35">
        <v>5982</v>
      </c>
      <c r="B6041" s="1145"/>
      <c r="D6041" s="2" t="str">
        <f t="shared" si="93"/>
        <v>OK</v>
      </c>
      <c r="E6041" s="2" t="s">
        <v>840</v>
      </c>
    </row>
    <row r="6042" spans="1:5">
      <c r="A6042" s="35">
        <v>5983</v>
      </c>
      <c r="B6042" s="1145"/>
      <c r="D6042" s="2" t="str">
        <f t="shared" si="93"/>
        <v>OK</v>
      </c>
      <c r="E6042" s="2" t="s">
        <v>840</v>
      </c>
    </row>
    <row r="6043" spans="1:5">
      <c r="A6043" s="35">
        <v>5984</v>
      </c>
      <c r="B6043" s="1145"/>
      <c r="D6043" s="2" t="str">
        <f t="shared" si="93"/>
        <v>OK</v>
      </c>
      <c r="E6043" s="2" t="s">
        <v>840</v>
      </c>
    </row>
    <row r="6044" spans="1:5">
      <c r="A6044" s="35">
        <v>5985</v>
      </c>
      <c r="B6044" s="1145"/>
      <c r="D6044" s="2" t="str">
        <f t="shared" si="93"/>
        <v>OK</v>
      </c>
      <c r="E6044" s="2" t="s">
        <v>840</v>
      </c>
    </row>
    <row r="6045" spans="1:5">
      <c r="A6045" s="35">
        <v>5986</v>
      </c>
      <c r="B6045" s="1145"/>
      <c r="D6045" s="2" t="str">
        <f t="shared" si="93"/>
        <v>OK</v>
      </c>
      <c r="E6045" s="2" t="s">
        <v>840</v>
      </c>
    </row>
    <row r="6046" spans="1:5">
      <c r="A6046" s="35">
        <v>5987</v>
      </c>
      <c r="B6046" s="1145"/>
      <c r="D6046" s="2" t="str">
        <f t="shared" si="93"/>
        <v>OK</v>
      </c>
      <c r="E6046" s="2" t="s">
        <v>840</v>
      </c>
    </row>
    <row r="6047" spans="1:5">
      <c r="A6047" s="35">
        <v>5988</v>
      </c>
      <c r="B6047" s="1145"/>
      <c r="D6047" s="2" t="str">
        <f t="shared" si="93"/>
        <v>OK</v>
      </c>
      <c r="E6047" s="2" t="s">
        <v>840</v>
      </c>
    </row>
    <row r="6048" spans="1:5">
      <c r="A6048" s="35">
        <v>5989</v>
      </c>
      <c r="B6048" s="1145"/>
      <c r="D6048" s="2" t="str">
        <f t="shared" si="93"/>
        <v>OK</v>
      </c>
      <c r="E6048" s="2" t="s">
        <v>840</v>
      </c>
    </row>
    <row r="6049" spans="1:5">
      <c r="A6049" s="35">
        <v>5990</v>
      </c>
      <c r="B6049" s="1145"/>
      <c r="D6049" s="2" t="str">
        <f t="shared" si="93"/>
        <v>OK</v>
      </c>
      <c r="E6049" s="2" t="s">
        <v>840</v>
      </c>
    </row>
    <row r="6050" spans="1:5">
      <c r="A6050" s="35">
        <v>5991</v>
      </c>
      <c r="B6050" s="1145"/>
      <c r="D6050" s="2" t="str">
        <f t="shared" si="93"/>
        <v>OK</v>
      </c>
      <c r="E6050" s="2" t="s">
        <v>840</v>
      </c>
    </row>
    <row r="6051" spans="1:5">
      <c r="A6051" s="35">
        <v>5992</v>
      </c>
      <c r="B6051" s="1145"/>
      <c r="D6051" s="2" t="str">
        <f t="shared" si="93"/>
        <v>OK</v>
      </c>
      <c r="E6051" s="2" t="s">
        <v>840</v>
      </c>
    </row>
    <row r="6052" spans="1:5">
      <c r="A6052" s="35">
        <v>5993</v>
      </c>
      <c r="B6052" s="1145"/>
      <c r="D6052" s="2" t="str">
        <f t="shared" si="93"/>
        <v>OK</v>
      </c>
      <c r="E6052" s="2" t="s">
        <v>840</v>
      </c>
    </row>
    <row r="6053" spans="1:5">
      <c r="A6053" s="35">
        <v>5994</v>
      </c>
      <c r="B6053" s="1145"/>
      <c r="D6053" s="2" t="str">
        <f t="shared" si="93"/>
        <v>OK</v>
      </c>
      <c r="E6053" s="2" t="s">
        <v>840</v>
      </c>
    </row>
    <row r="6054" spans="1:5">
      <c r="A6054" s="35">
        <v>5995</v>
      </c>
      <c r="B6054" s="1145"/>
      <c r="C6054" s="2" t="s">
        <v>516</v>
      </c>
      <c r="D6054" s="2" t="str">
        <f t="shared" si="93"/>
        <v>OK</v>
      </c>
      <c r="E6054" s="2" t="s">
        <v>840</v>
      </c>
    </row>
    <row r="6055" spans="1:5">
      <c r="A6055" s="35">
        <v>5996</v>
      </c>
      <c r="B6055" s="1145"/>
      <c r="D6055" s="2" t="str">
        <f t="shared" si="93"/>
        <v>OK</v>
      </c>
      <c r="E6055" s="2" t="s">
        <v>840</v>
      </c>
    </row>
    <row r="6056" spans="1:5">
      <c r="A6056" s="35">
        <v>5997</v>
      </c>
      <c r="B6056" s="1145"/>
      <c r="D6056" s="2" t="str">
        <f t="shared" si="93"/>
        <v>OK</v>
      </c>
      <c r="E6056" s="2" t="s">
        <v>840</v>
      </c>
    </row>
    <row r="6057" spans="1:5">
      <c r="A6057" s="35">
        <v>5998</v>
      </c>
      <c r="B6057" s="1145"/>
      <c r="D6057" s="2" t="str">
        <f t="shared" si="93"/>
        <v>OK</v>
      </c>
      <c r="E6057" s="2" t="s">
        <v>840</v>
      </c>
    </row>
    <row r="6058" spans="1:5">
      <c r="A6058" s="35">
        <v>5999</v>
      </c>
      <c r="B6058" s="1145"/>
      <c r="D6058" s="2" t="str">
        <f t="shared" si="93"/>
        <v>OK</v>
      </c>
      <c r="E6058" s="2" t="s">
        <v>840</v>
      </c>
    </row>
    <row r="6059" spans="1:5">
      <c r="A6059" s="35">
        <v>6000</v>
      </c>
      <c r="B6059" s="1145"/>
      <c r="D6059" s="2" t="str">
        <f t="shared" si="93"/>
        <v>OK</v>
      </c>
      <c r="E6059" s="2" t="s">
        <v>840</v>
      </c>
    </row>
    <row r="6060" spans="1:5">
      <c r="A6060" s="35">
        <v>6001</v>
      </c>
      <c r="B6060" s="1145"/>
      <c r="D6060" s="2" t="str">
        <f t="shared" si="93"/>
        <v>OK</v>
      </c>
      <c r="E6060" s="2" t="s">
        <v>840</v>
      </c>
    </row>
    <row r="6061" spans="1:5">
      <c r="A6061" s="35">
        <v>6002</v>
      </c>
      <c r="B6061" s="1145"/>
      <c r="D6061" s="2" t="str">
        <f t="shared" si="93"/>
        <v>OK</v>
      </c>
      <c r="E6061" s="2" t="s">
        <v>840</v>
      </c>
    </row>
    <row r="6062" spans="1:5">
      <c r="A6062" s="35">
        <v>6003</v>
      </c>
      <c r="B6062" s="1145"/>
      <c r="D6062" s="2" t="str">
        <f t="shared" si="93"/>
        <v>OK</v>
      </c>
      <c r="E6062" s="2" t="s">
        <v>840</v>
      </c>
    </row>
    <row r="6063" spans="1:5">
      <c r="A6063" s="35">
        <v>6004</v>
      </c>
      <c r="B6063" s="1145"/>
      <c r="D6063" s="2" t="str">
        <f t="shared" si="93"/>
        <v>OK</v>
      </c>
      <c r="E6063" s="2" t="s">
        <v>840</v>
      </c>
    </row>
    <row r="6064" spans="1:5">
      <c r="A6064" s="35">
        <v>6005</v>
      </c>
      <c r="B6064" s="1145"/>
      <c r="D6064" s="2" t="str">
        <f t="shared" si="93"/>
        <v>OK</v>
      </c>
      <c r="E6064" s="2" t="s">
        <v>840</v>
      </c>
    </row>
    <row r="6065" spans="1:5">
      <c r="A6065" s="117">
        <v>6006</v>
      </c>
      <c r="B6065" s="1145"/>
      <c r="D6065" s="2" t="str">
        <f t="shared" si="93"/>
        <v>OK</v>
      </c>
      <c r="E6065" s="2" t="s">
        <v>840</v>
      </c>
    </row>
    <row r="6066" spans="1:5">
      <c r="A6066" s="117">
        <v>6007</v>
      </c>
      <c r="B6066" s="1145"/>
      <c r="D6066" s="2" t="str">
        <f t="shared" si="93"/>
        <v>OK</v>
      </c>
      <c r="E6066" s="2" t="s">
        <v>840</v>
      </c>
    </row>
    <row r="6067" spans="1:5">
      <c r="A6067" s="117">
        <v>6008</v>
      </c>
      <c r="B6067" s="1145"/>
      <c r="D6067" s="2" t="str">
        <f t="shared" si="93"/>
        <v>OK</v>
      </c>
      <c r="E6067" s="2" t="s">
        <v>840</v>
      </c>
    </row>
    <row r="6068" spans="1:5">
      <c r="A6068" s="117">
        <v>6009</v>
      </c>
      <c r="B6068" s="1145"/>
      <c r="D6068" s="2" t="str">
        <f t="shared" si="93"/>
        <v>OK</v>
      </c>
      <c r="E6068" s="2" t="s">
        <v>840</v>
      </c>
    </row>
    <row r="6069" spans="1:5">
      <c r="A6069" s="117">
        <v>6010</v>
      </c>
      <c r="B6069" s="1145"/>
      <c r="D6069" s="2" t="str">
        <f t="shared" si="93"/>
        <v>OK</v>
      </c>
      <c r="E6069" s="2" t="s">
        <v>840</v>
      </c>
    </row>
    <row r="6070" spans="1:5">
      <c r="A6070" s="117">
        <v>6011</v>
      </c>
      <c r="B6070" s="1145"/>
      <c r="D6070" s="2" t="str">
        <f t="shared" si="93"/>
        <v>OK</v>
      </c>
      <c r="E6070" s="2" t="s">
        <v>840</v>
      </c>
    </row>
    <row r="6071" spans="1:5">
      <c r="A6071" s="117">
        <v>6012</v>
      </c>
      <c r="B6071" s="1145"/>
      <c r="D6071" s="2" t="str">
        <f t="shared" si="93"/>
        <v>OK</v>
      </c>
      <c r="E6071" s="2" t="s">
        <v>840</v>
      </c>
    </row>
    <row r="6072" spans="1:5">
      <c r="A6072" s="8">
        <v>6013</v>
      </c>
      <c r="B6072" s="1145">
        <f>'PCTC-OEPP 33-35'!F98</f>
        <v>870.6</v>
      </c>
      <c r="D6072" s="2" t="str">
        <f t="shared" si="93"/>
        <v>Error?</v>
      </c>
      <c r="E6072" s="2" t="s">
        <v>849</v>
      </c>
    </row>
    <row r="6073" spans="1:5">
      <c r="A6073" s="117">
        <v>6014</v>
      </c>
      <c r="B6073" s="1145"/>
      <c r="C6073" s="2" t="s">
        <v>516</v>
      </c>
      <c r="D6073" s="2" t="str">
        <f t="shared" si="93"/>
        <v>OK</v>
      </c>
      <c r="E6073" s="2" t="s">
        <v>849</v>
      </c>
    </row>
    <row r="6074" spans="1:5">
      <c r="A6074">
        <v>6015</v>
      </c>
      <c r="B6074" s="1144">
        <f>'Short-Term Long-Term Debt 26'!C27</f>
        <v>0</v>
      </c>
      <c r="D6074" s="2" t="str">
        <f t="shared" si="93"/>
        <v>Error?</v>
      </c>
      <c r="E6074" s="2" t="s">
        <v>849</v>
      </c>
    </row>
    <row r="6075" spans="1:5">
      <c r="A6075">
        <v>6016</v>
      </c>
      <c r="B6075" s="1144">
        <f>'Short-Term Long-Term Debt 26'!D27</f>
        <v>0</v>
      </c>
      <c r="D6075" s="2" t="str">
        <f t="shared" si="93"/>
        <v>Error?</v>
      </c>
      <c r="E6075" s="2" t="s">
        <v>849</v>
      </c>
    </row>
    <row r="6076" spans="1:5">
      <c r="A6076">
        <v>6017</v>
      </c>
      <c r="B6076" s="1144">
        <f>'Short-Term Long-Term Debt 26'!E27</f>
        <v>0</v>
      </c>
      <c r="D6076" s="2" t="str">
        <f t="shared" si="93"/>
        <v>Error?</v>
      </c>
      <c r="E6076" s="2" t="s">
        <v>849</v>
      </c>
    </row>
    <row r="6077" spans="1:5">
      <c r="A6077">
        <v>6018</v>
      </c>
      <c r="B6077" s="1144">
        <f>'Short-Term Long-Term Debt 26'!F27</f>
        <v>0</v>
      </c>
      <c r="D6077" s="2" t="str">
        <f t="shared" ref="D6077:D6140" si="94">IF(ISBLANK(B6077),"OK",IF(A6077-B6077=0,"OK","Error?"))</f>
        <v>Error?</v>
      </c>
      <c r="E6077" s="2" t="s">
        <v>136</v>
      </c>
    </row>
    <row r="6078" spans="1:5">
      <c r="A6078" s="119">
        <v>6019</v>
      </c>
      <c r="B6078" s="1144"/>
      <c r="D6078" s="2" t="str">
        <f t="shared" si="94"/>
        <v>OK</v>
      </c>
      <c r="E6078" s="2" t="s">
        <v>426</v>
      </c>
    </row>
    <row r="6079" spans="1:5">
      <c r="A6079">
        <v>6020</v>
      </c>
      <c r="B6079" s="1144">
        <f>'Assets-Liab 5-6'!C7</f>
        <v>0</v>
      </c>
      <c r="D6079" s="2" t="str">
        <f t="shared" si="94"/>
        <v>Error?</v>
      </c>
      <c r="E6079" s="2" t="s">
        <v>154</v>
      </c>
    </row>
    <row r="6080" spans="1:5">
      <c r="A6080">
        <v>6021</v>
      </c>
      <c r="B6080" s="1144">
        <f>'Assets-Liab 5-6'!D7</f>
        <v>0</v>
      </c>
      <c r="D6080" s="2" t="str">
        <f t="shared" si="94"/>
        <v>Error?</v>
      </c>
      <c r="E6080" s="2" t="s">
        <v>154</v>
      </c>
    </row>
    <row r="6081" spans="1:5">
      <c r="A6081">
        <v>6022</v>
      </c>
      <c r="B6081" s="1144">
        <f>'Assets-Liab 5-6'!E7</f>
        <v>0</v>
      </c>
      <c r="D6081" s="2" t="str">
        <f t="shared" si="94"/>
        <v>Error?</v>
      </c>
      <c r="E6081" s="2" t="s">
        <v>154</v>
      </c>
    </row>
    <row r="6082" spans="1:5">
      <c r="A6082">
        <v>6023</v>
      </c>
      <c r="B6082" s="1144">
        <f>'Assets-Liab 5-6'!F7</f>
        <v>0</v>
      </c>
      <c r="D6082" s="2" t="str">
        <f t="shared" si="94"/>
        <v>Error?</v>
      </c>
      <c r="E6082" s="2" t="s">
        <v>154</v>
      </c>
    </row>
    <row r="6083" spans="1:5">
      <c r="A6083">
        <v>6024</v>
      </c>
      <c r="B6083" s="1144">
        <f>'Assets-Liab 5-6'!G7</f>
        <v>0</v>
      </c>
      <c r="D6083" s="2" t="str">
        <f t="shared" si="94"/>
        <v>Error?</v>
      </c>
      <c r="E6083" s="2" t="s">
        <v>154</v>
      </c>
    </row>
    <row r="6084" spans="1:5">
      <c r="A6084">
        <v>6025</v>
      </c>
      <c r="B6084" s="1144">
        <f>'Assets-Liab 5-6'!H7</f>
        <v>0</v>
      </c>
      <c r="D6084" s="2" t="str">
        <f t="shared" si="94"/>
        <v>Error?</v>
      </c>
      <c r="E6084" s="2" t="s">
        <v>154</v>
      </c>
    </row>
    <row r="6085" spans="1:5">
      <c r="A6085">
        <v>6026</v>
      </c>
      <c r="B6085" s="1144">
        <f>'Assets-Liab 5-6'!I7</f>
        <v>0</v>
      </c>
      <c r="D6085" s="2" t="str">
        <f t="shared" si="94"/>
        <v>Error?</v>
      </c>
      <c r="E6085" s="2" t="s">
        <v>154</v>
      </c>
    </row>
    <row r="6086" spans="1:5">
      <c r="A6086">
        <v>6027</v>
      </c>
      <c r="B6086" s="1144">
        <f>'Assets-Liab 5-6'!J7</f>
        <v>0</v>
      </c>
      <c r="D6086" s="2" t="str">
        <f t="shared" si="94"/>
        <v>Error?</v>
      </c>
      <c r="E6086" s="2" t="s">
        <v>154</v>
      </c>
    </row>
    <row r="6087" spans="1:5">
      <c r="A6087">
        <v>6028</v>
      </c>
      <c r="B6087" s="1144">
        <f>'Assets-Liab 5-6'!K7</f>
        <v>0</v>
      </c>
      <c r="D6087" s="2" t="str">
        <f t="shared" si="94"/>
        <v>Error?</v>
      </c>
      <c r="E6087" s="2" t="s">
        <v>154</v>
      </c>
    </row>
    <row r="6088" spans="1:5">
      <c r="A6088">
        <v>6029</v>
      </c>
      <c r="B6088" s="1144">
        <f>'Assets-Liab 5-6'!C8</f>
        <v>276813</v>
      </c>
      <c r="D6088" s="2" t="str">
        <f t="shared" si="94"/>
        <v>Error?</v>
      </c>
      <c r="E6088" s="2" t="s">
        <v>154</v>
      </c>
    </row>
    <row r="6089" spans="1:5">
      <c r="A6089">
        <v>6030</v>
      </c>
      <c r="B6089" s="1144">
        <f>'Assets-Liab 5-6'!D8</f>
        <v>0</v>
      </c>
      <c r="D6089" s="2" t="str">
        <f t="shared" si="94"/>
        <v>Error?</v>
      </c>
      <c r="E6089" s="2" t="s">
        <v>154</v>
      </c>
    </row>
    <row r="6090" spans="1:5">
      <c r="A6090">
        <v>6031</v>
      </c>
      <c r="B6090" s="1144">
        <f>'Assets-Liab 5-6'!E8</f>
        <v>0</v>
      </c>
      <c r="D6090" s="2" t="str">
        <f t="shared" si="94"/>
        <v>Error?</v>
      </c>
      <c r="E6090" s="2" t="s">
        <v>154</v>
      </c>
    </row>
    <row r="6091" spans="1:5">
      <c r="A6091">
        <v>6032</v>
      </c>
      <c r="B6091" s="1144">
        <f>'Assets-Liab 5-6'!F8</f>
        <v>12764</v>
      </c>
      <c r="D6091" s="2" t="str">
        <f t="shared" si="94"/>
        <v>Error?</v>
      </c>
      <c r="E6091" s="2" t="s">
        <v>154</v>
      </c>
    </row>
    <row r="6092" spans="1:5">
      <c r="A6092">
        <v>6033</v>
      </c>
      <c r="B6092" s="1144">
        <f>'Assets-Liab 5-6'!G8</f>
        <v>0</v>
      </c>
      <c r="D6092" s="2" t="str">
        <f t="shared" si="94"/>
        <v>Error?</v>
      </c>
      <c r="E6092" s="2" t="s">
        <v>154</v>
      </c>
    </row>
    <row r="6093" spans="1:5">
      <c r="A6093">
        <v>6034</v>
      </c>
      <c r="B6093" s="1144">
        <f>'Assets-Liab 5-6'!H8</f>
        <v>0</v>
      </c>
      <c r="D6093" s="2" t="str">
        <f t="shared" si="94"/>
        <v>Error?</v>
      </c>
      <c r="E6093" s="2" t="s">
        <v>154</v>
      </c>
    </row>
    <row r="6094" spans="1:5">
      <c r="A6094">
        <v>6035</v>
      </c>
      <c r="B6094" s="1144">
        <f>'Assets-Liab 5-6'!I8</f>
        <v>0</v>
      </c>
      <c r="D6094" s="2" t="str">
        <f t="shared" si="94"/>
        <v>Error?</v>
      </c>
      <c r="E6094" s="2" t="s">
        <v>154</v>
      </c>
    </row>
    <row r="6095" spans="1:5">
      <c r="A6095">
        <v>6036</v>
      </c>
      <c r="B6095" s="1144">
        <f>'Assets-Liab 5-6'!J8</f>
        <v>0</v>
      </c>
      <c r="D6095" s="2" t="str">
        <f t="shared" si="94"/>
        <v>Error?</v>
      </c>
      <c r="E6095" s="2" t="s">
        <v>154</v>
      </c>
    </row>
    <row r="6096" spans="1:5">
      <c r="A6096">
        <v>6037</v>
      </c>
      <c r="B6096" s="1144">
        <f>'Assets-Liab 5-6'!K8</f>
        <v>0</v>
      </c>
      <c r="D6096" s="2" t="str">
        <f t="shared" si="94"/>
        <v>Error?</v>
      </c>
      <c r="E6096" s="2" t="s">
        <v>154</v>
      </c>
    </row>
    <row r="6097" spans="1:5">
      <c r="A6097">
        <v>6038</v>
      </c>
      <c r="B6097" s="1144">
        <f>'Assets-Liab 5-6'!C9</f>
        <v>18572</v>
      </c>
      <c r="D6097" s="2" t="str">
        <f t="shared" si="94"/>
        <v>Error?</v>
      </c>
      <c r="E6097" s="2" t="s">
        <v>154</v>
      </c>
    </row>
    <row r="6098" spans="1:5">
      <c r="A6098">
        <v>6039</v>
      </c>
      <c r="B6098" s="1144">
        <f>'Assets-Liab 5-6'!D9</f>
        <v>0</v>
      </c>
      <c r="D6098" s="2" t="str">
        <f t="shared" si="94"/>
        <v>Error?</v>
      </c>
      <c r="E6098" s="2" t="s">
        <v>154</v>
      </c>
    </row>
    <row r="6099" spans="1:5">
      <c r="A6099">
        <v>6040</v>
      </c>
      <c r="B6099" s="1144">
        <f>'Assets-Liab 5-6'!E9</f>
        <v>0</v>
      </c>
      <c r="D6099" s="2" t="str">
        <f t="shared" si="94"/>
        <v>Error?</v>
      </c>
      <c r="E6099" s="2" t="s">
        <v>154</v>
      </c>
    </row>
    <row r="6100" spans="1:5">
      <c r="A6100">
        <v>6041</v>
      </c>
      <c r="B6100" s="1144">
        <f>'Assets-Liab 5-6'!F9</f>
        <v>0</v>
      </c>
      <c r="D6100" s="2" t="str">
        <f t="shared" si="94"/>
        <v>Error?</v>
      </c>
      <c r="E6100" s="2" t="s">
        <v>154</v>
      </c>
    </row>
    <row r="6101" spans="1:5">
      <c r="A6101">
        <f>A6100+1</f>
        <v>6042</v>
      </c>
      <c r="B6101" s="1144">
        <f>'Assets-Liab 5-6'!G9</f>
        <v>0</v>
      </c>
      <c r="D6101" s="2" t="str">
        <f t="shared" si="94"/>
        <v>Error?</v>
      </c>
      <c r="E6101" s="2" t="s">
        <v>154</v>
      </c>
    </row>
    <row r="6102" spans="1:5">
      <c r="A6102">
        <v>6043</v>
      </c>
      <c r="B6102" s="1144">
        <f>'Assets-Liab 5-6'!H9</f>
        <v>0</v>
      </c>
      <c r="D6102" s="2" t="str">
        <f t="shared" si="94"/>
        <v>Error?</v>
      </c>
      <c r="E6102" s="2" t="s">
        <v>154</v>
      </c>
    </row>
    <row r="6103" spans="1:5">
      <c r="A6103">
        <v>6044</v>
      </c>
      <c r="B6103" s="1144">
        <f>'Assets-Liab 5-6'!I9</f>
        <v>0</v>
      </c>
      <c r="D6103" s="2" t="str">
        <f t="shared" si="94"/>
        <v>Error?</v>
      </c>
      <c r="E6103" s="2" t="s">
        <v>154</v>
      </c>
    </row>
    <row r="6104" spans="1:5">
      <c r="A6104">
        <v>6045</v>
      </c>
      <c r="B6104" s="1144">
        <f>'Assets-Liab 5-6'!J9</f>
        <v>0</v>
      </c>
      <c r="D6104" s="2" t="str">
        <f t="shared" si="94"/>
        <v>Error?</v>
      </c>
      <c r="E6104" s="2" t="s">
        <v>154</v>
      </c>
    </row>
    <row r="6105" spans="1:5">
      <c r="A6105">
        <v>6046</v>
      </c>
      <c r="B6105" s="1144">
        <f>'Assets-Liab 5-6'!K9</f>
        <v>0</v>
      </c>
      <c r="D6105" s="2" t="str">
        <f t="shared" si="94"/>
        <v>Error?</v>
      </c>
      <c r="E6105" s="2" t="s">
        <v>154</v>
      </c>
    </row>
    <row r="6106" spans="1:5">
      <c r="A6106">
        <v>6047</v>
      </c>
      <c r="B6106" s="1144">
        <f>'Assets-Liab 5-6'!L9</f>
        <v>0</v>
      </c>
      <c r="D6106" s="2" t="str">
        <f t="shared" si="94"/>
        <v>Error?</v>
      </c>
      <c r="E6106" s="2" t="s">
        <v>154</v>
      </c>
    </row>
    <row r="6107" spans="1:5">
      <c r="A6107">
        <v>6048</v>
      </c>
      <c r="B6107" s="1144">
        <f>'Assets-Liab 5-6'!E10</f>
        <v>0</v>
      </c>
      <c r="D6107" s="2" t="str">
        <f t="shared" si="94"/>
        <v>Error?</v>
      </c>
      <c r="E6107" s="2" t="s">
        <v>154</v>
      </c>
    </row>
    <row r="6108" spans="1:5">
      <c r="A6108">
        <v>6049</v>
      </c>
      <c r="B6108" s="1144">
        <f>'Assets-Liab 5-6'!G10</f>
        <v>0</v>
      </c>
      <c r="D6108" s="2" t="str">
        <f t="shared" si="94"/>
        <v>Error?</v>
      </c>
      <c r="E6108" s="2" t="s">
        <v>154</v>
      </c>
    </row>
    <row r="6109" spans="1:5">
      <c r="A6109">
        <v>6050</v>
      </c>
      <c r="B6109" s="1144">
        <f>'Assets-Liab 5-6'!I10</f>
        <v>0</v>
      </c>
      <c r="D6109" s="2" t="str">
        <f t="shared" si="94"/>
        <v>Error?</v>
      </c>
      <c r="E6109" s="2" t="s">
        <v>154</v>
      </c>
    </row>
    <row r="6110" spans="1:5">
      <c r="A6110">
        <v>6051</v>
      </c>
      <c r="B6110" s="1144">
        <f>'Assets-Liab 5-6'!J10</f>
        <v>0</v>
      </c>
      <c r="D6110" s="2" t="str">
        <f t="shared" si="94"/>
        <v>Error?</v>
      </c>
      <c r="E6110" s="2" t="s">
        <v>154</v>
      </c>
    </row>
    <row r="6111" spans="1:5">
      <c r="A6111">
        <v>6052</v>
      </c>
      <c r="B6111" s="1144">
        <f>'Assets-Liab 5-6'!C11</f>
        <v>0</v>
      </c>
      <c r="D6111" s="2" t="str">
        <f t="shared" si="94"/>
        <v>Error?</v>
      </c>
      <c r="E6111" s="2" t="s">
        <v>154</v>
      </c>
    </row>
    <row r="6112" spans="1:5">
      <c r="A6112">
        <v>6053</v>
      </c>
      <c r="B6112" s="1144">
        <f>'Assets-Liab 5-6'!D11</f>
        <v>0</v>
      </c>
      <c r="D6112" s="2" t="str">
        <f t="shared" si="94"/>
        <v>Error?</v>
      </c>
      <c r="E6112" s="2" t="s">
        <v>154</v>
      </c>
    </row>
    <row r="6113" spans="1:5">
      <c r="A6113">
        <v>6054</v>
      </c>
      <c r="B6113" s="1144">
        <f>'Assets-Liab 5-6'!E11</f>
        <v>0</v>
      </c>
      <c r="D6113" s="2" t="str">
        <f t="shared" si="94"/>
        <v>Error?</v>
      </c>
      <c r="E6113" s="2" t="s">
        <v>154</v>
      </c>
    </row>
    <row r="6114" spans="1:5">
      <c r="A6114">
        <v>6055</v>
      </c>
      <c r="B6114" s="1144">
        <f>'Assets-Liab 5-6'!F11</f>
        <v>0</v>
      </c>
      <c r="D6114" s="2" t="str">
        <f t="shared" si="94"/>
        <v>Error?</v>
      </c>
      <c r="E6114" s="2" t="s">
        <v>154</v>
      </c>
    </row>
    <row r="6115" spans="1:5">
      <c r="A6115">
        <v>6056</v>
      </c>
      <c r="B6115" s="1144">
        <f>'Assets-Liab 5-6'!G11</f>
        <v>0</v>
      </c>
      <c r="D6115" s="2" t="str">
        <f t="shared" si="94"/>
        <v>Error?</v>
      </c>
      <c r="E6115" s="2" t="s">
        <v>154</v>
      </c>
    </row>
    <row r="6116" spans="1:5">
      <c r="A6116">
        <v>6057</v>
      </c>
      <c r="B6116" s="1144">
        <f>'Assets-Liab 5-6'!H11</f>
        <v>0</v>
      </c>
      <c r="D6116" s="2" t="str">
        <f t="shared" si="94"/>
        <v>Error?</v>
      </c>
      <c r="E6116" s="2" t="s">
        <v>154</v>
      </c>
    </row>
    <row r="6117" spans="1:5">
      <c r="A6117">
        <v>6058</v>
      </c>
      <c r="B6117" s="1144">
        <f>'Assets-Liab 5-6'!I11</f>
        <v>0</v>
      </c>
      <c r="D6117" s="2" t="str">
        <f t="shared" si="94"/>
        <v>Error?</v>
      </c>
      <c r="E6117" s="2" t="s">
        <v>154</v>
      </c>
    </row>
    <row r="6118" spans="1:5">
      <c r="A6118">
        <v>6059</v>
      </c>
      <c r="B6118" s="1144">
        <f>'Assets-Liab 5-6'!J11</f>
        <v>116714</v>
      </c>
      <c r="D6118" s="2" t="str">
        <f t="shared" si="94"/>
        <v>Error?</v>
      </c>
      <c r="E6118" s="2" t="s">
        <v>154</v>
      </c>
    </row>
    <row r="6119" spans="1:5">
      <c r="A6119">
        <v>6060</v>
      </c>
      <c r="B6119" s="1144">
        <f>'Assets-Liab 5-6'!K11</f>
        <v>0</v>
      </c>
      <c r="D6119" s="2" t="str">
        <f t="shared" si="94"/>
        <v>Error?</v>
      </c>
      <c r="E6119" s="2" t="s">
        <v>154</v>
      </c>
    </row>
    <row r="6120" spans="1:5">
      <c r="A6120">
        <v>6061</v>
      </c>
      <c r="B6120" s="1144">
        <f>'Assets-Liab 5-6'!L11</f>
        <v>0</v>
      </c>
      <c r="D6120" s="2" t="str">
        <f t="shared" si="94"/>
        <v>Error?</v>
      </c>
      <c r="E6120" s="2" t="s">
        <v>154</v>
      </c>
    </row>
    <row r="6121" spans="1:5">
      <c r="A6121">
        <v>6062</v>
      </c>
      <c r="B6121" s="1144">
        <f>'Assets-Liab 5-6'!J12</f>
        <v>0</v>
      </c>
      <c r="D6121" s="2" t="str">
        <f t="shared" si="94"/>
        <v>Error?</v>
      </c>
      <c r="E6121" s="2" t="s">
        <v>154</v>
      </c>
    </row>
    <row r="6122" spans="1:5">
      <c r="A6122">
        <v>6063</v>
      </c>
      <c r="B6122" s="1144">
        <f>'Assets-Liab 5-6'!J13</f>
        <v>472552</v>
      </c>
      <c r="D6122" s="2" t="str">
        <f t="shared" si="94"/>
        <v>Error?</v>
      </c>
      <c r="E6122" s="2" t="s">
        <v>154</v>
      </c>
    </row>
    <row r="6123" spans="1:5">
      <c r="A6123">
        <v>6064</v>
      </c>
      <c r="B6123" s="1144">
        <f>'Assets-Liab 5-6'!C25</f>
        <v>0</v>
      </c>
      <c r="D6123" s="2" t="str">
        <f t="shared" si="94"/>
        <v>Error?</v>
      </c>
      <c r="E6123" s="2" t="s">
        <v>154</v>
      </c>
    </row>
    <row r="6124" spans="1:5">
      <c r="A6124">
        <v>6065</v>
      </c>
      <c r="B6124" s="1144">
        <f>'Assets-Liab 5-6'!D25</f>
        <v>0</v>
      </c>
      <c r="D6124" s="2" t="str">
        <f t="shared" si="94"/>
        <v>Error?</v>
      </c>
      <c r="E6124" s="2" t="s">
        <v>154</v>
      </c>
    </row>
    <row r="6125" spans="1:5">
      <c r="A6125">
        <v>6066</v>
      </c>
      <c r="B6125" s="1144">
        <f>'Assets-Liab 5-6'!E25</f>
        <v>0</v>
      </c>
      <c r="D6125" s="2" t="str">
        <f t="shared" si="94"/>
        <v>Error?</v>
      </c>
      <c r="E6125" s="2" t="s">
        <v>154</v>
      </c>
    </row>
    <row r="6126" spans="1:5">
      <c r="A6126">
        <v>6067</v>
      </c>
      <c r="B6126" s="1144">
        <f>'Assets-Liab 5-6'!F25</f>
        <v>0</v>
      </c>
      <c r="D6126" s="2" t="str">
        <f t="shared" si="94"/>
        <v>Error?</v>
      </c>
      <c r="E6126" s="2" t="s">
        <v>154</v>
      </c>
    </row>
    <row r="6127" spans="1:5">
      <c r="A6127">
        <v>6068</v>
      </c>
      <c r="B6127" s="1144">
        <f>'Assets-Liab 5-6'!G25</f>
        <v>0</v>
      </c>
      <c r="D6127" s="2" t="str">
        <f t="shared" si="94"/>
        <v>Error?</v>
      </c>
      <c r="E6127" s="2" t="s">
        <v>154</v>
      </c>
    </row>
    <row r="6128" spans="1:5">
      <c r="A6128">
        <v>6069</v>
      </c>
      <c r="B6128" s="1144">
        <f>'Assets-Liab 5-6'!H25</f>
        <v>0</v>
      </c>
      <c r="D6128" s="2" t="str">
        <f t="shared" si="94"/>
        <v>Error?</v>
      </c>
      <c r="E6128" s="2" t="s">
        <v>154</v>
      </c>
    </row>
    <row r="6129" spans="1:5">
      <c r="A6129">
        <v>6070</v>
      </c>
      <c r="B6129" s="1144">
        <f>'Assets-Liab 5-6'!J25</f>
        <v>0</v>
      </c>
      <c r="D6129" s="2" t="str">
        <f t="shared" si="94"/>
        <v>Error?</v>
      </c>
      <c r="E6129" s="2" t="s">
        <v>154</v>
      </c>
    </row>
    <row r="6130" spans="1:5">
      <c r="A6130">
        <v>6071</v>
      </c>
      <c r="B6130" s="1144">
        <f>'Assets-Liab 5-6'!K25</f>
        <v>0</v>
      </c>
      <c r="D6130" s="2" t="str">
        <f t="shared" si="94"/>
        <v>Error?</v>
      </c>
      <c r="E6130" s="2" t="s">
        <v>154</v>
      </c>
    </row>
    <row r="6131" spans="1:5">
      <c r="A6131">
        <v>6072</v>
      </c>
      <c r="B6131" s="1144">
        <f>'Assets-Liab 5-6'!C26</f>
        <v>0</v>
      </c>
      <c r="D6131" s="2" t="str">
        <f t="shared" si="94"/>
        <v>Error?</v>
      </c>
      <c r="E6131" s="2" t="s">
        <v>154</v>
      </c>
    </row>
    <row r="6132" spans="1:5">
      <c r="A6132">
        <v>6073</v>
      </c>
      <c r="B6132" s="1144">
        <f>'Assets-Liab 5-6'!D26</f>
        <v>0</v>
      </c>
      <c r="D6132" s="2" t="str">
        <f t="shared" si="94"/>
        <v>Error?</v>
      </c>
      <c r="E6132" s="2" t="s">
        <v>154</v>
      </c>
    </row>
    <row r="6133" spans="1:5">
      <c r="A6133">
        <v>6074</v>
      </c>
      <c r="B6133" s="1144">
        <f>'Assets-Liab 5-6'!E26</f>
        <v>0</v>
      </c>
      <c r="D6133" s="2" t="str">
        <f t="shared" si="94"/>
        <v>Error?</v>
      </c>
      <c r="E6133" s="2" t="s">
        <v>154</v>
      </c>
    </row>
    <row r="6134" spans="1:5">
      <c r="A6134">
        <v>6075</v>
      </c>
      <c r="B6134" s="1144">
        <f>'Assets-Liab 5-6'!F26</f>
        <v>0</v>
      </c>
      <c r="D6134" s="2" t="str">
        <f t="shared" si="94"/>
        <v>Error?</v>
      </c>
      <c r="E6134" s="2" t="s">
        <v>154</v>
      </c>
    </row>
    <row r="6135" spans="1:5">
      <c r="A6135">
        <v>6076</v>
      </c>
      <c r="B6135" s="1144">
        <f>'Assets-Liab 5-6'!G26</f>
        <v>0</v>
      </c>
      <c r="D6135" s="2" t="str">
        <f t="shared" si="94"/>
        <v>Error?</v>
      </c>
      <c r="E6135" s="2" t="s">
        <v>154</v>
      </c>
    </row>
    <row r="6136" spans="1:5">
      <c r="A6136">
        <v>6077</v>
      </c>
      <c r="B6136" s="1144">
        <f>'Assets-Liab 5-6'!H26</f>
        <v>0</v>
      </c>
      <c r="D6136" s="2" t="str">
        <f t="shared" si="94"/>
        <v>Error?</v>
      </c>
      <c r="E6136" s="2" t="s">
        <v>154</v>
      </c>
    </row>
    <row r="6137" spans="1:5">
      <c r="A6137">
        <v>6078</v>
      </c>
      <c r="B6137" s="1144">
        <f>'Assets-Liab 5-6'!I26</f>
        <v>0</v>
      </c>
      <c r="D6137" s="2" t="str">
        <f t="shared" si="94"/>
        <v>Error?</v>
      </c>
      <c r="E6137" s="2" t="s">
        <v>154</v>
      </c>
    </row>
    <row r="6138" spans="1:5">
      <c r="A6138">
        <v>6079</v>
      </c>
      <c r="B6138" s="1144">
        <f>'Assets-Liab 5-6'!J26</f>
        <v>0</v>
      </c>
      <c r="D6138" s="2" t="str">
        <f t="shared" si="94"/>
        <v>Error?</v>
      </c>
      <c r="E6138" s="2" t="s">
        <v>154</v>
      </c>
    </row>
    <row r="6139" spans="1:5">
      <c r="A6139">
        <v>6080</v>
      </c>
      <c r="B6139" s="1144">
        <f>'Assets-Liab 5-6'!K26</f>
        <v>0</v>
      </c>
      <c r="D6139" s="2" t="str">
        <f t="shared" si="94"/>
        <v>Error?</v>
      </c>
      <c r="E6139" s="2" t="s">
        <v>154</v>
      </c>
    </row>
    <row r="6140" spans="1:5">
      <c r="A6140">
        <v>6081</v>
      </c>
      <c r="B6140" s="1144">
        <f>'Assets-Liab 5-6'!C27</f>
        <v>65504</v>
      </c>
      <c r="D6140" s="2" t="str">
        <f t="shared" si="94"/>
        <v>Error?</v>
      </c>
      <c r="E6140" s="2" t="s">
        <v>154</v>
      </c>
    </row>
    <row r="6141" spans="1:5">
      <c r="A6141">
        <v>6082</v>
      </c>
      <c r="B6141" s="1144">
        <f>'Assets-Liab 5-6'!D27</f>
        <v>39012</v>
      </c>
      <c r="D6141" s="2" t="str">
        <f t="shared" ref="D6141:D6204" si="95">IF(ISBLANK(B6141),"OK",IF(A6141-B6141=0,"OK","Error?"))</f>
        <v>Error?</v>
      </c>
      <c r="E6141" s="2" t="s">
        <v>154</v>
      </c>
    </row>
    <row r="6142" spans="1:5">
      <c r="A6142">
        <v>6083</v>
      </c>
      <c r="B6142" s="1144">
        <f>'Assets-Liab 5-6'!E27</f>
        <v>0</v>
      </c>
      <c r="D6142" s="2" t="str">
        <f t="shared" si="95"/>
        <v>Error?</v>
      </c>
      <c r="E6142" s="2" t="s">
        <v>154</v>
      </c>
    </row>
    <row r="6143" spans="1:5">
      <c r="A6143">
        <v>6084</v>
      </c>
      <c r="B6143" s="1144">
        <f>'Assets-Liab 5-6'!F27</f>
        <v>12130</v>
      </c>
      <c r="D6143" s="2" t="str">
        <f t="shared" si="95"/>
        <v>Error?</v>
      </c>
      <c r="E6143" s="2" t="s">
        <v>154</v>
      </c>
    </row>
    <row r="6144" spans="1:5">
      <c r="A6144">
        <v>6085</v>
      </c>
      <c r="B6144" s="1144">
        <f>'Assets-Liab 5-6'!G27</f>
        <v>0</v>
      </c>
      <c r="D6144" s="2" t="str">
        <f t="shared" si="95"/>
        <v>Error?</v>
      </c>
      <c r="E6144" s="2" t="s">
        <v>154</v>
      </c>
    </row>
    <row r="6145" spans="1:5">
      <c r="A6145">
        <v>6086</v>
      </c>
      <c r="B6145" s="1144">
        <f>'Assets-Liab 5-6'!H27</f>
        <v>0</v>
      </c>
      <c r="D6145" s="2" t="str">
        <f t="shared" si="95"/>
        <v>Error?</v>
      </c>
      <c r="E6145" s="2" t="s">
        <v>154</v>
      </c>
    </row>
    <row r="6146" spans="1:5">
      <c r="A6146">
        <v>6087</v>
      </c>
      <c r="B6146" s="1144">
        <f>'Assets-Liab 5-6'!I27</f>
        <v>0</v>
      </c>
      <c r="D6146" s="2" t="str">
        <f t="shared" si="95"/>
        <v>Error?</v>
      </c>
      <c r="E6146" s="2" t="s">
        <v>154</v>
      </c>
    </row>
    <row r="6147" spans="1:5">
      <c r="A6147">
        <v>6088</v>
      </c>
      <c r="B6147" s="1144">
        <f>'Assets-Liab 5-6'!J27</f>
        <v>19525</v>
      </c>
      <c r="D6147" s="2" t="str">
        <f t="shared" si="95"/>
        <v>Error?</v>
      </c>
      <c r="E6147" s="2" t="s">
        <v>154</v>
      </c>
    </row>
    <row r="6148" spans="1:5">
      <c r="A6148">
        <v>6089</v>
      </c>
      <c r="B6148" s="1144">
        <f>'Assets-Liab 5-6'!K27</f>
        <v>0</v>
      </c>
      <c r="D6148" s="2" t="str">
        <f t="shared" si="95"/>
        <v>Error?</v>
      </c>
      <c r="E6148" s="2" t="s">
        <v>154</v>
      </c>
    </row>
    <row r="6149" spans="1:5">
      <c r="A6149">
        <v>6090</v>
      </c>
      <c r="B6149" s="1144">
        <f>'Assets-Liab 5-6'!C28</f>
        <v>0</v>
      </c>
      <c r="D6149" s="2" t="str">
        <f t="shared" si="95"/>
        <v>Error?</v>
      </c>
      <c r="E6149" s="2" t="s">
        <v>154</v>
      </c>
    </row>
    <row r="6150" spans="1:5">
      <c r="A6150">
        <v>6091</v>
      </c>
      <c r="B6150" s="1144">
        <f>'Assets-Liab 5-6'!D28</f>
        <v>0</v>
      </c>
      <c r="D6150" s="2" t="str">
        <f t="shared" si="95"/>
        <v>Error?</v>
      </c>
      <c r="E6150" s="2" t="s">
        <v>154</v>
      </c>
    </row>
    <row r="6151" spans="1:5">
      <c r="A6151">
        <v>6092</v>
      </c>
      <c r="B6151" s="1144">
        <f>'Assets-Liab 5-6'!E28</f>
        <v>0</v>
      </c>
      <c r="D6151" s="2" t="str">
        <f t="shared" si="95"/>
        <v>Error?</v>
      </c>
      <c r="E6151" s="2" t="s">
        <v>154</v>
      </c>
    </row>
    <row r="6152" spans="1:5">
      <c r="A6152">
        <v>6093</v>
      </c>
      <c r="B6152" s="1144">
        <f>'Assets-Liab 5-6'!F28</f>
        <v>0</v>
      </c>
      <c r="D6152" s="2" t="str">
        <f t="shared" si="95"/>
        <v>Error?</v>
      </c>
      <c r="E6152" s="2" t="s">
        <v>154</v>
      </c>
    </row>
    <row r="6153" spans="1:5">
      <c r="A6153">
        <v>6094</v>
      </c>
      <c r="B6153" s="1144">
        <f>'Assets-Liab 5-6'!G28</f>
        <v>0</v>
      </c>
      <c r="D6153" s="2" t="str">
        <f t="shared" si="95"/>
        <v>Error?</v>
      </c>
      <c r="E6153" s="2" t="s">
        <v>154</v>
      </c>
    </row>
    <row r="6154" spans="1:5">
      <c r="A6154">
        <v>6095</v>
      </c>
      <c r="B6154" s="1144">
        <f>'Assets-Liab 5-6'!H28</f>
        <v>0</v>
      </c>
      <c r="D6154" s="2" t="str">
        <f t="shared" si="95"/>
        <v>Error?</v>
      </c>
      <c r="E6154" s="2" t="s">
        <v>154</v>
      </c>
    </row>
    <row r="6155" spans="1:5">
      <c r="A6155">
        <v>6096</v>
      </c>
      <c r="B6155" s="1144">
        <f>'Assets-Liab 5-6'!I28</f>
        <v>0</v>
      </c>
      <c r="D6155" s="2" t="str">
        <f t="shared" si="95"/>
        <v>Error?</v>
      </c>
      <c r="E6155" s="2" t="s">
        <v>154</v>
      </c>
    </row>
    <row r="6156" spans="1:5">
      <c r="A6156">
        <v>6097</v>
      </c>
      <c r="B6156" s="1144">
        <f>'Assets-Liab 5-6'!J28</f>
        <v>0</v>
      </c>
      <c r="D6156" s="2" t="str">
        <f t="shared" si="95"/>
        <v>Error?</v>
      </c>
      <c r="E6156" s="2" t="s">
        <v>154</v>
      </c>
    </row>
    <row r="6157" spans="1:5">
      <c r="A6157">
        <v>6098</v>
      </c>
      <c r="B6157" s="1144">
        <f>'Assets-Liab 5-6'!K28</f>
        <v>0</v>
      </c>
      <c r="D6157" s="2" t="str">
        <f t="shared" si="95"/>
        <v>Error?</v>
      </c>
      <c r="E6157" s="2" t="s">
        <v>154</v>
      </c>
    </row>
    <row r="6158" spans="1:5">
      <c r="A6158">
        <v>6099</v>
      </c>
      <c r="B6158" s="1144">
        <f>'Assets-Liab 5-6'!C29</f>
        <v>0</v>
      </c>
      <c r="D6158" s="2" t="str">
        <f t="shared" si="95"/>
        <v>Error?</v>
      </c>
      <c r="E6158" s="2" t="s">
        <v>154</v>
      </c>
    </row>
    <row r="6159" spans="1:5">
      <c r="A6159">
        <v>6100</v>
      </c>
      <c r="B6159" s="1144">
        <f>'Assets-Liab 5-6'!D29</f>
        <v>0</v>
      </c>
      <c r="D6159" s="2" t="str">
        <f t="shared" si="95"/>
        <v>Error?</v>
      </c>
      <c r="E6159" s="2" t="s">
        <v>154</v>
      </c>
    </row>
    <row r="6160" spans="1:5">
      <c r="A6160">
        <v>6101</v>
      </c>
      <c r="B6160" s="1144">
        <f>'Assets-Liab 5-6'!E29</f>
        <v>0</v>
      </c>
      <c r="D6160" s="2" t="str">
        <f t="shared" si="95"/>
        <v>Error?</v>
      </c>
      <c r="E6160" s="2" t="s">
        <v>154</v>
      </c>
    </row>
    <row r="6161" spans="1:5">
      <c r="A6161">
        <v>6102</v>
      </c>
      <c r="B6161" s="1144">
        <f>'Assets-Liab 5-6'!F29</f>
        <v>0</v>
      </c>
      <c r="D6161" s="2" t="str">
        <f t="shared" si="95"/>
        <v>Error?</v>
      </c>
      <c r="E6161" s="2" t="s">
        <v>154</v>
      </c>
    </row>
    <row r="6162" spans="1:5">
      <c r="A6162">
        <v>6103</v>
      </c>
      <c r="B6162" s="1144">
        <f>'Assets-Liab 5-6'!G29</f>
        <v>0</v>
      </c>
      <c r="D6162" s="2" t="str">
        <f t="shared" si="95"/>
        <v>Error?</v>
      </c>
      <c r="E6162" s="2" t="s">
        <v>154</v>
      </c>
    </row>
    <row r="6163" spans="1:5">
      <c r="A6163">
        <v>6104</v>
      </c>
      <c r="B6163" s="1144">
        <f>'Assets-Liab 5-6'!H29</f>
        <v>0</v>
      </c>
      <c r="D6163" s="2" t="str">
        <f t="shared" si="95"/>
        <v>Error?</v>
      </c>
      <c r="E6163" s="2" t="s">
        <v>154</v>
      </c>
    </row>
    <row r="6164" spans="1:5">
      <c r="A6164">
        <v>6105</v>
      </c>
      <c r="B6164" s="1144">
        <f>'Assets-Liab 5-6'!I29</f>
        <v>0</v>
      </c>
      <c r="D6164" s="2" t="str">
        <f t="shared" si="95"/>
        <v>Error?</v>
      </c>
      <c r="E6164" s="2" t="s">
        <v>154</v>
      </c>
    </row>
    <row r="6165" spans="1:5">
      <c r="A6165">
        <v>6106</v>
      </c>
      <c r="B6165" s="1144">
        <f>'Assets-Liab 5-6'!J29</f>
        <v>0</v>
      </c>
      <c r="D6165" s="2" t="str">
        <f t="shared" si="95"/>
        <v>Error?</v>
      </c>
      <c r="E6165" s="2" t="s">
        <v>154</v>
      </c>
    </row>
    <row r="6166" spans="1:5">
      <c r="A6166">
        <v>6107</v>
      </c>
      <c r="B6166" s="1144">
        <f>'Assets-Liab 5-6'!K29</f>
        <v>0</v>
      </c>
      <c r="D6166" s="2" t="str">
        <f t="shared" si="95"/>
        <v>Error?</v>
      </c>
      <c r="E6166" s="2" t="s">
        <v>154</v>
      </c>
    </row>
    <row r="6167" spans="1:5">
      <c r="A6167">
        <v>6108</v>
      </c>
      <c r="B6167" s="1144">
        <f>'Assets-Liab 5-6'!C30</f>
        <v>0</v>
      </c>
      <c r="D6167" s="2" t="str">
        <f t="shared" si="95"/>
        <v>Error?</v>
      </c>
      <c r="E6167" s="2" t="s">
        <v>154</v>
      </c>
    </row>
    <row r="6168" spans="1:5">
      <c r="A6168">
        <v>6109</v>
      </c>
      <c r="B6168" s="1144">
        <f>'Assets-Liab 5-6'!D30</f>
        <v>0</v>
      </c>
      <c r="D6168" s="2" t="str">
        <f t="shared" si="95"/>
        <v>Error?</v>
      </c>
      <c r="E6168" s="2" t="s">
        <v>154</v>
      </c>
    </row>
    <row r="6169" spans="1:5">
      <c r="A6169">
        <v>6110</v>
      </c>
      <c r="B6169" s="1144">
        <f>'Assets-Liab 5-6'!E30</f>
        <v>0</v>
      </c>
      <c r="D6169" s="2" t="str">
        <f t="shared" si="95"/>
        <v>Error?</v>
      </c>
      <c r="E6169" s="2" t="s">
        <v>154</v>
      </c>
    </row>
    <row r="6170" spans="1:5">
      <c r="A6170">
        <v>6111</v>
      </c>
      <c r="B6170" s="1144">
        <f>'Assets-Liab 5-6'!F30</f>
        <v>0</v>
      </c>
      <c r="D6170" s="2" t="str">
        <f t="shared" si="95"/>
        <v>Error?</v>
      </c>
      <c r="E6170" s="2" t="s">
        <v>154</v>
      </c>
    </row>
    <row r="6171" spans="1:5">
      <c r="A6171">
        <v>6112</v>
      </c>
      <c r="B6171" s="1144">
        <f>'Assets-Liab 5-6'!G30</f>
        <v>0</v>
      </c>
      <c r="D6171" s="2" t="str">
        <f t="shared" si="95"/>
        <v>Error?</v>
      </c>
      <c r="E6171" s="2" t="s">
        <v>154</v>
      </c>
    </row>
    <row r="6172" spans="1:5">
      <c r="A6172">
        <v>6113</v>
      </c>
      <c r="B6172" s="1144">
        <f>'Assets-Liab 5-6'!H30</f>
        <v>0</v>
      </c>
      <c r="D6172" s="2" t="str">
        <f t="shared" si="95"/>
        <v>Error?</v>
      </c>
      <c r="E6172" s="2" t="s">
        <v>154</v>
      </c>
    </row>
    <row r="6173" spans="1:5">
      <c r="A6173">
        <v>6114</v>
      </c>
      <c r="B6173" s="1144">
        <f>'Assets-Liab 5-6'!I30</f>
        <v>0</v>
      </c>
      <c r="D6173" s="2" t="str">
        <f t="shared" si="95"/>
        <v>Error?</v>
      </c>
      <c r="E6173" s="2" t="s">
        <v>154</v>
      </c>
    </row>
    <row r="6174" spans="1:5">
      <c r="A6174">
        <v>6115</v>
      </c>
      <c r="B6174" s="1144">
        <f>'Assets-Liab 5-6'!J30</f>
        <v>0</v>
      </c>
      <c r="D6174" s="2" t="str">
        <f t="shared" si="95"/>
        <v>Error?</v>
      </c>
      <c r="E6174" s="2" t="s">
        <v>154</v>
      </c>
    </row>
    <row r="6175" spans="1:5">
      <c r="A6175">
        <v>6116</v>
      </c>
      <c r="B6175" s="1144">
        <f>'Assets-Liab 5-6'!K30</f>
        <v>0</v>
      </c>
      <c r="D6175" s="2" t="str">
        <f t="shared" si="95"/>
        <v>Error?</v>
      </c>
      <c r="E6175" s="2" t="s">
        <v>154</v>
      </c>
    </row>
    <row r="6176" spans="1:5">
      <c r="A6176">
        <v>6117</v>
      </c>
      <c r="B6176" s="1144">
        <f>'Assets-Liab 5-6'!E31</f>
        <v>0</v>
      </c>
      <c r="D6176" s="2" t="str">
        <f t="shared" si="95"/>
        <v>Error?</v>
      </c>
      <c r="E6176" s="2" t="s">
        <v>154</v>
      </c>
    </row>
    <row r="6177" spans="1:5">
      <c r="A6177">
        <v>6118</v>
      </c>
      <c r="B6177" s="1144">
        <f>'Assets-Liab 5-6'!I31</f>
        <v>0</v>
      </c>
      <c r="D6177" s="2" t="str">
        <f t="shared" si="95"/>
        <v>Error?</v>
      </c>
      <c r="E6177" s="2" t="s">
        <v>154</v>
      </c>
    </row>
    <row r="6178" spans="1:5">
      <c r="A6178">
        <v>6119</v>
      </c>
      <c r="B6178" s="1144">
        <f>'Assets-Liab 5-6'!J31</f>
        <v>0</v>
      </c>
      <c r="D6178" s="2" t="str">
        <f t="shared" si="95"/>
        <v>Error?</v>
      </c>
      <c r="E6178" s="2" t="s">
        <v>154</v>
      </c>
    </row>
    <row r="6179" spans="1:5">
      <c r="A6179">
        <v>6120</v>
      </c>
      <c r="B6179" s="1144">
        <f>'Assets-Liab 5-6'!J32</f>
        <v>147980</v>
      </c>
      <c r="D6179" s="2" t="str">
        <f t="shared" si="95"/>
        <v>Error?</v>
      </c>
      <c r="E6179" s="2" t="s">
        <v>154</v>
      </c>
    </row>
    <row r="6180" spans="1:5">
      <c r="A6180">
        <v>6121</v>
      </c>
      <c r="B6180" s="1144">
        <f>'Assets-Liab 5-6'!C33</f>
        <v>0</v>
      </c>
      <c r="D6180" s="2" t="str">
        <f t="shared" si="95"/>
        <v>Error?</v>
      </c>
      <c r="E6180" s="2" t="s">
        <v>154</v>
      </c>
    </row>
    <row r="6181" spans="1:5">
      <c r="A6181">
        <v>6122</v>
      </c>
      <c r="B6181" s="1144">
        <f>'Assets-Liab 5-6'!D33</f>
        <v>0</v>
      </c>
      <c r="D6181" s="2" t="str">
        <f t="shared" si="95"/>
        <v>Error?</v>
      </c>
      <c r="E6181" s="2" t="s">
        <v>154</v>
      </c>
    </row>
    <row r="6182" spans="1:5">
      <c r="A6182">
        <v>6123</v>
      </c>
      <c r="B6182" s="1144">
        <f>'Assets-Liab 5-6'!E33</f>
        <v>0</v>
      </c>
      <c r="D6182" s="2" t="str">
        <f t="shared" si="95"/>
        <v>Error?</v>
      </c>
      <c r="E6182" s="2" t="s">
        <v>154</v>
      </c>
    </row>
    <row r="6183" spans="1:5">
      <c r="A6183">
        <v>6124</v>
      </c>
      <c r="B6183" s="1144">
        <f>'Assets-Liab 5-6'!F33</f>
        <v>0</v>
      </c>
      <c r="D6183" s="2" t="str">
        <f t="shared" si="95"/>
        <v>Error?</v>
      </c>
      <c r="E6183" s="2" t="s">
        <v>154</v>
      </c>
    </row>
    <row r="6184" spans="1:5">
      <c r="A6184">
        <v>6125</v>
      </c>
      <c r="B6184" s="1144">
        <f>'Assets-Liab 5-6'!G33</f>
        <v>0</v>
      </c>
      <c r="D6184" s="2" t="str">
        <f t="shared" si="95"/>
        <v>Error?</v>
      </c>
      <c r="E6184" s="2" t="s">
        <v>154</v>
      </c>
    </row>
    <row r="6185" spans="1:5">
      <c r="A6185">
        <v>6126</v>
      </c>
      <c r="B6185" s="1144">
        <f>'Assets-Liab 5-6'!H33</f>
        <v>0</v>
      </c>
      <c r="D6185" s="2" t="str">
        <f t="shared" si="95"/>
        <v>Error?</v>
      </c>
      <c r="E6185" s="2" t="s">
        <v>154</v>
      </c>
    </row>
    <row r="6186" spans="1:5">
      <c r="A6186">
        <v>6127</v>
      </c>
      <c r="B6186" s="1144">
        <f>'Assets-Liab 5-6'!I33</f>
        <v>0</v>
      </c>
      <c r="D6186" s="2" t="str">
        <f t="shared" si="95"/>
        <v>Error?</v>
      </c>
      <c r="E6186" s="2" t="s">
        <v>154</v>
      </c>
    </row>
    <row r="6187" spans="1:5">
      <c r="A6187">
        <v>6128</v>
      </c>
      <c r="B6187" s="1144">
        <f>'Assets-Liab 5-6'!J33</f>
        <v>0</v>
      </c>
      <c r="D6187" s="2" t="str">
        <f t="shared" si="95"/>
        <v>Error?</v>
      </c>
      <c r="E6187" s="2" t="s">
        <v>154</v>
      </c>
    </row>
    <row r="6188" spans="1:5">
      <c r="A6188">
        <v>6129</v>
      </c>
      <c r="B6188" s="1144">
        <f>'Assets-Liab 5-6'!K33</f>
        <v>0</v>
      </c>
      <c r="D6188" s="2" t="str">
        <f t="shared" si="95"/>
        <v>Error?</v>
      </c>
      <c r="E6188" s="2" t="s">
        <v>154</v>
      </c>
    </row>
    <row r="6189" spans="1:5">
      <c r="A6189">
        <v>6130</v>
      </c>
      <c r="B6189" s="1144">
        <f>'Assets-Liab 5-6'!J34</f>
        <v>167505</v>
      </c>
      <c r="D6189" s="2" t="str">
        <f t="shared" si="95"/>
        <v>Error?</v>
      </c>
      <c r="E6189" s="2" t="s">
        <v>154</v>
      </c>
    </row>
    <row r="6190" spans="1:5">
      <c r="A6190" s="119">
        <v>6131</v>
      </c>
      <c r="B6190" s="1144"/>
      <c r="D6190" s="2" t="str">
        <f t="shared" si="95"/>
        <v>OK</v>
      </c>
      <c r="E6190" s="2" t="s">
        <v>119</v>
      </c>
    </row>
    <row r="6191" spans="1:5">
      <c r="A6191" s="119">
        <v>6132</v>
      </c>
      <c r="B6191" s="1144"/>
      <c r="D6191" s="2" t="str">
        <f t="shared" si="95"/>
        <v>OK</v>
      </c>
      <c r="E6191" s="2" t="s">
        <v>119</v>
      </c>
    </row>
    <row r="6192" spans="1:5">
      <c r="A6192" s="119">
        <v>6133</v>
      </c>
      <c r="B6192" s="1144"/>
      <c r="D6192" s="2" t="str">
        <f t="shared" si="95"/>
        <v>OK</v>
      </c>
      <c r="E6192" s="2" t="s">
        <v>119</v>
      </c>
    </row>
    <row r="6193" spans="1:5">
      <c r="A6193" s="119">
        <v>6134</v>
      </c>
      <c r="B6193" s="1144"/>
      <c r="D6193" s="2" t="str">
        <f t="shared" si="95"/>
        <v>OK</v>
      </c>
      <c r="E6193" s="2" t="s">
        <v>119</v>
      </c>
    </row>
    <row r="6194" spans="1:5">
      <c r="A6194" s="119">
        <v>6135</v>
      </c>
      <c r="B6194" s="1144"/>
      <c r="D6194" s="2" t="str">
        <f t="shared" si="95"/>
        <v>OK</v>
      </c>
      <c r="E6194" s="2" t="s">
        <v>119</v>
      </c>
    </row>
    <row r="6195" spans="1:5">
      <c r="A6195" s="119">
        <v>6136</v>
      </c>
      <c r="B6195" s="1144"/>
      <c r="D6195" s="2" t="str">
        <f t="shared" si="95"/>
        <v>OK</v>
      </c>
      <c r="E6195" s="2" t="s">
        <v>119</v>
      </c>
    </row>
    <row r="6196" spans="1:5">
      <c r="A6196" s="119">
        <v>6137</v>
      </c>
      <c r="B6196" s="1144"/>
      <c r="D6196" s="2" t="str">
        <f t="shared" si="95"/>
        <v>OK</v>
      </c>
      <c r="E6196" s="2" t="s">
        <v>119</v>
      </c>
    </row>
    <row r="6197" spans="1:5">
      <c r="A6197" s="119">
        <v>6138</v>
      </c>
      <c r="B6197" s="1144"/>
      <c r="D6197" s="2" t="str">
        <f t="shared" si="95"/>
        <v>OK</v>
      </c>
      <c r="E6197" s="2" t="s">
        <v>119</v>
      </c>
    </row>
    <row r="6198" spans="1:5">
      <c r="A6198" s="119">
        <v>6139</v>
      </c>
      <c r="B6198" s="1144"/>
      <c r="D6198" s="2" t="str">
        <f t="shared" si="95"/>
        <v>OK</v>
      </c>
      <c r="E6198" s="2" t="s">
        <v>119</v>
      </c>
    </row>
    <row r="6199" spans="1:5">
      <c r="A6199" s="119">
        <v>6140</v>
      </c>
      <c r="B6199" s="1144"/>
      <c r="D6199" s="2" t="str">
        <f t="shared" si="95"/>
        <v>OK</v>
      </c>
      <c r="E6199" s="2" t="s">
        <v>119</v>
      </c>
    </row>
    <row r="6200" spans="1:5">
      <c r="A6200" s="119">
        <v>6141</v>
      </c>
      <c r="B6200" s="1144"/>
      <c r="D6200" s="2" t="str">
        <f t="shared" si="95"/>
        <v>OK</v>
      </c>
      <c r="E6200" s="2" t="s">
        <v>119</v>
      </c>
    </row>
    <row r="6201" spans="1:5">
      <c r="A6201" s="119">
        <v>6142</v>
      </c>
      <c r="B6201" s="1144"/>
      <c r="D6201" s="2" t="str">
        <f t="shared" si="95"/>
        <v>OK</v>
      </c>
      <c r="E6201" s="2" t="s">
        <v>119</v>
      </c>
    </row>
    <row r="6202" spans="1:5">
      <c r="A6202" s="119">
        <v>6143</v>
      </c>
      <c r="B6202" s="1144"/>
      <c r="D6202" s="2" t="str">
        <f t="shared" si="95"/>
        <v>OK</v>
      </c>
      <c r="E6202" s="2" t="s">
        <v>119</v>
      </c>
    </row>
    <row r="6203" spans="1:5">
      <c r="A6203" s="119">
        <v>6144</v>
      </c>
      <c r="B6203" s="1144"/>
      <c r="D6203" s="2" t="str">
        <f t="shared" si="95"/>
        <v>OK</v>
      </c>
      <c r="E6203" s="2" t="s">
        <v>119</v>
      </c>
    </row>
    <row r="6204" spans="1:5">
      <c r="A6204" s="119">
        <v>6145</v>
      </c>
      <c r="B6204" s="1144"/>
      <c r="D6204" s="2" t="str">
        <f t="shared" si="95"/>
        <v>OK</v>
      </c>
      <c r="E6204" s="2" t="s">
        <v>119</v>
      </c>
    </row>
    <row r="6205" spans="1:5">
      <c r="A6205" s="119">
        <v>6146</v>
      </c>
      <c r="B6205" s="1144"/>
      <c r="D6205" s="2" t="str">
        <f t="shared" ref="D6205:D6268" si="96">IF(ISBLANK(B6205),"OK",IF(A6205-B6205=0,"OK","Error?"))</f>
        <v>OK</v>
      </c>
      <c r="E6205" s="2" t="s">
        <v>119</v>
      </c>
    </row>
    <row r="6206" spans="1:5">
      <c r="A6206" s="119">
        <v>6147</v>
      </c>
      <c r="B6206" s="1144"/>
      <c r="D6206" s="2" t="str">
        <f t="shared" si="96"/>
        <v>OK</v>
      </c>
      <c r="E6206" s="2" t="s">
        <v>119</v>
      </c>
    </row>
    <row r="6207" spans="1:5">
      <c r="A6207" s="119">
        <v>6148</v>
      </c>
      <c r="B6207" s="1144"/>
      <c r="D6207" s="2" t="str">
        <f t="shared" si="96"/>
        <v>OK</v>
      </c>
      <c r="E6207" s="2" t="s">
        <v>119</v>
      </c>
    </row>
    <row r="6208" spans="1:5">
      <c r="A6208" s="119">
        <v>6149</v>
      </c>
      <c r="B6208" s="1144"/>
      <c r="D6208" s="2" t="str">
        <f t="shared" si="96"/>
        <v>OK</v>
      </c>
      <c r="E6208" s="2" t="s">
        <v>119</v>
      </c>
    </row>
    <row r="6209" spans="1:5">
      <c r="A6209" s="119">
        <v>6150</v>
      </c>
      <c r="B6209" s="1144"/>
      <c r="D6209" s="2" t="str">
        <f t="shared" si="96"/>
        <v>OK</v>
      </c>
      <c r="E6209" s="2" t="s">
        <v>119</v>
      </c>
    </row>
    <row r="6210" spans="1:5">
      <c r="A6210" s="119">
        <v>6151</v>
      </c>
      <c r="B6210" s="1144"/>
      <c r="D6210" s="2" t="str">
        <f t="shared" si="96"/>
        <v>OK</v>
      </c>
      <c r="E6210" s="2" t="s">
        <v>119</v>
      </c>
    </row>
    <row r="6211" spans="1:5">
      <c r="A6211" s="119">
        <v>6152</v>
      </c>
      <c r="B6211" s="1144"/>
      <c r="D6211" s="2" t="str">
        <f t="shared" si="96"/>
        <v>OK</v>
      </c>
      <c r="E6211" s="2" t="s">
        <v>119</v>
      </c>
    </row>
    <row r="6212" spans="1:5">
      <c r="A6212">
        <v>6153</v>
      </c>
      <c r="B6212" s="1144">
        <f>'Assets-Liab 5-6'!J38</f>
        <v>305047</v>
      </c>
      <c r="D6212" s="2" t="str">
        <f t="shared" si="96"/>
        <v>Error?</v>
      </c>
      <c r="E6212" s="2" t="s">
        <v>154</v>
      </c>
    </row>
    <row r="6213" spans="1:5">
      <c r="A6213">
        <v>6154</v>
      </c>
      <c r="B6213" s="1144">
        <f>'Assets-Liab 5-6'!J39</f>
        <v>0</v>
      </c>
      <c r="D6213" s="2" t="str">
        <f t="shared" si="96"/>
        <v>Error?</v>
      </c>
      <c r="E6213" s="2" t="s">
        <v>154</v>
      </c>
    </row>
    <row r="6214" spans="1:5">
      <c r="A6214">
        <v>6155</v>
      </c>
      <c r="B6214" s="1144">
        <f>'Assets-Liab 5-6'!J41</f>
        <v>472552</v>
      </c>
      <c r="D6214" s="2" t="str">
        <f t="shared" si="96"/>
        <v>Error?</v>
      </c>
      <c r="E6214" s="2" t="s">
        <v>154</v>
      </c>
    </row>
    <row r="6215" spans="1:5">
      <c r="A6215">
        <v>6156</v>
      </c>
      <c r="B6215" s="1144">
        <f>'Assets-Liab 5-6'!J4</f>
        <v>207858</v>
      </c>
      <c r="D6215" s="2" t="str">
        <f t="shared" si="96"/>
        <v>Error?</v>
      </c>
      <c r="E6215" s="2" t="s">
        <v>154</v>
      </c>
    </row>
    <row r="6216" spans="1:5">
      <c r="A6216">
        <v>6157</v>
      </c>
      <c r="B6216" s="1144">
        <f>'Assets-Liab 5-6'!J5</f>
        <v>0</v>
      </c>
      <c r="D6216" s="2" t="str">
        <f t="shared" si="96"/>
        <v>Error?</v>
      </c>
      <c r="E6216" s="2" t="s">
        <v>154</v>
      </c>
    </row>
    <row r="6217" spans="1:5">
      <c r="A6217">
        <v>6158</v>
      </c>
      <c r="B6217" s="1144">
        <f>'Assets-Liab 5-6'!J6</f>
        <v>147980</v>
      </c>
      <c r="D6217" s="2" t="str">
        <f t="shared" si="96"/>
        <v>Error?</v>
      </c>
      <c r="E6217" s="2" t="s">
        <v>154</v>
      </c>
    </row>
    <row r="6218" spans="1:5">
      <c r="A6218">
        <v>6159</v>
      </c>
      <c r="B6218" s="1144">
        <f>'Acct Summary 7-9'!J4</f>
        <v>297474</v>
      </c>
      <c r="D6218" s="2" t="str">
        <f t="shared" si="96"/>
        <v>Error?</v>
      </c>
      <c r="E6218" s="2" t="s">
        <v>154</v>
      </c>
    </row>
    <row r="6219" spans="1:5">
      <c r="A6219">
        <v>6160</v>
      </c>
      <c r="B6219" s="1144">
        <f>'Acct Summary 7-9'!J6</f>
        <v>0</v>
      </c>
      <c r="D6219" s="2" t="str">
        <f t="shared" si="96"/>
        <v>Error?</v>
      </c>
      <c r="E6219" s="2" t="s">
        <v>154</v>
      </c>
    </row>
    <row r="6220" spans="1:5">
      <c r="A6220">
        <v>6161</v>
      </c>
      <c r="B6220" s="1144">
        <f>'Acct Summary 7-9'!J7</f>
        <v>0</v>
      </c>
      <c r="D6220" s="2" t="str">
        <f t="shared" si="96"/>
        <v>Error?</v>
      </c>
      <c r="E6220" s="2" t="s">
        <v>154</v>
      </c>
    </row>
    <row r="6221" spans="1:5">
      <c r="A6221">
        <v>6162</v>
      </c>
      <c r="B6221" s="1144">
        <f>'Acct Summary 7-9'!J8</f>
        <v>297474</v>
      </c>
      <c r="D6221" s="2" t="str">
        <f t="shared" si="96"/>
        <v>Error?</v>
      </c>
      <c r="E6221" s="2" t="s">
        <v>154</v>
      </c>
    </row>
    <row r="6222" spans="1:5">
      <c r="A6222">
        <v>6163</v>
      </c>
      <c r="B6222" s="1144">
        <f>'Acct Summary 7-9'!J9</f>
        <v>0</v>
      </c>
      <c r="D6222" s="2" t="str">
        <f t="shared" si="96"/>
        <v>Error?</v>
      </c>
      <c r="E6222" s="2" t="s">
        <v>154</v>
      </c>
    </row>
    <row r="6223" spans="1:5">
      <c r="A6223">
        <v>6164</v>
      </c>
      <c r="B6223" s="1144">
        <f>'Acct Summary 7-9'!J10</f>
        <v>297474</v>
      </c>
      <c r="D6223" s="2" t="str">
        <f t="shared" si="96"/>
        <v>Error?</v>
      </c>
      <c r="E6223" s="2" t="s">
        <v>154</v>
      </c>
    </row>
    <row r="6224" spans="1:5">
      <c r="A6224">
        <v>6165</v>
      </c>
      <c r="B6224" s="1144">
        <f>'Acct Summary 7-9'!J16</f>
        <v>0</v>
      </c>
      <c r="D6224" s="2" t="str">
        <f t="shared" si="96"/>
        <v>Error?</v>
      </c>
      <c r="E6224" s="2" t="s">
        <v>154</v>
      </c>
    </row>
    <row r="6225" spans="1:5">
      <c r="A6225">
        <v>6166</v>
      </c>
      <c r="B6225" s="1144">
        <f>'Acct Summary 7-9'!J17</f>
        <v>279379</v>
      </c>
      <c r="D6225" s="2" t="str">
        <f t="shared" si="96"/>
        <v>Error?</v>
      </c>
      <c r="E6225" s="2" t="s">
        <v>154</v>
      </c>
    </row>
    <row r="6226" spans="1:5">
      <c r="A6226">
        <v>6167</v>
      </c>
      <c r="B6226" s="1144">
        <f>'Acct Summary 7-9'!J18</f>
        <v>0</v>
      </c>
      <c r="D6226" s="2" t="str">
        <f t="shared" si="96"/>
        <v>Error?</v>
      </c>
      <c r="E6226" s="2" t="s">
        <v>154</v>
      </c>
    </row>
    <row r="6227" spans="1:5">
      <c r="A6227">
        <v>6168</v>
      </c>
      <c r="B6227" s="1144">
        <f>'Acct Summary 7-9'!J19</f>
        <v>279379</v>
      </c>
      <c r="D6227" s="2" t="str">
        <f t="shared" si="96"/>
        <v>Error?</v>
      </c>
      <c r="E6227" s="2" t="s">
        <v>154</v>
      </c>
    </row>
    <row r="6228" spans="1:5">
      <c r="A6228">
        <v>6169</v>
      </c>
      <c r="B6228" s="1144">
        <f>'Acct Summary 7-9'!J20</f>
        <v>18095</v>
      </c>
      <c r="D6228" s="2" t="str">
        <f t="shared" si="96"/>
        <v>Error?</v>
      </c>
      <c r="E6228" s="2" t="s">
        <v>154</v>
      </c>
    </row>
    <row r="6229" spans="1:5">
      <c r="A6229">
        <v>6170</v>
      </c>
      <c r="B6229" s="1144">
        <f>'Acct Summary 7-9'!J26</f>
        <v>0</v>
      </c>
      <c r="D6229" s="2" t="str">
        <f t="shared" si="96"/>
        <v>Error?</v>
      </c>
      <c r="E6229" s="2" t="s">
        <v>154</v>
      </c>
    </row>
    <row r="6230" spans="1:5">
      <c r="A6230">
        <v>6171</v>
      </c>
      <c r="B6230" s="1144">
        <f>'Acct Summary 7-9'!J28</f>
        <v>0</v>
      </c>
      <c r="D6230" s="2" t="str">
        <f t="shared" si="96"/>
        <v>Error?</v>
      </c>
      <c r="E6230" s="2" t="s">
        <v>154</v>
      </c>
    </row>
    <row r="6231" spans="1:5">
      <c r="A6231">
        <v>6172</v>
      </c>
      <c r="B6231" s="1144">
        <f>'Acct Summary 7-9'!J33</f>
        <v>0</v>
      </c>
      <c r="D6231" s="2" t="str">
        <f t="shared" si="96"/>
        <v>Error?</v>
      </c>
      <c r="E6231" s="2" t="s">
        <v>154</v>
      </c>
    </row>
    <row r="6232" spans="1:5">
      <c r="A6232">
        <v>6173</v>
      </c>
      <c r="B6232" s="1144">
        <f>'Acct Summary 7-9'!J34</f>
        <v>0</v>
      </c>
      <c r="D6232" s="2" t="str">
        <f t="shared" si="96"/>
        <v>Error?</v>
      </c>
      <c r="E6232" s="2" t="s">
        <v>154</v>
      </c>
    </row>
    <row r="6233" spans="1:5">
      <c r="A6233">
        <v>6174</v>
      </c>
      <c r="B6233" s="1144">
        <f>'Acct Summary 7-9'!J35</f>
        <v>0</v>
      </c>
      <c r="D6233" s="2" t="str">
        <f t="shared" si="96"/>
        <v>Error?</v>
      </c>
      <c r="E6233" s="2" t="s">
        <v>154</v>
      </c>
    </row>
    <row r="6234" spans="1:5">
      <c r="A6234">
        <v>6175</v>
      </c>
      <c r="B6234" s="1144">
        <f>'Acct Summary 7-9'!J36</f>
        <v>0</v>
      </c>
      <c r="D6234" s="2" t="str">
        <f t="shared" si="96"/>
        <v>Error?</v>
      </c>
      <c r="E6234" s="2" t="s">
        <v>154</v>
      </c>
    </row>
    <row r="6235" spans="1:5">
      <c r="A6235">
        <v>6176</v>
      </c>
      <c r="B6235" s="1144">
        <f>'Acct Summary 7-9'!J43</f>
        <v>0</v>
      </c>
      <c r="D6235" s="2" t="str">
        <f t="shared" si="96"/>
        <v>Error?</v>
      </c>
      <c r="E6235" s="2" t="s">
        <v>154</v>
      </c>
    </row>
    <row r="6236" spans="1:5">
      <c r="A6236">
        <v>6177</v>
      </c>
      <c r="B6236" s="1144">
        <f>'Acct Summary 7-9'!J44</f>
        <v>0</v>
      </c>
      <c r="D6236" s="2" t="str">
        <f t="shared" si="96"/>
        <v>Error?</v>
      </c>
      <c r="E6236" s="2" t="s">
        <v>154</v>
      </c>
    </row>
    <row r="6237" spans="1:5">
      <c r="A6237">
        <v>6178</v>
      </c>
      <c r="B6237" s="1144">
        <f>'Acct Summary 7-9'!J50</f>
        <v>0</v>
      </c>
      <c r="D6237" s="2" t="str">
        <f t="shared" si="96"/>
        <v>Error?</v>
      </c>
      <c r="E6237" s="2" t="s">
        <v>154</v>
      </c>
    </row>
    <row r="6238" spans="1:5">
      <c r="A6238">
        <v>6179</v>
      </c>
      <c r="B6238" s="1144">
        <f>'Acct Summary 7-9'!C54</f>
        <v>0</v>
      </c>
      <c r="D6238" s="2" t="str">
        <f t="shared" si="96"/>
        <v>Error?</v>
      </c>
      <c r="E6238" s="2" t="s">
        <v>154</v>
      </c>
    </row>
    <row r="6239" spans="1:5">
      <c r="A6239">
        <v>6180</v>
      </c>
      <c r="B6239" s="1144">
        <f>'Acct Summary 7-9'!D54</f>
        <v>0</v>
      </c>
      <c r="D6239" s="2" t="str">
        <f t="shared" si="96"/>
        <v>Error?</v>
      </c>
      <c r="E6239" s="2" t="s">
        <v>154</v>
      </c>
    </row>
    <row r="6240" spans="1:5">
      <c r="A6240">
        <v>6181</v>
      </c>
      <c r="B6240" s="1144">
        <f>'Acct Summary 7-9'!H54</f>
        <v>0</v>
      </c>
      <c r="D6240" s="2" t="str">
        <f t="shared" si="96"/>
        <v>Error?</v>
      </c>
      <c r="E6240" s="2" t="s">
        <v>154</v>
      </c>
    </row>
    <row r="6241" spans="1:5">
      <c r="A6241">
        <v>6182</v>
      </c>
      <c r="B6241" s="1144">
        <f>'Acct Summary 7-9'!C58</f>
        <v>0</v>
      </c>
      <c r="D6241" s="2" t="str">
        <f t="shared" si="96"/>
        <v>Error?</v>
      </c>
      <c r="E6241" s="2" t="s">
        <v>154</v>
      </c>
    </row>
    <row r="6242" spans="1:5">
      <c r="A6242">
        <v>6183</v>
      </c>
      <c r="B6242" s="1144">
        <f>'Acct Summary 7-9'!D58</f>
        <v>0</v>
      </c>
      <c r="D6242" s="2" t="str">
        <f t="shared" si="96"/>
        <v>Error?</v>
      </c>
      <c r="E6242" s="2" t="s">
        <v>154</v>
      </c>
    </row>
    <row r="6243" spans="1:5">
      <c r="A6243">
        <v>6184</v>
      </c>
      <c r="B6243" s="1144">
        <f>'Acct Summary 7-9'!H58</f>
        <v>0</v>
      </c>
      <c r="D6243" s="2" t="str">
        <f t="shared" si="96"/>
        <v>Error?</v>
      </c>
      <c r="E6243" s="2" t="s">
        <v>154</v>
      </c>
    </row>
    <row r="6244" spans="1:5">
      <c r="A6244">
        <v>6185</v>
      </c>
      <c r="B6244" s="1144">
        <f>'Acct Summary 7-9'!C62</f>
        <v>0</v>
      </c>
      <c r="D6244" s="2" t="str">
        <f t="shared" si="96"/>
        <v>Error?</v>
      </c>
      <c r="E6244" s="2" t="s">
        <v>154</v>
      </c>
    </row>
    <row r="6245" spans="1:5">
      <c r="A6245">
        <v>6186</v>
      </c>
      <c r="B6245" s="1144">
        <f>'Acct Summary 7-9'!D62</f>
        <v>0</v>
      </c>
      <c r="D6245" s="2" t="str">
        <f t="shared" si="96"/>
        <v>Error?</v>
      </c>
      <c r="E6245" s="2" t="s">
        <v>154</v>
      </c>
    </row>
    <row r="6246" spans="1:5">
      <c r="A6246">
        <v>6187</v>
      </c>
      <c r="B6246" s="1144">
        <f>'Acct Summary 7-9'!C66</f>
        <v>0</v>
      </c>
      <c r="D6246" s="2" t="str">
        <f t="shared" si="96"/>
        <v>Error?</v>
      </c>
      <c r="E6246" s="2" t="s">
        <v>154</v>
      </c>
    </row>
    <row r="6247" spans="1:5">
      <c r="A6247">
        <v>6188</v>
      </c>
      <c r="B6247" s="1144">
        <f>'Acct Summary 7-9'!D66</f>
        <v>0</v>
      </c>
      <c r="D6247" s="2" t="str">
        <f t="shared" si="96"/>
        <v>Error?</v>
      </c>
      <c r="E6247" s="2" t="s">
        <v>154</v>
      </c>
    </row>
    <row r="6248" spans="1:5">
      <c r="A6248">
        <v>6189</v>
      </c>
      <c r="B6248" s="1144">
        <f>'Acct Summary 7-9'!C70</f>
        <v>0</v>
      </c>
      <c r="D6248" s="2" t="str">
        <f t="shared" si="96"/>
        <v>Error?</v>
      </c>
      <c r="E6248" s="2" t="s">
        <v>154</v>
      </c>
    </row>
    <row r="6249" spans="1:5">
      <c r="A6249">
        <v>6190</v>
      </c>
      <c r="B6249" s="1144">
        <f>'Acct Summary 7-9'!D70</f>
        <v>0</v>
      </c>
      <c r="D6249" s="2" t="str">
        <f t="shared" si="96"/>
        <v>Error?</v>
      </c>
      <c r="E6249" s="2" t="s">
        <v>154</v>
      </c>
    </row>
    <row r="6250" spans="1:5">
      <c r="A6250">
        <v>6191</v>
      </c>
      <c r="B6250" s="1144">
        <f>'Acct Summary 7-9'!C74</f>
        <v>0</v>
      </c>
      <c r="D6250" s="2" t="str">
        <f t="shared" si="96"/>
        <v>Error?</v>
      </c>
      <c r="E6250" s="2" t="s">
        <v>154</v>
      </c>
    </row>
    <row r="6251" spans="1:5">
      <c r="A6251">
        <v>6192</v>
      </c>
      <c r="B6251" s="1144">
        <f>'Acct Summary 7-9'!D74</f>
        <v>0</v>
      </c>
      <c r="D6251" s="2" t="str">
        <f t="shared" si="96"/>
        <v>Error?</v>
      </c>
      <c r="E6251" s="2" t="s">
        <v>154</v>
      </c>
    </row>
    <row r="6252" spans="1:5">
      <c r="A6252">
        <v>6193</v>
      </c>
      <c r="B6252" s="1144">
        <f>'Acct Summary 7-9'!F74</f>
        <v>0</v>
      </c>
      <c r="D6252" s="2" t="str">
        <f t="shared" si="96"/>
        <v>Error?</v>
      </c>
      <c r="E6252" s="2" t="s">
        <v>154</v>
      </c>
    </row>
    <row r="6253" spans="1:5">
      <c r="A6253">
        <v>6194</v>
      </c>
      <c r="B6253" s="1144">
        <f>'Acct Summary 7-9'!G74</f>
        <v>0</v>
      </c>
      <c r="D6253" s="2" t="str">
        <f t="shared" si="96"/>
        <v>Error?</v>
      </c>
      <c r="E6253" s="2" t="s">
        <v>154</v>
      </c>
    </row>
    <row r="6254" spans="1:5">
      <c r="A6254">
        <v>6195</v>
      </c>
      <c r="B6254" s="1144">
        <f>'Acct Summary 7-9'!H74</f>
        <v>0</v>
      </c>
      <c r="D6254" s="2" t="str">
        <f t="shared" si="96"/>
        <v>Error?</v>
      </c>
      <c r="E6254" s="2" t="s">
        <v>154</v>
      </c>
    </row>
    <row r="6255" spans="1:5">
      <c r="A6255">
        <v>6196</v>
      </c>
      <c r="B6255" s="1144">
        <f>'Acct Summary 7-9'!K74</f>
        <v>0</v>
      </c>
      <c r="D6255" s="2" t="str">
        <f t="shared" si="96"/>
        <v>Error?</v>
      </c>
      <c r="E6255" s="2" t="s">
        <v>154</v>
      </c>
    </row>
    <row r="6256" spans="1:5">
      <c r="A6256">
        <v>6197</v>
      </c>
      <c r="B6256" s="1144">
        <f>'Acct Summary 7-9'!G75</f>
        <v>0</v>
      </c>
      <c r="D6256" s="2" t="str">
        <f t="shared" si="96"/>
        <v>Error?</v>
      </c>
      <c r="E6256" s="2" t="s">
        <v>154</v>
      </c>
    </row>
    <row r="6257" spans="1:5">
      <c r="A6257">
        <v>6198</v>
      </c>
      <c r="B6257" s="1144">
        <f>'Acct Summary 7-9'!I75</f>
        <v>0</v>
      </c>
      <c r="D6257" s="2" t="str">
        <f t="shared" si="96"/>
        <v>Error?</v>
      </c>
      <c r="E6257" s="2" t="s">
        <v>154</v>
      </c>
    </row>
    <row r="6258" spans="1:5">
      <c r="A6258">
        <v>6199</v>
      </c>
      <c r="B6258" s="1144">
        <f>'Acct Summary 7-9'!J75</f>
        <v>0</v>
      </c>
      <c r="D6258" s="2" t="str">
        <f t="shared" si="96"/>
        <v>Error?</v>
      </c>
      <c r="E6258" s="2" t="s">
        <v>154</v>
      </c>
    </row>
    <row r="6259" spans="1:5">
      <c r="A6259">
        <v>6200</v>
      </c>
      <c r="B6259" s="1144">
        <f>'Acct Summary 7-9'!J76</f>
        <v>0</v>
      </c>
      <c r="D6259" s="2" t="str">
        <f t="shared" si="96"/>
        <v>Error?</v>
      </c>
      <c r="E6259" s="2" t="s">
        <v>154</v>
      </c>
    </row>
    <row r="6260" spans="1:5">
      <c r="A6260">
        <v>6201</v>
      </c>
      <c r="B6260" s="1144">
        <f>'Acct Summary 7-9'!J77</f>
        <v>0</v>
      </c>
      <c r="D6260" s="2" t="str">
        <f t="shared" si="96"/>
        <v>Error?</v>
      </c>
      <c r="E6260" s="2" t="s">
        <v>154</v>
      </c>
    </row>
    <row r="6261" spans="1:5">
      <c r="A6261">
        <v>6202</v>
      </c>
      <c r="B6261" s="1144">
        <f>'Acct Summary 7-9'!J78</f>
        <v>18095</v>
      </c>
      <c r="D6261" s="2" t="str">
        <f t="shared" si="96"/>
        <v>Error?</v>
      </c>
      <c r="E6261" s="2" t="s">
        <v>154</v>
      </c>
    </row>
    <row r="6262" spans="1:5">
      <c r="A6262">
        <v>6203</v>
      </c>
      <c r="B6262" s="1144">
        <f>'Acct Summary 7-9'!J79</f>
        <v>286952</v>
      </c>
      <c r="D6262" s="2" t="str">
        <f t="shared" si="96"/>
        <v>Error?</v>
      </c>
      <c r="E6262" s="2" t="s">
        <v>154</v>
      </c>
    </row>
    <row r="6263" spans="1:5">
      <c r="A6263">
        <v>6204</v>
      </c>
      <c r="B6263" s="1144">
        <f>'Acct Summary 7-9'!J80</f>
        <v>0</v>
      </c>
      <c r="D6263" s="2" t="str">
        <f t="shared" si="96"/>
        <v>Error?</v>
      </c>
      <c r="E6263" s="2" t="s">
        <v>154</v>
      </c>
    </row>
    <row r="6264" spans="1:5">
      <c r="A6264">
        <v>6205</v>
      </c>
      <c r="B6264" s="1144">
        <f>'Acct Summary 7-9'!J81</f>
        <v>305047</v>
      </c>
      <c r="D6264" s="2" t="str">
        <f t="shared" si="96"/>
        <v>Error?</v>
      </c>
      <c r="E6264" s="2" t="s">
        <v>154</v>
      </c>
    </row>
    <row r="6265" spans="1:5">
      <c r="A6265">
        <v>6206</v>
      </c>
      <c r="B6265" s="1144">
        <f>'Acct Summary 7-9'!C82</f>
        <v>-408887</v>
      </c>
      <c r="D6265" s="2" t="str">
        <f t="shared" si="96"/>
        <v>Error?</v>
      </c>
      <c r="E6265" s="2" t="s">
        <v>154</v>
      </c>
    </row>
    <row r="6266" spans="1:5">
      <c r="A6266">
        <v>6207</v>
      </c>
      <c r="B6266" s="1144">
        <f>'Acct Summary 7-9'!D82</f>
        <v>4532757</v>
      </c>
      <c r="D6266" s="2" t="str">
        <f t="shared" si="96"/>
        <v>Error?</v>
      </c>
      <c r="E6266" s="2" t="s">
        <v>154</v>
      </c>
    </row>
    <row r="6267" spans="1:5">
      <c r="A6267">
        <v>6208</v>
      </c>
      <c r="B6267" s="1144">
        <f>'Acct Summary 7-9'!E82</f>
        <v>-25516</v>
      </c>
      <c r="D6267" s="2" t="str">
        <f t="shared" si="96"/>
        <v>Error?</v>
      </c>
      <c r="E6267" s="2" t="s">
        <v>154</v>
      </c>
    </row>
    <row r="6268" spans="1:5">
      <c r="A6268">
        <v>6209</v>
      </c>
      <c r="B6268" s="1144">
        <f>'Acct Summary 7-9'!F82</f>
        <v>2826</v>
      </c>
      <c r="D6268" s="2" t="str">
        <f t="shared" si="96"/>
        <v>Error?</v>
      </c>
      <c r="E6268" s="2" t="s">
        <v>154</v>
      </c>
    </row>
    <row r="6269" spans="1:5">
      <c r="A6269">
        <v>6210</v>
      </c>
      <c r="B6269" s="1144">
        <f>'Acct Summary 7-9'!G82</f>
        <v>75784</v>
      </c>
      <c r="D6269" s="2" t="str">
        <f t="shared" ref="D6269:D6332" si="97">IF(ISBLANK(B6269),"OK",IF(A6269-B6269=0,"OK","Error?"))</f>
        <v>Error?</v>
      </c>
      <c r="E6269" s="2" t="s">
        <v>154</v>
      </c>
    </row>
    <row r="6270" spans="1:5">
      <c r="A6270">
        <v>6211</v>
      </c>
      <c r="B6270" s="1144">
        <f>'Acct Summary 7-9'!H82</f>
        <v>0</v>
      </c>
      <c r="D6270" s="2" t="str">
        <f t="shared" si="97"/>
        <v>Error?</v>
      </c>
      <c r="E6270" s="2" t="s">
        <v>154</v>
      </c>
    </row>
    <row r="6271" spans="1:5">
      <c r="A6271">
        <v>6212</v>
      </c>
      <c r="B6271" s="1144">
        <f>'Acct Summary 7-9'!I82</f>
        <v>-157426</v>
      </c>
      <c r="D6271" s="2" t="str">
        <f t="shared" si="97"/>
        <v>Error?</v>
      </c>
      <c r="E6271" s="2" t="s">
        <v>154</v>
      </c>
    </row>
    <row r="6272" spans="1:5">
      <c r="A6272">
        <v>6213</v>
      </c>
      <c r="B6272" s="1144">
        <f>'Acct Summary 7-9'!J82</f>
        <v>18095</v>
      </c>
      <c r="D6272" s="2" t="str">
        <f t="shared" si="97"/>
        <v>Error?</v>
      </c>
      <c r="E6272" s="2" t="s">
        <v>154</v>
      </c>
    </row>
    <row r="6273" spans="1:5">
      <c r="A6273">
        <v>6214</v>
      </c>
      <c r="B6273" s="1144">
        <f>'Acct Summary 7-9'!K82</f>
        <v>952</v>
      </c>
      <c r="D6273" s="2" t="str">
        <f t="shared" si="97"/>
        <v>Error?</v>
      </c>
      <c r="E6273" s="2" t="s">
        <v>154</v>
      </c>
    </row>
    <row r="6274" spans="1:5">
      <c r="A6274">
        <v>6215</v>
      </c>
      <c r="B6274" s="1144">
        <f>'Acct Summary 7-9'!C83</f>
        <v>-5.2760463878449654E-2</v>
      </c>
      <c r="D6274" s="2" t="str">
        <f t="shared" si="97"/>
        <v>Error?</v>
      </c>
      <c r="E6274" s="2" t="s">
        <v>154</v>
      </c>
    </row>
    <row r="6275" spans="1:5">
      <c r="A6275">
        <v>6216</v>
      </c>
      <c r="B6275" s="1144">
        <f>'Acct Summary 7-9'!D83</f>
        <v>0.70163595354930264</v>
      </c>
      <c r="D6275" s="2" t="str">
        <f t="shared" si="97"/>
        <v>Error?</v>
      </c>
      <c r="E6275" s="2" t="s">
        <v>154</v>
      </c>
    </row>
    <row r="6276" spans="1:5">
      <c r="A6276">
        <v>6217</v>
      </c>
      <c r="B6276" s="1144">
        <f>'Acct Summary 7-9'!E83</f>
        <v>-8.9533280231868601E-2</v>
      </c>
      <c r="D6276" s="2" t="str">
        <f t="shared" si="97"/>
        <v>Error?</v>
      </c>
      <c r="E6276" s="2" t="s">
        <v>154</v>
      </c>
    </row>
    <row r="6277" spans="1:5">
      <c r="A6277">
        <v>6218</v>
      </c>
      <c r="B6277" s="1144">
        <f>'Acct Summary 7-9'!F83</f>
        <v>3.702354781487702E-3</v>
      </c>
      <c r="D6277" s="2" t="str">
        <f t="shared" si="97"/>
        <v>Error?</v>
      </c>
      <c r="E6277" s="2" t="s">
        <v>154</v>
      </c>
    </row>
    <row r="6278" spans="1:5">
      <c r="A6278">
        <v>6219</v>
      </c>
      <c r="B6278" s="1144">
        <f>'Acct Summary 7-9'!G83</f>
        <v>0.13751580949131997</v>
      </c>
      <c r="D6278" s="2" t="str">
        <f t="shared" si="97"/>
        <v>Error?</v>
      </c>
      <c r="E6278" s="2" t="s">
        <v>154</v>
      </c>
    </row>
    <row r="6279" spans="1:5">
      <c r="A6279">
        <v>6220</v>
      </c>
      <c r="B6279" s="1144" t="e">
        <f>'Acct Summary 7-9'!H83</f>
        <v>#DIV/0!</v>
      </c>
      <c r="D6279" s="2" t="e">
        <f t="shared" si="97"/>
        <v>#DIV/0!</v>
      </c>
      <c r="E6279" s="2" t="s">
        <v>154</v>
      </c>
    </row>
    <row r="6280" spans="1:5">
      <c r="A6280">
        <v>6221</v>
      </c>
      <c r="B6280" s="1144">
        <f>'Acct Summary 7-9'!I83</f>
        <v>-0.11578480527609086</v>
      </c>
      <c r="D6280" s="2" t="str">
        <f t="shared" si="97"/>
        <v>Error?</v>
      </c>
      <c r="E6280" s="2" t="s">
        <v>154</v>
      </c>
    </row>
    <row r="6281" spans="1:5">
      <c r="A6281">
        <v>6222</v>
      </c>
      <c r="B6281" s="1144">
        <f>'Acct Summary 7-9'!J83</f>
        <v>5.9318727933728242E-2</v>
      </c>
      <c r="D6281" s="2" t="str">
        <f t="shared" si="97"/>
        <v>Error?</v>
      </c>
      <c r="E6281" s="2" t="s">
        <v>154</v>
      </c>
    </row>
    <row r="6282" spans="1:5">
      <c r="A6282">
        <v>6223</v>
      </c>
      <c r="B6282" s="1144">
        <f>'Acct Summary 7-9'!K83</f>
        <v>1.3830374524217683E-2</v>
      </c>
      <c r="D6282" s="2" t="str">
        <f t="shared" si="97"/>
        <v>Error?</v>
      </c>
      <c r="E6282" s="2" t="s">
        <v>154</v>
      </c>
    </row>
    <row r="6283" spans="1:5">
      <c r="A6283">
        <v>6224</v>
      </c>
      <c r="B6283" s="1144">
        <f>'Acct Summary 7-9'!E37</f>
        <v>0</v>
      </c>
      <c r="D6283" s="2" t="str">
        <f t="shared" si="97"/>
        <v>Error?</v>
      </c>
      <c r="E6283" s="2" t="s">
        <v>154</v>
      </c>
    </row>
    <row r="6284" spans="1:5">
      <c r="A6284">
        <v>6225</v>
      </c>
      <c r="B6284" s="1144">
        <f>'Acct Summary 7-9'!E38</f>
        <v>0</v>
      </c>
      <c r="D6284" s="2" t="str">
        <f t="shared" si="97"/>
        <v>Error?</v>
      </c>
      <c r="E6284" s="2" t="s">
        <v>154</v>
      </c>
    </row>
    <row r="6285" spans="1:5">
      <c r="A6285">
        <v>6226</v>
      </c>
      <c r="B6285" s="1144">
        <f>'Acct Summary 7-9'!E39</f>
        <v>0</v>
      </c>
      <c r="D6285" s="2" t="str">
        <f t="shared" si="97"/>
        <v>Error?</v>
      </c>
      <c r="E6285" s="2" t="s">
        <v>154</v>
      </c>
    </row>
    <row r="6286" spans="1:5">
      <c r="A6286">
        <v>6227</v>
      </c>
      <c r="B6286" s="1144">
        <f>'Acct Summary 7-9'!E40</f>
        <v>0</v>
      </c>
      <c r="D6286" s="2" t="str">
        <f t="shared" si="97"/>
        <v>Error?</v>
      </c>
      <c r="E6286" s="2" t="s">
        <v>154</v>
      </c>
    </row>
    <row r="6287" spans="1:5">
      <c r="A6287">
        <v>6228</v>
      </c>
      <c r="B6287" s="1144">
        <f>'Acct Summary 7-9'!H41</f>
        <v>0</v>
      </c>
      <c r="D6287" s="2" t="str">
        <f t="shared" si="97"/>
        <v>Error?</v>
      </c>
      <c r="E6287" s="2" t="s">
        <v>154</v>
      </c>
    </row>
    <row r="6288" spans="1:5">
      <c r="A6288">
        <v>6229</v>
      </c>
      <c r="B6288" s="1144">
        <f>'Acct Summary 7-9'!C42</f>
        <v>0</v>
      </c>
      <c r="D6288" s="2" t="str">
        <f t="shared" si="97"/>
        <v>Error?</v>
      </c>
      <c r="E6288" s="2" t="s">
        <v>154</v>
      </c>
    </row>
    <row r="6289" spans="1:5">
      <c r="A6289">
        <v>6230</v>
      </c>
      <c r="B6289" s="1144">
        <f>'Acct Summary 7-9'!D42</f>
        <v>0</v>
      </c>
      <c r="D6289" s="2" t="str">
        <f t="shared" si="97"/>
        <v>Error?</v>
      </c>
      <c r="E6289" s="2" t="s">
        <v>154</v>
      </c>
    </row>
    <row r="6290" spans="1:5">
      <c r="A6290">
        <v>6231</v>
      </c>
      <c r="B6290" s="1144">
        <f>'Acct Summary 7-9'!E42</f>
        <v>0</v>
      </c>
      <c r="D6290" s="2" t="str">
        <f t="shared" si="97"/>
        <v>Error?</v>
      </c>
      <c r="E6290" s="2" t="s">
        <v>154</v>
      </c>
    </row>
    <row r="6291" spans="1:5">
      <c r="A6291">
        <v>6232</v>
      </c>
      <c r="B6291" s="1144">
        <f>'Acct Summary 7-9'!F42</f>
        <v>0</v>
      </c>
      <c r="D6291" s="2" t="str">
        <f t="shared" si="97"/>
        <v>Error?</v>
      </c>
      <c r="E6291" s="2" t="s">
        <v>154</v>
      </c>
    </row>
    <row r="6292" spans="1:5">
      <c r="A6292">
        <v>6233</v>
      </c>
      <c r="B6292" s="1144">
        <f>'Acct Summary 7-9'!G42</f>
        <v>0</v>
      </c>
      <c r="D6292" s="2" t="str">
        <f t="shared" si="97"/>
        <v>Error?</v>
      </c>
      <c r="E6292" s="2" t="s">
        <v>154</v>
      </c>
    </row>
    <row r="6293" spans="1:5">
      <c r="A6293">
        <v>6234</v>
      </c>
      <c r="B6293" s="1144">
        <f>'Acct Summary 7-9'!H42</f>
        <v>0</v>
      </c>
      <c r="D6293" s="2" t="str">
        <f t="shared" si="97"/>
        <v>Error?</v>
      </c>
      <c r="E6293" s="2" t="s">
        <v>154</v>
      </c>
    </row>
    <row r="6294" spans="1:5">
      <c r="A6294">
        <v>6235</v>
      </c>
      <c r="B6294" s="1144">
        <f>'Acct Summary 7-9'!K42</f>
        <v>0</v>
      </c>
      <c r="D6294" s="2" t="str">
        <f t="shared" si="97"/>
        <v>Error?</v>
      </c>
      <c r="E6294" s="2" t="s">
        <v>154</v>
      </c>
    </row>
    <row r="6295" spans="1:5">
      <c r="A6295">
        <v>6236</v>
      </c>
      <c r="B6295" s="1144">
        <f>'Assets-Liab 5-6'!M15</f>
        <v>0</v>
      </c>
      <c r="D6295" s="2" t="str">
        <f t="shared" si="97"/>
        <v>Error?</v>
      </c>
      <c r="E6295" s="2" t="s">
        <v>154</v>
      </c>
    </row>
    <row r="6296" spans="1:5">
      <c r="A6296">
        <v>6237</v>
      </c>
      <c r="B6296" s="1144">
        <f>'Revenues 10-15'!J5</f>
        <v>293537</v>
      </c>
      <c r="D6296" s="2" t="str">
        <f t="shared" si="97"/>
        <v>Error?</v>
      </c>
      <c r="E6296" s="2" t="s">
        <v>154</v>
      </c>
    </row>
    <row r="6297" spans="1:5">
      <c r="A6297">
        <v>6238</v>
      </c>
      <c r="B6297" s="1144">
        <f>'Revenues 10-15'!H7</f>
        <v>0</v>
      </c>
      <c r="D6297" s="2" t="str">
        <f t="shared" si="97"/>
        <v>Error?</v>
      </c>
      <c r="E6297" s="2" t="s">
        <v>154</v>
      </c>
    </row>
    <row r="6298" spans="1:5">
      <c r="A6298">
        <v>6239</v>
      </c>
      <c r="B6298" s="1144">
        <f>'Revenues 10-15'!J11</f>
        <v>0</v>
      </c>
      <c r="D6298" s="2" t="str">
        <f t="shared" si="97"/>
        <v>Error?</v>
      </c>
      <c r="E6298" s="2" t="s">
        <v>154</v>
      </c>
    </row>
    <row r="6299" spans="1:5">
      <c r="A6299">
        <v>6240</v>
      </c>
      <c r="B6299" s="1144">
        <f>'Revenues 10-15'!J12</f>
        <v>293537</v>
      </c>
      <c r="D6299" s="2" t="str">
        <f t="shared" si="97"/>
        <v>Error?</v>
      </c>
      <c r="E6299" s="2" t="s">
        <v>154</v>
      </c>
    </row>
    <row r="6300" spans="1:5">
      <c r="A6300">
        <v>6241</v>
      </c>
      <c r="B6300" s="1144">
        <f>'Revenues 10-15'!J14</f>
        <v>0</v>
      </c>
      <c r="D6300" s="2" t="str">
        <f t="shared" si="97"/>
        <v>Error?</v>
      </c>
      <c r="E6300" s="2" t="s">
        <v>154</v>
      </c>
    </row>
    <row r="6301" spans="1:5">
      <c r="A6301">
        <v>6242</v>
      </c>
      <c r="B6301" s="1144">
        <f>'Revenues 10-15'!J15</f>
        <v>0</v>
      </c>
      <c r="D6301" s="2" t="str">
        <f t="shared" si="97"/>
        <v>Error?</v>
      </c>
      <c r="E6301" s="2" t="s">
        <v>154</v>
      </c>
    </row>
    <row r="6302" spans="1:5">
      <c r="A6302">
        <v>6243</v>
      </c>
      <c r="B6302" s="1144">
        <f>'Revenues 10-15'!J16</f>
        <v>0</v>
      </c>
      <c r="D6302" s="2" t="str">
        <f t="shared" si="97"/>
        <v>Error?</v>
      </c>
      <c r="E6302" s="2" t="s">
        <v>154</v>
      </c>
    </row>
    <row r="6303" spans="1:5">
      <c r="A6303">
        <v>6244</v>
      </c>
      <c r="B6303" s="1144">
        <f>'Revenues 10-15'!J17</f>
        <v>0</v>
      </c>
      <c r="D6303" s="2" t="str">
        <f t="shared" si="97"/>
        <v>Error?</v>
      </c>
      <c r="E6303" s="2" t="s">
        <v>154</v>
      </c>
    </row>
    <row r="6304" spans="1:5">
      <c r="A6304">
        <v>6245</v>
      </c>
      <c r="B6304" s="1144">
        <f>'Revenues 10-15'!J18</f>
        <v>0</v>
      </c>
      <c r="D6304" s="2" t="str">
        <f t="shared" si="97"/>
        <v>Error?</v>
      </c>
      <c r="E6304" s="2" t="s">
        <v>154</v>
      </c>
    </row>
    <row r="6305" spans="1:5">
      <c r="A6305">
        <v>6246</v>
      </c>
      <c r="B6305" s="1144">
        <f>'Revenues 10-15'!C23</f>
        <v>0</v>
      </c>
      <c r="D6305" s="2" t="str">
        <f t="shared" si="97"/>
        <v>Error?</v>
      </c>
      <c r="E6305" s="2" t="s">
        <v>154</v>
      </c>
    </row>
    <row r="6306" spans="1:5">
      <c r="A6306">
        <v>6247</v>
      </c>
      <c r="B6306" s="1144">
        <f>'Revenues 10-15'!C27</f>
        <v>0</v>
      </c>
      <c r="D6306" s="2" t="str">
        <f t="shared" si="97"/>
        <v>Error?</v>
      </c>
      <c r="E6306" s="2" t="s">
        <v>154</v>
      </c>
    </row>
    <row r="6307" spans="1:5">
      <c r="A6307">
        <v>6248</v>
      </c>
      <c r="B6307" s="1144">
        <f>'Revenues 10-15'!C31</f>
        <v>0</v>
      </c>
      <c r="D6307" s="2" t="str">
        <f t="shared" si="97"/>
        <v>Error?</v>
      </c>
      <c r="E6307" s="2" t="s">
        <v>154</v>
      </c>
    </row>
    <row r="6308" spans="1:5">
      <c r="A6308">
        <v>6249</v>
      </c>
      <c r="B6308" s="1144">
        <f>'Revenues 10-15'!C35</f>
        <v>0</v>
      </c>
      <c r="D6308" s="2" t="str">
        <f t="shared" si="97"/>
        <v>Error?</v>
      </c>
      <c r="E6308" s="2" t="s">
        <v>154</v>
      </c>
    </row>
    <row r="6309" spans="1:5">
      <c r="A6309">
        <v>6250</v>
      </c>
      <c r="B6309" s="1144">
        <f>'Revenues 10-15'!C39</f>
        <v>0</v>
      </c>
      <c r="D6309" s="2" t="str">
        <f t="shared" si="97"/>
        <v>Error?</v>
      </c>
      <c r="E6309" s="2" t="s">
        <v>154</v>
      </c>
    </row>
    <row r="6310" spans="1:5">
      <c r="A6310">
        <v>6251</v>
      </c>
      <c r="B6310" s="1144">
        <f>'Revenues 10-15'!F46</f>
        <v>0</v>
      </c>
      <c r="D6310" s="2" t="str">
        <f t="shared" si="97"/>
        <v>Error?</v>
      </c>
      <c r="E6310" s="2" t="s">
        <v>154</v>
      </c>
    </row>
    <row r="6311" spans="1:5">
      <c r="A6311">
        <v>6252</v>
      </c>
      <c r="B6311" s="1144">
        <f>'Revenues 10-15'!F50</f>
        <v>0</v>
      </c>
      <c r="D6311" s="2" t="str">
        <f t="shared" si="97"/>
        <v>Error?</v>
      </c>
      <c r="E6311" s="2" t="s">
        <v>154</v>
      </c>
    </row>
    <row r="6312" spans="1:5">
      <c r="A6312">
        <v>6253</v>
      </c>
      <c r="B6312" s="1144">
        <f>'Revenues 10-15'!F54</f>
        <v>0</v>
      </c>
      <c r="D6312" s="2" t="str">
        <f t="shared" si="97"/>
        <v>Error?</v>
      </c>
      <c r="E6312" s="2" t="s">
        <v>154</v>
      </c>
    </row>
    <row r="6313" spans="1:5">
      <c r="A6313">
        <v>6254</v>
      </c>
      <c r="B6313" s="1144">
        <f>'Revenues 10-15'!F62</f>
        <v>0</v>
      </c>
      <c r="D6313" s="2" t="str">
        <f t="shared" si="97"/>
        <v>Error?</v>
      </c>
      <c r="E6313" s="2" t="s">
        <v>154</v>
      </c>
    </row>
    <row r="6314" spans="1:5">
      <c r="A6314">
        <v>6255</v>
      </c>
      <c r="B6314" s="1144">
        <f>'Revenues 10-15'!J65</f>
        <v>3937</v>
      </c>
      <c r="D6314" s="2" t="str">
        <f t="shared" si="97"/>
        <v>Error?</v>
      </c>
      <c r="E6314" s="2" t="s">
        <v>154</v>
      </c>
    </row>
    <row r="6315" spans="1:5">
      <c r="A6315">
        <v>6256</v>
      </c>
      <c r="B6315" s="1144">
        <f>'Revenues 10-15'!J66</f>
        <v>0</v>
      </c>
      <c r="D6315" s="2" t="str">
        <f t="shared" si="97"/>
        <v>Error?</v>
      </c>
      <c r="E6315" s="2" t="s">
        <v>154</v>
      </c>
    </row>
    <row r="6316" spans="1:5">
      <c r="A6316">
        <v>6257</v>
      </c>
      <c r="B6316" s="1144">
        <f>'Revenues 10-15'!J67</f>
        <v>3937</v>
      </c>
      <c r="D6316" s="2" t="str">
        <f t="shared" si="97"/>
        <v>Error?</v>
      </c>
      <c r="E6316" s="2" t="s">
        <v>154</v>
      </c>
    </row>
    <row r="6317" spans="1:5">
      <c r="A6317">
        <v>6258</v>
      </c>
      <c r="B6317" s="1144">
        <f>'Revenues 10-15'!J98</f>
        <v>0</v>
      </c>
      <c r="D6317" s="2" t="str">
        <f t="shared" si="97"/>
        <v>Error?</v>
      </c>
      <c r="E6317" s="2" t="s">
        <v>154</v>
      </c>
    </row>
    <row r="6318" spans="1:5">
      <c r="A6318">
        <v>6259</v>
      </c>
      <c r="B6318" s="1144">
        <f>'Revenues 10-15'!C99</f>
        <v>0</v>
      </c>
      <c r="D6318" s="2" t="str">
        <f t="shared" si="97"/>
        <v>Error?</v>
      </c>
      <c r="E6318" s="2" t="s">
        <v>154</v>
      </c>
    </row>
    <row r="6319" spans="1:5">
      <c r="A6319">
        <v>6260</v>
      </c>
      <c r="B6319" s="1144">
        <f>'Revenues 10-15'!D99</f>
        <v>0</v>
      </c>
      <c r="D6319" s="2" t="str">
        <f t="shared" si="97"/>
        <v>Error?</v>
      </c>
      <c r="E6319" s="2" t="s">
        <v>154</v>
      </c>
    </row>
    <row r="6320" spans="1:5">
      <c r="A6320">
        <v>6261</v>
      </c>
      <c r="B6320" s="1144">
        <f>'Revenues 10-15'!E99</f>
        <v>0</v>
      </c>
      <c r="D6320" s="2" t="str">
        <f t="shared" si="97"/>
        <v>Error?</v>
      </c>
      <c r="E6320" s="2" t="s">
        <v>154</v>
      </c>
    </row>
    <row r="6321" spans="1:5">
      <c r="A6321">
        <v>6262</v>
      </c>
      <c r="B6321" s="1144">
        <f>'Revenues 10-15'!F99</f>
        <v>0</v>
      </c>
      <c r="D6321" s="2" t="str">
        <f t="shared" si="97"/>
        <v>Error?</v>
      </c>
      <c r="E6321" s="2" t="s">
        <v>154</v>
      </c>
    </row>
    <row r="6322" spans="1:5">
      <c r="A6322">
        <v>6263</v>
      </c>
      <c r="B6322" s="1144">
        <f>'Revenues 10-15'!G99</f>
        <v>0</v>
      </c>
      <c r="D6322" s="2" t="str">
        <f t="shared" si="97"/>
        <v>Error?</v>
      </c>
      <c r="E6322" s="2" t="s">
        <v>154</v>
      </c>
    </row>
    <row r="6323" spans="1:5">
      <c r="A6323">
        <v>6264</v>
      </c>
      <c r="B6323" s="1144">
        <f>'Revenues 10-15'!H99</f>
        <v>0</v>
      </c>
      <c r="D6323" s="2" t="str">
        <f t="shared" si="97"/>
        <v>Error?</v>
      </c>
      <c r="E6323" s="2" t="s">
        <v>154</v>
      </c>
    </row>
    <row r="6324" spans="1:5">
      <c r="A6324">
        <v>6265</v>
      </c>
      <c r="B6324" s="1144">
        <f>'Revenues 10-15'!I99</f>
        <v>0</v>
      </c>
      <c r="D6324" s="2" t="str">
        <f t="shared" si="97"/>
        <v>Error?</v>
      </c>
      <c r="E6324" s="2" t="s">
        <v>154</v>
      </c>
    </row>
    <row r="6325" spans="1:5">
      <c r="A6325">
        <v>6266</v>
      </c>
      <c r="B6325" s="1144">
        <f>'Revenues 10-15'!J99</f>
        <v>0</v>
      </c>
      <c r="D6325" s="2" t="str">
        <f t="shared" si="97"/>
        <v>Error?</v>
      </c>
      <c r="E6325" s="2" t="s">
        <v>154</v>
      </c>
    </row>
    <row r="6326" spans="1:5">
      <c r="A6326">
        <v>6267</v>
      </c>
      <c r="B6326" s="1144">
        <f>'Revenues 10-15'!K99</f>
        <v>0</v>
      </c>
      <c r="D6326" s="2" t="str">
        <f t="shared" si="97"/>
        <v>Error?</v>
      </c>
      <c r="E6326" s="2" t="s">
        <v>154</v>
      </c>
    </row>
    <row r="6327" spans="1:5">
      <c r="A6327">
        <v>6268</v>
      </c>
      <c r="B6327" s="1144">
        <f>'Revenues 10-15'!J101</f>
        <v>0</v>
      </c>
      <c r="D6327" s="2" t="str">
        <f t="shared" si="97"/>
        <v>Error?</v>
      </c>
      <c r="E6327" s="2" t="s">
        <v>154</v>
      </c>
    </row>
    <row r="6328" spans="1:5">
      <c r="A6328">
        <v>6269</v>
      </c>
      <c r="B6328" s="1144">
        <f>'Revenues 10-15'!C102</f>
        <v>0</v>
      </c>
      <c r="D6328" s="2" t="str">
        <f t="shared" si="97"/>
        <v>Error?</v>
      </c>
      <c r="E6328" s="2" t="s">
        <v>154</v>
      </c>
    </row>
    <row r="6329" spans="1:5">
      <c r="A6329">
        <v>6270</v>
      </c>
      <c r="B6329" s="1144">
        <f>'Revenues 10-15'!D102</f>
        <v>0</v>
      </c>
      <c r="D6329" s="2" t="str">
        <f t="shared" si="97"/>
        <v>Error?</v>
      </c>
      <c r="E6329" s="2" t="s">
        <v>154</v>
      </c>
    </row>
    <row r="6330" spans="1:5">
      <c r="A6330">
        <v>6271</v>
      </c>
      <c r="B6330" s="1144">
        <f>'Revenues 10-15'!E102</f>
        <v>0</v>
      </c>
      <c r="D6330" s="2" t="str">
        <f t="shared" si="97"/>
        <v>Error?</v>
      </c>
      <c r="E6330" s="2" t="s">
        <v>154</v>
      </c>
    </row>
    <row r="6331" spans="1:5">
      <c r="A6331">
        <v>6272</v>
      </c>
      <c r="B6331" s="1144">
        <f>'Revenues 10-15'!F102</f>
        <v>0</v>
      </c>
      <c r="D6331" s="2" t="str">
        <f t="shared" si="97"/>
        <v>Error?</v>
      </c>
      <c r="E6331" s="2" t="s">
        <v>154</v>
      </c>
    </row>
    <row r="6332" spans="1:5">
      <c r="A6332">
        <v>6273</v>
      </c>
      <c r="B6332" s="1144">
        <f>'Revenues 10-15'!G102</f>
        <v>0</v>
      </c>
      <c r="D6332" s="2" t="str">
        <f t="shared" si="97"/>
        <v>Error?</v>
      </c>
      <c r="E6332" s="2" t="s">
        <v>154</v>
      </c>
    </row>
    <row r="6333" spans="1:5">
      <c r="A6333">
        <v>6274</v>
      </c>
      <c r="B6333" s="1144">
        <f>'Revenues 10-15'!H102</f>
        <v>0</v>
      </c>
      <c r="D6333" s="2" t="str">
        <f t="shared" ref="D6333:D6396" si="98">IF(ISBLANK(B6333),"OK",IF(A6333-B6333=0,"OK","Error?"))</f>
        <v>Error?</v>
      </c>
      <c r="E6333" s="2" t="s">
        <v>154</v>
      </c>
    </row>
    <row r="6334" spans="1:5">
      <c r="A6334">
        <v>6275</v>
      </c>
      <c r="B6334" s="1144">
        <f>'Revenues 10-15'!I102</f>
        <v>0</v>
      </c>
      <c r="D6334" s="2" t="str">
        <f t="shared" si="98"/>
        <v>Error?</v>
      </c>
      <c r="E6334" s="2" t="s">
        <v>154</v>
      </c>
    </row>
    <row r="6335" spans="1:5">
      <c r="A6335">
        <v>6276</v>
      </c>
      <c r="B6335" s="1144">
        <f>'Revenues 10-15'!J102</f>
        <v>0</v>
      </c>
      <c r="D6335" s="2" t="str">
        <f t="shared" si="98"/>
        <v>Error?</v>
      </c>
      <c r="E6335" s="2" t="s">
        <v>154</v>
      </c>
    </row>
    <row r="6336" spans="1:5">
      <c r="A6336">
        <v>6277</v>
      </c>
      <c r="B6336" s="1144">
        <f>'Revenues 10-15'!K102</f>
        <v>0</v>
      </c>
      <c r="D6336" s="2" t="str">
        <f t="shared" si="98"/>
        <v>Error?</v>
      </c>
      <c r="E6336" s="2" t="s">
        <v>154</v>
      </c>
    </row>
    <row r="6337" spans="1:5">
      <c r="A6337">
        <v>6278</v>
      </c>
      <c r="B6337" s="1144">
        <f>'Revenues 10-15'!C103</f>
        <v>0</v>
      </c>
      <c r="D6337" s="2" t="str">
        <f t="shared" si="98"/>
        <v>Error?</v>
      </c>
      <c r="E6337" s="2" t="s">
        <v>154</v>
      </c>
    </row>
    <row r="6338" spans="1:5">
      <c r="A6338">
        <v>6279</v>
      </c>
      <c r="B6338" s="1144">
        <f>'Revenues 10-15'!C104</f>
        <v>0</v>
      </c>
      <c r="D6338" s="2" t="str">
        <f t="shared" si="98"/>
        <v>Error?</v>
      </c>
      <c r="E6338" s="2" t="s">
        <v>154</v>
      </c>
    </row>
    <row r="6339" spans="1:5">
      <c r="A6339">
        <v>6280</v>
      </c>
      <c r="B6339" s="1144">
        <f>'Revenues 10-15'!D104</f>
        <v>0</v>
      </c>
      <c r="D6339" s="2" t="str">
        <f t="shared" si="98"/>
        <v>Error?</v>
      </c>
      <c r="E6339" s="2" t="s">
        <v>154</v>
      </c>
    </row>
    <row r="6340" spans="1:5">
      <c r="A6340">
        <v>6281</v>
      </c>
      <c r="B6340" s="1144">
        <f>'Revenues 10-15'!E104</f>
        <v>0</v>
      </c>
      <c r="D6340" s="2" t="str">
        <f t="shared" si="98"/>
        <v>Error?</v>
      </c>
      <c r="E6340" s="2" t="s">
        <v>154</v>
      </c>
    </row>
    <row r="6341" spans="1:5">
      <c r="A6341">
        <v>6282</v>
      </c>
      <c r="B6341" s="1144">
        <f>'Revenues 10-15'!F104</f>
        <v>0</v>
      </c>
      <c r="D6341" s="2" t="str">
        <f t="shared" si="98"/>
        <v>Error?</v>
      </c>
      <c r="E6341" s="2" t="s">
        <v>154</v>
      </c>
    </row>
    <row r="6342" spans="1:5">
      <c r="A6342">
        <v>6283</v>
      </c>
      <c r="B6342" s="1144">
        <f>'Revenues 10-15'!G104</f>
        <v>0</v>
      </c>
      <c r="D6342" s="2" t="str">
        <f t="shared" si="98"/>
        <v>Error?</v>
      </c>
      <c r="E6342" s="2" t="s">
        <v>154</v>
      </c>
    </row>
    <row r="6343" spans="1:5">
      <c r="A6343">
        <v>6284</v>
      </c>
      <c r="B6343" s="1144">
        <f>'Revenues 10-15'!H104</f>
        <v>0</v>
      </c>
      <c r="D6343" s="2" t="str">
        <f t="shared" si="98"/>
        <v>Error?</v>
      </c>
      <c r="E6343" s="2" t="s">
        <v>154</v>
      </c>
    </row>
    <row r="6344" spans="1:5">
      <c r="A6344">
        <v>6285</v>
      </c>
      <c r="B6344" s="1144">
        <f>'Revenues 10-15'!I104</f>
        <v>0</v>
      </c>
      <c r="D6344" s="2" t="str">
        <f t="shared" si="98"/>
        <v>Error?</v>
      </c>
      <c r="E6344" s="2" t="s">
        <v>154</v>
      </c>
    </row>
    <row r="6345" spans="1:5">
      <c r="A6345">
        <v>6286</v>
      </c>
      <c r="B6345" s="1144">
        <f>'Revenues 10-15'!J104</f>
        <v>0</v>
      </c>
      <c r="D6345" s="2" t="str">
        <f t="shared" si="98"/>
        <v>Error?</v>
      </c>
      <c r="E6345" s="2" t="s">
        <v>154</v>
      </c>
    </row>
    <row r="6346" spans="1:5">
      <c r="A6346">
        <v>6287</v>
      </c>
      <c r="B6346" s="1144">
        <f>'Revenues 10-15'!K104</f>
        <v>0</v>
      </c>
      <c r="D6346" s="2" t="str">
        <f t="shared" si="98"/>
        <v>Error?</v>
      </c>
      <c r="E6346" s="2" t="s">
        <v>154</v>
      </c>
    </row>
    <row r="6347" spans="1:5">
      <c r="A6347">
        <v>6288</v>
      </c>
      <c r="B6347" s="1144">
        <f>'Revenues 10-15'!G106</f>
        <v>0</v>
      </c>
      <c r="D6347" s="2" t="str">
        <f t="shared" si="98"/>
        <v>Error?</v>
      </c>
      <c r="E6347" s="2" t="s">
        <v>154</v>
      </c>
    </row>
    <row r="6348" spans="1:5">
      <c r="A6348">
        <v>6289</v>
      </c>
      <c r="B6348" s="1144">
        <f>'Revenues 10-15'!J109</f>
        <v>0</v>
      </c>
      <c r="D6348" s="2" t="str">
        <f t="shared" si="98"/>
        <v>Error?</v>
      </c>
      <c r="E6348" s="2" t="s">
        <v>154</v>
      </c>
    </row>
    <row r="6349" spans="1:5">
      <c r="A6349">
        <v>6290</v>
      </c>
      <c r="B6349" s="1144">
        <f>'Revenues 10-15'!J110</f>
        <v>0</v>
      </c>
      <c r="D6349" s="2" t="str">
        <f t="shared" si="98"/>
        <v>Error?</v>
      </c>
      <c r="E6349" s="2" t="s">
        <v>154</v>
      </c>
    </row>
    <row r="6350" spans="1:5">
      <c r="A6350">
        <v>6291</v>
      </c>
      <c r="B6350" s="1144">
        <f>'Revenues 10-15'!J111</f>
        <v>297474</v>
      </c>
      <c r="D6350" s="2" t="str">
        <f t="shared" si="98"/>
        <v>Error?</v>
      </c>
      <c r="E6350" s="2" t="s">
        <v>154</v>
      </c>
    </row>
    <row r="6351" spans="1:5">
      <c r="A6351">
        <v>6292</v>
      </c>
      <c r="B6351" s="1144">
        <f>'Revenues 10-15'!J120</f>
        <v>0</v>
      </c>
      <c r="D6351" s="2" t="str">
        <f t="shared" si="98"/>
        <v>Error?</v>
      </c>
      <c r="E6351" s="2" t="s">
        <v>154</v>
      </c>
    </row>
    <row r="6352" spans="1:5">
      <c r="A6352" s="119">
        <v>6293</v>
      </c>
      <c r="B6352" s="1144"/>
      <c r="D6352" s="2" t="str">
        <f t="shared" si="98"/>
        <v>OK</v>
      </c>
      <c r="E6352" s="2" t="s">
        <v>154</v>
      </c>
    </row>
    <row r="6353" spans="1:5">
      <c r="A6353">
        <v>6294</v>
      </c>
      <c r="B6353" s="1144">
        <f>'Revenues 10-15'!J121</f>
        <v>0</v>
      </c>
      <c r="D6353" s="2" t="str">
        <f t="shared" si="98"/>
        <v>Error?</v>
      </c>
      <c r="E6353" s="2" t="s">
        <v>154</v>
      </c>
    </row>
    <row r="6354" spans="1:5">
      <c r="A6354">
        <v>6295</v>
      </c>
      <c r="B6354" s="1144">
        <f>'Revenues 10-15'!J123</f>
        <v>0</v>
      </c>
      <c r="D6354" s="2" t="str">
        <f t="shared" si="98"/>
        <v>Error?</v>
      </c>
      <c r="E6354" s="2" t="s">
        <v>154</v>
      </c>
    </row>
    <row r="6355" spans="1:5">
      <c r="A6355">
        <v>6296</v>
      </c>
      <c r="B6355" s="1144">
        <f>'Revenues 10-15'!J124</f>
        <v>0</v>
      </c>
      <c r="D6355" s="2" t="str">
        <f t="shared" si="98"/>
        <v>Error?</v>
      </c>
      <c r="E6355" s="2" t="s">
        <v>154</v>
      </c>
    </row>
    <row r="6356" spans="1:5">
      <c r="A6356">
        <v>6297</v>
      </c>
      <c r="B6356" s="1144">
        <f>'Revenues 10-15'!G137</f>
        <v>0</v>
      </c>
      <c r="D6356" s="2" t="str">
        <f t="shared" si="98"/>
        <v>Error?</v>
      </c>
      <c r="E6356" s="2" t="s">
        <v>154</v>
      </c>
    </row>
    <row r="6357" spans="1:5">
      <c r="A6357">
        <v>6298</v>
      </c>
      <c r="B6357" s="1144">
        <f>'Revenues 10-15'!C139</f>
        <v>0</v>
      </c>
      <c r="D6357" s="2" t="str">
        <f t="shared" si="98"/>
        <v>Error?</v>
      </c>
      <c r="E6357" s="2" t="s">
        <v>154</v>
      </c>
    </row>
    <row r="6358" spans="1:5">
      <c r="A6358">
        <v>6299</v>
      </c>
      <c r="B6358" s="1144">
        <f>'Revenues 10-15'!D139</f>
        <v>0</v>
      </c>
      <c r="D6358" s="2" t="str">
        <f t="shared" si="98"/>
        <v>Error?</v>
      </c>
      <c r="E6358" s="2" t="s">
        <v>154</v>
      </c>
    </row>
    <row r="6359" spans="1:5">
      <c r="A6359">
        <v>6300</v>
      </c>
      <c r="B6359" s="1144">
        <f>'Revenues 10-15'!G139</f>
        <v>0</v>
      </c>
      <c r="D6359" s="2" t="str">
        <f t="shared" si="98"/>
        <v>Error?</v>
      </c>
      <c r="E6359" s="2" t="s">
        <v>154</v>
      </c>
    </row>
    <row r="6360" spans="1:5">
      <c r="A6360">
        <v>6301</v>
      </c>
      <c r="B6360" s="1144">
        <f>'Revenues 10-15'!C140</f>
        <v>0</v>
      </c>
      <c r="D6360" s="2" t="str">
        <f t="shared" si="98"/>
        <v>Error?</v>
      </c>
      <c r="E6360" s="2" t="s">
        <v>154</v>
      </c>
    </row>
    <row r="6361" spans="1:5">
      <c r="A6361">
        <v>6302</v>
      </c>
      <c r="B6361" s="1144">
        <f>'Revenues 10-15'!D140</f>
        <v>0</v>
      </c>
      <c r="D6361" s="2" t="str">
        <f t="shared" si="98"/>
        <v>Error?</v>
      </c>
      <c r="E6361" s="2" t="s">
        <v>154</v>
      </c>
    </row>
    <row r="6362" spans="1:5">
      <c r="A6362">
        <v>6303</v>
      </c>
      <c r="B6362" s="1144">
        <f>'Revenues 10-15'!G140</f>
        <v>0</v>
      </c>
      <c r="D6362" s="2" t="str">
        <f t="shared" si="98"/>
        <v>Error?</v>
      </c>
      <c r="E6362" s="2" t="s">
        <v>154</v>
      </c>
    </row>
    <row r="6363" spans="1:5">
      <c r="A6363">
        <v>6304</v>
      </c>
      <c r="B6363" s="1144">
        <f>'Revenues 10-15'!C141</f>
        <v>0</v>
      </c>
      <c r="D6363" s="2" t="str">
        <f t="shared" si="98"/>
        <v>Error?</v>
      </c>
      <c r="E6363" s="2" t="s">
        <v>154</v>
      </c>
    </row>
    <row r="6364" spans="1:5">
      <c r="A6364">
        <v>6305</v>
      </c>
      <c r="B6364" s="1144">
        <f>'Revenues 10-15'!D141</f>
        <v>0</v>
      </c>
      <c r="D6364" s="2" t="str">
        <f t="shared" si="98"/>
        <v>Error?</v>
      </c>
      <c r="E6364" s="2" t="s">
        <v>154</v>
      </c>
    </row>
    <row r="6365" spans="1:5">
      <c r="A6365">
        <v>6306</v>
      </c>
      <c r="B6365" s="1144">
        <f>'Revenues 10-15'!G141</f>
        <v>0</v>
      </c>
      <c r="D6365" s="2" t="str">
        <f t="shared" si="98"/>
        <v>Error?</v>
      </c>
      <c r="E6365" s="2" t="s">
        <v>154</v>
      </c>
    </row>
    <row r="6366" spans="1:5">
      <c r="A6366">
        <v>6307</v>
      </c>
      <c r="B6366" s="1144">
        <f>'Revenues 10-15'!E151</f>
        <v>0</v>
      </c>
      <c r="D6366" s="2" t="str">
        <f t="shared" si="98"/>
        <v>Error?</v>
      </c>
      <c r="E6366" s="2" t="s">
        <v>154</v>
      </c>
    </row>
    <row r="6367" spans="1:5">
      <c r="A6367">
        <v>6308</v>
      </c>
      <c r="B6367" s="1144">
        <f>'Revenues 10-15'!F151</f>
        <v>0</v>
      </c>
      <c r="D6367" s="2" t="str">
        <f t="shared" si="98"/>
        <v>Error?</v>
      </c>
      <c r="E6367" s="2" t="s">
        <v>154</v>
      </c>
    </row>
    <row r="6368" spans="1:5">
      <c r="A6368">
        <v>6309</v>
      </c>
      <c r="B6368" s="1144">
        <f>'Revenues 10-15'!G151</f>
        <v>0</v>
      </c>
      <c r="D6368" s="2" t="str">
        <f t="shared" si="98"/>
        <v>Error?</v>
      </c>
      <c r="E6368" s="2" t="s">
        <v>154</v>
      </c>
    </row>
    <row r="6369" spans="1:6">
      <c r="A6369">
        <v>6310</v>
      </c>
      <c r="B6369" s="1144">
        <f>'Revenues 10-15'!H151</f>
        <v>0</v>
      </c>
      <c r="D6369" s="2" t="str">
        <f t="shared" si="98"/>
        <v>Error?</v>
      </c>
      <c r="E6369" s="2" t="s">
        <v>154</v>
      </c>
    </row>
    <row r="6370" spans="1:6">
      <c r="A6370">
        <v>6311</v>
      </c>
      <c r="B6370" s="1144">
        <f>'Revenues 10-15'!I151</f>
        <v>0</v>
      </c>
      <c r="D6370" s="2" t="str">
        <f t="shared" si="98"/>
        <v>Error?</v>
      </c>
      <c r="E6370" s="2" t="s">
        <v>154</v>
      </c>
    </row>
    <row r="6371" spans="1:6">
      <c r="A6371">
        <v>6312</v>
      </c>
      <c r="B6371" s="1144">
        <f>'Revenues 10-15'!J151</f>
        <v>0</v>
      </c>
      <c r="D6371" s="2" t="str">
        <f t="shared" si="98"/>
        <v>Error?</v>
      </c>
      <c r="E6371" s="2" t="s">
        <v>154</v>
      </c>
    </row>
    <row r="6372" spans="1:6">
      <c r="A6372">
        <v>6313</v>
      </c>
      <c r="B6372" s="1144">
        <f>'Revenues 10-15'!K151</f>
        <v>0</v>
      </c>
      <c r="D6372" s="2" t="str">
        <f t="shared" si="98"/>
        <v>Error?</v>
      </c>
      <c r="E6372" s="2" t="s">
        <v>154</v>
      </c>
    </row>
    <row r="6373" spans="1:6">
      <c r="A6373">
        <v>6314</v>
      </c>
      <c r="B6373" s="1144">
        <f>'Revenues 10-15'!E152</f>
        <v>0</v>
      </c>
      <c r="D6373" s="2" t="str">
        <f t="shared" si="98"/>
        <v>Error?</v>
      </c>
      <c r="E6373" s="2" t="s">
        <v>154</v>
      </c>
    </row>
    <row r="6374" spans="1:6">
      <c r="A6374">
        <v>6315</v>
      </c>
      <c r="B6374" s="1144">
        <f>'Revenues 10-15'!H152</f>
        <v>0</v>
      </c>
      <c r="D6374" s="2" t="str">
        <f t="shared" si="98"/>
        <v>Error?</v>
      </c>
      <c r="E6374" s="2" t="s">
        <v>154</v>
      </c>
    </row>
    <row r="6375" spans="1:6">
      <c r="A6375">
        <v>6316</v>
      </c>
      <c r="B6375" s="1144">
        <f>'Revenues 10-15'!I152</f>
        <v>0</v>
      </c>
      <c r="D6375" s="2" t="str">
        <f t="shared" si="98"/>
        <v>Error?</v>
      </c>
      <c r="E6375" s="2" t="s">
        <v>154</v>
      </c>
    </row>
    <row r="6376" spans="1:6">
      <c r="A6376">
        <v>6317</v>
      </c>
      <c r="B6376" s="1144">
        <f>'Revenues 10-15'!J152</f>
        <v>0</v>
      </c>
      <c r="D6376" s="2" t="str">
        <f t="shared" si="98"/>
        <v>Error?</v>
      </c>
      <c r="E6376" s="2" t="s">
        <v>154</v>
      </c>
    </row>
    <row r="6377" spans="1:6">
      <c r="A6377">
        <v>6318</v>
      </c>
      <c r="B6377" s="1144">
        <f>'Revenues 10-15'!K152</f>
        <v>0</v>
      </c>
      <c r="D6377" s="2" t="str">
        <f t="shared" si="98"/>
        <v>Error?</v>
      </c>
      <c r="E6377" s="2" t="s">
        <v>154</v>
      </c>
    </row>
    <row r="6378" spans="1:6">
      <c r="A6378">
        <v>6319</v>
      </c>
      <c r="B6378" s="1144">
        <f>'Revenues 10-15'!G154</f>
        <v>0</v>
      </c>
      <c r="D6378" s="2" t="str">
        <f t="shared" si="98"/>
        <v>Error?</v>
      </c>
      <c r="E6378" s="2" t="s">
        <v>154</v>
      </c>
    </row>
    <row r="6379" spans="1:6">
      <c r="A6379">
        <v>6320</v>
      </c>
      <c r="B6379" s="1144">
        <f>'Revenues 10-15'!G155</f>
        <v>0</v>
      </c>
      <c r="D6379" s="2" t="str">
        <f t="shared" si="98"/>
        <v>Error?</v>
      </c>
      <c r="E6379" s="2" t="s">
        <v>154</v>
      </c>
    </row>
    <row r="6380" spans="1:6">
      <c r="A6380" s="119">
        <v>6321</v>
      </c>
      <c r="B6380" s="1144"/>
      <c r="D6380" s="2" t="str">
        <f t="shared" si="98"/>
        <v>OK</v>
      </c>
      <c r="E6380" s="2" t="s">
        <v>154</v>
      </c>
    </row>
    <row r="6381" spans="1:6">
      <c r="A6381" s="119">
        <v>6322</v>
      </c>
      <c r="B6381" s="1144"/>
      <c r="D6381" s="2" t="str">
        <f t="shared" si="98"/>
        <v>OK</v>
      </c>
      <c r="E6381" s="2" t="s">
        <v>154</v>
      </c>
    </row>
    <row r="6382" spans="1:6">
      <c r="A6382" s="119">
        <v>6323</v>
      </c>
      <c r="B6382" s="1144"/>
      <c r="D6382" s="2" t="str">
        <f t="shared" si="98"/>
        <v>OK</v>
      </c>
      <c r="E6382" s="2" t="s">
        <v>154</v>
      </c>
      <c r="F6382" s="1" t="s">
        <v>1431</v>
      </c>
    </row>
    <row r="6383" spans="1:6">
      <c r="A6383" s="119">
        <v>6324</v>
      </c>
      <c r="B6383" s="1144"/>
      <c r="D6383" s="2" t="str">
        <f t="shared" si="98"/>
        <v>OK</v>
      </c>
      <c r="E6383" s="2" t="s">
        <v>154</v>
      </c>
      <c r="F6383" s="1" t="s">
        <v>1431</v>
      </c>
    </row>
    <row r="6384" spans="1:6">
      <c r="A6384" s="119">
        <v>6325</v>
      </c>
      <c r="B6384" s="1144"/>
      <c r="D6384" s="2" t="str">
        <f t="shared" si="98"/>
        <v>OK</v>
      </c>
      <c r="E6384" s="2" t="s">
        <v>154</v>
      </c>
      <c r="F6384" s="1" t="s">
        <v>1431</v>
      </c>
    </row>
    <row r="6385" spans="1:6">
      <c r="A6385" s="119">
        <v>6326</v>
      </c>
      <c r="B6385" s="1144"/>
      <c r="D6385" s="2" t="str">
        <f t="shared" si="98"/>
        <v>OK</v>
      </c>
      <c r="E6385" s="2" t="s">
        <v>154</v>
      </c>
      <c r="F6385" s="1" t="s">
        <v>1431</v>
      </c>
    </row>
    <row r="6386" spans="1:6">
      <c r="A6386">
        <v>6327</v>
      </c>
      <c r="B6386" s="1144">
        <f>'Revenues 10-15'!C165</f>
        <v>0</v>
      </c>
      <c r="D6386" s="2" t="str">
        <f t="shared" si="98"/>
        <v>Error?</v>
      </c>
      <c r="E6386" s="2" t="s">
        <v>154</v>
      </c>
      <c r="F6386" s="1" t="s">
        <v>1431</v>
      </c>
    </row>
    <row r="6387" spans="1:6">
      <c r="A6387">
        <v>6328</v>
      </c>
      <c r="B6387" s="1144">
        <f>'Revenues 10-15'!D165</f>
        <v>0</v>
      </c>
      <c r="D6387" s="2" t="str">
        <f t="shared" si="98"/>
        <v>Error?</v>
      </c>
      <c r="E6387" s="2" t="s">
        <v>154</v>
      </c>
      <c r="F6387" s="1" t="s">
        <v>1431</v>
      </c>
    </row>
    <row r="6388" spans="1:6">
      <c r="A6388">
        <v>6329</v>
      </c>
      <c r="B6388" s="1144">
        <f>'Revenues 10-15'!E165</f>
        <v>0</v>
      </c>
      <c r="D6388" s="2" t="str">
        <f t="shared" si="98"/>
        <v>Error?</v>
      </c>
      <c r="E6388" s="2" t="s">
        <v>154</v>
      </c>
    </row>
    <row r="6389" spans="1:6">
      <c r="A6389">
        <v>6330</v>
      </c>
      <c r="B6389" s="1144">
        <f>'Revenues 10-15'!F165</f>
        <v>0</v>
      </c>
      <c r="D6389" s="2" t="str">
        <f t="shared" si="98"/>
        <v>Error?</v>
      </c>
      <c r="E6389" s="2" t="s">
        <v>154</v>
      </c>
    </row>
    <row r="6390" spans="1:6">
      <c r="A6390">
        <v>6331</v>
      </c>
      <c r="B6390" s="1144">
        <f>'Revenues 10-15'!G165</f>
        <v>0</v>
      </c>
      <c r="D6390" s="2" t="str">
        <f t="shared" si="98"/>
        <v>Error?</v>
      </c>
      <c r="E6390" s="2" t="s">
        <v>154</v>
      </c>
    </row>
    <row r="6391" spans="1:6">
      <c r="A6391">
        <v>6332</v>
      </c>
      <c r="B6391" s="1144">
        <f>'Revenues 10-15'!H165</f>
        <v>0</v>
      </c>
      <c r="D6391" s="2" t="str">
        <f t="shared" si="98"/>
        <v>Error?</v>
      </c>
      <c r="E6391" s="2" t="s">
        <v>154</v>
      </c>
    </row>
    <row r="6392" spans="1:6">
      <c r="A6392">
        <v>6333</v>
      </c>
      <c r="B6392" s="1144">
        <f>'Revenues 10-15'!K165</f>
        <v>0</v>
      </c>
      <c r="D6392" s="2" t="str">
        <f t="shared" si="98"/>
        <v>Error?</v>
      </c>
      <c r="E6392" s="2" t="s">
        <v>154</v>
      </c>
    </row>
    <row r="6393" spans="1:6">
      <c r="A6393">
        <v>6334</v>
      </c>
      <c r="B6393" s="1144">
        <f>'Revenues 10-15'!J170</f>
        <v>0</v>
      </c>
      <c r="D6393" s="2" t="str">
        <f t="shared" si="98"/>
        <v>Error?</v>
      </c>
      <c r="E6393" s="2" t="s">
        <v>154</v>
      </c>
    </row>
    <row r="6394" spans="1:6">
      <c r="A6394">
        <v>6335</v>
      </c>
      <c r="B6394" s="1144">
        <f>'Revenues 10-15'!J171</f>
        <v>0</v>
      </c>
      <c r="D6394" s="2" t="str">
        <f t="shared" si="98"/>
        <v>Error?</v>
      </c>
      <c r="E6394" s="2" t="s">
        <v>154</v>
      </c>
    </row>
    <row r="6395" spans="1:6">
      <c r="A6395">
        <v>6336</v>
      </c>
      <c r="B6395" s="1144">
        <f>'Revenues 10-15'!J172</f>
        <v>0</v>
      </c>
      <c r="D6395" s="2" t="str">
        <f t="shared" si="98"/>
        <v>Error?</v>
      </c>
      <c r="E6395" s="2" t="s">
        <v>154</v>
      </c>
    </row>
    <row r="6396" spans="1:6">
      <c r="A6396">
        <v>6337</v>
      </c>
      <c r="B6396" s="1144">
        <f>'Revenues 10-15'!J175</f>
        <v>0</v>
      </c>
      <c r="D6396" s="2" t="str">
        <f t="shared" si="98"/>
        <v>Error?</v>
      </c>
      <c r="E6396" s="2" t="s">
        <v>154</v>
      </c>
    </row>
    <row r="6397" spans="1:6">
      <c r="A6397">
        <v>6338</v>
      </c>
      <c r="B6397" s="1144">
        <f>'Revenues 10-15'!J176</f>
        <v>0</v>
      </c>
      <c r="D6397" s="2" t="str">
        <f t="shared" ref="D6397:D6460" si="99">IF(ISBLANK(B6397),"OK",IF(A6397-B6397=0,"OK","Error?"))</f>
        <v>Error?</v>
      </c>
      <c r="E6397" s="2" t="s">
        <v>154</v>
      </c>
    </row>
    <row r="6398" spans="1:6">
      <c r="A6398">
        <v>6339</v>
      </c>
      <c r="B6398" s="1144">
        <f>'Revenues 10-15'!J177</f>
        <v>0</v>
      </c>
      <c r="D6398" s="2" t="str">
        <f t="shared" si="99"/>
        <v>Error?</v>
      </c>
      <c r="E6398" s="2" t="s">
        <v>154</v>
      </c>
    </row>
    <row r="6399" spans="1:6">
      <c r="A6399">
        <v>6340</v>
      </c>
      <c r="B6399" s="1144">
        <f>'Revenues 10-15'!C192</f>
        <v>0</v>
      </c>
      <c r="D6399" s="2" t="str">
        <f t="shared" si="99"/>
        <v>Error?</v>
      </c>
      <c r="E6399" s="2" t="s">
        <v>154</v>
      </c>
    </row>
    <row r="6400" spans="1:6">
      <c r="A6400">
        <v>6341</v>
      </c>
      <c r="B6400" s="1144">
        <f>'Revenues 10-15'!G192</f>
        <v>0</v>
      </c>
      <c r="D6400" s="2" t="str">
        <f t="shared" si="99"/>
        <v>Error?</v>
      </c>
      <c r="E6400" s="2" t="s">
        <v>154</v>
      </c>
    </row>
    <row r="6401" spans="1:6">
      <c r="A6401">
        <v>6342</v>
      </c>
      <c r="B6401" s="1144">
        <f>'Revenues 10-15'!G193</f>
        <v>0</v>
      </c>
      <c r="D6401" s="2" t="str">
        <f t="shared" si="99"/>
        <v>Error?</v>
      </c>
      <c r="E6401" s="2" t="s">
        <v>154</v>
      </c>
    </row>
    <row r="6402" spans="1:6">
      <c r="A6402">
        <v>6343</v>
      </c>
      <c r="B6402" s="1144">
        <f>'Revenues 10-15'!G194</f>
        <v>0</v>
      </c>
      <c r="D6402" s="2" t="str">
        <f t="shared" si="99"/>
        <v>Error?</v>
      </c>
      <c r="E6402" s="2" t="s">
        <v>154</v>
      </c>
    </row>
    <row r="6403" spans="1:6">
      <c r="A6403">
        <v>6344</v>
      </c>
      <c r="B6403" s="1144">
        <f>'Revenues 10-15'!G195</f>
        <v>0</v>
      </c>
      <c r="D6403" s="2" t="str">
        <f t="shared" si="99"/>
        <v>Error?</v>
      </c>
      <c r="E6403" s="2" t="s">
        <v>154</v>
      </c>
    </row>
    <row r="6404" spans="1:6">
      <c r="A6404">
        <v>6345</v>
      </c>
      <c r="B6404" s="1144">
        <f>'Revenues 10-15'!G196</f>
        <v>0</v>
      </c>
      <c r="D6404" s="2" t="str">
        <f t="shared" si="99"/>
        <v>Error?</v>
      </c>
      <c r="E6404" s="2" t="s">
        <v>154</v>
      </c>
    </row>
    <row r="6405" spans="1:6">
      <c r="A6405">
        <v>6346</v>
      </c>
      <c r="B6405" s="1144">
        <f>'Revenues 10-15'!G197</f>
        <v>0</v>
      </c>
      <c r="D6405" s="2" t="str">
        <f t="shared" si="99"/>
        <v>Error?</v>
      </c>
      <c r="E6405" s="2" t="s">
        <v>154</v>
      </c>
    </row>
    <row r="6406" spans="1:6">
      <c r="A6406">
        <v>6347</v>
      </c>
      <c r="B6406" s="1144">
        <f>'Revenues 10-15'!G199</f>
        <v>0</v>
      </c>
      <c r="D6406" s="2" t="str">
        <f t="shared" si="99"/>
        <v>Error?</v>
      </c>
      <c r="E6406" s="2" t="s">
        <v>154</v>
      </c>
    </row>
    <row r="6407" spans="1:6">
      <c r="A6407">
        <v>6348</v>
      </c>
      <c r="B6407" s="1144">
        <f>'Revenues 10-15'!G200</f>
        <v>0</v>
      </c>
      <c r="D6407" s="2" t="str">
        <f t="shared" si="99"/>
        <v>Error?</v>
      </c>
      <c r="E6407" s="2" t="s">
        <v>154</v>
      </c>
    </row>
    <row r="6408" spans="1:6">
      <c r="A6408" s="119">
        <v>6349</v>
      </c>
      <c r="B6408" s="1144"/>
      <c r="D6408" s="2" t="str">
        <f t="shared" si="99"/>
        <v>OK</v>
      </c>
      <c r="E6408" s="2" t="s">
        <v>154</v>
      </c>
    </row>
    <row r="6409" spans="1:6">
      <c r="A6409" s="119">
        <v>6350</v>
      </c>
      <c r="B6409" s="1144"/>
      <c r="D6409" s="2" t="str">
        <f t="shared" si="99"/>
        <v>OK</v>
      </c>
      <c r="E6409" s="2" t="s">
        <v>154</v>
      </c>
    </row>
    <row r="6410" spans="1:6">
      <c r="A6410" s="119">
        <v>6351</v>
      </c>
      <c r="B6410" s="1144"/>
      <c r="D6410" s="2" t="str">
        <f t="shared" si="99"/>
        <v>OK</v>
      </c>
      <c r="E6410" s="2" t="s">
        <v>154</v>
      </c>
      <c r="F6410" s="1" t="s">
        <v>1431</v>
      </c>
    </row>
    <row r="6411" spans="1:6">
      <c r="A6411" s="119">
        <v>6352</v>
      </c>
      <c r="B6411" s="1144"/>
      <c r="D6411" s="2" t="str">
        <f t="shared" si="99"/>
        <v>OK</v>
      </c>
      <c r="E6411" s="2" t="s">
        <v>154</v>
      </c>
      <c r="F6411" s="1" t="s">
        <v>1431</v>
      </c>
    </row>
    <row r="6412" spans="1:6">
      <c r="A6412">
        <v>6353</v>
      </c>
      <c r="B6412" s="1144">
        <f>'Cap Outlay Deprec 32'!C3</f>
        <v>0</v>
      </c>
      <c r="D6412" s="2" t="str">
        <f t="shared" si="99"/>
        <v>Error?</v>
      </c>
      <c r="E6412" s="2" t="s">
        <v>154</v>
      </c>
      <c r="F6412" s="1" t="s">
        <v>1431</v>
      </c>
    </row>
    <row r="6413" spans="1:6">
      <c r="A6413">
        <v>6354</v>
      </c>
      <c r="B6413" s="1144">
        <f>'Cap Outlay Deprec 32'!D3</f>
        <v>0</v>
      </c>
      <c r="D6413" s="2" t="str">
        <f t="shared" si="99"/>
        <v>Error?</v>
      </c>
      <c r="E6413" s="2" t="s">
        <v>154</v>
      </c>
      <c r="F6413" s="1" t="s">
        <v>1431</v>
      </c>
    </row>
    <row r="6414" spans="1:6">
      <c r="A6414" s="119">
        <v>6355</v>
      </c>
      <c r="B6414" s="1144"/>
      <c r="D6414" s="2" t="str">
        <f t="shared" si="99"/>
        <v>OK</v>
      </c>
      <c r="E6414" s="4" t="s">
        <v>1467</v>
      </c>
    </row>
    <row r="6415" spans="1:6">
      <c r="A6415" s="119">
        <v>6356</v>
      </c>
      <c r="B6415" s="1144"/>
      <c r="D6415" s="2" t="str">
        <f t="shared" si="99"/>
        <v>OK</v>
      </c>
      <c r="E6415" s="4" t="s">
        <v>1467</v>
      </c>
    </row>
    <row r="6416" spans="1:6">
      <c r="A6416" s="119">
        <v>6357</v>
      </c>
      <c r="B6416" s="1144"/>
      <c r="C6416" s="4"/>
      <c r="D6416" s="2" t="str">
        <f t="shared" si="99"/>
        <v>OK</v>
      </c>
      <c r="E6416" s="4" t="s">
        <v>1467</v>
      </c>
    </row>
    <row r="6417" spans="1:5">
      <c r="A6417" s="119">
        <v>6358</v>
      </c>
      <c r="B6417" s="1144"/>
      <c r="D6417" s="2" t="str">
        <f t="shared" si="99"/>
        <v>OK</v>
      </c>
      <c r="E6417" s="4" t="s">
        <v>1467</v>
      </c>
    </row>
    <row r="6418" spans="1:5">
      <c r="A6418" s="119">
        <v>6359</v>
      </c>
      <c r="B6418" s="1144"/>
      <c r="D6418" s="2" t="str">
        <f t="shared" si="99"/>
        <v>OK</v>
      </c>
      <c r="E6418" s="4" t="s">
        <v>1467</v>
      </c>
    </row>
    <row r="6419" spans="1:5">
      <c r="A6419" s="119">
        <v>6360</v>
      </c>
      <c r="B6419" s="1144"/>
      <c r="D6419" s="2" t="str">
        <f t="shared" si="99"/>
        <v>OK</v>
      </c>
      <c r="E6419" s="4" t="s">
        <v>1467</v>
      </c>
    </row>
    <row r="6420" spans="1:5">
      <c r="A6420" s="119">
        <v>6361</v>
      </c>
      <c r="B6420" s="1144"/>
      <c r="D6420" s="2" t="str">
        <f t="shared" si="99"/>
        <v>OK</v>
      </c>
      <c r="E6420" s="4" t="s">
        <v>1467</v>
      </c>
    </row>
    <row r="6421" spans="1:5">
      <c r="A6421" s="119">
        <v>6362</v>
      </c>
      <c r="B6421" s="1144"/>
      <c r="D6421" s="2" t="str">
        <f t="shared" si="99"/>
        <v>OK</v>
      </c>
      <c r="E6421" s="4" t="s">
        <v>1467</v>
      </c>
    </row>
    <row r="6422" spans="1:5">
      <c r="A6422" s="119">
        <v>6363</v>
      </c>
      <c r="B6422" s="1144"/>
      <c r="D6422" s="2" t="str">
        <f t="shared" si="99"/>
        <v>OK</v>
      </c>
      <c r="E6422" s="4" t="s">
        <v>1467</v>
      </c>
    </row>
    <row r="6423" spans="1:5">
      <c r="A6423" s="119">
        <v>6364</v>
      </c>
      <c r="B6423" s="1144"/>
      <c r="D6423" s="2" t="str">
        <f t="shared" si="99"/>
        <v>OK</v>
      </c>
      <c r="E6423" s="4" t="s">
        <v>1467</v>
      </c>
    </row>
    <row r="6424" spans="1:5">
      <c r="A6424" s="119">
        <v>6365</v>
      </c>
      <c r="B6424" s="1144"/>
      <c r="D6424" s="2" t="str">
        <f t="shared" si="99"/>
        <v>OK</v>
      </c>
      <c r="E6424" s="4" t="s">
        <v>1467</v>
      </c>
    </row>
    <row r="6425" spans="1:5">
      <c r="A6425" s="119">
        <v>6366</v>
      </c>
      <c r="B6425" s="1144"/>
      <c r="D6425" s="2" t="str">
        <f t="shared" si="99"/>
        <v>OK</v>
      </c>
      <c r="E6425" s="4" t="s">
        <v>1467</v>
      </c>
    </row>
    <row r="6426" spans="1:5">
      <c r="A6426" s="119">
        <v>6367</v>
      </c>
      <c r="B6426" s="1144"/>
      <c r="D6426" s="2" t="str">
        <f t="shared" si="99"/>
        <v>OK</v>
      </c>
      <c r="E6426" s="4" t="s">
        <v>1467</v>
      </c>
    </row>
    <row r="6427" spans="1:5">
      <c r="A6427" s="119">
        <v>6368</v>
      </c>
      <c r="B6427" s="1144"/>
      <c r="D6427" s="2" t="str">
        <f t="shared" si="99"/>
        <v>OK</v>
      </c>
      <c r="E6427" s="4" t="s">
        <v>1467</v>
      </c>
    </row>
    <row r="6428" spans="1:5">
      <c r="A6428" s="119">
        <v>6369</v>
      </c>
      <c r="B6428" s="1144"/>
      <c r="D6428" s="2" t="str">
        <f t="shared" si="99"/>
        <v>OK</v>
      </c>
      <c r="E6428" s="4" t="s">
        <v>1467</v>
      </c>
    </row>
    <row r="6429" spans="1:5">
      <c r="A6429" s="119">
        <v>6370</v>
      </c>
      <c r="B6429" s="1144"/>
      <c r="D6429" s="2" t="str">
        <f t="shared" si="99"/>
        <v>OK</v>
      </c>
      <c r="E6429" s="4" t="s">
        <v>1467</v>
      </c>
    </row>
    <row r="6430" spans="1:5">
      <c r="A6430" s="119">
        <v>6371</v>
      </c>
      <c r="B6430" s="1144"/>
      <c r="D6430" s="2" t="str">
        <f t="shared" si="99"/>
        <v>OK</v>
      </c>
      <c r="E6430" s="4" t="s">
        <v>1467</v>
      </c>
    </row>
    <row r="6431" spans="1:5">
      <c r="A6431" s="119">
        <v>6372</v>
      </c>
      <c r="B6431" s="1144"/>
      <c r="D6431" s="2" t="str">
        <f t="shared" si="99"/>
        <v>OK</v>
      </c>
      <c r="E6431" s="4" t="s">
        <v>1467</v>
      </c>
    </row>
    <row r="6432" spans="1:5">
      <c r="A6432" s="119">
        <v>6373</v>
      </c>
      <c r="B6432" s="1144"/>
      <c r="D6432" s="2" t="str">
        <f t="shared" si="99"/>
        <v>OK</v>
      </c>
      <c r="E6432" s="4" t="s">
        <v>1467</v>
      </c>
    </row>
    <row r="6433" spans="1:5">
      <c r="A6433" s="119">
        <v>6374</v>
      </c>
      <c r="B6433" s="1144"/>
      <c r="D6433" s="2" t="str">
        <f t="shared" si="99"/>
        <v>OK</v>
      </c>
      <c r="E6433" s="4" t="s">
        <v>1467</v>
      </c>
    </row>
    <row r="6434" spans="1:5">
      <c r="A6434" s="119">
        <v>6375</v>
      </c>
      <c r="B6434" s="1144"/>
      <c r="D6434" s="2" t="str">
        <f t="shared" si="99"/>
        <v>OK</v>
      </c>
      <c r="E6434" s="4" t="s">
        <v>1467</v>
      </c>
    </row>
    <row r="6435" spans="1:5">
      <c r="A6435" s="119">
        <v>6376</v>
      </c>
      <c r="B6435" s="1144"/>
      <c r="D6435" s="2" t="str">
        <f t="shared" si="99"/>
        <v>OK</v>
      </c>
      <c r="E6435" s="4" t="s">
        <v>1467</v>
      </c>
    </row>
    <row r="6436" spans="1:5">
      <c r="A6436" s="119">
        <v>6377</v>
      </c>
      <c r="B6436" s="1144"/>
      <c r="D6436" s="2" t="str">
        <f t="shared" si="99"/>
        <v>OK</v>
      </c>
      <c r="E6436" s="4" t="s">
        <v>1467</v>
      </c>
    </row>
    <row r="6437" spans="1:5">
      <c r="A6437" s="119">
        <v>6378</v>
      </c>
      <c r="B6437" s="1144"/>
      <c r="D6437" s="2" t="str">
        <f t="shared" si="99"/>
        <v>OK</v>
      </c>
      <c r="E6437" s="4" t="s">
        <v>1467</v>
      </c>
    </row>
    <row r="6438" spans="1:5">
      <c r="A6438" s="119">
        <v>6379</v>
      </c>
      <c r="B6438" s="1144"/>
      <c r="D6438" s="2" t="str">
        <f t="shared" si="99"/>
        <v>OK</v>
      </c>
      <c r="E6438" s="4" t="s">
        <v>1467</v>
      </c>
    </row>
    <row r="6439" spans="1:5">
      <c r="A6439" s="119">
        <v>6380</v>
      </c>
      <c r="B6439" s="1144"/>
      <c r="D6439" s="2" t="str">
        <f t="shared" si="99"/>
        <v>OK</v>
      </c>
      <c r="E6439" s="4" t="s">
        <v>1467</v>
      </c>
    </row>
    <row r="6440" spans="1:5">
      <c r="A6440" s="119">
        <v>6381</v>
      </c>
      <c r="B6440" s="1144"/>
      <c r="D6440" s="2" t="str">
        <f t="shared" si="99"/>
        <v>OK</v>
      </c>
      <c r="E6440" s="4" t="s">
        <v>1467</v>
      </c>
    </row>
    <row r="6441" spans="1:5">
      <c r="A6441" s="119">
        <v>6382</v>
      </c>
      <c r="B6441" s="1144"/>
      <c r="D6441" s="2" t="str">
        <f t="shared" si="99"/>
        <v>OK</v>
      </c>
      <c r="E6441" s="4" t="s">
        <v>1467</v>
      </c>
    </row>
    <row r="6442" spans="1:5">
      <c r="A6442" s="119">
        <v>6383</v>
      </c>
      <c r="B6442" s="1144"/>
      <c r="D6442" s="2" t="str">
        <f t="shared" si="99"/>
        <v>OK</v>
      </c>
      <c r="E6442" s="4" t="s">
        <v>1467</v>
      </c>
    </row>
    <row r="6443" spans="1:5">
      <c r="A6443" s="119">
        <v>6384</v>
      </c>
      <c r="B6443" s="1144"/>
      <c r="D6443" s="2" t="str">
        <f t="shared" si="99"/>
        <v>OK</v>
      </c>
      <c r="E6443" s="4" t="s">
        <v>1467</v>
      </c>
    </row>
    <row r="6444" spans="1:5">
      <c r="A6444" s="119">
        <v>6385</v>
      </c>
      <c r="B6444" s="1144"/>
      <c r="D6444" s="2" t="str">
        <f t="shared" si="99"/>
        <v>OK</v>
      </c>
      <c r="E6444" s="4" t="s">
        <v>1467</v>
      </c>
    </row>
    <row r="6445" spans="1:5">
      <c r="A6445" s="119">
        <v>6386</v>
      </c>
      <c r="B6445" s="1144"/>
      <c r="D6445" s="2" t="str">
        <f t="shared" si="99"/>
        <v>OK</v>
      </c>
      <c r="E6445" s="4" t="s">
        <v>1467</v>
      </c>
    </row>
    <row r="6446" spans="1:5">
      <c r="A6446" s="119">
        <v>6387</v>
      </c>
      <c r="B6446" s="1144"/>
      <c r="D6446" s="2" t="str">
        <f t="shared" si="99"/>
        <v>OK</v>
      </c>
      <c r="E6446" s="4" t="s">
        <v>1467</v>
      </c>
    </row>
    <row r="6447" spans="1:5">
      <c r="A6447" s="119">
        <v>6388</v>
      </c>
      <c r="B6447" s="1144"/>
      <c r="D6447" s="2" t="str">
        <f t="shared" si="99"/>
        <v>OK</v>
      </c>
      <c r="E6447" s="4" t="s">
        <v>1467</v>
      </c>
    </row>
    <row r="6448" spans="1:5">
      <c r="A6448" s="119">
        <v>6389</v>
      </c>
      <c r="B6448" s="1144"/>
      <c r="D6448" s="2" t="str">
        <f t="shared" si="99"/>
        <v>OK</v>
      </c>
      <c r="E6448" s="4" t="s">
        <v>1467</v>
      </c>
    </row>
    <row r="6449" spans="1:5">
      <c r="A6449" s="119">
        <v>6390</v>
      </c>
      <c r="B6449" s="1144"/>
      <c r="D6449" s="2" t="str">
        <f t="shared" si="99"/>
        <v>OK</v>
      </c>
      <c r="E6449" s="4" t="s">
        <v>1467</v>
      </c>
    </row>
    <row r="6450" spans="1:5">
      <c r="A6450" s="119">
        <v>6391</v>
      </c>
      <c r="B6450" s="1144"/>
      <c r="D6450" s="2" t="str">
        <f t="shared" si="99"/>
        <v>OK</v>
      </c>
      <c r="E6450" s="4" t="s">
        <v>1467</v>
      </c>
    </row>
    <row r="6451" spans="1:5">
      <c r="A6451" s="119">
        <v>6392</v>
      </c>
      <c r="B6451" s="1144"/>
      <c r="D6451" s="2" t="str">
        <f t="shared" si="99"/>
        <v>OK</v>
      </c>
      <c r="E6451" s="4" t="s">
        <v>1467</v>
      </c>
    </row>
    <row r="6452" spans="1:5">
      <c r="A6452" s="119">
        <v>6393</v>
      </c>
      <c r="B6452" s="1144"/>
      <c r="D6452" s="2" t="str">
        <f t="shared" si="99"/>
        <v>OK</v>
      </c>
      <c r="E6452" s="4" t="s">
        <v>1467</v>
      </c>
    </row>
    <row r="6453" spans="1:5">
      <c r="A6453" s="119">
        <v>6394</v>
      </c>
      <c r="B6453" s="1144"/>
      <c r="D6453" s="2" t="str">
        <f t="shared" si="99"/>
        <v>OK</v>
      </c>
      <c r="E6453" s="4" t="s">
        <v>1467</v>
      </c>
    </row>
    <row r="6454" spans="1:5">
      <c r="A6454" s="119">
        <v>6395</v>
      </c>
      <c r="B6454" s="1144"/>
      <c r="D6454" s="2" t="str">
        <f t="shared" si="99"/>
        <v>OK</v>
      </c>
      <c r="E6454" s="4" t="s">
        <v>1467</v>
      </c>
    </row>
    <row r="6455" spans="1:5">
      <c r="A6455" s="119">
        <v>6396</v>
      </c>
      <c r="B6455" s="1144"/>
      <c r="D6455" s="2" t="str">
        <f t="shared" si="99"/>
        <v>OK</v>
      </c>
      <c r="E6455" s="4" t="s">
        <v>1467</v>
      </c>
    </row>
    <row r="6456" spans="1:5">
      <c r="A6456" s="119">
        <v>6397</v>
      </c>
      <c r="B6456" s="1144"/>
      <c r="D6456" s="2" t="str">
        <f t="shared" si="99"/>
        <v>OK</v>
      </c>
      <c r="E6456" s="4" t="s">
        <v>1467</v>
      </c>
    </row>
    <row r="6457" spans="1:5">
      <c r="A6457" s="119">
        <v>6398</v>
      </c>
      <c r="B6457" s="1144"/>
      <c r="D6457" s="2" t="str">
        <f t="shared" si="99"/>
        <v>OK</v>
      </c>
      <c r="E6457" s="4" t="s">
        <v>1467</v>
      </c>
    </row>
    <row r="6458" spans="1:5">
      <c r="A6458" s="119">
        <v>6399</v>
      </c>
      <c r="B6458" s="1144"/>
      <c r="D6458" s="2" t="str">
        <f t="shared" si="99"/>
        <v>OK</v>
      </c>
      <c r="E6458" s="4" t="s">
        <v>1467</v>
      </c>
    </row>
    <row r="6459" spans="1:5">
      <c r="A6459" s="119">
        <v>6400</v>
      </c>
      <c r="B6459" s="1144"/>
      <c r="D6459" s="2" t="str">
        <f t="shared" si="99"/>
        <v>OK</v>
      </c>
      <c r="E6459" s="4" t="s">
        <v>1467</v>
      </c>
    </row>
    <row r="6460" spans="1:5">
      <c r="A6460" s="119">
        <v>6401</v>
      </c>
      <c r="B6460" s="1144"/>
      <c r="D6460" s="2" t="str">
        <f t="shared" si="99"/>
        <v>OK</v>
      </c>
      <c r="E6460" s="4" t="s">
        <v>1467</v>
      </c>
    </row>
    <row r="6461" spans="1:5">
      <c r="A6461" s="119">
        <v>6402</v>
      </c>
      <c r="B6461" s="1144"/>
      <c r="D6461" s="2" t="str">
        <f t="shared" ref="D6461:D6524" si="100">IF(ISBLANK(B6461),"OK",IF(A6461-B6461=0,"OK","Error?"))</f>
        <v>OK</v>
      </c>
      <c r="E6461" s="4" t="s">
        <v>1467</v>
      </c>
    </row>
    <row r="6462" spans="1:5">
      <c r="A6462" s="119">
        <v>6403</v>
      </c>
      <c r="B6462" s="1144"/>
      <c r="D6462" s="2" t="str">
        <f t="shared" si="100"/>
        <v>OK</v>
      </c>
      <c r="E6462" s="4" t="s">
        <v>1467</v>
      </c>
    </row>
    <row r="6463" spans="1:5">
      <c r="A6463" s="119">
        <v>6404</v>
      </c>
      <c r="B6463" s="1144"/>
      <c r="D6463" s="2" t="str">
        <f t="shared" si="100"/>
        <v>OK</v>
      </c>
      <c r="E6463" s="4" t="s">
        <v>1467</v>
      </c>
    </row>
    <row r="6464" spans="1:5">
      <c r="A6464" s="119">
        <v>6405</v>
      </c>
      <c r="B6464" s="1144"/>
      <c r="D6464" s="2" t="str">
        <f t="shared" si="100"/>
        <v>OK</v>
      </c>
      <c r="E6464" s="4" t="s">
        <v>1467</v>
      </c>
    </row>
    <row r="6465" spans="1:5">
      <c r="A6465" s="119">
        <v>6406</v>
      </c>
      <c r="B6465" s="1144"/>
      <c r="D6465" s="2" t="str">
        <f t="shared" si="100"/>
        <v>OK</v>
      </c>
      <c r="E6465" s="4" t="s">
        <v>1467</v>
      </c>
    </row>
    <row r="6466" spans="1:5">
      <c r="A6466" s="119">
        <v>6407</v>
      </c>
      <c r="B6466" s="1144"/>
      <c r="D6466" s="2" t="str">
        <f t="shared" si="100"/>
        <v>OK</v>
      </c>
      <c r="E6466" s="4" t="s">
        <v>1467</v>
      </c>
    </row>
    <row r="6467" spans="1:5">
      <c r="A6467" s="119">
        <v>6408</v>
      </c>
      <c r="B6467" s="1144"/>
      <c r="D6467" s="2" t="str">
        <f t="shared" si="100"/>
        <v>OK</v>
      </c>
      <c r="E6467" s="4" t="s">
        <v>1467</v>
      </c>
    </row>
    <row r="6468" spans="1:5">
      <c r="A6468" s="119">
        <v>6409</v>
      </c>
      <c r="B6468" s="1144"/>
      <c r="D6468" s="2" t="str">
        <f t="shared" si="100"/>
        <v>OK</v>
      </c>
      <c r="E6468" s="4" t="s">
        <v>1467</v>
      </c>
    </row>
    <row r="6469" spans="1:5">
      <c r="A6469" s="119">
        <v>6410</v>
      </c>
      <c r="B6469" s="1144"/>
      <c r="D6469" s="2" t="str">
        <f t="shared" si="100"/>
        <v>OK</v>
      </c>
      <c r="E6469" s="4" t="s">
        <v>1467</v>
      </c>
    </row>
    <row r="6470" spans="1:5">
      <c r="A6470" s="119">
        <v>6411</v>
      </c>
      <c r="B6470" s="1144"/>
      <c r="D6470" s="2" t="str">
        <f t="shared" si="100"/>
        <v>OK</v>
      </c>
      <c r="E6470" s="4" t="s">
        <v>1467</v>
      </c>
    </row>
    <row r="6471" spans="1:5">
      <c r="A6471" s="119">
        <v>6412</v>
      </c>
      <c r="B6471" s="1144"/>
      <c r="D6471" s="2" t="str">
        <f t="shared" si="100"/>
        <v>OK</v>
      </c>
      <c r="E6471" s="4" t="s">
        <v>1467</v>
      </c>
    </row>
    <row r="6472" spans="1:5">
      <c r="A6472" s="119">
        <v>6413</v>
      </c>
      <c r="B6472" s="1144"/>
      <c r="D6472" s="2" t="str">
        <f t="shared" si="100"/>
        <v>OK</v>
      </c>
      <c r="E6472" s="4" t="s">
        <v>1467</v>
      </c>
    </row>
    <row r="6473" spans="1:5">
      <c r="A6473" s="119">
        <v>6414</v>
      </c>
      <c r="B6473" s="1144"/>
      <c r="D6473" s="2" t="str">
        <f t="shared" si="100"/>
        <v>OK</v>
      </c>
      <c r="E6473" s="4" t="s">
        <v>1467</v>
      </c>
    </row>
    <row r="6474" spans="1:5">
      <c r="A6474" s="119">
        <v>6415</v>
      </c>
      <c r="B6474" s="1144"/>
      <c r="D6474" s="2" t="str">
        <f t="shared" si="100"/>
        <v>OK</v>
      </c>
      <c r="E6474" s="4" t="s">
        <v>1467</v>
      </c>
    </row>
    <row r="6475" spans="1:5">
      <c r="A6475" s="119">
        <v>6416</v>
      </c>
      <c r="B6475" s="1144"/>
      <c r="D6475" s="2" t="str">
        <f t="shared" si="100"/>
        <v>OK</v>
      </c>
      <c r="E6475" s="4" t="s">
        <v>1467</v>
      </c>
    </row>
    <row r="6476" spans="1:5">
      <c r="A6476" s="119">
        <v>6417</v>
      </c>
      <c r="B6476" s="1144"/>
      <c r="D6476" s="2" t="str">
        <f t="shared" si="100"/>
        <v>OK</v>
      </c>
      <c r="E6476" s="4" t="s">
        <v>1467</v>
      </c>
    </row>
    <row r="6477" spans="1:5">
      <c r="A6477" s="119">
        <v>6418</v>
      </c>
      <c r="B6477" s="1144"/>
      <c r="D6477" s="2" t="str">
        <f t="shared" si="100"/>
        <v>OK</v>
      </c>
      <c r="E6477" s="4" t="s">
        <v>1467</v>
      </c>
    </row>
    <row r="6478" spans="1:5">
      <c r="A6478" s="119">
        <v>6419</v>
      </c>
      <c r="B6478" s="1144"/>
      <c r="D6478" s="2" t="str">
        <f t="shared" si="100"/>
        <v>OK</v>
      </c>
      <c r="E6478" s="4" t="s">
        <v>1467</v>
      </c>
    </row>
    <row r="6479" spans="1:5">
      <c r="A6479" s="119">
        <v>6420</v>
      </c>
      <c r="B6479" s="1144"/>
      <c r="D6479" s="2" t="str">
        <f t="shared" si="100"/>
        <v>OK</v>
      </c>
      <c r="E6479" s="4" t="s">
        <v>1467</v>
      </c>
    </row>
    <row r="6480" spans="1:5">
      <c r="A6480" s="119">
        <v>6421</v>
      </c>
      <c r="B6480" s="1144"/>
      <c r="D6480" s="2" t="str">
        <f t="shared" si="100"/>
        <v>OK</v>
      </c>
      <c r="E6480" s="4" t="s">
        <v>1467</v>
      </c>
    </row>
    <row r="6481" spans="1:5">
      <c r="A6481" s="119">
        <v>6422</v>
      </c>
      <c r="B6481" s="1144"/>
      <c r="D6481" s="2" t="str">
        <f t="shared" si="100"/>
        <v>OK</v>
      </c>
      <c r="E6481" s="4" t="s">
        <v>1467</v>
      </c>
    </row>
    <row r="6482" spans="1:5">
      <c r="A6482" s="119">
        <v>6423</v>
      </c>
      <c r="B6482" s="1144"/>
      <c r="D6482" s="2" t="str">
        <f t="shared" si="100"/>
        <v>OK</v>
      </c>
      <c r="E6482" s="4" t="s">
        <v>1467</v>
      </c>
    </row>
    <row r="6483" spans="1:5">
      <c r="A6483" s="119">
        <v>6424</v>
      </c>
      <c r="B6483" s="1144"/>
      <c r="D6483" s="2" t="str">
        <f t="shared" si="100"/>
        <v>OK</v>
      </c>
      <c r="E6483" s="4" t="s">
        <v>1467</v>
      </c>
    </row>
    <row r="6484" spans="1:5">
      <c r="A6484" s="119">
        <v>6425</v>
      </c>
      <c r="B6484" s="1144"/>
      <c r="D6484" s="2" t="str">
        <f t="shared" si="100"/>
        <v>OK</v>
      </c>
      <c r="E6484" s="4" t="s">
        <v>1467</v>
      </c>
    </row>
    <row r="6485" spans="1:5">
      <c r="A6485" s="119">
        <v>6426</v>
      </c>
      <c r="B6485" s="1144"/>
      <c r="D6485" s="2" t="str">
        <f t="shared" si="100"/>
        <v>OK</v>
      </c>
      <c r="E6485" s="4" t="s">
        <v>1467</v>
      </c>
    </row>
    <row r="6486" spans="1:5">
      <c r="A6486" s="119">
        <v>6427</v>
      </c>
      <c r="B6486" s="1144"/>
      <c r="D6486" s="2" t="str">
        <f t="shared" si="100"/>
        <v>OK</v>
      </c>
      <c r="E6486" s="4" t="s">
        <v>1467</v>
      </c>
    </row>
    <row r="6487" spans="1:5">
      <c r="A6487" s="119">
        <v>6428</v>
      </c>
      <c r="B6487" s="1144"/>
      <c r="D6487" s="2" t="str">
        <f t="shared" si="100"/>
        <v>OK</v>
      </c>
      <c r="E6487" s="4" t="s">
        <v>1467</v>
      </c>
    </row>
    <row r="6488" spans="1:5">
      <c r="A6488" s="119">
        <v>6429</v>
      </c>
      <c r="B6488" s="1144"/>
      <c r="D6488" s="2" t="str">
        <f t="shared" si="100"/>
        <v>OK</v>
      </c>
      <c r="E6488" s="4" t="s">
        <v>1467</v>
      </c>
    </row>
    <row r="6489" spans="1:5">
      <c r="A6489" s="119">
        <v>6430</v>
      </c>
      <c r="B6489" s="1144"/>
      <c r="D6489" s="2" t="str">
        <f t="shared" si="100"/>
        <v>OK</v>
      </c>
      <c r="E6489" s="4" t="s">
        <v>1467</v>
      </c>
    </row>
    <row r="6490" spans="1:5">
      <c r="A6490" s="119">
        <v>6431</v>
      </c>
      <c r="B6490" s="1144"/>
      <c r="D6490" s="2" t="str">
        <f t="shared" si="100"/>
        <v>OK</v>
      </c>
      <c r="E6490" s="4" t="s">
        <v>1467</v>
      </c>
    </row>
    <row r="6491" spans="1:5">
      <c r="A6491" s="119">
        <v>6432</v>
      </c>
      <c r="B6491" s="1144"/>
      <c r="D6491" s="2" t="str">
        <f t="shared" si="100"/>
        <v>OK</v>
      </c>
      <c r="E6491" s="4" t="s">
        <v>1467</v>
      </c>
    </row>
    <row r="6492" spans="1:5">
      <c r="A6492" s="119">
        <v>6433</v>
      </c>
      <c r="B6492" s="1144"/>
      <c r="D6492" s="2" t="str">
        <f t="shared" si="100"/>
        <v>OK</v>
      </c>
      <c r="E6492" s="4" t="s">
        <v>1467</v>
      </c>
    </row>
    <row r="6493" spans="1:5">
      <c r="A6493" s="119">
        <v>6434</v>
      </c>
      <c r="B6493" s="1144"/>
      <c r="D6493" s="2" t="str">
        <f t="shared" si="100"/>
        <v>OK</v>
      </c>
      <c r="E6493" s="4" t="s">
        <v>1467</v>
      </c>
    </row>
    <row r="6494" spans="1:5">
      <c r="A6494" s="119">
        <v>6435</v>
      </c>
      <c r="B6494" s="1144"/>
      <c r="D6494" s="2" t="str">
        <f t="shared" si="100"/>
        <v>OK</v>
      </c>
      <c r="E6494" s="4" t="s">
        <v>1467</v>
      </c>
    </row>
    <row r="6495" spans="1:5">
      <c r="A6495" s="119">
        <v>6436</v>
      </c>
      <c r="B6495" s="1144"/>
      <c r="D6495" s="2" t="str">
        <f t="shared" si="100"/>
        <v>OK</v>
      </c>
      <c r="E6495" s="4" t="s">
        <v>1467</v>
      </c>
    </row>
    <row r="6496" spans="1:5">
      <c r="A6496" s="119">
        <v>6437</v>
      </c>
      <c r="B6496" s="1144"/>
      <c r="D6496" s="2" t="str">
        <f t="shared" si="100"/>
        <v>OK</v>
      </c>
      <c r="E6496" s="4" t="s">
        <v>1467</v>
      </c>
    </row>
    <row r="6497" spans="1:5">
      <c r="A6497" s="119">
        <v>6438</v>
      </c>
      <c r="B6497" s="1144"/>
      <c r="D6497" s="2" t="str">
        <f t="shared" si="100"/>
        <v>OK</v>
      </c>
      <c r="E6497" s="4" t="s">
        <v>1467</v>
      </c>
    </row>
    <row r="6498" spans="1:5">
      <c r="A6498" s="119">
        <v>6439</v>
      </c>
      <c r="B6498" s="1144"/>
      <c r="D6498" s="2" t="str">
        <f t="shared" si="100"/>
        <v>OK</v>
      </c>
      <c r="E6498" s="4" t="s">
        <v>1467</v>
      </c>
    </row>
    <row r="6499" spans="1:5">
      <c r="A6499" s="119">
        <v>6440</v>
      </c>
      <c r="B6499" s="1144"/>
      <c r="D6499" s="2" t="str">
        <f t="shared" si="100"/>
        <v>OK</v>
      </c>
      <c r="E6499" s="4" t="s">
        <v>1467</v>
      </c>
    </row>
    <row r="6500" spans="1:5">
      <c r="A6500" s="119">
        <v>6441</v>
      </c>
      <c r="B6500" s="1144"/>
      <c r="D6500" s="2" t="str">
        <f t="shared" si="100"/>
        <v>OK</v>
      </c>
      <c r="E6500" s="4" t="s">
        <v>1467</v>
      </c>
    </row>
    <row r="6501" spans="1:5">
      <c r="A6501" s="119">
        <v>6442</v>
      </c>
      <c r="B6501" s="1144"/>
      <c r="D6501" s="2" t="str">
        <f t="shared" si="100"/>
        <v>OK</v>
      </c>
      <c r="E6501" s="4" t="s">
        <v>1467</v>
      </c>
    </row>
    <row r="6502" spans="1:5">
      <c r="A6502" s="119">
        <v>6443</v>
      </c>
      <c r="B6502" s="1144"/>
      <c r="D6502" s="2" t="str">
        <f t="shared" si="100"/>
        <v>OK</v>
      </c>
      <c r="E6502" s="4" t="s">
        <v>1467</v>
      </c>
    </row>
    <row r="6503" spans="1:5">
      <c r="A6503" s="119">
        <v>6444</v>
      </c>
      <c r="B6503" s="1144"/>
      <c r="D6503" s="2" t="str">
        <f t="shared" si="100"/>
        <v>OK</v>
      </c>
      <c r="E6503" s="4" t="s">
        <v>1467</v>
      </c>
    </row>
    <row r="6504" spans="1:5">
      <c r="A6504" s="119">
        <v>6445</v>
      </c>
      <c r="B6504" s="1144"/>
      <c r="D6504" s="2" t="str">
        <f t="shared" si="100"/>
        <v>OK</v>
      </c>
      <c r="E6504" s="4" t="s">
        <v>1467</v>
      </c>
    </row>
    <row r="6505" spans="1:5">
      <c r="A6505" s="119">
        <v>6446</v>
      </c>
      <c r="B6505" s="1144"/>
      <c r="D6505" s="2" t="str">
        <f t="shared" si="100"/>
        <v>OK</v>
      </c>
      <c r="E6505" s="4" t="s">
        <v>1467</v>
      </c>
    </row>
    <row r="6506" spans="1:5">
      <c r="A6506" s="119">
        <v>6447</v>
      </c>
      <c r="B6506" s="1144"/>
      <c r="D6506" s="2" t="str">
        <f t="shared" si="100"/>
        <v>OK</v>
      </c>
      <c r="E6506" s="4" t="s">
        <v>1467</v>
      </c>
    </row>
    <row r="6507" spans="1:5">
      <c r="A6507" s="119">
        <v>6448</v>
      </c>
      <c r="B6507" s="1144"/>
      <c r="D6507" s="2" t="str">
        <f t="shared" si="100"/>
        <v>OK</v>
      </c>
      <c r="E6507" s="4" t="s">
        <v>1467</v>
      </c>
    </row>
    <row r="6508" spans="1:5">
      <c r="A6508" s="119">
        <v>6449</v>
      </c>
      <c r="B6508" s="1144"/>
      <c r="D6508" s="2" t="str">
        <f t="shared" si="100"/>
        <v>OK</v>
      </c>
      <c r="E6508" s="4" t="s">
        <v>1467</v>
      </c>
    </row>
    <row r="6509" spans="1:5">
      <c r="A6509" s="119">
        <v>6450</v>
      </c>
      <c r="B6509" s="1144"/>
      <c r="D6509" s="2" t="str">
        <f t="shared" si="100"/>
        <v>OK</v>
      </c>
      <c r="E6509" s="4" t="s">
        <v>1467</v>
      </c>
    </row>
    <row r="6510" spans="1:5">
      <c r="A6510" s="119">
        <v>6451</v>
      </c>
      <c r="B6510" s="1144"/>
      <c r="D6510" s="2" t="str">
        <f t="shared" si="100"/>
        <v>OK</v>
      </c>
      <c r="E6510" s="4" t="s">
        <v>1467</v>
      </c>
    </row>
    <row r="6511" spans="1:5">
      <c r="A6511" s="119">
        <v>6452</v>
      </c>
      <c r="B6511" s="1144"/>
      <c r="D6511" s="2" t="str">
        <f t="shared" si="100"/>
        <v>OK</v>
      </c>
      <c r="E6511" s="4" t="s">
        <v>1467</v>
      </c>
    </row>
    <row r="6512" spans="1:5">
      <c r="A6512" s="119">
        <v>6453</v>
      </c>
      <c r="B6512" s="1144"/>
      <c r="D6512" s="2" t="str">
        <f t="shared" si="100"/>
        <v>OK</v>
      </c>
      <c r="E6512" s="4" t="s">
        <v>1467</v>
      </c>
    </row>
    <row r="6513" spans="1:5">
      <c r="A6513" s="119">
        <v>6454</v>
      </c>
      <c r="B6513" s="1144"/>
      <c r="D6513" s="2" t="str">
        <f t="shared" si="100"/>
        <v>OK</v>
      </c>
      <c r="E6513" s="4" t="s">
        <v>1467</v>
      </c>
    </row>
    <row r="6514" spans="1:5">
      <c r="A6514" s="119">
        <v>6455</v>
      </c>
      <c r="B6514" s="1144"/>
      <c r="D6514" s="2" t="str">
        <f t="shared" si="100"/>
        <v>OK</v>
      </c>
      <c r="E6514" s="4" t="s">
        <v>1467</v>
      </c>
    </row>
    <row r="6515" spans="1:5">
      <c r="A6515" s="119">
        <v>6456</v>
      </c>
      <c r="B6515" s="1144"/>
      <c r="D6515" s="2" t="str">
        <f t="shared" si="100"/>
        <v>OK</v>
      </c>
      <c r="E6515" s="4" t="s">
        <v>1467</v>
      </c>
    </row>
    <row r="6516" spans="1:5">
      <c r="A6516" s="119">
        <v>6457</v>
      </c>
      <c r="B6516" s="1144"/>
      <c r="D6516" s="2" t="str">
        <f t="shared" si="100"/>
        <v>OK</v>
      </c>
      <c r="E6516" s="4" t="s">
        <v>1467</v>
      </c>
    </row>
    <row r="6517" spans="1:5">
      <c r="A6517" s="119">
        <v>6458</v>
      </c>
      <c r="B6517" s="1144"/>
      <c r="D6517" s="2" t="str">
        <f t="shared" si="100"/>
        <v>OK</v>
      </c>
      <c r="E6517" s="4" t="s">
        <v>1467</v>
      </c>
    </row>
    <row r="6518" spans="1:5">
      <c r="A6518" s="119">
        <v>6459</v>
      </c>
      <c r="B6518" s="1144"/>
      <c r="D6518" s="2" t="str">
        <f t="shared" si="100"/>
        <v>OK</v>
      </c>
      <c r="E6518" s="4" t="s">
        <v>1467</v>
      </c>
    </row>
    <row r="6519" spans="1:5">
      <c r="A6519" s="119">
        <v>6460</v>
      </c>
      <c r="B6519" s="1144"/>
      <c r="D6519" s="2" t="str">
        <f t="shared" si="100"/>
        <v>OK</v>
      </c>
      <c r="E6519" s="4" t="s">
        <v>1467</v>
      </c>
    </row>
    <row r="6520" spans="1:5">
      <c r="A6520" s="119">
        <v>6461</v>
      </c>
      <c r="B6520" s="1144"/>
      <c r="D6520" s="2" t="str">
        <f t="shared" si="100"/>
        <v>OK</v>
      </c>
      <c r="E6520" s="4" t="s">
        <v>1467</v>
      </c>
    </row>
    <row r="6521" spans="1:5">
      <c r="A6521" s="119">
        <v>6462</v>
      </c>
      <c r="B6521" s="1144"/>
      <c r="D6521" s="2" t="str">
        <f t="shared" si="100"/>
        <v>OK</v>
      </c>
      <c r="E6521" s="4" t="s">
        <v>1467</v>
      </c>
    </row>
    <row r="6522" spans="1:5">
      <c r="A6522" s="119">
        <v>6463</v>
      </c>
      <c r="B6522" s="1144"/>
      <c r="D6522" s="2" t="str">
        <f t="shared" si="100"/>
        <v>OK</v>
      </c>
      <c r="E6522" s="4" t="s">
        <v>1467</v>
      </c>
    </row>
    <row r="6523" spans="1:5">
      <c r="A6523" s="119">
        <v>6464</v>
      </c>
      <c r="B6523" s="1144"/>
      <c r="D6523" s="2" t="str">
        <f t="shared" si="100"/>
        <v>OK</v>
      </c>
      <c r="E6523" s="4" t="s">
        <v>1467</v>
      </c>
    </row>
    <row r="6524" spans="1:5">
      <c r="A6524" s="119">
        <v>6465</v>
      </c>
      <c r="B6524" s="1144"/>
      <c r="D6524" s="2" t="str">
        <f t="shared" si="100"/>
        <v>OK</v>
      </c>
      <c r="E6524" s="4" t="s">
        <v>1467</v>
      </c>
    </row>
    <row r="6525" spans="1:5">
      <c r="A6525" s="119">
        <v>6466</v>
      </c>
      <c r="B6525" s="1144"/>
      <c r="D6525" s="2" t="str">
        <f t="shared" ref="D6525:D6588" si="101">IF(ISBLANK(B6525),"OK",IF(A6525-B6525=0,"OK","Error?"))</f>
        <v>OK</v>
      </c>
      <c r="E6525" s="4" t="s">
        <v>1467</v>
      </c>
    </row>
    <row r="6526" spans="1:5">
      <c r="A6526" s="119">
        <v>6467</v>
      </c>
      <c r="B6526" s="1144"/>
      <c r="D6526" s="2" t="str">
        <f t="shared" si="101"/>
        <v>OK</v>
      </c>
      <c r="E6526" s="4" t="s">
        <v>1467</v>
      </c>
    </row>
    <row r="6527" spans="1:5">
      <c r="A6527" s="119">
        <v>6468</v>
      </c>
      <c r="B6527" s="1144"/>
      <c r="D6527" s="2" t="str">
        <f t="shared" si="101"/>
        <v>OK</v>
      </c>
      <c r="E6527" s="4" t="s">
        <v>1467</v>
      </c>
    </row>
    <row r="6528" spans="1:5">
      <c r="A6528" s="119">
        <v>6469</v>
      </c>
      <c r="B6528" s="1144"/>
      <c r="D6528" s="2" t="str">
        <f t="shared" si="101"/>
        <v>OK</v>
      </c>
      <c r="E6528" s="4" t="s">
        <v>1467</v>
      </c>
    </row>
    <row r="6529" spans="1:5">
      <c r="A6529" s="119">
        <v>6470</v>
      </c>
      <c r="B6529" s="1144"/>
      <c r="D6529" s="2" t="str">
        <f t="shared" si="101"/>
        <v>OK</v>
      </c>
      <c r="E6529" s="4" t="s">
        <v>1467</v>
      </c>
    </row>
    <row r="6530" spans="1:5">
      <c r="A6530" s="119">
        <v>6471</v>
      </c>
      <c r="B6530" s="1144"/>
      <c r="D6530" s="2" t="str">
        <f t="shared" si="101"/>
        <v>OK</v>
      </c>
      <c r="E6530" s="4" t="s">
        <v>1467</v>
      </c>
    </row>
    <row r="6531" spans="1:5">
      <c r="A6531" s="119">
        <v>6472</v>
      </c>
      <c r="B6531" s="1144"/>
      <c r="D6531" s="2" t="str">
        <f t="shared" si="101"/>
        <v>OK</v>
      </c>
      <c r="E6531" s="4" t="s">
        <v>1467</v>
      </c>
    </row>
    <row r="6532" spans="1:5">
      <c r="A6532" s="119">
        <v>6473</v>
      </c>
      <c r="B6532" s="1144"/>
      <c r="D6532" s="2" t="str">
        <f t="shared" si="101"/>
        <v>OK</v>
      </c>
      <c r="E6532" s="4" t="s">
        <v>1467</v>
      </c>
    </row>
    <row r="6533" spans="1:5">
      <c r="A6533" s="119">
        <v>6474</v>
      </c>
      <c r="B6533" s="1144"/>
      <c r="D6533" s="2" t="str">
        <f t="shared" si="101"/>
        <v>OK</v>
      </c>
      <c r="E6533" s="4" t="s">
        <v>1467</v>
      </c>
    </row>
    <row r="6534" spans="1:5">
      <c r="A6534" s="119">
        <v>6475</v>
      </c>
      <c r="B6534" s="1144"/>
      <c r="D6534" s="2" t="str">
        <f t="shared" si="101"/>
        <v>OK</v>
      </c>
      <c r="E6534" s="4" t="s">
        <v>1467</v>
      </c>
    </row>
    <row r="6535" spans="1:5">
      <c r="A6535" s="119">
        <v>6476</v>
      </c>
      <c r="B6535" s="1144"/>
      <c r="D6535" s="2" t="str">
        <f t="shared" si="101"/>
        <v>OK</v>
      </c>
      <c r="E6535" s="4" t="s">
        <v>1467</v>
      </c>
    </row>
    <row r="6536" spans="1:5">
      <c r="A6536" s="119">
        <v>6477</v>
      </c>
      <c r="B6536" s="1144"/>
      <c r="D6536" s="2" t="str">
        <f t="shared" si="101"/>
        <v>OK</v>
      </c>
      <c r="E6536" s="4" t="s">
        <v>1467</v>
      </c>
    </row>
    <row r="6537" spans="1:5">
      <c r="A6537" s="119">
        <v>6478</v>
      </c>
      <c r="B6537" s="1144"/>
      <c r="D6537" s="2" t="str">
        <f t="shared" si="101"/>
        <v>OK</v>
      </c>
      <c r="E6537" s="4" t="s">
        <v>1467</v>
      </c>
    </row>
    <row r="6538" spans="1:5">
      <c r="A6538" s="119">
        <v>6479</v>
      </c>
      <c r="B6538" s="1144"/>
      <c r="D6538" s="2" t="str">
        <f t="shared" si="101"/>
        <v>OK</v>
      </c>
      <c r="E6538" s="4" t="s">
        <v>1467</v>
      </c>
    </row>
    <row r="6539" spans="1:5">
      <c r="A6539" s="119">
        <v>6480</v>
      </c>
      <c r="B6539" s="1144"/>
      <c r="D6539" s="2" t="str">
        <f t="shared" si="101"/>
        <v>OK</v>
      </c>
      <c r="E6539" s="4" t="s">
        <v>1467</v>
      </c>
    </row>
    <row r="6540" spans="1:5">
      <c r="A6540" s="119">
        <v>6481</v>
      </c>
      <c r="B6540" s="1144"/>
      <c r="D6540" s="2" t="str">
        <f t="shared" si="101"/>
        <v>OK</v>
      </c>
      <c r="E6540" s="4" t="s">
        <v>1467</v>
      </c>
    </row>
    <row r="6541" spans="1:5">
      <c r="A6541" s="119">
        <v>6482</v>
      </c>
      <c r="B6541" s="1144"/>
      <c r="D6541" s="2" t="str">
        <f t="shared" si="101"/>
        <v>OK</v>
      </c>
      <c r="E6541" s="4" t="s">
        <v>1467</v>
      </c>
    </row>
    <row r="6542" spans="1:5">
      <c r="A6542" s="119">
        <v>6483</v>
      </c>
      <c r="B6542" s="1144"/>
      <c r="D6542" s="2" t="str">
        <f t="shared" si="101"/>
        <v>OK</v>
      </c>
      <c r="E6542" s="4" t="s">
        <v>1467</v>
      </c>
    </row>
    <row r="6543" spans="1:5">
      <c r="A6543" s="119">
        <v>6484</v>
      </c>
      <c r="B6543" s="1144"/>
      <c r="D6543" s="2" t="str">
        <f t="shared" si="101"/>
        <v>OK</v>
      </c>
      <c r="E6543" s="4" t="s">
        <v>1467</v>
      </c>
    </row>
    <row r="6544" spans="1:5">
      <c r="A6544" s="119">
        <v>6485</v>
      </c>
      <c r="B6544" s="1144"/>
      <c r="D6544" s="2" t="str">
        <f t="shared" si="101"/>
        <v>OK</v>
      </c>
      <c r="E6544" s="4" t="s">
        <v>1467</v>
      </c>
    </row>
    <row r="6545" spans="1:5">
      <c r="A6545" s="119">
        <v>6486</v>
      </c>
      <c r="B6545" s="1144"/>
      <c r="D6545" s="2" t="str">
        <f t="shared" si="101"/>
        <v>OK</v>
      </c>
      <c r="E6545" s="4" t="s">
        <v>1467</v>
      </c>
    </row>
    <row r="6546" spans="1:5">
      <c r="A6546" s="119">
        <v>6487</v>
      </c>
      <c r="B6546" s="1144"/>
      <c r="D6546" s="2" t="str">
        <f t="shared" si="101"/>
        <v>OK</v>
      </c>
      <c r="E6546" s="4" t="s">
        <v>1467</v>
      </c>
    </row>
    <row r="6547" spans="1:5">
      <c r="A6547" s="119">
        <v>6488</v>
      </c>
      <c r="B6547" s="1144"/>
      <c r="D6547" s="2" t="str">
        <f t="shared" si="101"/>
        <v>OK</v>
      </c>
      <c r="E6547" s="4" t="s">
        <v>1467</v>
      </c>
    </row>
    <row r="6548" spans="1:5">
      <c r="A6548" s="119">
        <v>6489</v>
      </c>
      <c r="B6548" s="1144"/>
      <c r="D6548" s="2" t="str">
        <f t="shared" si="101"/>
        <v>OK</v>
      </c>
      <c r="E6548" s="4" t="s">
        <v>1467</v>
      </c>
    </row>
    <row r="6549" spans="1:5">
      <c r="A6549" s="119">
        <v>6490</v>
      </c>
      <c r="B6549" s="1144"/>
      <c r="D6549" s="2" t="str">
        <f t="shared" si="101"/>
        <v>OK</v>
      </c>
      <c r="E6549" s="4" t="s">
        <v>1467</v>
      </c>
    </row>
    <row r="6550" spans="1:5">
      <c r="A6550" s="119">
        <v>6491</v>
      </c>
      <c r="B6550" s="1144"/>
      <c r="D6550" s="2" t="str">
        <f t="shared" si="101"/>
        <v>OK</v>
      </c>
      <c r="E6550" s="4" t="s">
        <v>1467</v>
      </c>
    </row>
    <row r="6551" spans="1:5">
      <c r="A6551" s="119">
        <v>6492</v>
      </c>
      <c r="B6551" s="1144"/>
      <c r="D6551" s="2" t="str">
        <f t="shared" si="101"/>
        <v>OK</v>
      </c>
      <c r="E6551" s="4" t="s">
        <v>1467</v>
      </c>
    </row>
    <row r="6552" spans="1:5">
      <c r="A6552" s="119">
        <v>6493</v>
      </c>
      <c r="B6552" s="1144"/>
      <c r="D6552" s="2" t="str">
        <f t="shared" si="101"/>
        <v>OK</v>
      </c>
      <c r="E6552" s="4" t="s">
        <v>1467</v>
      </c>
    </row>
    <row r="6553" spans="1:5">
      <c r="A6553" s="119">
        <v>6494</v>
      </c>
      <c r="B6553" s="1144"/>
      <c r="D6553" s="2" t="str">
        <f t="shared" si="101"/>
        <v>OK</v>
      </c>
      <c r="E6553" s="4" t="s">
        <v>1467</v>
      </c>
    </row>
    <row r="6554" spans="1:5">
      <c r="A6554" s="119">
        <v>6495</v>
      </c>
      <c r="B6554" s="1144"/>
      <c r="D6554" s="2" t="str">
        <f t="shared" si="101"/>
        <v>OK</v>
      </c>
      <c r="E6554" s="4" t="s">
        <v>1467</v>
      </c>
    </row>
    <row r="6555" spans="1:5">
      <c r="A6555" s="119">
        <v>6496</v>
      </c>
      <c r="B6555" s="1144"/>
      <c r="D6555" s="2" t="str">
        <f t="shared" si="101"/>
        <v>OK</v>
      </c>
      <c r="E6555" s="4" t="s">
        <v>1467</v>
      </c>
    </row>
    <row r="6556" spans="1:5">
      <c r="A6556" s="119">
        <v>6497</v>
      </c>
      <c r="B6556" s="1144"/>
      <c r="D6556" s="2" t="str">
        <f t="shared" si="101"/>
        <v>OK</v>
      </c>
      <c r="E6556" s="4" t="s">
        <v>1467</v>
      </c>
    </row>
    <row r="6557" spans="1:5">
      <c r="A6557" s="119">
        <v>6498</v>
      </c>
      <c r="B6557" s="1144"/>
      <c r="D6557" s="2" t="str">
        <f t="shared" si="101"/>
        <v>OK</v>
      </c>
      <c r="E6557" s="4" t="s">
        <v>1467</v>
      </c>
    </row>
    <row r="6558" spans="1:5">
      <c r="A6558" s="119">
        <v>6499</v>
      </c>
      <c r="B6558" s="1144"/>
      <c r="D6558" s="2" t="str">
        <f t="shared" si="101"/>
        <v>OK</v>
      </c>
      <c r="E6558" s="4" t="s">
        <v>1467</v>
      </c>
    </row>
    <row r="6559" spans="1:5">
      <c r="A6559" s="119">
        <v>6500</v>
      </c>
      <c r="B6559" s="1144"/>
      <c r="D6559" s="2" t="str">
        <f t="shared" si="101"/>
        <v>OK</v>
      </c>
      <c r="E6559" s="4" t="s">
        <v>1467</v>
      </c>
    </row>
    <row r="6560" spans="1:5">
      <c r="A6560" s="119">
        <v>6501</v>
      </c>
      <c r="B6560" s="1144"/>
      <c r="D6560" s="2" t="str">
        <f t="shared" si="101"/>
        <v>OK</v>
      </c>
      <c r="E6560" s="4" t="s">
        <v>1467</v>
      </c>
    </row>
    <row r="6561" spans="1:5">
      <c r="A6561" s="119">
        <v>6502</v>
      </c>
      <c r="B6561" s="1144"/>
      <c r="D6561" s="2" t="str">
        <f t="shared" si="101"/>
        <v>OK</v>
      </c>
      <c r="E6561" s="4" t="s">
        <v>1467</v>
      </c>
    </row>
    <row r="6562" spans="1:5">
      <c r="A6562" s="119">
        <v>6503</v>
      </c>
      <c r="B6562" s="1144"/>
      <c r="D6562" s="2" t="str">
        <f t="shared" si="101"/>
        <v>OK</v>
      </c>
      <c r="E6562" s="4" t="s">
        <v>1467</v>
      </c>
    </row>
    <row r="6563" spans="1:5">
      <c r="A6563" s="119">
        <v>6504</v>
      </c>
      <c r="B6563" s="1144"/>
      <c r="D6563" s="2" t="str">
        <f t="shared" si="101"/>
        <v>OK</v>
      </c>
      <c r="E6563" s="4" t="s">
        <v>1467</v>
      </c>
    </row>
    <row r="6564" spans="1:5">
      <c r="A6564" s="119">
        <v>6505</v>
      </c>
      <c r="B6564" s="1144"/>
      <c r="D6564" s="2" t="str">
        <f t="shared" si="101"/>
        <v>OK</v>
      </c>
      <c r="E6564" s="4" t="s">
        <v>1467</v>
      </c>
    </row>
    <row r="6565" spans="1:5">
      <c r="A6565" s="119">
        <v>6506</v>
      </c>
      <c r="B6565" s="1144"/>
      <c r="D6565" s="2" t="str">
        <f t="shared" si="101"/>
        <v>OK</v>
      </c>
      <c r="E6565" s="4" t="s">
        <v>1467</v>
      </c>
    </row>
    <row r="6566" spans="1:5">
      <c r="A6566" s="119">
        <v>6507</v>
      </c>
      <c r="B6566" s="1144"/>
      <c r="D6566" s="2" t="str">
        <f t="shared" si="101"/>
        <v>OK</v>
      </c>
      <c r="E6566" s="4" t="s">
        <v>1467</v>
      </c>
    </row>
    <row r="6567" spans="1:5">
      <c r="A6567" s="119">
        <v>6508</v>
      </c>
      <c r="B6567" s="1144"/>
      <c r="D6567" s="2" t="str">
        <f t="shared" si="101"/>
        <v>OK</v>
      </c>
      <c r="E6567" s="4" t="s">
        <v>1467</v>
      </c>
    </row>
    <row r="6568" spans="1:5">
      <c r="A6568" s="119">
        <v>6509</v>
      </c>
      <c r="B6568" s="1144"/>
      <c r="D6568" s="2" t="str">
        <f t="shared" si="101"/>
        <v>OK</v>
      </c>
      <c r="E6568" s="4" t="s">
        <v>1467</v>
      </c>
    </row>
    <row r="6569" spans="1:5">
      <c r="A6569" s="119">
        <v>6510</v>
      </c>
      <c r="B6569" s="1144"/>
      <c r="D6569" s="2" t="str">
        <f t="shared" si="101"/>
        <v>OK</v>
      </c>
      <c r="E6569" s="4" t="s">
        <v>1467</v>
      </c>
    </row>
    <row r="6570" spans="1:5">
      <c r="A6570" s="119">
        <v>6511</v>
      </c>
      <c r="B6570" s="1144"/>
      <c r="D6570" s="2" t="str">
        <f t="shared" si="101"/>
        <v>OK</v>
      </c>
      <c r="E6570" s="4" t="s">
        <v>1467</v>
      </c>
    </row>
    <row r="6571" spans="1:5">
      <c r="A6571" s="119">
        <v>6512</v>
      </c>
      <c r="B6571" s="1144"/>
      <c r="D6571" s="2" t="str">
        <f t="shared" si="101"/>
        <v>OK</v>
      </c>
      <c r="E6571" s="4" t="s">
        <v>1467</v>
      </c>
    </row>
    <row r="6572" spans="1:5">
      <c r="A6572" s="119">
        <v>6513</v>
      </c>
      <c r="B6572" s="1144"/>
      <c r="D6572" s="2" t="str">
        <f t="shared" si="101"/>
        <v>OK</v>
      </c>
      <c r="E6572" s="4" t="s">
        <v>1467</v>
      </c>
    </row>
    <row r="6573" spans="1:5">
      <c r="A6573" s="119">
        <v>6514</v>
      </c>
      <c r="B6573" s="1144"/>
      <c r="D6573" s="2" t="str">
        <f t="shared" si="101"/>
        <v>OK</v>
      </c>
      <c r="E6573" s="4" t="s">
        <v>1467</v>
      </c>
    </row>
    <row r="6574" spans="1:5">
      <c r="A6574" s="119">
        <v>6515</v>
      </c>
      <c r="B6574" s="1144"/>
      <c r="D6574" s="2" t="str">
        <f t="shared" si="101"/>
        <v>OK</v>
      </c>
      <c r="E6574" s="4" t="s">
        <v>1467</v>
      </c>
    </row>
    <row r="6575" spans="1:5">
      <c r="A6575" s="119">
        <v>6516</v>
      </c>
      <c r="B6575" s="1144"/>
      <c r="D6575" s="2" t="str">
        <f t="shared" si="101"/>
        <v>OK</v>
      </c>
      <c r="E6575" s="4" t="s">
        <v>1467</v>
      </c>
    </row>
    <row r="6576" spans="1:5">
      <c r="A6576" s="119">
        <v>6517</v>
      </c>
      <c r="B6576" s="1144"/>
      <c r="D6576" s="2" t="str">
        <f t="shared" si="101"/>
        <v>OK</v>
      </c>
      <c r="E6576" s="4" t="s">
        <v>1467</v>
      </c>
    </row>
    <row r="6577" spans="1:5">
      <c r="A6577" s="119">
        <v>6518</v>
      </c>
      <c r="B6577" s="1144"/>
      <c r="D6577" s="2" t="str">
        <f t="shared" si="101"/>
        <v>OK</v>
      </c>
      <c r="E6577" s="4" t="s">
        <v>1467</v>
      </c>
    </row>
    <row r="6578" spans="1:5">
      <c r="A6578" s="119">
        <v>6519</v>
      </c>
      <c r="B6578" s="1144"/>
      <c r="D6578" s="2" t="str">
        <f t="shared" si="101"/>
        <v>OK</v>
      </c>
      <c r="E6578" s="4" t="s">
        <v>1467</v>
      </c>
    </row>
    <row r="6579" spans="1:5">
      <c r="A6579" s="119">
        <v>6520</v>
      </c>
      <c r="B6579" s="1144"/>
      <c r="D6579" s="2" t="str">
        <f t="shared" si="101"/>
        <v>OK</v>
      </c>
      <c r="E6579" s="4" t="s">
        <v>1467</v>
      </c>
    </row>
    <row r="6580" spans="1:5">
      <c r="A6580" s="119">
        <v>6521</v>
      </c>
      <c r="B6580" s="1144"/>
      <c r="D6580" s="2" t="str">
        <f t="shared" si="101"/>
        <v>OK</v>
      </c>
      <c r="E6580" s="4" t="s">
        <v>1467</v>
      </c>
    </row>
    <row r="6581" spans="1:5">
      <c r="A6581" s="119">
        <v>6522</v>
      </c>
      <c r="B6581" s="1144"/>
      <c r="D6581" s="2" t="str">
        <f t="shared" si="101"/>
        <v>OK</v>
      </c>
      <c r="E6581" s="4" t="s">
        <v>1467</v>
      </c>
    </row>
    <row r="6582" spans="1:5">
      <c r="A6582" s="119">
        <v>6523</v>
      </c>
      <c r="B6582" s="1144"/>
      <c r="D6582" s="2" t="str">
        <f t="shared" si="101"/>
        <v>OK</v>
      </c>
      <c r="E6582" s="4" t="s">
        <v>1467</v>
      </c>
    </row>
    <row r="6583" spans="1:5">
      <c r="A6583" s="119">
        <v>6524</v>
      </c>
      <c r="B6583" s="1144"/>
      <c r="D6583" s="2" t="str">
        <f t="shared" si="101"/>
        <v>OK</v>
      </c>
      <c r="E6583" s="4" t="s">
        <v>1467</v>
      </c>
    </row>
    <row r="6584" spans="1:5">
      <c r="A6584" s="119">
        <v>6525</v>
      </c>
      <c r="B6584" s="1144"/>
      <c r="D6584" s="2" t="str">
        <f t="shared" si="101"/>
        <v>OK</v>
      </c>
      <c r="E6584" s="4" t="s">
        <v>1467</v>
      </c>
    </row>
    <row r="6585" spans="1:5">
      <c r="A6585" s="119">
        <v>6526</v>
      </c>
      <c r="B6585" s="1144"/>
      <c r="D6585" s="2" t="str">
        <f t="shared" si="101"/>
        <v>OK</v>
      </c>
      <c r="E6585" s="4" t="s">
        <v>1467</v>
      </c>
    </row>
    <row r="6586" spans="1:5">
      <c r="A6586" s="119">
        <v>6527</v>
      </c>
      <c r="B6586" s="1144"/>
      <c r="D6586" s="2" t="str">
        <f t="shared" si="101"/>
        <v>OK</v>
      </c>
      <c r="E6586" s="4" t="s">
        <v>1467</v>
      </c>
    </row>
    <row r="6587" spans="1:5">
      <c r="A6587" s="119">
        <v>6528</v>
      </c>
      <c r="B6587" s="1144"/>
      <c r="D6587" s="2" t="str">
        <f t="shared" si="101"/>
        <v>OK</v>
      </c>
      <c r="E6587" s="4" t="s">
        <v>1467</v>
      </c>
    </row>
    <row r="6588" spans="1:5">
      <c r="A6588" s="119">
        <v>6529</v>
      </c>
      <c r="B6588" s="1144"/>
      <c r="D6588" s="2" t="str">
        <f t="shared" si="101"/>
        <v>OK</v>
      </c>
      <c r="E6588" s="4" t="s">
        <v>1467</v>
      </c>
    </row>
    <row r="6589" spans="1:5">
      <c r="A6589" s="119">
        <v>6530</v>
      </c>
      <c r="B6589" s="1144"/>
      <c r="D6589" s="2" t="str">
        <f t="shared" ref="D6589:D6652" si="102">IF(ISBLANK(B6589),"OK",IF(A6589-B6589=0,"OK","Error?"))</f>
        <v>OK</v>
      </c>
      <c r="E6589" s="4" t="s">
        <v>1467</v>
      </c>
    </row>
    <row r="6590" spans="1:5">
      <c r="A6590" s="119">
        <v>6531</v>
      </c>
      <c r="B6590" s="1144"/>
      <c r="D6590" s="2" t="str">
        <f t="shared" si="102"/>
        <v>OK</v>
      </c>
      <c r="E6590" s="4" t="s">
        <v>1467</v>
      </c>
    </row>
    <row r="6591" spans="1:5">
      <c r="A6591" s="119">
        <v>6532</v>
      </c>
      <c r="B6591" s="1144"/>
      <c r="D6591" s="2" t="str">
        <f t="shared" si="102"/>
        <v>OK</v>
      </c>
      <c r="E6591" s="4" t="s">
        <v>1467</v>
      </c>
    </row>
    <row r="6592" spans="1:5">
      <c r="A6592" s="119">
        <v>6533</v>
      </c>
      <c r="B6592" s="1144"/>
      <c r="D6592" s="2" t="str">
        <f t="shared" si="102"/>
        <v>OK</v>
      </c>
      <c r="E6592" s="4" t="s">
        <v>1467</v>
      </c>
    </row>
    <row r="6593" spans="1:5">
      <c r="A6593" s="119">
        <v>6534</v>
      </c>
      <c r="B6593" s="1144"/>
      <c r="D6593" s="2" t="str">
        <f t="shared" si="102"/>
        <v>OK</v>
      </c>
      <c r="E6593" s="4" t="s">
        <v>1467</v>
      </c>
    </row>
    <row r="6594" spans="1:5">
      <c r="A6594" s="119">
        <v>6535</v>
      </c>
      <c r="B6594" s="1144"/>
      <c r="D6594" s="2" t="str">
        <f t="shared" si="102"/>
        <v>OK</v>
      </c>
      <c r="E6594" s="4" t="s">
        <v>1467</v>
      </c>
    </row>
    <row r="6595" spans="1:5">
      <c r="A6595" s="119">
        <v>6536</v>
      </c>
      <c r="B6595" s="1144"/>
      <c r="D6595" s="2" t="str">
        <f t="shared" si="102"/>
        <v>OK</v>
      </c>
      <c r="E6595" s="4" t="s">
        <v>1467</v>
      </c>
    </row>
    <row r="6596" spans="1:5">
      <c r="A6596" s="119">
        <v>6537</v>
      </c>
      <c r="B6596" s="1144"/>
      <c r="D6596" s="2" t="str">
        <f t="shared" si="102"/>
        <v>OK</v>
      </c>
      <c r="E6596" s="4" t="s">
        <v>1467</v>
      </c>
    </row>
    <row r="6597" spans="1:5">
      <c r="A6597" s="119">
        <v>6538</v>
      </c>
      <c r="B6597" s="1144"/>
      <c r="D6597" s="2" t="str">
        <f t="shared" si="102"/>
        <v>OK</v>
      </c>
      <c r="E6597" s="4" t="s">
        <v>1467</v>
      </c>
    </row>
    <row r="6598" spans="1:5">
      <c r="A6598" s="119">
        <v>6539</v>
      </c>
      <c r="B6598" s="1144"/>
      <c r="D6598" s="2" t="str">
        <f t="shared" si="102"/>
        <v>OK</v>
      </c>
      <c r="E6598" s="4" t="s">
        <v>1467</v>
      </c>
    </row>
    <row r="6599" spans="1:5">
      <c r="A6599" s="119">
        <v>6540</v>
      </c>
      <c r="B6599" s="1144"/>
      <c r="D6599" s="2" t="str">
        <f t="shared" si="102"/>
        <v>OK</v>
      </c>
      <c r="E6599" s="4" t="s">
        <v>1467</v>
      </c>
    </row>
    <row r="6600" spans="1:5">
      <c r="A6600" s="119">
        <v>6541</v>
      </c>
      <c r="B6600" s="1144"/>
      <c r="D6600" s="2" t="str">
        <f t="shared" si="102"/>
        <v>OK</v>
      </c>
      <c r="E6600" s="4" t="s">
        <v>1467</v>
      </c>
    </row>
    <row r="6601" spans="1:5">
      <c r="A6601" s="119">
        <v>6542</v>
      </c>
      <c r="B6601" s="1144"/>
      <c r="D6601" s="2" t="str">
        <f t="shared" si="102"/>
        <v>OK</v>
      </c>
      <c r="E6601" s="4" t="s">
        <v>1467</v>
      </c>
    </row>
    <row r="6602" spans="1:5">
      <c r="A6602" s="119">
        <v>6543</v>
      </c>
      <c r="B6602" s="1144"/>
      <c r="D6602" s="2" t="str">
        <f t="shared" si="102"/>
        <v>OK</v>
      </c>
      <c r="E6602" s="4" t="s">
        <v>1467</v>
      </c>
    </row>
    <row r="6603" spans="1:5">
      <c r="A6603" s="119">
        <v>6544</v>
      </c>
      <c r="B6603" s="1144"/>
      <c r="D6603" s="2" t="str">
        <f t="shared" si="102"/>
        <v>OK</v>
      </c>
      <c r="E6603" s="4" t="s">
        <v>1467</v>
      </c>
    </row>
    <row r="6604" spans="1:5">
      <c r="A6604" s="119">
        <v>6545</v>
      </c>
      <c r="B6604" s="1144"/>
      <c r="D6604" s="2" t="str">
        <f t="shared" si="102"/>
        <v>OK</v>
      </c>
      <c r="E6604" s="4" t="s">
        <v>1467</v>
      </c>
    </row>
    <row r="6605" spans="1:5">
      <c r="A6605" s="119">
        <v>6546</v>
      </c>
      <c r="B6605" s="1144"/>
      <c r="D6605" s="2" t="str">
        <f t="shared" si="102"/>
        <v>OK</v>
      </c>
      <c r="E6605" s="4" t="s">
        <v>1467</v>
      </c>
    </row>
    <row r="6606" spans="1:5">
      <c r="A6606" s="119">
        <v>6547</v>
      </c>
      <c r="B6606" s="1144"/>
      <c r="D6606" s="2" t="str">
        <f t="shared" si="102"/>
        <v>OK</v>
      </c>
      <c r="E6606" s="4" t="s">
        <v>1467</v>
      </c>
    </row>
    <row r="6607" spans="1:5">
      <c r="A6607" s="119">
        <v>6548</v>
      </c>
      <c r="B6607" s="1144"/>
      <c r="D6607" s="2" t="str">
        <f t="shared" si="102"/>
        <v>OK</v>
      </c>
      <c r="E6607" s="4" t="s">
        <v>1467</v>
      </c>
    </row>
    <row r="6608" spans="1:5">
      <c r="A6608" s="119">
        <v>6549</v>
      </c>
      <c r="B6608" s="1144"/>
      <c r="D6608" s="2" t="str">
        <f t="shared" si="102"/>
        <v>OK</v>
      </c>
      <c r="E6608" s="4" t="s">
        <v>1467</v>
      </c>
    </row>
    <row r="6609" spans="1:5">
      <c r="A6609" s="119">
        <v>6550</v>
      </c>
      <c r="B6609" s="1144"/>
      <c r="D6609" s="2" t="str">
        <f t="shared" si="102"/>
        <v>OK</v>
      </c>
      <c r="E6609" s="4" t="s">
        <v>1467</v>
      </c>
    </row>
    <row r="6610" spans="1:5">
      <c r="A6610" s="119">
        <v>6551</v>
      </c>
      <c r="B6610" s="1144"/>
      <c r="D6610" s="2" t="str">
        <f t="shared" si="102"/>
        <v>OK</v>
      </c>
      <c r="E6610" s="4" t="s">
        <v>1467</v>
      </c>
    </row>
    <row r="6611" spans="1:5">
      <c r="A6611" s="119">
        <v>6552</v>
      </c>
      <c r="B6611" s="1144"/>
      <c r="D6611" s="2" t="str">
        <f t="shared" si="102"/>
        <v>OK</v>
      </c>
      <c r="E6611" s="4" t="s">
        <v>1467</v>
      </c>
    </row>
    <row r="6612" spans="1:5">
      <c r="A6612">
        <v>6553</v>
      </c>
      <c r="B6612" s="1144">
        <f>'Revenues 10-15'!C225</f>
        <v>0</v>
      </c>
      <c r="D6612" s="2" t="str">
        <f t="shared" si="102"/>
        <v>Error?</v>
      </c>
      <c r="E6612" s="2" t="s">
        <v>154</v>
      </c>
    </row>
    <row r="6613" spans="1:5">
      <c r="A6613">
        <v>6554</v>
      </c>
      <c r="B6613" s="1144">
        <f>'Revenues 10-15'!D225</f>
        <v>0</v>
      </c>
      <c r="D6613" s="2" t="str">
        <f t="shared" si="102"/>
        <v>Error?</v>
      </c>
      <c r="E6613" s="2" t="s">
        <v>154</v>
      </c>
    </row>
    <row r="6614" spans="1:5">
      <c r="A6614">
        <v>6555</v>
      </c>
      <c r="B6614" s="1144">
        <f>'Revenues 10-15'!E225</f>
        <v>0</v>
      </c>
      <c r="D6614" s="2" t="str">
        <f t="shared" si="102"/>
        <v>Error?</v>
      </c>
      <c r="E6614" s="2" t="s">
        <v>154</v>
      </c>
    </row>
    <row r="6615" spans="1:5">
      <c r="A6615">
        <v>6556</v>
      </c>
      <c r="B6615" s="1144">
        <f>'Revenues 10-15'!F225</f>
        <v>0</v>
      </c>
      <c r="D6615" s="2" t="str">
        <f t="shared" si="102"/>
        <v>Error?</v>
      </c>
      <c r="E6615" s="2" t="s">
        <v>154</v>
      </c>
    </row>
    <row r="6616" spans="1:5">
      <c r="A6616">
        <v>6557</v>
      </c>
      <c r="B6616" s="1144">
        <f>'Revenues 10-15'!G225</f>
        <v>0</v>
      </c>
      <c r="D6616" s="2" t="str">
        <f t="shared" si="102"/>
        <v>Error?</v>
      </c>
      <c r="E6616" s="2" t="s">
        <v>154</v>
      </c>
    </row>
    <row r="6617" spans="1:5">
      <c r="A6617">
        <v>6558</v>
      </c>
      <c r="B6617" s="1144">
        <f>'Revenues 10-15'!H225</f>
        <v>0</v>
      </c>
      <c r="D6617" s="2" t="str">
        <f t="shared" si="102"/>
        <v>Error?</v>
      </c>
      <c r="E6617" s="2" t="s">
        <v>154</v>
      </c>
    </row>
    <row r="6618" spans="1:5">
      <c r="A6618">
        <v>6559</v>
      </c>
      <c r="B6618" s="1144">
        <f>'Revenues 10-15'!J225</f>
        <v>0</v>
      </c>
      <c r="D6618" s="2" t="str">
        <f t="shared" si="102"/>
        <v>Error?</v>
      </c>
      <c r="E6618" s="2" t="s">
        <v>154</v>
      </c>
    </row>
    <row r="6619" spans="1:5">
      <c r="A6619">
        <v>6560</v>
      </c>
      <c r="B6619" s="1144">
        <f>'Revenues 10-15'!K225</f>
        <v>0</v>
      </c>
      <c r="D6619" s="2" t="str">
        <f t="shared" si="102"/>
        <v>Error?</v>
      </c>
      <c r="E6619" s="2" t="s">
        <v>154</v>
      </c>
    </row>
    <row r="6620" spans="1:5">
      <c r="A6620">
        <v>6561</v>
      </c>
      <c r="B6620" s="1144">
        <f>'Revenues 10-15'!C226</f>
        <v>0</v>
      </c>
      <c r="D6620" s="2" t="str">
        <f t="shared" si="102"/>
        <v>Error?</v>
      </c>
      <c r="E6620" s="2" t="s">
        <v>154</v>
      </c>
    </row>
    <row r="6621" spans="1:5">
      <c r="A6621">
        <v>6562</v>
      </c>
      <c r="B6621" s="1144">
        <f>'Revenues 10-15'!D226</f>
        <v>0</v>
      </c>
      <c r="D6621" s="2" t="str">
        <f t="shared" si="102"/>
        <v>Error?</v>
      </c>
      <c r="E6621" s="2" t="s">
        <v>154</v>
      </c>
    </row>
    <row r="6622" spans="1:5">
      <c r="A6622">
        <v>6563</v>
      </c>
      <c r="B6622" s="1144">
        <f>'Revenues 10-15'!F226</f>
        <v>0</v>
      </c>
      <c r="D6622" s="2" t="str">
        <f t="shared" si="102"/>
        <v>Error?</v>
      </c>
      <c r="E6622" s="2" t="s">
        <v>154</v>
      </c>
    </row>
    <row r="6623" spans="1:5">
      <c r="A6623">
        <v>6564</v>
      </c>
      <c r="B6623" s="1144">
        <f>'Revenues 10-15'!G226</f>
        <v>0</v>
      </c>
      <c r="D6623" s="2" t="str">
        <f t="shared" si="102"/>
        <v>Error?</v>
      </c>
      <c r="E6623" s="2" t="s">
        <v>154</v>
      </c>
    </row>
    <row r="6624" spans="1:5">
      <c r="A6624">
        <v>6565</v>
      </c>
      <c r="B6624" s="1144">
        <f>'Revenues 10-15'!C227</f>
        <v>0</v>
      </c>
      <c r="D6624" s="2" t="str">
        <f t="shared" si="102"/>
        <v>Error?</v>
      </c>
      <c r="E6624" s="2" t="s">
        <v>154</v>
      </c>
    </row>
    <row r="6625" spans="1:5">
      <c r="A6625">
        <v>6566</v>
      </c>
      <c r="B6625" s="1144">
        <f>'Revenues 10-15'!D227</f>
        <v>0</v>
      </c>
      <c r="D6625" s="2" t="str">
        <f t="shared" si="102"/>
        <v>Error?</v>
      </c>
      <c r="E6625" s="2" t="s">
        <v>154</v>
      </c>
    </row>
    <row r="6626" spans="1:5">
      <c r="A6626">
        <v>6567</v>
      </c>
      <c r="B6626" s="1144">
        <f>'Revenues 10-15'!E227</f>
        <v>0</v>
      </c>
      <c r="D6626" s="2" t="str">
        <f t="shared" si="102"/>
        <v>Error?</v>
      </c>
      <c r="E6626" s="2" t="s">
        <v>154</v>
      </c>
    </row>
    <row r="6627" spans="1:5">
      <c r="A6627">
        <v>6568</v>
      </c>
      <c r="B6627" s="1144">
        <f>'Revenues 10-15'!F227</f>
        <v>0</v>
      </c>
      <c r="D6627" s="2" t="str">
        <f t="shared" si="102"/>
        <v>Error?</v>
      </c>
      <c r="E6627" s="2" t="s">
        <v>154</v>
      </c>
    </row>
    <row r="6628" spans="1:5">
      <c r="A6628">
        <v>6569</v>
      </c>
      <c r="B6628" s="1144">
        <f>'Revenues 10-15'!G227</f>
        <v>0</v>
      </c>
      <c r="D6628" s="2" t="str">
        <f t="shared" si="102"/>
        <v>Error?</v>
      </c>
      <c r="E6628" s="2" t="s">
        <v>154</v>
      </c>
    </row>
    <row r="6629" spans="1:5">
      <c r="A6629">
        <v>6570</v>
      </c>
      <c r="B6629" s="1144">
        <f>'Revenues 10-15'!H227</f>
        <v>0</v>
      </c>
      <c r="D6629" s="2" t="str">
        <f t="shared" si="102"/>
        <v>Error?</v>
      </c>
      <c r="E6629" s="2" t="s">
        <v>154</v>
      </c>
    </row>
    <row r="6630" spans="1:5">
      <c r="A6630">
        <v>6571</v>
      </c>
      <c r="B6630" s="1144">
        <f>'Revenues 10-15'!J227</f>
        <v>0</v>
      </c>
      <c r="D6630" s="2" t="str">
        <f t="shared" si="102"/>
        <v>Error?</v>
      </c>
      <c r="E6630" s="2" t="s">
        <v>154</v>
      </c>
    </row>
    <row r="6631" spans="1:5">
      <c r="A6631">
        <v>6572</v>
      </c>
      <c r="B6631" s="1144">
        <f>'Revenues 10-15'!K227</f>
        <v>0</v>
      </c>
      <c r="D6631" s="2" t="str">
        <f t="shared" si="102"/>
        <v>Error?</v>
      </c>
      <c r="E6631" s="2" t="s">
        <v>154</v>
      </c>
    </row>
    <row r="6632" spans="1:5">
      <c r="A6632">
        <v>6573</v>
      </c>
      <c r="B6632" s="1144">
        <f>'Revenues 10-15'!C228</f>
        <v>0</v>
      </c>
      <c r="D6632" s="2" t="str">
        <f t="shared" si="102"/>
        <v>Error?</v>
      </c>
      <c r="E6632" s="2" t="s">
        <v>154</v>
      </c>
    </row>
    <row r="6633" spans="1:5">
      <c r="A6633">
        <v>6574</v>
      </c>
      <c r="B6633" s="1144">
        <f>'Revenues 10-15'!D228</f>
        <v>0</v>
      </c>
      <c r="D6633" s="2" t="str">
        <f t="shared" si="102"/>
        <v>Error?</v>
      </c>
      <c r="E6633" s="2" t="s">
        <v>154</v>
      </c>
    </row>
    <row r="6634" spans="1:5">
      <c r="A6634">
        <v>6575</v>
      </c>
      <c r="B6634" s="1144">
        <f>'Revenues 10-15'!E228</f>
        <v>0</v>
      </c>
      <c r="D6634" s="2" t="str">
        <f t="shared" si="102"/>
        <v>Error?</v>
      </c>
      <c r="E6634" s="2" t="s">
        <v>154</v>
      </c>
    </row>
    <row r="6635" spans="1:5">
      <c r="A6635">
        <v>6576</v>
      </c>
      <c r="B6635" s="1144">
        <f>'Revenues 10-15'!F228</f>
        <v>0</v>
      </c>
      <c r="D6635" s="2" t="str">
        <f t="shared" si="102"/>
        <v>Error?</v>
      </c>
      <c r="E6635" s="2" t="s">
        <v>154</v>
      </c>
    </row>
    <row r="6636" spans="1:5">
      <c r="A6636">
        <v>6577</v>
      </c>
      <c r="B6636" s="1144">
        <f>'Revenues 10-15'!G228</f>
        <v>0</v>
      </c>
      <c r="D6636" s="2" t="str">
        <f t="shared" si="102"/>
        <v>Error?</v>
      </c>
      <c r="E6636" s="2" t="s">
        <v>154</v>
      </c>
    </row>
    <row r="6637" spans="1:5">
      <c r="A6637">
        <v>6578</v>
      </c>
      <c r="B6637" s="1144">
        <f>'Revenues 10-15'!H228</f>
        <v>0</v>
      </c>
      <c r="D6637" s="2" t="str">
        <f t="shared" si="102"/>
        <v>Error?</v>
      </c>
      <c r="E6637" s="2" t="s">
        <v>154</v>
      </c>
    </row>
    <row r="6638" spans="1:5">
      <c r="A6638">
        <v>6579</v>
      </c>
      <c r="B6638" s="1144">
        <f>'Revenues 10-15'!J228</f>
        <v>0</v>
      </c>
      <c r="D6638" s="2" t="str">
        <f t="shared" si="102"/>
        <v>Error?</v>
      </c>
      <c r="E6638" s="2" t="s">
        <v>154</v>
      </c>
    </row>
    <row r="6639" spans="1:5">
      <c r="A6639">
        <v>6580</v>
      </c>
      <c r="B6639" s="1144">
        <f>'Revenues 10-15'!K228</f>
        <v>0</v>
      </c>
      <c r="D6639" s="2" t="str">
        <f t="shared" si="102"/>
        <v>Error?</v>
      </c>
      <c r="E6639" s="2" t="s">
        <v>154</v>
      </c>
    </row>
    <row r="6640" spans="1:5">
      <c r="A6640">
        <v>6581</v>
      </c>
      <c r="B6640" s="1144">
        <f>'Revenues 10-15'!C229</f>
        <v>0</v>
      </c>
      <c r="D6640" s="2" t="str">
        <f t="shared" si="102"/>
        <v>Error?</v>
      </c>
      <c r="E6640" s="2" t="s">
        <v>154</v>
      </c>
    </row>
    <row r="6641" spans="1:5">
      <c r="A6641">
        <v>6582</v>
      </c>
      <c r="B6641" s="1144">
        <f>'Revenues 10-15'!D229</f>
        <v>0</v>
      </c>
      <c r="D6641" s="2" t="str">
        <f t="shared" si="102"/>
        <v>Error?</v>
      </c>
      <c r="E6641" s="2" t="s">
        <v>154</v>
      </c>
    </row>
    <row r="6642" spans="1:5">
      <c r="A6642">
        <v>6583</v>
      </c>
      <c r="B6642" s="1144">
        <f>'Revenues 10-15'!E229</f>
        <v>0</v>
      </c>
      <c r="D6642" s="2" t="str">
        <f t="shared" si="102"/>
        <v>Error?</v>
      </c>
      <c r="E6642" s="2" t="s">
        <v>154</v>
      </c>
    </row>
    <row r="6643" spans="1:5">
      <c r="A6643">
        <v>6584</v>
      </c>
      <c r="B6643" s="1144">
        <f>'Revenues 10-15'!F229</f>
        <v>0</v>
      </c>
      <c r="D6643" s="2" t="str">
        <f t="shared" si="102"/>
        <v>Error?</v>
      </c>
      <c r="E6643" s="2" t="s">
        <v>154</v>
      </c>
    </row>
    <row r="6644" spans="1:5">
      <c r="A6644">
        <v>6585</v>
      </c>
      <c r="B6644" s="1144">
        <f>'Revenues 10-15'!G229</f>
        <v>0</v>
      </c>
      <c r="D6644" s="2" t="str">
        <f t="shared" si="102"/>
        <v>Error?</v>
      </c>
      <c r="E6644" s="2" t="s">
        <v>154</v>
      </c>
    </row>
    <row r="6645" spans="1:5">
      <c r="A6645">
        <v>6586</v>
      </c>
      <c r="B6645" s="1144">
        <f>'Revenues 10-15'!H229</f>
        <v>0</v>
      </c>
      <c r="D6645" s="2" t="str">
        <f t="shared" si="102"/>
        <v>Error?</v>
      </c>
      <c r="E6645" s="2" t="s">
        <v>154</v>
      </c>
    </row>
    <row r="6646" spans="1:5">
      <c r="A6646">
        <v>6587</v>
      </c>
      <c r="B6646" s="1144">
        <f>'Revenues 10-15'!J229</f>
        <v>0</v>
      </c>
      <c r="D6646" s="2" t="str">
        <f t="shared" si="102"/>
        <v>Error?</v>
      </c>
      <c r="E6646" s="2" t="s">
        <v>154</v>
      </c>
    </row>
    <row r="6647" spans="1:5">
      <c r="A6647">
        <v>6588</v>
      </c>
      <c r="B6647" s="1144">
        <f>'Revenues 10-15'!K229</f>
        <v>0</v>
      </c>
      <c r="D6647" s="2" t="str">
        <f t="shared" si="102"/>
        <v>Error?</v>
      </c>
      <c r="E6647" s="2" t="s">
        <v>154</v>
      </c>
    </row>
    <row r="6648" spans="1:5">
      <c r="A6648">
        <v>6589</v>
      </c>
      <c r="B6648" s="1144">
        <f>'Revenues 10-15'!C230</f>
        <v>0</v>
      </c>
      <c r="D6648" s="2" t="str">
        <f t="shared" si="102"/>
        <v>Error?</v>
      </c>
      <c r="E6648" s="2" t="s">
        <v>154</v>
      </c>
    </row>
    <row r="6649" spans="1:5">
      <c r="A6649">
        <v>6590</v>
      </c>
      <c r="B6649" s="1144">
        <f>'Revenues 10-15'!D230</f>
        <v>0</v>
      </c>
      <c r="D6649" s="2" t="str">
        <f t="shared" si="102"/>
        <v>Error?</v>
      </c>
      <c r="E6649" s="2" t="s">
        <v>154</v>
      </c>
    </row>
    <row r="6650" spans="1:5">
      <c r="A6650">
        <v>6591</v>
      </c>
      <c r="B6650" s="1144">
        <f>'Revenues 10-15'!E230</f>
        <v>0</v>
      </c>
      <c r="D6650" s="2" t="str">
        <f t="shared" si="102"/>
        <v>Error?</v>
      </c>
      <c r="E6650" s="2" t="s">
        <v>154</v>
      </c>
    </row>
    <row r="6651" spans="1:5">
      <c r="A6651">
        <v>6592</v>
      </c>
      <c r="B6651" s="1144">
        <f>'Revenues 10-15'!F230</f>
        <v>0</v>
      </c>
      <c r="D6651" s="2" t="str">
        <f t="shared" si="102"/>
        <v>Error?</v>
      </c>
      <c r="E6651" s="2" t="s">
        <v>154</v>
      </c>
    </row>
    <row r="6652" spans="1:5">
      <c r="A6652">
        <v>6593</v>
      </c>
      <c r="B6652" s="1144">
        <f>'Revenues 10-15'!G230</f>
        <v>0</v>
      </c>
      <c r="D6652" s="2" t="str">
        <f t="shared" si="102"/>
        <v>Error?</v>
      </c>
      <c r="E6652" s="2" t="s">
        <v>154</v>
      </c>
    </row>
    <row r="6653" spans="1:5">
      <c r="A6653">
        <v>6594</v>
      </c>
      <c r="B6653" s="1144">
        <f>'Revenues 10-15'!H230</f>
        <v>0</v>
      </c>
      <c r="D6653" s="2" t="str">
        <f t="shared" ref="D6653:D6716" si="103">IF(ISBLANK(B6653),"OK",IF(A6653-B6653=0,"OK","Error?"))</f>
        <v>Error?</v>
      </c>
      <c r="E6653" s="2" t="s">
        <v>154</v>
      </c>
    </row>
    <row r="6654" spans="1:5">
      <c r="A6654">
        <v>6595</v>
      </c>
      <c r="B6654" s="1144">
        <f>'Revenues 10-15'!J230</f>
        <v>0</v>
      </c>
      <c r="D6654" s="2" t="str">
        <f t="shared" si="103"/>
        <v>Error?</v>
      </c>
      <c r="E6654" s="2" t="s">
        <v>154</v>
      </c>
    </row>
    <row r="6655" spans="1:5">
      <c r="A6655">
        <v>6596</v>
      </c>
      <c r="B6655" s="1144">
        <f>'Revenues 10-15'!K230</f>
        <v>0</v>
      </c>
      <c r="D6655" s="2" t="str">
        <f t="shared" si="103"/>
        <v>Error?</v>
      </c>
      <c r="E6655" s="2" t="s">
        <v>154</v>
      </c>
    </row>
    <row r="6656" spans="1:5">
      <c r="A6656">
        <v>6597</v>
      </c>
      <c r="B6656" s="1144">
        <f>'Revenues 10-15'!C231</f>
        <v>0</v>
      </c>
      <c r="D6656" s="2" t="str">
        <f t="shared" si="103"/>
        <v>Error?</v>
      </c>
      <c r="E6656" s="2" t="s">
        <v>154</v>
      </c>
    </row>
    <row r="6657" spans="1:5">
      <c r="A6657">
        <v>6598</v>
      </c>
      <c r="B6657" s="1144">
        <f>'Revenues 10-15'!D231</f>
        <v>0</v>
      </c>
      <c r="D6657" s="2" t="str">
        <f t="shared" si="103"/>
        <v>Error?</v>
      </c>
      <c r="E6657" s="2" t="s">
        <v>154</v>
      </c>
    </row>
    <row r="6658" spans="1:5">
      <c r="A6658">
        <v>6599</v>
      </c>
      <c r="B6658" s="1144">
        <f>'Revenues 10-15'!E231</f>
        <v>0</v>
      </c>
      <c r="D6658" s="2" t="str">
        <f t="shared" si="103"/>
        <v>Error?</v>
      </c>
      <c r="E6658" s="2" t="s">
        <v>154</v>
      </c>
    </row>
    <row r="6659" spans="1:5">
      <c r="A6659">
        <v>6600</v>
      </c>
      <c r="B6659" s="1144">
        <f>'Revenues 10-15'!F231</f>
        <v>0</v>
      </c>
      <c r="D6659" s="2" t="str">
        <f t="shared" si="103"/>
        <v>Error?</v>
      </c>
      <c r="E6659" s="2" t="s">
        <v>154</v>
      </c>
    </row>
    <row r="6660" spans="1:5">
      <c r="A6660">
        <v>6601</v>
      </c>
      <c r="B6660" s="1144">
        <f>'Revenues 10-15'!G231</f>
        <v>0</v>
      </c>
      <c r="D6660" s="2" t="str">
        <f t="shared" si="103"/>
        <v>Error?</v>
      </c>
      <c r="E6660" s="2" t="s">
        <v>154</v>
      </c>
    </row>
    <row r="6661" spans="1:5">
      <c r="A6661">
        <v>6602</v>
      </c>
      <c r="B6661" s="1144">
        <f>'Revenues 10-15'!H231</f>
        <v>0</v>
      </c>
      <c r="D6661" s="2" t="str">
        <f t="shared" si="103"/>
        <v>Error?</v>
      </c>
      <c r="E6661" s="2" t="s">
        <v>154</v>
      </c>
    </row>
    <row r="6662" spans="1:5">
      <c r="A6662">
        <v>6603</v>
      </c>
      <c r="B6662" s="1144">
        <f>'Revenues 10-15'!J231</f>
        <v>0</v>
      </c>
      <c r="D6662" s="2" t="str">
        <f t="shared" si="103"/>
        <v>Error?</v>
      </c>
      <c r="E6662" s="2" t="s">
        <v>154</v>
      </c>
    </row>
    <row r="6663" spans="1:5">
      <c r="A6663">
        <v>6604</v>
      </c>
      <c r="B6663" s="1144">
        <f>'Revenues 10-15'!K231</f>
        <v>0</v>
      </c>
      <c r="D6663" s="2" t="str">
        <f t="shared" si="103"/>
        <v>Error?</v>
      </c>
      <c r="E6663" s="2" t="s">
        <v>154</v>
      </c>
    </row>
    <row r="6664" spans="1:5">
      <c r="A6664">
        <v>6605</v>
      </c>
      <c r="B6664" s="1144">
        <f>'Revenues 10-15'!C232</f>
        <v>0</v>
      </c>
      <c r="D6664" s="2" t="str">
        <f t="shared" si="103"/>
        <v>Error?</v>
      </c>
      <c r="E6664" s="2" t="s">
        <v>154</v>
      </c>
    </row>
    <row r="6665" spans="1:5">
      <c r="A6665">
        <v>6606</v>
      </c>
      <c r="B6665" s="1144">
        <f>'Revenues 10-15'!D232</f>
        <v>0</v>
      </c>
      <c r="D6665" s="2" t="str">
        <f t="shared" si="103"/>
        <v>Error?</v>
      </c>
      <c r="E6665" s="2" t="s">
        <v>154</v>
      </c>
    </row>
    <row r="6666" spans="1:5">
      <c r="A6666">
        <v>6607</v>
      </c>
      <c r="B6666" s="1144">
        <f>'Revenues 10-15'!E232</f>
        <v>0</v>
      </c>
      <c r="D6666" s="2" t="str">
        <f t="shared" si="103"/>
        <v>Error?</v>
      </c>
      <c r="E6666" s="2" t="s">
        <v>154</v>
      </c>
    </row>
    <row r="6667" spans="1:5">
      <c r="A6667">
        <v>6608</v>
      </c>
      <c r="B6667" s="1144">
        <f>'Revenues 10-15'!F232</f>
        <v>0</v>
      </c>
      <c r="D6667" s="2" t="str">
        <f t="shared" si="103"/>
        <v>Error?</v>
      </c>
      <c r="E6667" s="2" t="s">
        <v>154</v>
      </c>
    </row>
    <row r="6668" spans="1:5">
      <c r="A6668">
        <v>6609</v>
      </c>
      <c r="B6668" s="1144">
        <f>'Revenues 10-15'!G232</f>
        <v>0</v>
      </c>
      <c r="D6668" s="2" t="str">
        <f t="shared" si="103"/>
        <v>Error?</v>
      </c>
      <c r="E6668" s="2" t="s">
        <v>154</v>
      </c>
    </row>
    <row r="6669" spans="1:5">
      <c r="A6669">
        <v>6610</v>
      </c>
      <c r="B6669" s="1144">
        <f>'Revenues 10-15'!H232</f>
        <v>0</v>
      </c>
      <c r="D6669" s="2" t="str">
        <f t="shared" si="103"/>
        <v>Error?</v>
      </c>
      <c r="E6669" s="2" t="s">
        <v>154</v>
      </c>
    </row>
    <row r="6670" spans="1:5">
      <c r="A6670">
        <v>6611</v>
      </c>
      <c r="B6670" s="1144">
        <f>'Revenues 10-15'!J232</f>
        <v>0</v>
      </c>
      <c r="D6670" s="2" t="str">
        <f t="shared" si="103"/>
        <v>Error?</v>
      </c>
      <c r="E6670" s="2" t="s">
        <v>154</v>
      </c>
    </row>
    <row r="6671" spans="1:5">
      <c r="A6671">
        <v>6612</v>
      </c>
      <c r="B6671" s="1144">
        <f>'Revenues 10-15'!K232</f>
        <v>0</v>
      </c>
      <c r="D6671" s="2" t="str">
        <f t="shared" si="103"/>
        <v>Error?</v>
      </c>
      <c r="E6671" s="2" t="s">
        <v>154</v>
      </c>
    </row>
    <row r="6672" spans="1:5">
      <c r="A6672">
        <v>6613</v>
      </c>
      <c r="B6672" s="1144">
        <f>'Revenues 10-15'!C233</f>
        <v>0</v>
      </c>
      <c r="D6672" s="2" t="str">
        <f t="shared" si="103"/>
        <v>Error?</v>
      </c>
      <c r="E6672" s="2" t="s">
        <v>154</v>
      </c>
    </row>
    <row r="6673" spans="1:5">
      <c r="A6673">
        <v>6614</v>
      </c>
      <c r="B6673" s="1144">
        <f>'Revenues 10-15'!D233</f>
        <v>0</v>
      </c>
      <c r="D6673" s="2" t="str">
        <f t="shared" si="103"/>
        <v>Error?</v>
      </c>
      <c r="E6673" s="2" t="s">
        <v>154</v>
      </c>
    </row>
    <row r="6674" spans="1:5">
      <c r="A6674">
        <v>6615</v>
      </c>
      <c r="B6674" s="1144">
        <f>'Revenues 10-15'!E233</f>
        <v>0</v>
      </c>
      <c r="D6674" s="2" t="str">
        <f t="shared" si="103"/>
        <v>Error?</v>
      </c>
      <c r="E6674" s="2" t="s">
        <v>154</v>
      </c>
    </row>
    <row r="6675" spans="1:5">
      <c r="A6675">
        <v>6616</v>
      </c>
      <c r="B6675" s="1144">
        <f>'Revenues 10-15'!F233</f>
        <v>0</v>
      </c>
      <c r="D6675" s="2" t="str">
        <f t="shared" si="103"/>
        <v>Error?</v>
      </c>
      <c r="E6675" s="2" t="s">
        <v>154</v>
      </c>
    </row>
    <row r="6676" spans="1:5">
      <c r="A6676">
        <v>6617</v>
      </c>
      <c r="B6676" s="1144">
        <f>'Revenues 10-15'!G233</f>
        <v>0</v>
      </c>
      <c r="D6676" s="2" t="str">
        <f t="shared" si="103"/>
        <v>Error?</v>
      </c>
      <c r="E6676" s="2" t="s">
        <v>154</v>
      </c>
    </row>
    <row r="6677" spans="1:5">
      <c r="A6677">
        <v>6618</v>
      </c>
      <c r="B6677" s="1144">
        <f>'Revenues 10-15'!H233</f>
        <v>0</v>
      </c>
      <c r="D6677" s="2" t="str">
        <f t="shared" si="103"/>
        <v>Error?</v>
      </c>
      <c r="E6677" s="2" t="s">
        <v>154</v>
      </c>
    </row>
    <row r="6678" spans="1:5">
      <c r="A6678">
        <v>6619</v>
      </c>
      <c r="B6678" s="1144">
        <f>'Revenues 10-15'!J233</f>
        <v>0</v>
      </c>
      <c r="D6678" s="2" t="str">
        <f t="shared" si="103"/>
        <v>Error?</v>
      </c>
      <c r="E6678" s="2" t="s">
        <v>154</v>
      </c>
    </row>
    <row r="6679" spans="1:5">
      <c r="A6679">
        <v>6620</v>
      </c>
      <c r="B6679" s="1144">
        <f>'Revenues 10-15'!K233</f>
        <v>0</v>
      </c>
      <c r="D6679" s="2" t="str">
        <f t="shared" si="103"/>
        <v>Error?</v>
      </c>
      <c r="E6679" s="2" t="s">
        <v>154</v>
      </c>
    </row>
    <row r="6680" spans="1:5">
      <c r="A6680">
        <v>6621</v>
      </c>
      <c r="B6680" s="1144">
        <f>'Revenues 10-15'!C234</f>
        <v>0</v>
      </c>
      <c r="D6680" s="2" t="str">
        <f t="shared" si="103"/>
        <v>Error?</v>
      </c>
      <c r="E6680" s="2" t="s">
        <v>154</v>
      </c>
    </row>
    <row r="6681" spans="1:5">
      <c r="A6681">
        <v>6622</v>
      </c>
      <c r="B6681" s="1144">
        <f>'Revenues 10-15'!D234</f>
        <v>0</v>
      </c>
      <c r="D6681" s="2" t="str">
        <f t="shared" si="103"/>
        <v>Error?</v>
      </c>
      <c r="E6681" s="2" t="s">
        <v>154</v>
      </c>
    </row>
    <row r="6682" spans="1:5">
      <c r="A6682">
        <v>6623</v>
      </c>
      <c r="B6682" s="1144">
        <f>'Revenues 10-15'!E234</f>
        <v>0</v>
      </c>
      <c r="D6682" s="2" t="str">
        <f t="shared" si="103"/>
        <v>Error?</v>
      </c>
      <c r="E6682" s="2" t="s">
        <v>154</v>
      </c>
    </row>
    <row r="6683" spans="1:5">
      <c r="A6683">
        <v>6624</v>
      </c>
      <c r="B6683" s="1144">
        <f>'Revenues 10-15'!F234</f>
        <v>0</v>
      </c>
      <c r="D6683" s="2" t="str">
        <f t="shared" si="103"/>
        <v>Error?</v>
      </c>
      <c r="E6683" s="2" t="s">
        <v>154</v>
      </c>
    </row>
    <row r="6684" spans="1:5">
      <c r="A6684">
        <v>6625</v>
      </c>
      <c r="B6684" s="1144">
        <f>'Revenues 10-15'!G234</f>
        <v>0</v>
      </c>
      <c r="D6684" s="2" t="str">
        <f t="shared" si="103"/>
        <v>Error?</v>
      </c>
      <c r="E6684" s="2" t="s">
        <v>154</v>
      </c>
    </row>
    <row r="6685" spans="1:5">
      <c r="A6685">
        <v>6626</v>
      </c>
      <c r="B6685" s="1144">
        <f>'Revenues 10-15'!H234</f>
        <v>0</v>
      </c>
      <c r="D6685" s="2" t="str">
        <f t="shared" si="103"/>
        <v>Error?</v>
      </c>
      <c r="E6685" s="2" t="s">
        <v>154</v>
      </c>
    </row>
    <row r="6686" spans="1:5">
      <c r="A6686">
        <v>6627</v>
      </c>
      <c r="B6686" s="1144">
        <f>'Revenues 10-15'!J234</f>
        <v>0</v>
      </c>
      <c r="D6686" s="2" t="str">
        <f t="shared" si="103"/>
        <v>Error?</v>
      </c>
      <c r="E6686" s="2" t="s">
        <v>154</v>
      </c>
    </row>
    <row r="6687" spans="1:5">
      <c r="A6687">
        <v>6628</v>
      </c>
      <c r="B6687" s="1144">
        <f>'Revenues 10-15'!K234</f>
        <v>0</v>
      </c>
      <c r="D6687" s="2" t="str">
        <f t="shared" si="103"/>
        <v>Error?</v>
      </c>
      <c r="E6687" s="2" t="s">
        <v>154</v>
      </c>
    </row>
    <row r="6688" spans="1:5">
      <c r="A6688">
        <v>6629</v>
      </c>
      <c r="B6688" s="1144">
        <f>'Revenues 10-15'!C235</f>
        <v>0</v>
      </c>
      <c r="D6688" s="2" t="str">
        <f t="shared" si="103"/>
        <v>Error?</v>
      </c>
      <c r="E6688" s="2" t="s">
        <v>154</v>
      </c>
    </row>
    <row r="6689" spans="1:5">
      <c r="A6689">
        <v>6630</v>
      </c>
      <c r="B6689" s="1144">
        <f>'Revenues 10-15'!D235</f>
        <v>0</v>
      </c>
      <c r="D6689" s="2" t="str">
        <f t="shared" si="103"/>
        <v>Error?</v>
      </c>
      <c r="E6689" s="2" t="s">
        <v>154</v>
      </c>
    </row>
    <row r="6690" spans="1:5">
      <c r="A6690">
        <v>6631</v>
      </c>
      <c r="B6690" s="1144">
        <f>'Revenues 10-15'!F235</f>
        <v>0</v>
      </c>
      <c r="D6690" s="2" t="str">
        <f t="shared" si="103"/>
        <v>Error?</v>
      </c>
      <c r="E6690" s="2" t="s">
        <v>154</v>
      </c>
    </row>
    <row r="6691" spans="1:5">
      <c r="A6691">
        <v>6632</v>
      </c>
      <c r="B6691" s="1144">
        <f>'Revenues 10-15'!G235</f>
        <v>0</v>
      </c>
      <c r="D6691" s="2" t="str">
        <f t="shared" si="103"/>
        <v>Error?</v>
      </c>
      <c r="E6691" s="2" t="s">
        <v>154</v>
      </c>
    </row>
    <row r="6692" spans="1:5">
      <c r="A6692">
        <v>6633</v>
      </c>
      <c r="B6692" s="1144">
        <f>'Revenues 10-15'!C236</f>
        <v>0</v>
      </c>
      <c r="D6692" s="2" t="str">
        <f t="shared" si="103"/>
        <v>Error?</v>
      </c>
      <c r="E6692" s="2" t="s">
        <v>154</v>
      </c>
    </row>
    <row r="6693" spans="1:5">
      <c r="A6693">
        <v>6634</v>
      </c>
      <c r="B6693" s="1144">
        <f>'Revenues 10-15'!D236</f>
        <v>0</v>
      </c>
      <c r="D6693" s="2" t="str">
        <f t="shared" si="103"/>
        <v>Error?</v>
      </c>
      <c r="E6693" s="2" t="s">
        <v>154</v>
      </c>
    </row>
    <row r="6694" spans="1:5">
      <c r="A6694">
        <v>6635</v>
      </c>
      <c r="B6694" s="1144">
        <f>'Revenues 10-15'!C237</f>
        <v>0</v>
      </c>
      <c r="D6694" s="2" t="str">
        <f t="shared" si="103"/>
        <v>Error?</v>
      </c>
      <c r="E6694" s="2" t="s">
        <v>154</v>
      </c>
    </row>
    <row r="6695" spans="1:5">
      <c r="A6695">
        <v>6636</v>
      </c>
      <c r="B6695" s="1144">
        <f>'Revenues 10-15'!D237</f>
        <v>0</v>
      </c>
      <c r="D6695" s="2" t="str">
        <f t="shared" si="103"/>
        <v>Error?</v>
      </c>
      <c r="E6695" s="2" t="s">
        <v>154</v>
      </c>
    </row>
    <row r="6696" spans="1:5">
      <c r="A6696">
        <v>6637</v>
      </c>
      <c r="B6696" s="1144">
        <f>'Revenues 10-15'!E237</f>
        <v>0</v>
      </c>
      <c r="D6696" s="2" t="str">
        <f t="shared" si="103"/>
        <v>Error?</v>
      </c>
      <c r="E6696" s="2" t="s">
        <v>154</v>
      </c>
    </row>
    <row r="6697" spans="1:5">
      <c r="A6697">
        <v>6638</v>
      </c>
      <c r="B6697" s="1144">
        <f>'Revenues 10-15'!F237</f>
        <v>0</v>
      </c>
      <c r="D6697" s="2" t="str">
        <f t="shared" si="103"/>
        <v>Error?</v>
      </c>
      <c r="E6697" s="2" t="s">
        <v>154</v>
      </c>
    </row>
    <row r="6698" spans="1:5">
      <c r="A6698">
        <v>6639</v>
      </c>
      <c r="B6698" s="1144">
        <f>'Revenues 10-15'!G237</f>
        <v>0</v>
      </c>
      <c r="D6698" s="2" t="str">
        <f t="shared" si="103"/>
        <v>Error?</v>
      </c>
      <c r="E6698" s="2" t="s">
        <v>154</v>
      </c>
    </row>
    <row r="6699" spans="1:5">
      <c r="A6699">
        <v>6640</v>
      </c>
      <c r="B6699" s="1144">
        <f>'Revenues 10-15'!H237</f>
        <v>0</v>
      </c>
      <c r="D6699" s="2" t="str">
        <f t="shared" si="103"/>
        <v>Error?</v>
      </c>
      <c r="E6699" s="2" t="s">
        <v>154</v>
      </c>
    </row>
    <row r="6700" spans="1:5">
      <c r="A6700">
        <v>6641</v>
      </c>
      <c r="B6700" s="1144">
        <f>'Revenues 10-15'!J237</f>
        <v>0</v>
      </c>
      <c r="D6700" s="2" t="str">
        <f t="shared" si="103"/>
        <v>Error?</v>
      </c>
      <c r="E6700" s="2" t="s">
        <v>154</v>
      </c>
    </row>
    <row r="6701" spans="1:5">
      <c r="A6701">
        <v>6642</v>
      </c>
      <c r="B6701" s="1144">
        <f>'Revenues 10-15'!K237</f>
        <v>0</v>
      </c>
      <c r="D6701" s="2" t="str">
        <f t="shared" si="103"/>
        <v>Error?</v>
      </c>
      <c r="E6701" s="2" t="s">
        <v>154</v>
      </c>
    </row>
    <row r="6702" spans="1:5">
      <c r="A6702">
        <v>6643</v>
      </c>
      <c r="B6702" s="1144">
        <f>'Revenues 10-15'!C238</f>
        <v>0</v>
      </c>
      <c r="D6702" s="2" t="str">
        <f t="shared" si="103"/>
        <v>Error?</v>
      </c>
      <c r="E6702" s="2" t="s">
        <v>154</v>
      </c>
    </row>
    <row r="6703" spans="1:5">
      <c r="A6703">
        <v>6644</v>
      </c>
      <c r="B6703" s="1144">
        <f>'Revenues 10-15'!D238</f>
        <v>0</v>
      </c>
      <c r="D6703" s="2" t="str">
        <f t="shared" si="103"/>
        <v>Error?</v>
      </c>
      <c r="E6703" s="2" t="s">
        <v>154</v>
      </c>
    </row>
    <row r="6704" spans="1:5">
      <c r="A6704">
        <v>6645</v>
      </c>
      <c r="B6704" s="1144">
        <f>'Revenues 10-15'!E238</f>
        <v>0</v>
      </c>
      <c r="D6704" s="2" t="str">
        <f t="shared" si="103"/>
        <v>Error?</v>
      </c>
      <c r="E6704" s="2" t="s">
        <v>154</v>
      </c>
    </row>
    <row r="6705" spans="1:5">
      <c r="A6705">
        <v>6646</v>
      </c>
      <c r="B6705" s="1144">
        <f>'Revenues 10-15'!F238</f>
        <v>0</v>
      </c>
      <c r="D6705" s="2" t="str">
        <f t="shared" si="103"/>
        <v>Error?</v>
      </c>
      <c r="E6705" s="2" t="s">
        <v>154</v>
      </c>
    </row>
    <row r="6706" spans="1:5">
      <c r="A6706">
        <v>6647</v>
      </c>
      <c r="B6706" s="1144">
        <f>'Revenues 10-15'!G238</f>
        <v>0</v>
      </c>
      <c r="D6706" s="2" t="str">
        <f t="shared" si="103"/>
        <v>Error?</v>
      </c>
      <c r="E6706" s="2" t="s">
        <v>154</v>
      </c>
    </row>
    <row r="6707" spans="1:5">
      <c r="A6707">
        <v>6648</v>
      </c>
      <c r="B6707" s="1144">
        <f>'Revenues 10-15'!H238</f>
        <v>0</v>
      </c>
      <c r="D6707" s="2" t="str">
        <f t="shared" si="103"/>
        <v>Error?</v>
      </c>
      <c r="E6707" s="2" t="s">
        <v>154</v>
      </c>
    </row>
    <row r="6708" spans="1:5">
      <c r="A6708">
        <v>6649</v>
      </c>
      <c r="B6708" s="1144">
        <f>'Revenues 10-15'!J238</f>
        <v>0</v>
      </c>
      <c r="D6708" s="2" t="str">
        <f t="shared" si="103"/>
        <v>Error?</v>
      </c>
      <c r="E6708" s="2" t="s">
        <v>154</v>
      </c>
    </row>
    <row r="6709" spans="1:5">
      <c r="A6709">
        <v>6650</v>
      </c>
      <c r="B6709" s="1144">
        <f>'Revenues 10-15'!K238</f>
        <v>0</v>
      </c>
      <c r="D6709" s="2" t="str">
        <f t="shared" si="103"/>
        <v>Error?</v>
      </c>
      <c r="E6709" s="2" t="s">
        <v>154</v>
      </c>
    </row>
    <row r="6710" spans="1:5">
      <c r="A6710">
        <v>6651</v>
      </c>
      <c r="B6710" s="1144">
        <f>'Revenues 10-15'!C239</f>
        <v>0</v>
      </c>
      <c r="D6710" s="2" t="str">
        <f t="shared" si="103"/>
        <v>Error?</v>
      </c>
      <c r="E6710" s="2" t="s">
        <v>154</v>
      </c>
    </row>
    <row r="6711" spans="1:5">
      <c r="A6711">
        <v>6652</v>
      </c>
      <c r="B6711" s="1144">
        <f>'Revenues 10-15'!D239</f>
        <v>0</v>
      </c>
      <c r="D6711" s="2" t="str">
        <f t="shared" si="103"/>
        <v>Error?</v>
      </c>
      <c r="E6711" s="2" t="s">
        <v>154</v>
      </c>
    </row>
    <row r="6712" spans="1:5">
      <c r="A6712">
        <v>6653</v>
      </c>
      <c r="B6712" s="1144">
        <f>'Revenues 10-15'!E239</f>
        <v>0</v>
      </c>
      <c r="D6712" s="2" t="str">
        <f t="shared" si="103"/>
        <v>Error?</v>
      </c>
      <c r="E6712" s="2" t="s">
        <v>154</v>
      </c>
    </row>
    <row r="6713" spans="1:5">
      <c r="A6713">
        <v>6654</v>
      </c>
      <c r="B6713" s="1144">
        <f>'Revenues 10-15'!F239</f>
        <v>0</v>
      </c>
      <c r="D6713" s="2" t="str">
        <f t="shared" si="103"/>
        <v>Error?</v>
      </c>
      <c r="E6713" s="2" t="s">
        <v>154</v>
      </c>
    </row>
    <row r="6714" spans="1:5">
      <c r="A6714">
        <v>6655</v>
      </c>
      <c r="B6714" s="1144">
        <f>'Revenues 10-15'!G239</f>
        <v>0</v>
      </c>
      <c r="D6714" s="2" t="str">
        <f t="shared" si="103"/>
        <v>Error?</v>
      </c>
      <c r="E6714" s="2" t="s">
        <v>154</v>
      </c>
    </row>
    <row r="6715" spans="1:5">
      <c r="A6715">
        <v>6656</v>
      </c>
      <c r="B6715" s="1144">
        <f>'Revenues 10-15'!H239</f>
        <v>0</v>
      </c>
      <c r="D6715" s="2" t="str">
        <f t="shared" si="103"/>
        <v>Error?</v>
      </c>
      <c r="E6715" s="2" t="s">
        <v>154</v>
      </c>
    </row>
    <row r="6716" spans="1:5">
      <c r="A6716">
        <v>6657</v>
      </c>
      <c r="B6716" s="1144">
        <f>'Revenues 10-15'!J239</f>
        <v>0</v>
      </c>
      <c r="D6716" s="2" t="str">
        <f t="shared" si="103"/>
        <v>Error?</v>
      </c>
      <c r="E6716" s="2" t="s">
        <v>154</v>
      </c>
    </row>
    <row r="6717" spans="1:5">
      <c r="A6717">
        <v>6658</v>
      </c>
      <c r="B6717" s="1144">
        <f>'Revenues 10-15'!K239</f>
        <v>0</v>
      </c>
      <c r="D6717" s="2" t="str">
        <f t="shared" ref="D6717:D6780" si="104">IF(ISBLANK(B6717),"OK",IF(A6717-B6717=0,"OK","Error?"))</f>
        <v>Error?</v>
      </c>
      <c r="E6717" s="2" t="s">
        <v>154</v>
      </c>
    </row>
    <row r="6718" spans="1:5">
      <c r="A6718">
        <v>6659</v>
      </c>
      <c r="B6718" s="1144">
        <f>'Revenues 10-15'!C240</f>
        <v>0</v>
      </c>
      <c r="D6718" s="2" t="str">
        <f t="shared" si="104"/>
        <v>Error?</v>
      </c>
      <c r="E6718" s="2" t="s">
        <v>154</v>
      </c>
    </row>
    <row r="6719" spans="1:5">
      <c r="A6719">
        <v>6660</v>
      </c>
      <c r="B6719" s="1144">
        <f>'Revenues 10-15'!D240</f>
        <v>0</v>
      </c>
      <c r="D6719" s="2" t="str">
        <f t="shared" si="104"/>
        <v>Error?</v>
      </c>
      <c r="E6719" s="2" t="s">
        <v>154</v>
      </c>
    </row>
    <row r="6720" spans="1:5">
      <c r="A6720">
        <v>6661</v>
      </c>
      <c r="B6720" s="1144">
        <f>'Revenues 10-15'!E240</f>
        <v>0</v>
      </c>
      <c r="D6720" s="2" t="str">
        <f t="shared" si="104"/>
        <v>Error?</v>
      </c>
      <c r="E6720" s="2" t="s">
        <v>154</v>
      </c>
    </row>
    <row r="6721" spans="1:5">
      <c r="A6721">
        <v>6662</v>
      </c>
      <c r="B6721" s="1144">
        <f>'Revenues 10-15'!F240</f>
        <v>0</v>
      </c>
      <c r="D6721" s="2" t="str">
        <f t="shared" si="104"/>
        <v>Error?</v>
      </c>
      <c r="E6721" s="2" t="s">
        <v>154</v>
      </c>
    </row>
    <row r="6722" spans="1:5">
      <c r="A6722">
        <v>6663</v>
      </c>
      <c r="B6722" s="1144">
        <f>'Revenues 10-15'!G240</f>
        <v>0</v>
      </c>
      <c r="D6722" s="2" t="str">
        <f t="shared" si="104"/>
        <v>Error?</v>
      </c>
      <c r="E6722" s="2" t="s">
        <v>154</v>
      </c>
    </row>
    <row r="6723" spans="1:5">
      <c r="A6723">
        <v>6664</v>
      </c>
      <c r="B6723" s="1144">
        <f>'Revenues 10-15'!H240</f>
        <v>0</v>
      </c>
      <c r="D6723" s="2" t="str">
        <f t="shared" si="104"/>
        <v>Error?</v>
      </c>
      <c r="E6723" s="2" t="s">
        <v>154</v>
      </c>
    </row>
    <row r="6724" spans="1:5">
      <c r="A6724">
        <v>6665</v>
      </c>
      <c r="B6724" s="1144">
        <f>'Revenues 10-15'!J240</f>
        <v>0</v>
      </c>
      <c r="D6724" s="2" t="str">
        <f t="shared" si="104"/>
        <v>Error?</v>
      </c>
      <c r="E6724" s="2" t="s">
        <v>154</v>
      </c>
    </row>
    <row r="6725" spans="1:5">
      <c r="A6725" s="8">
        <v>6666</v>
      </c>
      <c r="B6725" s="1144">
        <f>'Expenditures 16-24'!C7</f>
        <v>0</v>
      </c>
      <c r="D6725" s="2" t="str">
        <f t="shared" si="104"/>
        <v>Error?</v>
      </c>
      <c r="E6725" s="2" t="s">
        <v>155</v>
      </c>
    </row>
    <row r="6726" spans="1:5">
      <c r="A6726">
        <v>6667</v>
      </c>
      <c r="B6726" s="1144">
        <f>'Revenues 10-15'!K240</f>
        <v>0</v>
      </c>
      <c r="D6726" s="2" t="str">
        <f t="shared" si="104"/>
        <v>Error?</v>
      </c>
      <c r="E6726" s="2" t="s">
        <v>154</v>
      </c>
    </row>
    <row r="6727" spans="1:5">
      <c r="A6727">
        <v>6668</v>
      </c>
      <c r="B6727" s="1144">
        <f>'Revenues 10-15'!C241</f>
        <v>0</v>
      </c>
      <c r="D6727" s="2" t="str">
        <f t="shared" si="104"/>
        <v>Error?</v>
      </c>
      <c r="E6727" s="2" t="s">
        <v>154</v>
      </c>
    </row>
    <row r="6728" spans="1:5">
      <c r="A6728">
        <v>6669</v>
      </c>
      <c r="B6728" s="1144">
        <f>'Revenues 10-15'!D241</f>
        <v>0</v>
      </c>
      <c r="D6728" s="2" t="str">
        <f t="shared" si="104"/>
        <v>Error?</v>
      </c>
      <c r="E6728" s="2" t="s">
        <v>154</v>
      </c>
    </row>
    <row r="6729" spans="1:5">
      <c r="A6729">
        <v>6670</v>
      </c>
      <c r="B6729" s="1144">
        <f>'Revenues 10-15'!E241</f>
        <v>0</v>
      </c>
      <c r="D6729" s="2" t="str">
        <f t="shared" si="104"/>
        <v>Error?</v>
      </c>
      <c r="E6729" s="2" t="s">
        <v>154</v>
      </c>
    </row>
    <row r="6730" spans="1:5">
      <c r="A6730">
        <v>6671</v>
      </c>
      <c r="B6730" s="1144">
        <f>'Revenues 10-15'!F241</f>
        <v>0</v>
      </c>
      <c r="D6730" s="2" t="str">
        <f t="shared" si="104"/>
        <v>Error?</v>
      </c>
      <c r="E6730" s="2" t="s">
        <v>154</v>
      </c>
    </row>
    <row r="6731" spans="1:5">
      <c r="A6731">
        <v>6672</v>
      </c>
      <c r="B6731" s="1144">
        <f>'Revenues 10-15'!G241</f>
        <v>0</v>
      </c>
      <c r="D6731" s="2" t="str">
        <f t="shared" si="104"/>
        <v>Error?</v>
      </c>
      <c r="E6731" s="2" t="s">
        <v>154</v>
      </c>
    </row>
    <row r="6732" spans="1:5">
      <c r="A6732">
        <v>6673</v>
      </c>
      <c r="B6732" s="1144">
        <f>'Revenues 10-15'!H241</f>
        <v>0</v>
      </c>
      <c r="D6732" s="2" t="str">
        <f t="shared" si="104"/>
        <v>Error?</v>
      </c>
      <c r="E6732" s="2" t="s">
        <v>154</v>
      </c>
    </row>
    <row r="6733" spans="1:5">
      <c r="A6733">
        <v>6674</v>
      </c>
      <c r="B6733" s="1144">
        <f>'Revenues 10-15'!J241</f>
        <v>0</v>
      </c>
      <c r="D6733" s="2" t="str">
        <f t="shared" si="104"/>
        <v>Error?</v>
      </c>
      <c r="E6733" s="2" t="s">
        <v>154</v>
      </c>
    </row>
    <row r="6734" spans="1:5">
      <c r="A6734">
        <v>6675</v>
      </c>
      <c r="B6734" s="1144">
        <f>'Revenues 10-15'!K241</f>
        <v>0</v>
      </c>
      <c r="D6734" s="2" t="str">
        <f t="shared" si="104"/>
        <v>Error?</v>
      </c>
      <c r="E6734" s="2" t="s">
        <v>154</v>
      </c>
    </row>
    <row r="6735" spans="1:5">
      <c r="A6735">
        <v>6676</v>
      </c>
      <c r="B6735" s="1144">
        <f>'Revenues 10-15'!C242</f>
        <v>0</v>
      </c>
      <c r="D6735" s="2" t="str">
        <f t="shared" si="104"/>
        <v>Error?</v>
      </c>
      <c r="E6735" s="2" t="s">
        <v>154</v>
      </c>
    </row>
    <row r="6736" spans="1:5">
      <c r="A6736">
        <v>6677</v>
      </c>
      <c r="B6736" s="1144">
        <f>'Revenues 10-15'!D242</f>
        <v>0</v>
      </c>
      <c r="D6736" s="2" t="str">
        <f t="shared" si="104"/>
        <v>Error?</v>
      </c>
      <c r="E6736" s="2" t="s">
        <v>154</v>
      </c>
    </row>
    <row r="6737" spans="1:5">
      <c r="A6737">
        <v>6678</v>
      </c>
      <c r="B6737" s="1144">
        <f>'Revenues 10-15'!E242</f>
        <v>0</v>
      </c>
      <c r="D6737" s="2" t="str">
        <f t="shared" si="104"/>
        <v>Error?</v>
      </c>
      <c r="E6737" s="2" t="s">
        <v>154</v>
      </c>
    </row>
    <row r="6738" spans="1:5">
      <c r="A6738">
        <v>6679</v>
      </c>
      <c r="B6738" s="1144">
        <f>'Revenues 10-15'!F242</f>
        <v>0</v>
      </c>
      <c r="D6738" s="2" t="str">
        <f t="shared" si="104"/>
        <v>Error?</v>
      </c>
      <c r="E6738" s="2" t="s">
        <v>154</v>
      </c>
    </row>
    <row r="6739" spans="1:5">
      <c r="A6739">
        <v>6680</v>
      </c>
      <c r="B6739" s="1144">
        <f>'Revenues 10-15'!G242</f>
        <v>0</v>
      </c>
      <c r="D6739" s="2" t="str">
        <f t="shared" si="104"/>
        <v>Error?</v>
      </c>
      <c r="E6739" s="2" t="s">
        <v>154</v>
      </c>
    </row>
    <row r="6740" spans="1:5">
      <c r="A6740">
        <v>6681</v>
      </c>
      <c r="B6740" s="1144">
        <f>'Revenues 10-15'!H242</f>
        <v>0</v>
      </c>
      <c r="D6740" s="2" t="str">
        <f t="shared" si="104"/>
        <v>Error?</v>
      </c>
      <c r="E6740" s="2" t="s">
        <v>154</v>
      </c>
    </row>
    <row r="6741" spans="1:5">
      <c r="A6741">
        <v>6682</v>
      </c>
      <c r="B6741" s="1144">
        <f>'Revenues 10-15'!J242</f>
        <v>0</v>
      </c>
      <c r="D6741" s="2" t="str">
        <f t="shared" si="104"/>
        <v>Error?</v>
      </c>
      <c r="E6741" s="2" t="s">
        <v>154</v>
      </c>
    </row>
    <row r="6742" spans="1:5">
      <c r="A6742">
        <v>6683</v>
      </c>
      <c r="B6742" s="1144">
        <f>'Revenues 10-15'!K242</f>
        <v>0</v>
      </c>
      <c r="D6742" s="2" t="str">
        <f t="shared" si="104"/>
        <v>Error?</v>
      </c>
      <c r="E6742" s="2" t="s">
        <v>154</v>
      </c>
    </row>
    <row r="6743" spans="1:5">
      <c r="A6743">
        <v>6684</v>
      </c>
      <c r="B6743" s="1144">
        <f>'Revenues 10-15'!C243</f>
        <v>0</v>
      </c>
      <c r="D6743" s="2" t="str">
        <f t="shared" si="104"/>
        <v>Error?</v>
      </c>
      <c r="E6743" s="2" t="s">
        <v>154</v>
      </c>
    </row>
    <row r="6744" spans="1:5">
      <c r="A6744">
        <v>6685</v>
      </c>
      <c r="B6744" s="1144">
        <f>'Revenues 10-15'!D243</f>
        <v>0</v>
      </c>
      <c r="D6744" s="2" t="str">
        <f t="shared" si="104"/>
        <v>Error?</v>
      </c>
      <c r="E6744" s="2" t="s">
        <v>154</v>
      </c>
    </row>
    <row r="6745" spans="1:5">
      <c r="A6745">
        <v>6686</v>
      </c>
      <c r="B6745" s="1144">
        <f>'Revenues 10-15'!E243</f>
        <v>0</v>
      </c>
      <c r="D6745" s="2" t="str">
        <f t="shared" si="104"/>
        <v>Error?</v>
      </c>
      <c r="E6745" s="2" t="s">
        <v>154</v>
      </c>
    </row>
    <row r="6746" spans="1:5">
      <c r="A6746">
        <v>6687</v>
      </c>
      <c r="B6746" s="1144">
        <f>'Revenues 10-15'!F243</f>
        <v>0</v>
      </c>
      <c r="D6746" s="2" t="str">
        <f t="shared" si="104"/>
        <v>Error?</v>
      </c>
      <c r="E6746" s="2" t="s">
        <v>154</v>
      </c>
    </row>
    <row r="6747" spans="1:5">
      <c r="A6747">
        <v>6688</v>
      </c>
      <c r="B6747" s="1144">
        <f>'Revenues 10-15'!G243</f>
        <v>0</v>
      </c>
      <c r="D6747" s="2" t="str">
        <f t="shared" si="104"/>
        <v>Error?</v>
      </c>
      <c r="E6747" s="2" t="s">
        <v>154</v>
      </c>
    </row>
    <row r="6748" spans="1:5">
      <c r="A6748">
        <v>6689</v>
      </c>
      <c r="B6748" s="1144">
        <f>'Revenues 10-15'!H243</f>
        <v>0</v>
      </c>
      <c r="D6748" s="2" t="str">
        <f t="shared" si="104"/>
        <v>Error?</v>
      </c>
      <c r="E6748" s="2" t="s">
        <v>154</v>
      </c>
    </row>
    <row r="6749" spans="1:5">
      <c r="A6749">
        <v>6690</v>
      </c>
      <c r="B6749" s="1144">
        <f>'Revenues 10-15'!J243</f>
        <v>0</v>
      </c>
      <c r="D6749" s="2" t="str">
        <f t="shared" si="104"/>
        <v>Error?</v>
      </c>
      <c r="E6749" s="2" t="s">
        <v>154</v>
      </c>
    </row>
    <row r="6750" spans="1:5">
      <c r="A6750">
        <v>6691</v>
      </c>
      <c r="B6750" s="1144">
        <f>'Revenues 10-15'!K243</f>
        <v>0</v>
      </c>
      <c r="D6750" s="2" t="str">
        <f t="shared" si="104"/>
        <v>Error?</v>
      </c>
      <c r="E6750" s="2" t="s">
        <v>154</v>
      </c>
    </row>
    <row r="6751" spans="1:5">
      <c r="A6751">
        <v>6692</v>
      </c>
      <c r="B6751" s="1144">
        <f>'Revenues 10-15'!C244</f>
        <v>0</v>
      </c>
      <c r="D6751" s="2" t="str">
        <f t="shared" si="104"/>
        <v>Error?</v>
      </c>
      <c r="E6751" s="2" t="s">
        <v>154</v>
      </c>
    </row>
    <row r="6752" spans="1:5">
      <c r="A6752">
        <v>6693</v>
      </c>
      <c r="B6752" s="1144">
        <f>'Revenues 10-15'!D244</f>
        <v>0</v>
      </c>
      <c r="D6752" s="2" t="str">
        <f t="shared" si="104"/>
        <v>Error?</v>
      </c>
      <c r="E6752" s="2" t="s">
        <v>154</v>
      </c>
    </row>
    <row r="6753" spans="1:5">
      <c r="A6753">
        <v>6694</v>
      </c>
      <c r="B6753" s="1144">
        <f>'Revenues 10-15'!E244</f>
        <v>0</v>
      </c>
      <c r="D6753" s="2" t="str">
        <f t="shared" si="104"/>
        <v>Error?</v>
      </c>
      <c r="E6753" s="2" t="s">
        <v>154</v>
      </c>
    </row>
    <row r="6754" spans="1:5">
      <c r="A6754">
        <v>6695</v>
      </c>
      <c r="B6754" s="1144">
        <f>'Revenues 10-15'!F244</f>
        <v>0</v>
      </c>
      <c r="D6754" s="2" t="str">
        <f t="shared" si="104"/>
        <v>Error?</v>
      </c>
      <c r="E6754" s="2" t="s">
        <v>154</v>
      </c>
    </row>
    <row r="6755" spans="1:5">
      <c r="A6755">
        <v>6696</v>
      </c>
      <c r="B6755" s="1144">
        <f>'Revenues 10-15'!G244</f>
        <v>0</v>
      </c>
      <c r="D6755" s="2" t="str">
        <f t="shared" si="104"/>
        <v>Error?</v>
      </c>
      <c r="E6755" s="2" t="s">
        <v>154</v>
      </c>
    </row>
    <row r="6756" spans="1:5">
      <c r="A6756">
        <v>6697</v>
      </c>
      <c r="B6756" s="1144">
        <f>'Revenues 10-15'!H244</f>
        <v>0</v>
      </c>
      <c r="D6756" s="2" t="str">
        <f t="shared" si="104"/>
        <v>Error?</v>
      </c>
      <c r="E6756" s="2" t="s">
        <v>154</v>
      </c>
    </row>
    <row r="6757" spans="1:5">
      <c r="A6757">
        <v>6698</v>
      </c>
      <c r="B6757" s="1144">
        <f>'Revenues 10-15'!J244</f>
        <v>0</v>
      </c>
      <c r="D6757" s="2" t="str">
        <f t="shared" si="104"/>
        <v>Error?</v>
      </c>
      <c r="E6757" s="2" t="s">
        <v>154</v>
      </c>
    </row>
    <row r="6758" spans="1:5">
      <c r="A6758">
        <v>6699</v>
      </c>
      <c r="B6758" s="1144">
        <f>'Revenues 10-15'!K244</f>
        <v>0</v>
      </c>
      <c r="D6758" s="2" t="str">
        <f t="shared" si="104"/>
        <v>Error?</v>
      </c>
      <c r="E6758" s="2" t="s">
        <v>154</v>
      </c>
    </row>
    <row r="6759" spans="1:5">
      <c r="A6759">
        <v>6700</v>
      </c>
      <c r="B6759" s="1144">
        <f>'Revenues 10-15'!C245</f>
        <v>0</v>
      </c>
      <c r="D6759" s="2" t="str">
        <f t="shared" si="104"/>
        <v>Error?</v>
      </c>
      <c r="E6759" s="2" t="s">
        <v>154</v>
      </c>
    </row>
    <row r="6760" spans="1:5">
      <c r="A6760">
        <v>6701</v>
      </c>
      <c r="B6760" s="1144">
        <f>'Revenues 10-15'!D245</f>
        <v>0</v>
      </c>
      <c r="D6760" s="2" t="str">
        <f t="shared" si="104"/>
        <v>Error?</v>
      </c>
      <c r="E6760" s="2" t="s">
        <v>154</v>
      </c>
    </row>
    <row r="6761" spans="1:5">
      <c r="A6761">
        <v>6702</v>
      </c>
      <c r="B6761" s="1144">
        <f>'Revenues 10-15'!E245</f>
        <v>0</v>
      </c>
      <c r="D6761" s="2" t="str">
        <f t="shared" si="104"/>
        <v>Error?</v>
      </c>
      <c r="E6761" s="2" t="s">
        <v>154</v>
      </c>
    </row>
    <row r="6762" spans="1:5">
      <c r="A6762">
        <v>6703</v>
      </c>
      <c r="B6762" s="1144">
        <f>'Revenues 10-15'!F245</f>
        <v>0</v>
      </c>
      <c r="D6762" s="2" t="str">
        <f t="shared" si="104"/>
        <v>Error?</v>
      </c>
      <c r="E6762" s="2" t="s">
        <v>154</v>
      </c>
    </row>
    <row r="6763" spans="1:5">
      <c r="A6763">
        <v>6704</v>
      </c>
      <c r="B6763" s="1144">
        <f>'Revenues 10-15'!G245</f>
        <v>0</v>
      </c>
      <c r="D6763" s="2" t="str">
        <f t="shared" si="104"/>
        <v>Error?</v>
      </c>
      <c r="E6763" s="2" t="s">
        <v>154</v>
      </c>
    </row>
    <row r="6764" spans="1:5">
      <c r="A6764">
        <v>6705</v>
      </c>
      <c r="B6764" s="1144">
        <f>'Revenues 10-15'!H245</f>
        <v>0</v>
      </c>
      <c r="D6764" s="2" t="str">
        <f t="shared" si="104"/>
        <v>Error?</v>
      </c>
      <c r="E6764" s="2" t="s">
        <v>154</v>
      </c>
    </row>
    <row r="6765" spans="1:5">
      <c r="A6765">
        <v>6706</v>
      </c>
      <c r="B6765" s="1144">
        <f>'Revenues 10-15'!J245</f>
        <v>0</v>
      </c>
      <c r="D6765" s="2" t="str">
        <f t="shared" si="104"/>
        <v>Error?</v>
      </c>
      <c r="E6765" s="2" t="s">
        <v>154</v>
      </c>
    </row>
    <row r="6766" spans="1:5">
      <c r="A6766">
        <v>6707</v>
      </c>
      <c r="B6766" s="1144">
        <f>'Revenues 10-15'!K245</f>
        <v>0</v>
      </c>
      <c r="D6766" s="2" t="str">
        <f t="shared" si="104"/>
        <v>Error?</v>
      </c>
      <c r="E6766" s="2" t="s">
        <v>154</v>
      </c>
    </row>
    <row r="6767" spans="1:5">
      <c r="A6767">
        <v>6708</v>
      </c>
      <c r="B6767" s="1144">
        <f>'Revenues 10-15'!C246</f>
        <v>0</v>
      </c>
      <c r="D6767" s="2" t="str">
        <f t="shared" si="104"/>
        <v>Error?</v>
      </c>
      <c r="E6767" s="2" t="s">
        <v>154</v>
      </c>
    </row>
    <row r="6768" spans="1:5">
      <c r="A6768">
        <v>6709</v>
      </c>
      <c r="B6768" s="1144">
        <f>'Revenues 10-15'!D246</f>
        <v>0</v>
      </c>
      <c r="D6768" s="2" t="str">
        <f t="shared" si="104"/>
        <v>Error?</v>
      </c>
      <c r="E6768" s="2" t="s">
        <v>154</v>
      </c>
    </row>
    <row r="6769" spans="1:5">
      <c r="A6769">
        <v>6710</v>
      </c>
      <c r="B6769" s="1144">
        <f>'Revenues 10-15'!E246</f>
        <v>0</v>
      </c>
      <c r="D6769" s="2" t="str">
        <f t="shared" si="104"/>
        <v>Error?</v>
      </c>
      <c r="E6769" s="2" t="s">
        <v>154</v>
      </c>
    </row>
    <row r="6770" spans="1:5">
      <c r="A6770">
        <v>6711</v>
      </c>
      <c r="B6770" s="1144">
        <f>'Revenues 10-15'!F246</f>
        <v>0</v>
      </c>
      <c r="D6770" s="2" t="str">
        <f t="shared" si="104"/>
        <v>Error?</v>
      </c>
      <c r="E6770" s="2" t="s">
        <v>154</v>
      </c>
    </row>
    <row r="6771" spans="1:5">
      <c r="A6771">
        <v>6712</v>
      </c>
      <c r="B6771" s="1144">
        <f>'Revenues 10-15'!G246</f>
        <v>0</v>
      </c>
      <c r="D6771" s="2" t="str">
        <f t="shared" si="104"/>
        <v>Error?</v>
      </c>
      <c r="E6771" s="2" t="s">
        <v>154</v>
      </c>
    </row>
    <row r="6772" spans="1:5">
      <c r="A6772">
        <v>6713</v>
      </c>
      <c r="B6772" s="1144">
        <f>'Revenues 10-15'!H246</f>
        <v>0</v>
      </c>
      <c r="D6772" s="2" t="str">
        <f t="shared" si="104"/>
        <v>Error?</v>
      </c>
      <c r="E6772" s="2" t="s">
        <v>154</v>
      </c>
    </row>
    <row r="6773" spans="1:5">
      <c r="A6773">
        <v>6714</v>
      </c>
      <c r="B6773" s="1144">
        <f>'Revenues 10-15'!J246</f>
        <v>0</v>
      </c>
      <c r="D6773" s="2" t="str">
        <f t="shared" si="104"/>
        <v>Error?</v>
      </c>
      <c r="E6773" s="2" t="s">
        <v>154</v>
      </c>
    </row>
    <row r="6774" spans="1:5">
      <c r="A6774">
        <v>6715</v>
      </c>
      <c r="B6774" s="1144">
        <f>'Revenues 10-15'!K246</f>
        <v>0</v>
      </c>
      <c r="D6774" s="2" t="str">
        <f t="shared" si="104"/>
        <v>Error?</v>
      </c>
      <c r="E6774" s="2" t="s">
        <v>154</v>
      </c>
    </row>
    <row r="6775" spans="1:5">
      <c r="A6775">
        <v>6716</v>
      </c>
      <c r="B6775" s="1144">
        <f>'Revenues 10-15'!C247</f>
        <v>0</v>
      </c>
      <c r="D6775" s="2" t="str">
        <f t="shared" si="104"/>
        <v>Error?</v>
      </c>
      <c r="E6775" s="2" t="s">
        <v>154</v>
      </c>
    </row>
    <row r="6776" spans="1:5">
      <c r="A6776">
        <v>6717</v>
      </c>
      <c r="B6776" s="1144">
        <f>'Revenues 10-15'!D247</f>
        <v>0</v>
      </c>
      <c r="D6776" s="2" t="str">
        <f t="shared" si="104"/>
        <v>Error?</v>
      </c>
      <c r="E6776" s="2" t="s">
        <v>154</v>
      </c>
    </row>
    <row r="6777" spans="1:5">
      <c r="A6777">
        <v>6718</v>
      </c>
      <c r="B6777" s="1144">
        <f>'Revenues 10-15'!E247</f>
        <v>0</v>
      </c>
      <c r="D6777" s="2" t="str">
        <f t="shared" si="104"/>
        <v>Error?</v>
      </c>
      <c r="E6777" s="2" t="s">
        <v>154</v>
      </c>
    </row>
    <row r="6778" spans="1:5">
      <c r="A6778">
        <v>6719</v>
      </c>
      <c r="B6778" s="1144">
        <f>'Revenues 10-15'!F247</f>
        <v>0</v>
      </c>
      <c r="D6778" s="2" t="str">
        <f t="shared" si="104"/>
        <v>Error?</v>
      </c>
      <c r="E6778" s="2" t="s">
        <v>154</v>
      </c>
    </row>
    <row r="6779" spans="1:5">
      <c r="A6779">
        <v>6720</v>
      </c>
      <c r="B6779" s="1144">
        <f>'Revenues 10-15'!G247</f>
        <v>0</v>
      </c>
      <c r="D6779" s="2" t="str">
        <f t="shared" si="104"/>
        <v>Error?</v>
      </c>
      <c r="E6779" s="2" t="s">
        <v>154</v>
      </c>
    </row>
    <row r="6780" spans="1:5">
      <c r="A6780">
        <v>6721</v>
      </c>
      <c r="B6780" s="1144">
        <f>'Revenues 10-15'!H247</f>
        <v>0</v>
      </c>
      <c r="D6780" s="2" t="str">
        <f t="shared" si="104"/>
        <v>Error?</v>
      </c>
      <c r="E6780" s="2" t="s">
        <v>154</v>
      </c>
    </row>
    <row r="6781" spans="1:5">
      <c r="A6781">
        <v>6722</v>
      </c>
      <c r="B6781" s="1144">
        <f>'Revenues 10-15'!J247</f>
        <v>0</v>
      </c>
      <c r="D6781" s="2" t="str">
        <f t="shared" ref="D6781:D6844" si="105">IF(ISBLANK(B6781),"OK",IF(A6781-B6781=0,"OK","Error?"))</f>
        <v>Error?</v>
      </c>
      <c r="E6781" s="2" t="s">
        <v>154</v>
      </c>
    </row>
    <row r="6782" spans="1:5">
      <c r="A6782">
        <v>6723</v>
      </c>
      <c r="B6782" s="1144">
        <f>'Revenues 10-15'!K247</f>
        <v>0</v>
      </c>
      <c r="D6782" s="2" t="str">
        <f t="shared" si="105"/>
        <v>Error?</v>
      </c>
      <c r="E6782" s="2" t="s">
        <v>154</v>
      </c>
    </row>
    <row r="6783" spans="1:5">
      <c r="A6783">
        <v>6724</v>
      </c>
      <c r="B6783" s="1144">
        <f>'Revenues 10-15'!C248</f>
        <v>0</v>
      </c>
      <c r="D6783" s="2" t="str">
        <f t="shared" si="105"/>
        <v>Error?</v>
      </c>
      <c r="E6783" s="2" t="s">
        <v>154</v>
      </c>
    </row>
    <row r="6784" spans="1:5">
      <c r="A6784">
        <v>6725</v>
      </c>
      <c r="B6784" s="1144">
        <f>'Revenues 10-15'!D248</f>
        <v>0</v>
      </c>
      <c r="D6784" s="2" t="str">
        <f t="shared" si="105"/>
        <v>Error?</v>
      </c>
      <c r="E6784" s="2" t="s">
        <v>154</v>
      </c>
    </row>
    <row r="6785" spans="1:5">
      <c r="A6785">
        <v>6726</v>
      </c>
      <c r="B6785" s="1144">
        <f>'Revenues 10-15'!E248</f>
        <v>0</v>
      </c>
      <c r="D6785" s="2" t="str">
        <f t="shared" si="105"/>
        <v>Error?</v>
      </c>
      <c r="E6785" s="2" t="s">
        <v>154</v>
      </c>
    </row>
    <row r="6786" spans="1:5">
      <c r="A6786">
        <v>6727</v>
      </c>
      <c r="B6786" s="1144">
        <f>'Revenues 10-15'!F248</f>
        <v>0</v>
      </c>
      <c r="D6786" s="2" t="str">
        <f t="shared" si="105"/>
        <v>Error?</v>
      </c>
      <c r="E6786" s="2" t="s">
        <v>154</v>
      </c>
    </row>
    <row r="6787" spans="1:5">
      <c r="A6787">
        <v>6728</v>
      </c>
      <c r="B6787" s="1144">
        <f>'Revenues 10-15'!G248</f>
        <v>0</v>
      </c>
      <c r="D6787" s="2" t="str">
        <f t="shared" si="105"/>
        <v>Error?</v>
      </c>
      <c r="E6787" s="2" t="s">
        <v>154</v>
      </c>
    </row>
    <row r="6788" spans="1:5">
      <c r="A6788">
        <v>6729</v>
      </c>
      <c r="B6788" s="1144">
        <f>'Revenues 10-15'!H248</f>
        <v>0</v>
      </c>
      <c r="D6788" s="2" t="str">
        <f t="shared" si="105"/>
        <v>Error?</v>
      </c>
      <c r="E6788" s="2" t="s">
        <v>154</v>
      </c>
    </row>
    <row r="6789" spans="1:5">
      <c r="A6789">
        <v>6730</v>
      </c>
      <c r="B6789" s="1144">
        <f>'Revenues 10-15'!J248</f>
        <v>0</v>
      </c>
      <c r="D6789" s="2" t="str">
        <f t="shared" si="105"/>
        <v>Error?</v>
      </c>
      <c r="E6789" s="2" t="s">
        <v>154</v>
      </c>
    </row>
    <row r="6790" spans="1:5">
      <c r="A6790">
        <v>6731</v>
      </c>
      <c r="B6790" s="1144">
        <f>'Revenues 10-15'!K248</f>
        <v>0</v>
      </c>
      <c r="D6790" s="2" t="str">
        <f t="shared" si="105"/>
        <v>Error?</v>
      </c>
      <c r="E6790" s="2" t="s">
        <v>154</v>
      </c>
    </row>
    <row r="6791" spans="1:5">
      <c r="A6791">
        <v>6732</v>
      </c>
      <c r="B6791" s="1144">
        <f>'Revenues 10-15'!C249</f>
        <v>0</v>
      </c>
      <c r="D6791" s="2" t="str">
        <f t="shared" si="105"/>
        <v>Error?</v>
      </c>
      <c r="E6791" s="2" t="s">
        <v>154</v>
      </c>
    </row>
    <row r="6792" spans="1:5">
      <c r="A6792">
        <v>6733</v>
      </c>
      <c r="B6792" s="1144">
        <f>'Revenues 10-15'!D249</f>
        <v>0</v>
      </c>
      <c r="D6792" s="2" t="str">
        <f t="shared" si="105"/>
        <v>Error?</v>
      </c>
      <c r="E6792" s="2" t="s">
        <v>154</v>
      </c>
    </row>
    <row r="6793" spans="1:5">
      <c r="A6793">
        <v>6734</v>
      </c>
      <c r="B6793" s="1144">
        <f>'Revenues 10-15'!E249</f>
        <v>0</v>
      </c>
      <c r="D6793" s="2" t="str">
        <f t="shared" si="105"/>
        <v>Error?</v>
      </c>
      <c r="E6793" s="2" t="s">
        <v>154</v>
      </c>
    </row>
    <row r="6794" spans="1:5">
      <c r="A6794">
        <v>6735</v>
      </c>
      <c r="B6794" s="1144">
        <f>'Revenues 10-15'!F249</f>
        <v>0</v>
      </c>
      <c r="D6794" s="2" t="str">
        <f t="shared" si="105"/>
        <v>Error?</v>
      </c>
      <c r="E6794" s="2" t="s">
        <v>154</v>
      </c>
    </row>
    <row r="6795" spans="1:5">
      <c r="A6795">
        <v>6736</v>
      </c>
      <c r="B6795" s="1144">
        <f>'Revenues 10-15'!G249</f>
        <v>0</v>
      </c>
      <c r="D6795" s="2" t="str">
        <f t="shared" si="105"/>
        <v>Error?</v>
      </c>
      <c r="E6795" s="2" t="s">
        <v>154</v>
      </c>
    </row>
    <row r="6796" spans="1:5">
      <c r="A6796">
        <v>6737</v>
      </c>
      <c r="B6796" s="1144">
        <f>'Revenues 10-15'!H249</f>
        <v>0</v>
      </c>
      <c r="D6796" s="2" t="str">
        <f t="shared" si="105"/>
        <v>Error?</v>
      </c>
      <c r="E6796" s="2" t="s">
        <v>154</v>
      </c>
    </row>
    <row r="6797" spans="1:5">
      <c r="A6797">
        <v>6738</v>
      </c>
      <c r="B6797" s="1144">
        <f>'Revenues 10-15'!J249</f>
        <v>0</v>
      </c>
      <c r="D6797" s="2" t="str">
        <f t="shared" si="105"/>
        <v>Error?</v>
      </c>
      <c r="E6797" s="2" t="s">
        <v>154</v>
      </c>
    </row>
    <row r="6798" spans="1:5">
      <c r="A6798">
        <v>6739</v>
      </c>
      <c r="B6798" s="1144">
        <f>'Revenues 10-15'!K249</f>
        <v>0</v>
      </c>
      <c r="D6798" s="2" t="str">
        <f t="shared" si="105"/>
        <v>Error?</v>
      </c>
      <c r="E6798" s="2" t="s">
        <v>154</v>
      </c>
    </row>
    <row r="6799" spans="1:5">
      <c r="A6799">
        <v>6740</v>
      </c>
      <c r="B6799" s="1144">
        <f>'Revenues 10-15'!C250</f>
        <v>0</v>
      </c>
      <c r="D6799" s="2" t="str">
        <f t="shared" si="105"/>
        <v>Error?</v>
      </c>
      <c r="E6799" s="2" t="s">
        <v>154</v>
      </c>
    </row>
    <row r="6800" spans="1:5">
      <c r="A6800">
        <v>6741</v>
      </c>
      <c r="B6800" s="1144">
        <f>'Revenues 10-15'!D250</f>
        <v>0</v>
      </c>
      <c r="D6800" s="2" t="str">
        <f t="shared" si="105"/>
        <v>Error?</v>
      </c>
      <c r="E6800" s="2" t="s">
        <v>154</v>
      </c>
    </row>
    <row r="6801" spans="1:5">
      <c r="A6801">
        <v>6742</v>
      </c>
      <c r="B6801" s="1144">
        <f>'Revenues 10-15'!E250</f>
        <v>0</v>
      </c>
      <c r="D6801" s="2" t="str">
        <f t="shared" si="105"/>
        <v>Error?</v>
      </c>
      <c r="E6801" s="2" t="s">
        <v>154</v>
      </c>
    </row>
    <row r="6802" spans="1:5">
      <c r="A6802">
        <v>6743</v>
      </c>
      <c r="B6802" s="1144">
        <f>'Revenues 10-15'!F250</f>
        <v>0</v>
      </c>
      <c r="D6802" s="2" t="str">
        <f t="shared" si="105"/>
        <v>Error?</v>
      </c>
      <c r="E6802" s="2" t="s">
        <v>154</v>
      </c>
    </row>
    <row r="6803" spans="1:5">
      <c r="A6803">
        <v>6744</v>
      </c>
      <c r="B6803" s="1144">
        <f>'Revenues 10-15'!G250</f>
        <v>0</v>
      </c>
      <c r="D6803" s="2" t="str">
        <f t="shared" si="105"/>
        <v>Error?</v>
      </c>
      <c r="E6803" s="2" t="s">
        <v>154</v>
      </c>
    </row>
    <row r="6804" spans="1:5">
      <c r="A6804">
        <v>6745</v>
      </c>
      <c r="B6804" s="1144">
        <f>'Revenues 10-15'!H250</f>
        <v>0</v>
      </c>
      <c r="D6804" s="2" t="str">
        <f t="shared" si="105"/>
        <v>Error?</v>
      </c>
      <c r="E6804" s="2" t="s">
        <v>154</v>
      </c>
    </row>
    <row r="6805" spans="1:5">
      <c r="A6805">
        <v>6746</v>
      </c>
      <c r="B6805" s="1144">
        <f>'Revenues 10-15'!J250</f>
        <v>0</v>
      </c>
      <c r="D6805" s="2" t="str">
        <f t="shared" si="105"/>
        <v>Error?</v>
      </c>
      <c r="E6805" s="2" t="s">
        <v>154</v>
      </c>
    </row>
    <row r="6806" spans="1:5">
      <c r="A6806">
        <v>6747</v>
      </c>
      <c r="B6806" s="1144">
        <f>'Revenues 10-15'!K250</f>
        <v>0</v>
      </c>
      <c r="D6806" s="2" t="str">
        <f t="shared" si="105"/>
        <v>Error?</v>
      </c>
      <c r="E6806" s="2" t="s">
        <v>154</v>
      </c>
    </row>
    <row r="6807" spans="1:5">
      <c r="A6807">
        <v>6748</v>
      </c>
      <c r="B6807" s="1144">
        <f>'Revenues 10-15'!C251</f>
        <v>0</v>
      </c>
      <c r="D6807" s="2" t="str">
        <f t="shared" si="105"/>
        <v>Error?</v>
      </c>
      <c r="E6807" s="2" t="s">
        <v>154</v>
      </c>
    </row>
    <row r="6808" spans="1:5">
      <c r="A6808">
        <v>6749</v>
      </c>
      <c r="B6808" s="1144">
        <f>'Revenues 10-15'!D251</f>
        <v>0</v>
      </c>
      <c r="D6808" s="2" t="str">
        <f t="shared" si="105"/>
        <v>Error?</v>
      </c>
      <c r="E6808" s="2" t="s">
        <v>154</v>
      </c>
    </row>
    <row r="6809" spans="1:5">
      <c r="A6809">
        <v>6750</v>
      </c>
      <c r="B6809" s="1144">
        <f>'Revenues 10-15'!E251</f>
        <v>0</v>
      </c>
      <c r="D6809" s="2" t="str">
        <f t="shared" si="105"/>
        <v>Error?</v>
      </c>
      <c r="E6809" s="2" t="s">
        <v>154</v>
      </c>
    </row>
    <row r="6810" spans="1:5">
      <c r="A6810">
        <v>6751</v>
      </c>
      <c r="B6810" s="1144">
        <f>'Revenues 10-15'!F251</f>
        <v>0</v>
      </c>
      <c r="D6810" s="2" t="str">
        <f t="shared" si="105"/>
        <v>Error?</v>
      </c>
      <c r="E6810" s="2" t="s">
        <v>154</v>
      </c>
    </row>
    <row r="6811" spans="1:5">
      <c r="A6811">
        <v>6752</v>
      </c>
      <c r="B6811" s="1144">
        <f>'Revenues 10-15'!G251</f>
        <v>0</v>
      </c>
      <c r="D6811" s="2" t="str">
        <f t="shared" si="105"/>
        <v>Error?</v>
      </c>
      <c r="E6811" s="2" t="s">
        <v>154</v>
      </c>
    </row>
    <row r="6812" spans="1:5">
      <c r="A6812">
        <v>6753</v>
      </c>
      <c r="B6812" s="1144">
        <f>'Revenues 10-15'!H251</f>
        <v>0</v>
      </c>
      <c r="D6812" s="2" t="str">
        <f t="shared" si="105"/>
        <v>Error?</v>
      </c>
      <c r="E6812" s="2" t="s">
        <v>154</v>
      </c>
    </row>
    <row r="6813" spans="1:5">
      <c r="A6813">
        <v>6754</v>
      </c>
      <c r="B6813" s="1144">
        <f>'Revenues 10-15'!J251</f>
        <v>0</v>
      </c>
      <c r="D6813" s="2" t="str">
        <f t="shared" si="105"/>
        <v>Error?</v>
      </c>
      <c r="E6813" s="2" t="s">
        <v>154</v>
      </c>
    </row>
    <row r="6814" spans="1:5">
      <c r="A6814">
        <v>6755</v>
      </c>
      <c r="B6814" s="1144">
        <f>'Revenues 10-15'!K251</f>
        <v>0</v>
      </c>
      <c r="D6814" s="2" t="str">
        <f t="shared" si="105"/>
        <v>Error?</v>
      </c>
      <c r="E6814" s="2" t="s">
        <v>154</v>
      </c>
    </row>
    <row r="6815" spans="1:5">
      <c r="A6815">
        <v>6756</v>
      </c>
      <c r="B6815" s="1144">
        <f>'Revenues 10-15'!C252</f>
        <v>0</v>
      </c>
      <c r="D6815" s="2" t="str">
        <f t="shared" si="105"/>
        <v>Error?</v>
      </c>
      <c r="E6815" s="2" t="s">
        <v>154</v>
      </c>
    </row>
    <row r="6816" spans="1:5">
      <c r="A6816">
        <v>6757</v>
      </c>
      <c r="B6816" s="1144">
        <f>'Revenues 10-15'!D252</f>
        <v>0</v>
      </c>
      <c r="D6816" s="2" t="str">
        <f t="shared" si="105"/>
        <v>Error?</v>
      </c>
      <c r="E6816" s="2" t="s">
        <v>154</v>
      </c>
    </row>
    <row r="6817" spans="1:5">
      <c r="A6817">
        <v>6758</v>
      </c>
      <c r="B6817" s="1144">
        <f>'Revenues 10-15'!E252</f>
        <v>0</v>
      </c>
      <c r="D6817" s="2" t="str">
        <f t="shared" si="105"/>
        <v>Error?</v>
      </c>
      <c r="E6817" s="2" t="s">
        <v>154</v>
      </c>
    </row>
    <row r="6818" spans="1:5">
      <c r="A6818">
        <v>6759</v>
      </c>
      <c r="B6818" s="1144">
        <f>'Revenues 10-15'!F252</f>
        <v>0</v>
      </c>
      <c r="D6818" s="2" t="str">
        <f t="shared" si="105"/>
        <v>Error?</v>
      </c>
      <c r="E6818" s="2" t="s">
        <v>154</v>
      </c>
    </row>
    <row r="6819" spans="1:5">
      <c r="A6819">
        <v>6760</v>
      </c>
      <c r="B6819" s="1144">
        <f>'Revenues 10-15'!G252</f>
        <v>0</v>
      </c>
      <c r="D6819" s="2" t="str">
        <f t="shared" si="105"/>
        <v>Error?</v>
      </c>
      <c r="E6819" s="2" t="s">
        <v>154</v>
      </c>
    </row>
    <row r="6820" spans="1:5">
      <c r="A6820">
        <v>6761</v>
      </c>
      <c r="B6820" s="1144">
        <f>'Revenues 10-15'!H252</f>
        <v>0</v>
      </c>
      <c r="D6820" s="2" t="str">
        <f t="shared" si="105"/>
        <v>Error?</v>
      </c>
      <c r="E6820" s="2" t="s">
        <v>154</v>
      </c>
    </row>
    <row r="6821" spans="1:5">
      <c r="A6821">
        <v>6762</v>
      </c>
      <c r="B6821" s="1144">
        <f>'Revenues 10-15'!J252</f>
        <v>0</v>
      </c>
      <c r="D6821" s="2" t="str">
        <f t="shared" si="105"/>
        <v>Error?</v>
      </c>
      <c r="E6821" s="2" t="s">
        <v>154</v>
      </c>
    </row>
    <row r="6822" spans="1:5">
      <c r="A6822">
        <v>6763</v>
      </c>
      <c r="B6822" s="1144">
        <f>'Revenues 10-15'!K252</f>
        <v>0</v>
      </c>
      <c r="D6822" s="2" t="str">
        <f t="shared" si="105"/>
        <v>Error?</v>
      </c>
      <c r="E6822" s="2" t="s">
        <v>154</v>
      </c>
    </row>
    <row r="6823" spans="1:5">
      <c r="A6823">
        <v>6764</v>
      </c>
      <c r="B6823" s="1144">
        <f>'Revenues 10-15'!C253</f>
        <v>0</v>
      </c>
      <c r="D6823" s="2" t="str">
        <f t="shared" si="105"/>
        <v>Error?</v>
      </c>
      <c r="E6823" s="2" t="s">
        <v>154</v>
      </c>
    </row>
    <row r="6824" spans="1:5">
      <c r="A6824">
        <v>6765</v>
      </c>
      <c r="B6824" s="1144">
        <f>'Revenues 10-15'!D253</f>
        <v>0</v>
      </c>
      <c r="D6824" s="2" t="str">
        <f t="shared" si="105"/>
        <v>Error?</v>
      </c>
      <c r="E6824" s="2" t="s">
        <v>154</v>
      </c>
    </row>
    <row r="6825" spans="1:5">
      <c r="A6825">
        <v>6766</v>
      </c>
      <c r="B6825" s="1144">
        <f>'Revenues 10-15'!E253</f>
        <v>0</v>
      </c>
      <c r="D6825" s="2" t="str">
        <f t="shared" si="105"/>
        <v>Error?</v>
      </c>
      <c r="E6825" s="2" t="s">
        <v>154</v>
      </c>
    </row>
    <row r="6826" spans="1:5">
      <c r="A6826">
        <v>6767</v>
      </c>
      <c r="B6826" s="1144">
        <f>'Revenues 10-15'!F253</f>
        <v>0</v>
      </c>
      <c r="D6826" s="2" t="str">
        <f t="shared" si="105"/>
        <v>Error?</v>
      </c>
      <c r="E6826" s="2" t="s">
        <v>154</v>
      </c>
    </row>
    <row r="6827" spans="1:5">
      <c r="A6827">
        <v>6768</v>
      </c>
      <c r="B6827" s="1144">
        <f>'Revenues 10-15'!G253</f>
        <v>0</v>
      </c>
      <c r="D6827" s="2" t="str">
        <f t="shared" si="105"/>
        <v>Error?</v>
      </c>
      <c r="E6827" s="2" t="s">
        <v>154</v>
      </c>
    </row>
    <row r="6828" spans="1:5">
      <c r="A6828">
        <v>6769</v>
      </c>
      <c r="B6828" s="1144">
        <f>'Revenues 10-15'!H253</f>
        <v>0</v>
      </c>
      <c r="D6828" s="2" t="str">
        <f t="shared" si="105"/>
        <v>Error?</v>
      </c>
      <c r="E6828" s="2" t="s">
        <v>154</v>
      </c>
    </row>
    <row r="6829" spans="1:5">
      <c r="A6829">
        <v>6770</v>
      </c>
      <c r="B6829" s="1144">
        <f>'Revenues 10-15'!J253</f>
        <v>0</v>
      </c>
      <c r="D6829" s="2" t="str">
        <f t="shared" si="105"/>
        <v>Error?</v>
      </c>
      <c r="E6829" s="2" t="s">
        <v>154</v>
      </c>
    </row>
    <row r="6830" spans="1:5">
      <c r="A6830">
        <v>6771</v>
      </c>
      <c r="B6830" s="1144">
        <f>'Revenues 10-15'!K253</f>
        <v>0</v>
      </c>
      <c r="D6830" s="2" t="str">
        <f t="shared" si="105"/>
        <v>Error?</v>
      </c>
    </row>
    <row r="6831" spans="1:5">
      <c r="A6831">
        <v>6772</v>
      </c>
      <c r="B6831" s="1144">
        <f>'Revenues 10-15'!C254</f>
        <v>0</v>
      </c>
      <c r="D6831" s="2" t="str">
        <f t="shared" si="105"/>
        <v>Error?</v>
      </c>
    </row>
    <row r="6832" spans="1:5">
      <c r="A6832">
        <v>6773</v>
      </c>
      <c r="B6832" s="1144">
        <f>'Revenues 10-15'!D254</f>
        <v>0</v>
      </c>
      <c r="D6832" s="2" t="str">
        <f t="shared" si="105"/>
        <v>Error?</v>
      </c>
    </row>
    <row r="6833" spans="1:5">
      <c r="A6833">
        <v>6774</v>
      </c>
      <c r="B6833" s="1144">
        <f>'Revenues 10-15'!E254</f>
        <v>0</v>
      </c>
      <c r="D6833" s="2" t="str">
        <f t="shared" si="105"/>
        <v>Error?</v>
      </c>
    </row>
    <row r="6834" spans="1:5">
      <c r="A6834">
        <v>6775</v>
      </c>
      <c r="B6834" s="1144">
        <f>'Revenues 10-15'!F254</f>
        <v>0</v>
      </c>
      <c r="D6834" s="2" t="str">
        <f t="shared" si="105"/>
        <v>Error?</v>
      </c>
    </row>
    <row r="6835" spans="1:5">
      <c r="A6835">
        <v>6776</v>
      </c>
      <c r="B6835" s="1144">
        <f>'Revenues 10-15'!G254</f>
        <v>0</v>
      </c>
      <c r="D6835" s="2" t="str">
        <f t="shared" si="105"/>
        <v>Error?</v>
      </c>
    </row>
    <row r="6836" spans="1:5">
      <c r="A6836">
        <v>6777</v>
      </c>
      <c r="B6836" s="1144">
        <f>'Revenues 10-15'!H254</f>
        <v>0</v>
      </c>
      <c r="D6836" s="2" t="str">
        <f t="shared" si="105"/>
        <v>Error?</v>
      </c>
    </row>
    <row r="6837" spans="1:5">
      <c r="A6837">
        <v>6778</v>
      </c>
      <c r="B6837" s="1144">
        <f>'Revenues 10-15'!J254</f>
        <v>0</v>
      </c>
      <c r="D6837" s="2" t="str">
        <f t="shared" si="105"/>
        <v>Error?</v>
      </c>
    </row>
    <row r="6838" spans="1:5">
      <c r="A6838">
        <v>6779</v>
      </c>
      <c r="B6838" s="1144">
        <f>'Revenues 10-15'!K254</f>
        <v>0</v>
      </c>
      <c r="D6838" s="2" t="str">
        <f t="shared" si="105"/>
        <v>Error?</v>
      </c>
    </row>
    <row r="6839" spans="1:5">
      <c r="A6839" s="119">
        <v>6780</v>
      </c>
      <c r="B6839" s="1144"/>
      <c r="D6839" s="2" t="str">
        <f t="shared" si="105"/>
        <v>OK</v>
      </c>
      <c r="E6839" s="1" t="s">
        <v>1431</v>
      </c>
    </row>
    <row r="6840" spans="1:5">
      <c r="A6840" s="119">
        <v>6781</v>
      </c>
      <c r="B6840" s="1144"/>
      <c r="D6840" s="2" t="str">
        <f t="shared" si="105"/>
        <v>OK</v>
      </c>
      <c r="E6840" s="1" t="s">
        <v>1431</v>
      </c>
    </row>
    <row r="6841" spans="1:5">
      <c r="A6841" s="119">
        <v>6782</v>
      </c>
      <c r="B6841" s="1144"/>
      <c r="D6841" s="2" t="str">
        <f t="shared" si="105"/>
        <v>OK</v>
      </c>
      <c r="E6841" s="1" t="s">
        <v>1431</v>
      </c>
    </row>
    <row r="6842" spans="1:5">
      <c r="A6842">
        <v>6783</v>
      </c>
      <c r="B6842" s="1144">
        <f>'Expenditures 16-24'!I5</f>
        <v>155395</v>
      </c>
      <c r="D6842" s="2" t="str">
        <f t="shared" si="105"/>
        <v>Error?</v>
      </c>
    </row>
    <row r="6843" spans="1:5">
      <c r="A6843">
        <v>6784</v>
      </c>
      <c r="B6843" s="1144">
        <f>'Expenditures 16-24'!J5</f>
        <v>0</v>
      </c>
      <c r="D6843" s="2" t="str">
        <f t="shared" si="105"/>
        <v>Error?</v>
      </c>
    </row>
    <row r="6844" spans="1:5">
      <c r="A6844">
        <v>6785</v>
      </c>
      <c r="B6844" s="1144">
        <f>'Expenditures 16-24'!I7</f>
        <v>0</v>
      </c>
      <c r="D6844" s="2" t="str">
        <f t="shared" si="105"/>
        <v>Error?</v>
      </c>
    </row>
    <row r="6845" spans="1:5">
      <c r="A6845">
        <v>6786</v>
      </c>
      <c r="B6845" s="1144">
        <f>'Expenditures 16-24'!J7</f>
        <v>0</v>
      </c>
      <c r="D6845" s="2" t="str">
        <f t="shared" ref="D6845:D6908" si="106">IF(ISBLANK(B6845),"OK",IF(A6845-B6845=0,"OK","Error?"))</f>
        <v>Error?</v>
      </c>
    </row>
    <row r="6846" spans="1:5">
      <c r="A6846">
        <v>6787</v>
      </c>
      <c r="B6846" s="1144">
        <f>'Expenditures 16-24'!K7</f>
        <v>0</v>
      </c>
      <c r="D6846" s="2" t="str">
        <f t="shared" si="106"/>
        <v>Error?</v>
      </c>
    </row>
    <row r="6847" spans="1:5">
      <c r="A6847">
        <v>6788</v>
      </c>
      <c r="B6847" s="1144">
        <f>'Expenditures 16-24'!I8</f>
        <v>0</v>
      </c>
      <c r="D6847" s="2" t="str">
        <f t="shared" si="106"/>
        <v>Error?</v>
      </c>
    </row>
    <row r="6848" spans="1:5">
      <c r="A6848">
        <v>6789</v>
      </c>
      <c r="B6848" s="1144">
        <f>'Expenditures 16-24'!J8</f>
        <v>0</v>
      </c>
      <c r="D6848" s="2" t="str">
        <f t="shared" si="106"/>
        <v>Error?</v>
      </c>
    </row>
    <row r="6849" spans="1:4">
      <c r="A6849">
        <v>6790</v>
      </c>
      <c r="B6849" s="1144">
        <f>'Expenditures 16-24'!I9</f>
        <v>0</v>
      </c>
      <c r="D6849" s="2" t="str">
        <f t="shared" si="106"/>
        <v>Error?</v>
      </c>
    </row>
    <row r="6850" spans="1:4">
      <c r="A6850">
        <v>6791</v>
      </c>
      <c r="B6850" s="1144">
        <f>'Expenditures 16-24'!J9</f>
        <v>0</v>
      </c>
      <c r="D6850" s="2" t="str">
        <f t="shared" si="106"/>
        <v>Error?</v>
      </c>
    </row>
    <row r="6851" spans="1:4">
      <c r="A6851">
        <v>6792</v>
      </c>
      <c r="B6851" s="1144">
        <f>'Expenditures 16-24'!K9</f>
        <v>165458</v>
      </c>
      <c r="D6851" s="2" t="str">
        <f t="shared" si="106"/>
        <v>Error?</v>
      </c>
    </row>
    <row r="6852" spans="1:4">
      <c r="A6852">
        <v>6793</v>
      </c>
      <c r="B6852" s="1144">
        <f>'Expenditures 16-24'!I10</f>
        <v>0</v>
      </c>
      <c r="D6852" s="2" t="str">
        <f t="shared" si="106"/>
        <v>Error?</v>
      </c>
    </row>
    <row r="6853" spans="1:4">
      <c r="A6853">
        <v>6794</v>
      </c>
      <c r="B6853" s="1144">
        <f>'Expenditures 16-24'!J10</f>
        <v>0</v>
      </c>
      <c r="D6853" s="2" t="str">
        <f t="shared" si="106"/>
        <v>Error?</v>
      </c>
    </row>
    <row r="6854" spans="1:4">
      <c r="A6854">
        <v>6795</v>
      </c>
      <c r="B6854" s="1144">
        <f>'Expenditures 16-24'!I11</f>
        <v>0</v>
      </c>
      <c r="D6854" s="2" t="str">
        <f t="shared" si="106"/>
        <v>Error?</v>
      </c>
    </row>
    <row r="6855" spans="1:4">
      <c r="A6855">
        <v>6796</v>
      </c>
      <c r="B6855" s="1144">
        <f>'Expenditures 16-24'!J11</f>
        <v>0</v>
      </c>
      <c r="D6855" s="2" t="str">
        <f t="shared" si="106"/>
        <v>Error?</v>
      </c>
    </row>
    <row r="6856" spans="1:4">
      <c r="A6856">
        <v>6797</v>
      </c>
      <c r="B6856" s="1144">
        <f>'Expenditures 16-24'!K11</f>
        <v>0</v>
      </c>
      <c r="D6856" s="2" t="str">
        <f t="shared" si="106"/>
        <v>Error?</v>
      </c>
    </row>
    <row r="6857" spans="1:4">
      <c r="A6857">
        <v>6798</v>
      </c>
      <c r="B6857" s="1144">
        <f>'Expenditures 16-24'!I12</f>
        <v>0</v>
      </c>
      <c r="D6857" s="2" t="str">
        <f t="shared" si="106"/>
        <v>Error?</v>
      </c>
    </row>
    <row r="6858" spans="1:4">
      <c r="A6858">
        <v>6799</v>
      </c>
      <c r="B6858" s="1144">
        <f>'Expenditures 16-24'!J12</f>
        <v>0</v>
      </c>
      <c r="D6858" s="2" t="str">
        <f t="shared" si="106"/>
        <v>Error?</v>
      </c>
    </row>
    <row r="6859" spans="1:4">
      <c r="A6859">
        <v>6800</v>
      </c>
      <c r="B6859" s="1144">
        <f>'Expenditures 16-24'!I13</f>
        <v>0</v>
      </c>
      <c r="D6859" s="2" t="str">
        <f t="shared" si="106"/>
        <v>Error?</v>
      </c>
    </row>
    <row r="6860" spans="1:4">
      <c r="A6860">
        <v>6801</v>
      </c>
      <c r="B6860" s="1144">
        <f>'Expenditures 16-24'!J13</f>
        <v>0</v>
      </c>
      <c r="D6860" s="2" t="str">
        <f t="shared" si="106"/>
        <v>Error?</v>
      </c>
    </row>
    <row r="6861" spans="1:4">
      <c r="A6861">
        <v>6802</v>
      </c>
      <c r="B6861" s="1144">
        <f>'Expenditures 16-24'!I14</f>
        <v>890</v>
      </c>
      <c r="D6861" s="2" t="str">
        <f t="shared" si="106"/>
        <v>Error?</v>
      </c>
    </row>
    <row r="6862" spans="1:4">
      <c r="A6862">
        <v>6803</v>
      </c>
      <c r="B6862" s="1144">
        <f>'Expenditures 16-24'!J14</f>
        <v>0</v>
      </c>
      <c r="D6862" s="2" t="str">
        <f t="shared" si="106"/>
        <v>Error?</v>
      </c>
    </row>
    <row r="6863" spans="1:4">
      <c r="A6863">
        <v>6804</v>
      </c>
      <c r="B6863" s="1144">
        <f>'Expenditures 16-24'!I15</f>
        <v>0</v>
      </c>
      <c r="D6863" s="2" t="str">
        <f t="shared" si="106"/>
        <v>Error?</v>
      </c>
    </row>
    <row r="6864" spans="1:4">
      <c r="A6864">
        <v>6805</v>
      </c>
      <c r="B6864" s="1144">
        <f>'Expenditures 16-24'!J15</f>
        <v>0</v>
      </c>
      <c r="D6864" s="2" t="str">
        <f t="shared" si="106"/>
        <v>Error?</v>
      </c>
    </row>
    <row r="6865" spans="1:4">
      <c r="A6865">
        <v>6806</v>
      </c>
      <c r="B6865" s="1144">
        <f>'Expenditures 16-24'!I16</f>
        <v>0</v>
      </c>
      <c r="D6865" s="2" t="str">
        <f t="shared" si="106"/>
        <v>Error?</v>
      </c>
    </row>
    <row r="6866" spans="1:4">
      <c r="A6866">
        <v>6807</v>
      </c>
      <c r="B6866" s="1144">
        <f>'Expenditures 16-24'!J16</f>
        <v>0</v>
      </c>
      <c r="D6866" s="2" t="str">
        <f t="shared" si="106"/>
        <v>Error?</v>
      </c>
    </row>
    <row r="6867" spans="1:4">
      <c r="A6867">
        <v>6808</v>
      </c>
      <c r="B6867" s="1144">
        <f>'Expenditures 16-24'!I17</f>
        <v>0</v>
      </c>
      <c r="D6867" s="2" t="str">
        <f t="shared" si="106"/>
        <v>Error?</v>
      </c>
    </row>
    <row r="6868" spans="1:4">
      <c r="A6868">
        <v>6809</v>
      </c>
      <c r="B6868" s="1144">
        <f>'Expenditures 16-24'!J17</f>
        <v>0</v>
      </c>
      <c r="D6868" s="2" t="str">
        <f t="shared" si="106"/>
        <v>Error?</v>
      </c>
    </row>
    <row r="6869" spans="1:4">
      <c r="A6869">
        <v>6810</v>
      </c>
      <c r="B6869" s="1144">
        <f>'Expenditures 16-24'!K17</f>
        <v>0</v>
      </c>
      <c r="D6869" s="2" t="str">
        <f t="shared" si="106"/>
        <v>Error?</v>
      </c>
    </row>
    <row r="6870" spans="1:4">
      <c r="A6870">
        <v>6811</v>
      </c>
      <c r="B6870" s="1144">
        <f>'Expenditures 16-24'!I18</f>
        <v>0</v>
      </c>
      <c r="D6870" s="2" t="str">
        <f t="shared" si="106"/>
        <v>Error?</v>
      </c>
    </row>
    <row r="6871" spans="1:4">
      <c r="A6871">
        <v>6812</v>
      </c>
      <c r="B6871" s="1144">
        <f>'Expenditures 16-24'!J18</f>
        <v>0</v>
      </c>
      <c r="D6871" s="2" t="str">
        <f t="shared" si="106"/>
        <v>Error?</v>
      </c>
    </row>
    <row r="6872" spans="1:4">
      <c r="A6872">
        <v>6813</v>
      </c>
      <c r="B6872" s="1144">
        <f>'Expenditures 16-24'!I19</f>
        <v>0</v>
      </c>
      <c r="D6872" s="2" t="str">
        <f t="shared" si="106"/>
        <v>Error?</v>
      </c>
    </row>
    <row r="6873" spans="1:4">
      <c r="A6873">
        <v>6814</v>
      </c>
      <c r="B6873" s="1144">
        <f>'Expenditures 16-24'!J19</f>
        <v>0</v>
      </c>
      <c r="D6873" s="2" t="str">
        <f t="shared" si="106"/>
        <v>Error?</v>
      </c>
    </row>
    <row r="6874" spans="1:4">
      <c r="A6874">
        <v>6815</v>
      </c>
      <c r="B6874" s="1144">
        <f>'Expenditures 16-24'!H20</f>
        <v>0</v>
      </c>
      <c r="D6874" s="2" t="str">
        <f t="shared" si="106"/>
        <v>Error?</v>
      </c>
    </row>
    <row r="6875" spans="1:4">
      <c r="A6875">
        <v>6816</v>
      </c>
      <c r="B6875" s="1144">
        <f>'Expenditures 16-24'!K20</f>
        <v>0</v>
      </c>
      <c r="D6875" s="2" t="str">
        <f t="shared" si="106"/>
        <v>Error?</v>
      </c>
    </row>
    <row r="6876" spans="1:4">
      <c r="A6876">
        <v>6817</v>
      </c>
      <c r="B6876" s="1144">
        <f>'Expenditures 16-24'!H21</f>
        <v>0</v>
      </c>
      <c r="D6876" s="2" t="str">
        <f t="shared" si="106"/>
        <v>Error?</v>
      </c>
    </row>
    <row r="6877" spans="1:4">
      <c r="A6877">
        <v>6818</v>
      </c>
      <c r="B6877" s="1144">
        <f>'Expenditures 16-24'!K21</f>
        <v>0</v>
      </c>
      <c r="D6877" s="2" t="str">
        <f t="shared" si="106"/>
        <v>Error?</v>
      </c>
    </row>
    <row r="6878" spans="1:4">
      <c r="A6878">
        <v>6819</v>
      </c>
      <c r="B6878" s="1144">
        <f>'Expenditures 16-24'!H22</f>
        <v>26955</v>
      </c>
      <c r="D6878" s="2" t="str">
        <f t="shared" si="106"/>
        <v>Error?</v>
      </c>
    </row>
    <row r="6879" spans="1:4">
      <c r="A6879">
        <v>6820</v>
      </c>
      <c r="B6879" s="1144">
        <f>'Expenditures 16-24'!K22</f>
        <v>26955</v>
      </c>
      <c r="D6879" s="2" t="str">
        <f t="shared" si="106"/>
        <v>Error?</v>
      </c>
    </row>
    <row r="6880" spans="1:4">
      <c r="A6880">
        <v>6821</v>
      </c>
      <c r="B6880" s="1144">
        <f>'Expenditures 16-24'!H23</f>
        <v>0</v>
      </c>
      <c r="D6880" s="2" t="str">
        <f t="shared" si="106"/>
        <v>Error?</v>
      </c>
    </row>
    <row r="6881" spans="1:4">
      <c r="A6881">
        <v>6822</v>
      </c>
      <c r="B6881" s="1144">
        <f>'Expenditures 16-24'!K23</f>
        <v>0</v>
      </c>
      <c r="D6881" s="2" t="str">
        <f t="shared" si="106"/>
        <v>Error?</v>
      </c>
    </row>
    <row r="6882" spans="1:4">
      <c r="A6882">
        <v>6823</v>
      </c>
      <c r="B6882" s="1144">
        <f>'Expenditures 16-24'!H24</f>
        <v>0</v>
      </c>
      <c r="D6882" s="2" t="str">
        <f t="shared" si="106"/>
        <v>Error?</v>
      </c>
    </row>
    <row r="6883" spans="1:4">
      <c r="A6883">
        <v>6824</v>
      </c>
      <c r="B6883" s="1144">
        <f>'Expenditures 16-24'!K24</f>
        <v>0</v>
      </c>
      <c r="D6883" s="2" t="str">
        <f t="shared" si="106"/>
        <v>Error?</v>
      </c>
    </row>
    <row r="6884" spans="1:4">
      <c r="A6884">
        <v>6825</v>
      </c>
      <c r="B6884" s="1144">
        <f>'Expenditures 16-24'!H25</f>
        <v>0</v>
      </c>
      <c r="D6884" s="2" t="str">
        <f t="shared" si="106"/>
        <v>Error?</v>
      </c>
    </row>
    <row r="6885" spans="1:4">
      <c r="A6885">
        <v>6826</v>
      </c>
      <c r="B6885" s="1144">
        <f>'Expenditures 16-24'!K25</f>
        <v>0</v>
      </c>
      <c r="D6885" s="2" t="str">
        <f t="shared" si="106"/>
        <v>Error?</v>
      </c>
    </row>
    <row r="6886" spans="1:4">
      <c r="A6886">
        <v>6827</v>
      </c>
      <c r="B6886" s="1144">
        <f>'Expenditures 16-24'!H26</f>
        <v>0</v>
      </c>
      <c r="D6886" s="2" t="str">
        <f t="shared" si="106"/>
        <v>Error?</v>
      </c>
    </row>
    <row r="6887" spans="1:4">
      <c r="A6887">
        <v>6828</v>
      </c>
      <c r="B6887" s="1144">
        <f>'Expenditures 16-24'!K26</f>
        <v>0</v>
      </c>
      <c r="D6887" s="2" t="str">
        <f t="shared" si="106"/>
        <v>Error?</v>
      </c>
    </row>
    <row r="6888" spans="1:4">
      <c r="A6888">
        <v>6829</v>
      </c>
      <c r="B6888" s="1144">
        <f>'Expenditures 16-24'!H27</f>
        <v>0</v>
      </c>
      <c r="D6888" s="2" t="str">
        <f t="shared" si="106"/>
        <v>Error?</v>
      </c>
    </row>
    <row r="6889" spans="1:4">
      <c r="A6889">
        <v>6830</v>
      </c>
      <c r="B6889" s="1144">
        <f>'Expenditures 16-24'!K27</f>
        <v>0</v>
      </c>
      <c r="D6889" s="2" t="str">
        <f t="shared" si="106"/>
        <v>Error?</v>
      </c>
    </row>
    <row r="6890" spans="1:4">
      <c r="A6890">
        <v>6831</v>
      </c>
      <c r="B6890" s="1144">
        <f>'Expenditures 16-24'!H28</f>
        <v>0</v>
      </c>
      <c r="D6890" s="2" t="str">
        <f t="shared" si="106"/>
        <v>Error?</v>
      </c>
    </row>
    <row r="6891" spans="1:4">
      <c r="A6891">
        <v>6832</v>
      </c>
      <c r="B6891" s="1144">
        <f>'Expenditures 16-24'!K28</f>
        <v>0</v>
      </c>
      <c r="D6891" s="2" t="str">
        <f t="shared" si="106"/>
        <v>Error?</v>
      </c>
    </row>
    <row r="6892" spans="1:4">
      <c r="A6892">
        <v>6833</v>
      </c>
      <c r="B6892" s="1144">
        <f>'Expenditures 16-24'!H29</f>
        <v>0</v>
      </c>
      <c r="D6892" s="2" t="str">
        <f t="shared" si="106"/>
        <v>Error?</v>
      </c>
    </row>
    <row r="6893" spans="1:4">
      <c r="A6893">
        <v>6834</v>
      </c>
      <c r="B6893" s="1144">
        <f>'Expenditures 16-24'!K29</f>
        <v>0</v>
      </c>
      <c r="D6893" s="2" t="str">
        <f t="shared" si="106"/>
        <v>Error?</v>
      </c>
    </row>
    <row r="6894" spans="1:4">
      <c r="A6894">
        <v>6835</v>
      </c>
      <c r="B6894" s="1144">
        <f>'Expenditures 16-24'!H30</f>
        <v>0</v>
      </c>
      <c r="D6894" s="2" t="str">
        <f t="shared" si="106"/>
        <v>Error?</v>
      </c>
    </row>
    <row r="6895" spans="1:4">
      <c r="A6895">
        <v>6836</v>
      </c>
      <c r="B6895" s="1144">
        <f>'Expenditures 16-24'!K30</f>
        <v>0</v>
      </c>
      <c r="D6895" s="2" t="str">
        <f t="shared" si="106"/>
        <v>Error?</v>
      </c>
    </row>
    <row r="6896" spans="1:4">
      <c r="A6896">
        <v>6837</v>
      </c>
      <c r="B6896" s="1144">
        <f>'Expenditures 16-24'!H31</f>
        <v>0</v>
      </c>
      <c r="D6896" s="2" t="str">
        <f t="shared" si="106"/>
        <v>Error?</v>
      </c>
    </row>
    <row r="6897" spans="1:4">
      <c r="A6897">
        <v>6838</v>
      </c>
      <c r="B6897" s="1144">
        <f>'Expenditures 16-24'!K31</f>
        <v>0</v>
      </c>
      <c r="D6897" s="2" t="str">
        <f t="shared" si="106"/>
        <v>Error?</v>
      </c>
    </row>
    <row r="6898" spans="1:4">
      <c r="A6898">
        <v>6839</v>
      </c>
      <c r="B6898" s="1144">
        <f>'Expenditures 16-24'!H32</f>
        <v>0</v>
      </c>
      <c r="D6898" s="2" t="str">
        <f t="shared" si="106"/>
        <v>Error?</v>
      </c>
    </row>
    <row r="6899" spans="1:4">
      <c r="A6899">
        <v>6840</v>
      </c>
      <c r="B6899" s="1144">
        <f>'Expenditures 16-24'!K32</f>
        <v>0</v>
      </c>
      <c r="D6899" s="2" t="str">
        <f t="shared" si="106"/>
        <v>Error?</v>
      </c>
    </row>
    <row r="6900" spans="1:4">
      <c r="A6900">
        <v>6841</v>
      </c>
      <c r="B6900" s="1144">
        <f>'Expenditures 16-24'!I34</f>
        <v>156285</v>
      </c>
      <c r="D6900" s="2" t="str">
        <f t="shared" si="106"/>
        <v>Error?</v>
      </c>
    </row>
    <row r="6901" spans="1:4">
      <c r="A6901">
        <v>6842</v>
      </c>
      <c r="B6901" s="1144">
        <f>'Expenditures 16-24'!J34</f>
        <v>0</v>
      </c>
      <c r="D6901" s="2" t="str">
        <f t="shared" si="106"/>
        <v>Error?</v>
      </c>
    </row>
    <row r="6902" spans="1:4">
      <c r="A6902">
        <v>6843</v>
      </c>
      <c r="B6902" s="1144">
        <f>'Expenditures 16-24'!I38</f>
        <v>0</v>
      </c>
      <c r="D6902" s="2" t="str">
        <f t="shared" si="106"/>
        <v>Error?</v>
      </c>
    </row>
    <row r="6903" spans="1:4">
      <c r="A6903">
        <v>6844</v>
      </c>
      <c r="B6903" s="1144">
        <f>'Expenditures 16-24'!J38</f>
        <v>0</v>
      </c>
      <c r="D6903" s="2" t="str">
        <f t="shared" si="106"/>
        <v>Error?</v>
      </c>
    </row>
    <row r="6904" spans="1:4">
      <c r="A6904">
        <v>6845</v>
      </c>
      <c r="B6904" s="1144">
        <f>'Expenditures 16-24'!I39</f>
        <v>0</v>
      </c>
      <c r="D6904" s="2" t="str">
        <f t="shared" si="106"/>
        <v>Error?</v>
      </c>
    </row>
    <row r="6905" spans="1:4">
      <c r="A6905">
        <v>6846</v>
      </c>
      <c r="B6905" s="1144">
        <f>'Expenditures 16-24'!J39</f>
        <v>0</v>
      </c>
      <c r="D6905" s="2" t="str">
        <f t="shared" si="106"/>
        <v>Error?</v>
      </c>
    </row>
    <row r="6906" spans="1:4">
      <c r="A6906">
        <v>6847</v>
      </c>
      <c r="B6906" s="1144">
        <f>'Expenditures 16-24'!I40</f>
        <v>0</v>
      </c>
      <c r="D6906" s="2" t="str">
        <f t="shared" si="106"/>
        <v>Error?</v>
      </c>
    </row>
    <row r="6907" spans="1:4">
      <c r="A6907">
        <v>6848</v>
      </c>
      <c r="B6907" s="1144">
        <f>'Expenditures 16-24'!J40</f>
        <v>0</v>
      </c>
      <c r="D6907" s="2" t="str">
        <f t="shared" si="106"/>
        <v>Error?</v>
      </c>
    </row>
    <row r="6908" spans="1:4">
      <c r="A6908">
        <v>6849</v>
      </c>
      <c r="B6908" s="1144">
        <f>'Expenditures 16-24'!I41</f>
        <v>0</v>
      </c>
      <c r="D6908" s="2" t="str">
        <f t="shared" si="106"/>
        <v>Error?</v>
      </c>
    </row>
    <row r="6909" spans="1:4">
      <c r="A6909">
        <v>6850</v>
      </c>
      <c r="B6909" s="1144">
        <f>'Expenditures 16-24'!J41</f>
        <v>0</v>
      </c>
      <c r="D6909" s="2" t="str">
        <f t="shared" ref="D6909:D6972" si="107">IF(ISBLANK(B6909),"OK",IF(A6909-B6909=0,"OK","Error?"))</f>
        <v>Error?</v>
      </c>
    </row>
    <row r="6910" spans="1:4">
      <c r="A6910">
        <v>6851</v>
      </c>
      <c r="B6910" s="1144">
        <f>'Expenditures 16-24'!I42</f>
        <v>0</v>
      </c>
      <c r="D6910" s="2" t="str">
        <f t="shared" si="107"/>
        <v>Error?</v>
      </c>
    </row>
    <row r="6911" spans="1:4">
      <c r="A6911">
        <v>6852</v>
      </c>
      <c r="B6911" s="1144">
        <f>'Expenditures 16-24'!J42</f>
        <v>0</v>
      </c>
      <c r="D6911" s="2" t="str">
        <f t="shared" si="107"/>
        <v>Error?</v>
      </c>
    </row>
    <row r="6912" spans="1:4">
      <c r="A6912">
        <v>6853</v>
      </c>
      <c r="B6912" s="1144">
        <f>'Expenditures 16-24'!I43</f>
        <v>0</v>
      </c>
      <c r="D6912" s="2" t="str">
        <f t="shared" si="107"/>
        <v>Error?</v>
      </c>
    </row>
    <row r="6913" spans="1:4">
      <c r="A6913">
        <v>6854</v>
      </c>
      <c r="B6913" s="1144">
        <f>'Expenditures 16-24'!J43</f>
        <v>0</v>
      </c>
      <c r="D6913" s="2" t="str">
        <f t="shared" si="107"/>
        <v>Error?</v>
      </c>
    </row>
    <row r="6914" spans="1:4">
      <c r="A6914">
        <v>6855</v>
      </c>
      <c r="B6914" s="1144">
        <f>'Expenditures 16-24'!I44</f>
        <v>0</v>
      </c>
      <c r="D6914" s="2" t="str">
        <f t="shared" si="107"/>
        <v>Error?</v>
      </c>
    </row>
    <row r="6915" spans="1:4">
      <c r="A6915">
        <v>6856</v>
      </c>
      <c r="B6915" s="1144">
        <f>'Expenditures 16-24'!J44</f>
        <v>0</v>
      </c>
      <c r="D6915" s="2" t="str">
        <f t="shared" si="107"/>
        <v>Error?</v>
      </c>
    </row>
    <row r="6916" spans="1:4">
      <c r="A6916">
        <v>6857</v>
      </c>
      <c r="B6916" s="1144">
        <f>'Expenditures 16-24'!I46</f>
        <v>0</v>
      </c>
      <c r="D6916" s="2" t="str">
        <f t="shared" si="107"/>
        <v>Error?</v>
      </c>
    </row>
    <row r="6917" spans="1:4">
      <c r="A6917">
        <v>6858</v>
      </c>
      <c r="B6917" s="1144">
        <f>'Expenditures 16-24'!J46</f>
        <v>0</v>
      </c>
      <c r="D6917" s="2" t="str">
        <f t="shared" si="107"/>
        <v>Error?</v>
      </c>
    </row>
    <row r="6918" spans="1:4">
      <c r="A6918">
        <v>6859</v>
      </c>
      <c r="B6918" s="1144">
        <f>'Expenditures 16-24'!I47</f>
        <v>0</v>
      </c>
      <c r="D6918" s="2" t="str">
        <f t="shared" si="107"/>
        <v>Error?</v>
      </c>
    </row>
    <row r="6919" spans="1:4">
      <c r="A6919">
        <v>6860</v>
      </c>
      <c r="B6919" s="1144">
        <f>'Expenditures 16-24'!J47</f>
        <v>0</v>
      </c>
      <c r="D6919" s="2" t="str">
        <f t="shared" si="107"/>
        <v>Error?</v>
      </c>
    </row>
    <row r="6920" spans="1:4">
      <c r="A6920">
        <v>6861</v>
      </c>
      <c r="B6920" s="1144">
        <f>'Expenditures 16-24'!I48</f>
        <v>0</v>
      </c>
      <c r="D6920" s="2" t="str">
        <f t="shared" si="107"/>
        <v>Error?</v>
      </c>
    </row>
    <row r="6921" spans="1:4">
      <c r="A6921">
        <v>6862</v>
      </c>
      <c r="B6921" s="1144">
        <f>'Expenditures 16-24'!J48</f>
        <v>0</v>
      </c>
      <c r="D6921" s="2" t="str">
        <f t="shared" si="107"/>
        <v>Error?</v>
      </c>
    </row>
    <row r="6922" spans="1:4">
      <c r="A6922">
        <v>6863</v>
      </c>
      <c r="B6922" s="1144">
        <f>'Expenditures 16-24'!I49</f>
        <v>0</v>
      </c>
      <c r="D6922" s="2" t="str">
        <f t="shared" si="107"/>
        <v>Error?</v>
      </c>
    </row>
    <row r="6923" spans="1:4">
      <c r="A6923">
        <v>6864</v>
      </c>
      <c r="B6923" s="1144">
        <f>'Expenditures 16-24'!J49</f>
        <v>0</v>
      </c>
      <c r="D6923" s="2" t="str">
        <f t="shared" si="107"/>
        <v>Error?</v>
      </c>
    </row>
    <row r="6924" spans="1:4">
      <c r="A6924">
        <v>6865</v>
      </c>
      <c r="B6924" s="1144">
        <f>'Expenditures 16-24'!I51</f>
        <v>0</v>
      </c>
      <c r="D6924" s="2" t="str">
        <f t="shared" si="107"/>
        <v>Error?</v>
      </c>
    </row>
    <row r="6925" spans="1:4">
      <c r="A6925">
        <v>6866</v>
      </c>
      <c r="B6925" s="1144">
        <f>'Expenditures 16-24'!J51</f>
        <v>0</v>
      </c>
      <c r="D6925" s="2" t="str">
        <f t="shared" si="107"/>
        <v>Error?</v>
      </c>
    </row>
    <row r="6926" spans="1:4">
      <c r="A6926">
        <v>6867</v>
      </c>
      <c r="B6926" s="1144">
        <f>'Expenditures 16-24'!I52</f>
        <v>0</v>
      </c>
      <c r="D6926" s="2" t="str">
        <f t="shared" si="107"/>
        <v>Error?</v>
      </c>
    </row>
    <row r="6927" spans="1:4">
      <c r="A6927">
        <v>6868</v>
      </c>
      <c r="B6927" s="1144">
        <f>'Expenditures 16-24'!J52</f>
        <v>0</v>
      </c>
      <c r="D6927" s="2" t="str">
        <f t="shared" si="107"/>
        <v>Error?</v>
      </c>
    </row>
    <row r="6928" spans="1:4">
      <c r="A6928">
        <v>6869</v>
      </c>
      <c r="B6928" s="1144">
        <f>'Expenditures 16-24'!I53</f>
        <v>0</v>
      </c>
      <c r="D6928" s="2" t="str">
        <f t="shared" si="107"/>
        <v>Error?</v>
      </c>
    </row>
    <row r="6929" spans="1:4">
      <c r="A6929">
        <v>6870</v>
      </c>
      <c r="B6929" s="1144">
        <f>'Expenditures 16-24'!J53</f>
        <v>0</v>
      </c>
      <c r="D6929" s="2" t="str">
        <f t="shared" si="107"/>
        <v>Error?</v>
      </c>
    </row>
    <row r="6930" spans="1:4">
      <c r="A6930">
        <v>6871</v>
      </c>
      <c r="B6930" s="1144">
        <f>'Expenditures 16-24'!C54</f>
        <v>0</v>
      </c>
      <c r="D6930" s="2" t="str">
        <f t="shared" si="107"/>
        <v>Error?</v>
      </c>
    </row>
    <row r="6931" spans="1:4">
      <c r="A6931">
        <v>6872</v>
      </c>
      <c r="B6931" s="1144">
        <f>'Expenditures 16-24'!D54</f>
        <v>0</v>
      </c>
      <c r="D6931" s="2" t="str">
        <f t="shared" si="107"/>
        <v>Error?</v>
      </c>
    </row>
    <row r="6932" spans="1:4">
      <c r="A6932">
        <v>6873</v>
      </c>
      <c r="B6932" s="1144">
        <f>'Expenditures 16-24'!E54</f>
        <v>0</v>
      </c>
      <c r="D6932" s="2" t="str">
        <f t="shared" si="107"/>
        <v>Error?</v>
      </c>
    </row>
    <row r="6933" spans="1:4">
      <c r="A6933">
        <v>6874</v>
      </c>
      <c r="B6933" s="1144">
        <f>'Expenditures 16-24'!F54</f>
        <v>0</v>
      </c>
      <c r="D6933" s="2" t="str">
        <f t="shared" si="107"/>
        <v>Error?</v>
      </c>
    </row>
    <row r="6934" spans="1:4">
      <c r="A6934">
        <v>6875</v>
      </c>
      <c r="B6934" s="1144">
        <f>'Expenditures 16-24'!G54</f>
        <v>0</v>
      </c>
      <c r="D6934" s="2" t="str">
        <f t="shared" si="107"/>
        <v>Error?</v>
      </c>
    </row>
    <row r="6935" spans="1:4">
      <c r="A6935">
        <v>6876</v>
      </c>
      <c r="B6935" s="1144">
        <f>'Expenditures 16-24'!H54</f>
        <v>0</v>
      </c>
      <c r="D6935" s="2" t="str">
        <f t="shared" si="107"/>
        <v>Error?</v>
      </c>
    </row>
    <row r="6936" spans="1:4">
      <c r="A6936">
        <v>6877</v>
      </c>
      <c r="B6936" s="1144">
        <f>'Expenditures 16-24'!I54</f>
        <v>0</v>
      </c>
      <c r="D6936" s="2" t="str">
        <f t="shared" si="107"/>
        <v>Error?</v>
      </c>
    </row>
    <row r="6937" spans="1:4">
      <c r="A6937">
        <v>6878</v>
      </c>
      <c r="B6937" s="1144">
        <f>'Expenditures 16-24'!J54</f>
        <v>0</v>
      </c>
      <c r="D6937" s="2" t="str">
        <f t="shared" si="107"/>
        <v>Error?</v>
      </c>
    </row>
    <row r="6938" spans="1:4">
      <c r="A6938">
        <v>6879</v>
      </c>
      <c r="B6938" s="1144">
        <f>'Expenditures 16-24'!K54</f>
        <v>0</v>
      </c>
      <c r="D6938" s="2" t="str">
        <f t="shared" si="107"/>
        <v>Error?</v>
      </c>
    </row>
    <row r="6939" spans="1:4">
      <c r="A6939" s="119">
        <v>6880</v>
      </c>
      <c r="B6939" s="1144"/>
      <c r="D6939" s="2" t="str">
        <f t="shared" si="107"/>
        <v>OK</v>
      </c>
    </row>
    <row r="6940" spans="1:4">
      <c r="A6940">
        <v>6881</v>
      </c>
      <c r="B6940" s="1144">
        <f>'Expenditures 16-24'!I55</f>
        <v>0</v>
      </c>
      <c r="D6940" s="2" t="str">
        <f t="shared" si="107"/>
        <v>Error?</v>
      </c>
    </row>
    <row r="6941" spans="1:4">
      <c r="A6941">
        <v>6882</v>
      </c>
      <c r="B6941" s="1144">
        <f>'Expenditures 16-24'!J55</f>
        <v>0</v>
      </c>
      <c r="D6941" s="2" t="str">
        <f t="shared" si="107"/>
        <v>Error?</v>
      </c>
    </row>
    <row r="6942" spans="1:4">
      <c r="A6942">
        <v>6883</v>
      </c>
      <c r="B6942" s="1144">
        <f>'Expenditures 16-24'!I57</f>
        <v>0</v>
      </c>
      <c r="D6942" s="2" t="str">
        <f t="shared" si="107"/>
        <v>Error?</v>
      </c>
    </row>
    <row r="6943" spans="1:4">
      <c r="A6943">
        <v>6884</v>
      </c>
      <c r="B6943" s="1144">
        <f>'Expenditures 16-24'!J57</f>
        <v>0</v>
      </c>
      <c r="D6943" s="2" t="str">
        <f t="shared" si="107"/>
        <v>Error?</v>
      </c>
    </row>
    <row r="6944" spans="1:4">
      <c r="A6944">
        <v>6885</v>
      </c>
      <c r="B6944" s="1144">
        <f>'Expenditures 16-24'!I58</f>
        <v>0</v>
      </c>
      <c r="D6944" s="2" t="str">
        <f t="shared" si="107"/>
        <v>Error?</v>
      </c>
    </row>
    <row r="6945" spans="1:4">
      <c r="A6945">
        <v>6886</v>
      </c>
      <c r="B6945" s="1144">
        <f>'Expenditures 16-24'!J58</f>
        <v>0</v>
      </c>
      <c r="D6945" s="2" t="str">
        <f t="shared" si="107"/>
        <v>Error?</v>
      </c>
    </row>
    <row r="6946" spans="1:4">
      <c r="A6946">
        <v>6887</v>
      </c>
      <c r="B6946" s="1144">
        <f>'Expenditures 16-24'!I59</f>
        <v>0</v>
      </c>
      <c r="D6946" s="2" t="str">
        <f t="shared" si="107"/>
        <v>Error?</v>
      </c>
    </row>
    <row r="6947" spans="1:4">
      <c r="A6947">
        <v>6888</v>
      </c>
      <c r="B6947" s="1144">
        <f>'Expenditures 16-24'!J59</f>
        <v>0</v>
      </c>
      <c r="D6947" s="2" t="str">
        <f t="shared" si="107"/>
        <v>Error?</v>
      </c>
    </row>
    <row r="6948" spans="1:4">
      <c r="A6948">
        <v>6889</v>
      </c>
      <c r="B6948" s="1144">
        <f>'Expenditures 16-24'!I61</f>
        <v>0</v>
      </c>
      <c r="D6948" s="2" t="str">
        <f t="shared" si="107"/>
        <v>Error?</v>
      </c>
    </row>
    <row r="6949" spans="1:4">
      <c r="A6949">
        <v>6890</v>
      </c>
      <c r="B6949" s="1144">
        <f>'Expenditures 16-24'!J61</f>
        <v>0</v>
      </c>
      <c r="D6949" s="2" t="str">
        <f t="shared" si="107"/>
        <v>Error?</v>
      </c>
    </row>
    <row r="6950" spans="1:4">
      <c r="A6950">
        <v>6891</v>
      </c>
      <c r="B6950" s="1144">
        <f>'Expenditures 16-24'!I62</f>
        <v>0</v>
      </c>
      <c r="D6950" s="2" t="str">
        <f t="shared" si="107"/>
        <v>Error?</v>
      </c>
    </row>
    <row r="6951" spans="1:4">
      <c r="A6951">
        <v>6892</v>
      </c>
      <c r="B6951" s="1144">
        <f>'Expenditures 16-24'!J62</f>
        <v>0</v>
      </c>
      <c r="D6951" s="2" t="str">
        <f t="shared" si="107"/>
        <v>Error?</v>
      </c>
    </row>
    <row r="6952" spans="1:4">
      <c r="A6952">
        <v>6893</v>
      </c>
      <c r="B6952" s="1144">
        <f>'Expenditures 16-24'!I63</f>
        <v>0</v>
      </c>
      <c r="D6952" s="2" t="str">
        <f t="shared" si="107"/>
        <v>Error?</v>
      </c>
    </row>
    <row r="6953" spans="1:4">
      <c r="A6953">
        <v>6894</v>
      </c>
      <c r="B6953" s="1144">
        <f>'Expenditures 16-24'!J63</f>
        <v>0</v>
      </c>
      <c r="D6953" s="2" t="str">
        <f t="shared" si="107"/>
        <v>Error?</v>
      </c>
    </row>
    <row r="6954" spans="1:4">
      <c r="A6954">
        <v>6895</v>
      </c>
      <c r="B6954" s="1144">
        <f>'Expenditures 16-24'!I64</f>
        <v>0</v>
      </c>
      <c r="D6954" s="2" t="str">
        <f t="shared" si="107"/>
        <v>Error?</v>
      </c>
    </row>
    <row r="6955" spans="1:4">
      <c r="A6955">
        <v>6896</v>
      </c>
      <c r="B6955" s="1144">
        <f>'Expenditures 16-24'!J64</f>
        <v>0</v>
      </c>
      <c r="D6955" s="2" t="str">
        <f t="shared" si="107"/>
        <v>Error?</v>
      </c>
    </row>
    <row r="6956" spans="1:4">
      <c r="A6956">
        <v>6897</v>
      </c>
      <c r="B6956" s="1144">
        <f>'Expenditures 16-24'!I65</f>
        <v>0</v>
      </c>
      <c r="D6956" s="2" t="str">
        <f t="shared" si="107"/>
        <v>Error?</v>
      </c>
    </row>
    <row r="6957" spans="1:4">
      <c r="A6957">
        <v>6898</v>
      </c>
      <c r="B6957" s="1144">
        <f>'Expenditures 16-24'!J65</f>
        <v>0</v>
      </c>
      <c r="D6957" s="2" t="str">
        <f t="shared" si="107"/>
        <v>Error?</v>
      </c>
    </row>
    <row r="6958" spans="1:4">
      <c r="A6958">
        <v>6899</v>
      </c>
      <c r="B6958" s="1144">
        <f>'Expenditures 16-24'!J66</f>
        <v>0</v>
      </c>
      <c r="D6958" s="2" t="str">
        <f t="shared" si="107"/>
        <v>Error?</v>
      </c>
    </row>
    <row r="6959" spans="1:4">
      <c r="A6959">
        <v>6900</v>
      </c>
      <c r="B6959" s="1144">
        <f>'Expenditures 16-24'!I67</f>
        <v>0</v>
      </c>
      <c r="D6959" s="2" t="str">
        <f t="shared" si="107"/>
        <v>Error?</v>
      </c>
    </row>
    <row r="6960" spans="1:4">
      <c r="A6960">
        <v>6901</v>
      </c>
      <c r="B6960" s="1144">
        <f>'Expenditures 16-24'!J67</f>
        <v>0</v>
      </c>
      <c r="D6960" s="2" t="str">
        <f t="shared" si="107"/>
        <v>Error?</v>
      </c>
    </row>
    <row r="6961" spans="1:4">
      <c r="A6961">
        <v>6902</v>
      </c>
      <c r="B6961" s="1144">
        <f>'Expenditures 16-24'!I69</f>
        <v>0</v>
      </c>
      <c r="D6961" s="2" t="str">
        <f t="shared" si="107"/>
        <v>Error?</v>
      </c>
    </row>
    <row r="6962" spans="1:4">
      <c r="A6962">
        <v>6903</v>
      </c>
      <c r="B6962" s="1144">
        <f>'Expenditures 16-24'!J69</f>
        <v>0</v>
      </c>
      <c r="D6962" s="2" t="str">
        <f t="shared" si="107"/>
        <v>Error?</v>
      </c>
    </row>
    <row r="6963" spans="1:4">
      <c r="A6963">
        <v>6904</v>
      </c>
      <c r="B6963" s="1144">
        <f>'Expenditures 16-24'!I70</f>
        <v>0</v>
      </c>
      <c r="D6963" s="2" t="str">
        <f t="shared" si="107"/>
        <v>Error?</v>
      </c>
    </row>
    <row r="6964" spans="1:4">
      <c r="A6964">
        <v>6905</v>
      </c>
      <c r="B6964" s="1144">
        <f>'Expenditures 16-24'!J70</f>
        <v>0</v>
      </c>
      <c r="D6964" s="2" t="str">
        <f t="shared" si="107"/>
        <v>Error?</v>
      </c>
    </row>
    <row r="6965" spans="1:4">
      <c r="A6965">
        <v>6906</v>
      </c>
      <c r="B6965" s="1144">
        <f>'Expenditures 16-24'!I71</f>
        <v>0</v>
      </c>
      <c r="D6965" s="2" t="str">
        <f t="shared" si="107"/>
        <v>Error?</v>
      </c>
    </row>
    <row r="6966" spans="1:4">
      <c r="A6966">
        <v>6907</v>
      </c>
      <c r="B6966" s="1144">
        <f>'Expenditures 16-24'!J71</f>
        <v>0</v>
      </c>
      <c r="D6966" s="2" t="str">
        <f t="shared" si="107"/>
        <v>Error?</v>
      </c>
    </row>
    <row r="6967" spans="1:4">
      <c r="A6967">
        <v>6908</v>
      </c>
      <c r="B6967" s="1144">
        <f>'Expenditures 16-24'!I72</f>
        <v>0</v>
      </c>
      <c r="D6967" s="2" t="str">
        <f t="shared" si="107"/>
        <v>Error?</v>
      </c>
    </row>
    <row r="6968" spans="1:4">
      <c r="A6968">
        <v>6909</v>
      </c>
      <c r="B6968" s="1144">
        <f>'Expenditures 16-24'!J72</f>
        <v>0</v>
      </c>
      <c r="D6968" s="2" t="str">
        <f t="shared" si="107"/>
        <v>Error?</v>
      </c>
    </row>
    <row r="6969" spans="1:4">
      <c r="A6969">
        <v>6910</v>
      </c>
      <c r="B6969" s="1144">
        <f>'Expenditures 16-24'!I73</f>
        <v>30236</v>
      </c>
      <c r="D6969" s="2" t="str">
        <f t="shared" si="107"/>
        <v>Error?</v>
      </c>
    </row>
    <row r="6970" spans="1:4">
      <c r="A6970">
        <v>6911</v>
      </c>
      <c r="B6970" s="1144">
        <f>'Expenditures 16-24'!J73</f>
        <v>0</v>
      </c>
      <c r="D6970" s="2" t="str">
        <f t="shared" si="107"/>
        <v>Error?</v>
      </c>
    </row>
    <row r="6971" spans="1:4">
      <c r="A6971">
        <v>6912</v>
      </c>
      <c r="B6971" s="1144">
        <f>'Expenditures 16-24'!I74</f>
        <v>30236</v>
      </c>
      <c r="D6971" s="2" t="str">
        <f t="shared" si="107"/>
        <v>Error?</v>
      </c>
    </row>
    <row r="6972" spans="1:4">
      <c r="A6972">
        <v>6913</v>
      </c>
      <c r="B6972" s="1144">
        <f>'Expenditures 16-24'!J74</f>
        <v>0</v>
      </c>
      <c r="D6972" s="2" t="str">
        <f t="shared" si="107"/>
        <v>Error?</v>
      </c>
    </row>
    <row r="6973" spans="1:4">
      <c r="A6973">
        <v>6914</v>
      </c>
      <c r="B6973" s="1144">
        <f>'Expenditures 16-24'!I75</f>
        <v>0</v>
      </c>
      <c r="D6973" s="2" t="str">
        <f t="shared" ref="D6973:D7036" si="108">IF(ISBLANK(B6973),"OK",IF(A6973-B6973=0,"OK","Error?"))</f>
        <v>Error?</v>
      </c>
    </row>
    <row r="6974" spans="1:4">
      <c r="A6974">
        <v>6915</v>
      </c>
      <c r="B6974" s="1144">
        <f>'Expenditures 16-24'!J75</f>
        <v>0</v>
      </c>
      <c r="D6974" s="2" t="str">
        <f t="shared" si="108"/>
        <v>Error?</v>
      </c>
    </row>
    <row r="6975" spans="1:4">
      <c r="A6975">
        <v>6916</v>
      </c>
      <c r="B6975" s="1144">
        <f>'Expenditures 16-24'!I76</f>
        <v>30236</v>
      </c>
      <c r="D6975" s="2" t="str">
        <f t="shared" si="108"/>
        <v>Error?</v>
      </c>
    </row>
    <row r="6976" spans="1:4">
      <c r="A6976">
        <v>6917</v>
      </c>
      <c r="B6976" s="1144">
        <f>'Expenditures 16-24'!J76</f>
        <v>0</v>
      </c>
      <c r="D6976" s="2" t="str">
        <f t="shared" si="108"/>
        <v>Error?</v>
      </c>
    </row>
    <row r="6977" spans="1:4">
      <c r="A6977">
        <v>6918</v>
      </c>
      <c r="B6977" s="1144">
        <f>'Expenditures 16-24'!I77</f>
        <v>0</v>
      </c>
      <c r="D6977" s="2" t="str">
        <f t="shared" si="108"/>
        <v>Error?</v>
      </c>
    </row>
    <row r="6978" spans="1:4">
      <c r="A6978">
        <v>6919</v>
      </c>
      <c r="B6978" s="1144">
        <f>'Expenditures 16-24'!J77</f>
        <v>0</v>
      </c>
      <c r="D6978" s="2" t="str">
        <f t="shared" si="108"/>
        <v>Error?</v>
      </c>
    </row>
    <row r="6979" spans="1:4">
      <c r="A6979">
        <v>6920</v>
      </c>
      <c r="B6979" s="1144">
        <f>'Expenditures 16-24'!H87</f>
        <v>0</v>
      </c>
      <c r="D6979" s="2" t="str">
        <f t="shared" si="108"/>
        <v>Error?</v>
      </c>
    </row>
    <row r="6980" spans="1:4">
      <c r="A6980">
        <v>6921</v>
      </c>
      <c r="B6980" s="1144">
        <f>'Expenditures 16-24'!K87</f>
        <v>0</v>
      </c>
      <c r="D6980" s="2" t="str">
        <f t="shared" si="108"/>
        <v>Error?</v>
      </c>
    </row>
    <row r="6981" spans="1:4">
      <c r="A6981">
        <v>6922</v>
      </c>
      <c r="B6981" s="1144">
        <f>'Expenditures 16-24'!H88</f>
        <v>0</v>
      </c>
      <c r="D6981" s="2" t="str">
        <f t="shared" si="108"/>
        <v>Error?</v>
      </c>
    </row>
    <row r="6982" spans="1:4">
      <c r="A6982">
        <v>6923</v>
      </c>
      <c r="B6982" s="1144">
        <f>'Expenditures 16-24'!K88</f>
        <v>0</v>
      </c>
      <c r="D6982" s="2" t="str">
        <f t="shared" si="108"/>
        <v>Error?</v>
      </c>
    </row>
    <row r="6983" spans="1:4">
      <c r="A6983">
        <v>6924</v>
      </c>
      <c r="B6983" s="1144">
        <f>'Expenditures 16-24'!H89</f>
        <v>0</v>
      </c>
      <c r="D6983" s="2" t="str">
        <f t="shared" si="108"/>
        <v>Error?</v>
      </c>
    </row>
    <row r="6984" spans="1:4">
      <c r="A6984">
        <v>6925</v>
      </c>
      <c r="B6984" s="1144">
        <f>'Expenditures 16-24'!K89</f>
        <v>0</v>
      </c>
      <c r="D6984" s="2" t="str">
        <f t="shared" si="108"/>
        <v>Error?</v>
      </c>
    </row>
    <row r="6985" spans="1:4">
      <c r="A6985">
        <v>6926</v>
      </c>
      <c r="B6985" s="1144">
        <f>'Expenditures 16-24'!H90</f>
        <v>0</v>
      </c>
      <c r="D6985" s="2" t="str">
        <f t="shared" si="108"/>
        <v>Error?</v>
      </c>
    </row>
    <row r="6986" spans="1:4">
      <c r="A6986">
        <v>6927</v>
      </c>
      <c r="B6986" s="1144">
        <f>'Expenditures 16-24'!K90</f>
        <v>0</v>
      </c>
      <c r="D6986" s="2" t="str">
        <f t="shared" si="108"/>
        <v>Error?</v>
      </c>
    </row>
    <row r="6987" spans="1:4">
      <c r="A6987">
        <v>6928</v>
      </c>
      <c r="B6987" s="1144">
        <f>'Expenditures 16-24'!H91</f>
        <v>0</v>
      </c>
      <c r="D6987" s="2" t="str">
        <f t="shared" si="108"/>
        <v>Error?</v>
      </c>
    </row>
    <row r="6988" spans="1:4">
      <c r="A6988">
        <v>6929</v>
      </c>
      <c r="B6988" s="1144">
        <f>'Expenditures 16-24'!K91</f>
        <v>0</v>
      </c>
      <c r="D6988" s="2" t="str">
        <f t="shared" si="108"/>
        <v>Error?</v>
      </c>
    </row>
    <row r="6989" spans="1:4">
      <c r="A6989">
        <v>6930</v>
      </c>
      <c r="B6989" s="1144">
        <f>'Expenditures 16-24'!H92</f>
        <v>0</v>
      </c>
      <c r="D6989" s="2" t="str">
        <f t="shared" si="108"/>
        <v>Error?</v>
      </c>
    </row>
    <row r="6990" spans="1:4">
      <c r="A6990">
        <v>6931</v>
      </c>
      <c r="B6990" s="1144">
        <f>'Expenditures 16-24'!K92</f>
        <v>0</v>
      </c>
      <c r="D6990" s="2" t="str">
        <f t="shared" si="108"/>
        <v>Error?</v>
      </c>
    </row>
    <row r="6991" spans="1:4">
      <c r="A6991">
        <v>6932</v>
      </c>
      <c r="B6991" s="1144">
        <f>'Expenditures 16-24'!H93</f>
        <v>0</v>
      </c>
      <c r="D6991" s="2" t="str">
        <f t="shared" si="108"/>
        <v>Error?</v>
      </c>
    </row>
    <row r="6992" spans="1:4">
      <c r="A6992">
        <v>6933</v>
      </c>
      <c r="B6992" s="1144">
        <f>'Expenditures 16-24'!K93</f>
        <v>0</v>
      </c>
      <c r="D6992" s="2" t="str">
        <f t="shared" si="108"/>
        <v>Error?</v>
      </c>
    </row>
    <row r="6993" spans="1:4">
      <c r="A6993">
        <v>6934</v>
      </c>
      <c r="B6993" s="1144">
        <f>'Expenditures 16-24'!H94</f>
        <v>0</v>
      </c>
      <c r="D6993" s="2" t="str">
        <f t="shared" si="108"/>
        <v>Error?</v>
      </c>
    </row>
    <row r="6994" spans="1:4">
      <c r="A6994">
        <v>6935</v>
      </c>
      <c r="B6994" s="1144">
        <f>'Expenditures 16-24'!H95</f>
        <v>0</v>
      </c>
      <c r="D6994" s="2" t="str">
        <f t="shared" si="108"/>
        <v>Error?</v>
      </c>
    </row>
    <row r="6995" spans="1:4">
      <c r="A6995">
        <v>6936</v>
      </c>
      <c r="B6995" s="1144">
        <f>'Expenditures 16-24'!K95</f>
        <v>0</v>
      </c>
      <c r="D6995" s="2" t="str">
        <f t="shared" si="108"/>
        <v>Error?</v>
      </c>
    </row>
    <row r="6996" spans="1:4">
      <c r="A6996">
        <v>6937</v>
      </c>
      <c r="B6996" s="1144">
        <f>'Expenditures 16-24'!H96</f>
        <v>0</v>
      </c>
      <c r="D6996" s="2" t="str">
        <f t="shared" si="108"/>
        <v>Error?</v>
      </c>
    </row>
    <row r="6997" spans="1:4">
      <c r="A6997">
        <v>6938</v>
      </c>
      <c r="B6997" s="1144">
        <f>'Expenditures 16-24'!K96</f>
        <v>0</v>
      </c>
      <c r="D6997" s="2" t="str">
        <f t="shared" si="108"/>
        <v>Error?</v>
      </c>
    </row>
    <row r="6998" spans="1:4">
      <c r="A6998">
        <v>6939</v>
      </c>
      <c r="B6998" s="1144">
        <f>'Expenditures 16-24'!H97</f>
        <v>0</v>
      </c>
      <c r="D6998" s="2" t="str">
        <f t="shared" si="108"/>
        <v>Error?</v>
      </c>
    </row>
    <row r="6999" spans="1:4">
      <c r="A6999">
        <v>6940</v>
      </c>
      <c r="B6999" s="1144">
        <f>'Expenditures 16-24'!K97</f>
        <v>0</v>
      </c>
      <c r="D6999" s="2" t="str">
        <f t="shared" si="108"/>
        <v>Error?</v>
      </c>
    </row>
    <row r="7000" spans="1:4">
      <c r="A7000">
        <v>6941</v>
      </c>
      <c r="B7000" s="1144">
        <f>'Expenditures 16-24'!H98</f>
        <v>0</v>
      </c>
      <c r="D7000" s="2" t="str">
        <f t="shared" si="108"/>
        <v>Error?</v>
      </c>
    </row>
    <row r="7001" spans="1:4">
      <c r="A7001">
        <v>6942</v>
      </c>
      <c r="B7001" s="1144">
        <f>'Expenditures 16-24'!K98</f>
        <v>0</v>
      </c>
      <c r="D7001" s="2" t="str">
        <f t="shared" si="108"/>
        <v>Error?</v>
      </c>
    </row>
    <row r="7002" spans="1:4">
      <c r="A7002">
        <v>6943</v>
      </c>
      <c r="B7002" s="1144">
        <f>'Expenditures 16-24'!H99</f>
        <v>0</v>
      </c>
      <c r="D7002" s="2" t="str">
        <f t="shared" si="108"/>
        <v>Error?</v>
      </c>
    </row>
    <row r="7003" spans="1:4">
      <c r="A7003">
        <v>6944</v>
      </c>
      <c r="B7003" s="1144">
        <f>'Expenditures 16-24'!K99</f>
        <v>0</v>
      </c>
      <c r="D7003" s="2" t="str">
        <f t="shared" si="108"/>
        <v>Error?</v>
      </c>
    </row>
    <row r="7004" spans="1:4">
      <c r="A7004">
        <v>6945</v>
      </c>
      <c r="B7004" s="1144">
        <f>'Expenditures 16-24'!H100</f>
        <v>0</v>
      </c>
      <c r="D7004" s="2" t="str">
        <f t="shared" si="108"/>
        <v>Error?</v>
      </c>
    </row>
    <row r="7005" spans="1:4">
      <c r="A7005">
        <v>6946</v>
      </c>
      <c r="B7005" s="1144">
        <f>'Expenditures 16-24'!K100</f>
        <v>0</v>
      </c>
      <c r="D7005" s="2" t="str">
        <f t="shared" si="108"/>
        <v>Error?</v>
      </c>
    </row>
    <row r="7006" spans="1:4">
      <c r="A7006">
        <v>6947</v>
      </c>
      <c r="B7006" s="1144">
        <f>'Expenditures 16-24'!E101</f>
        <v>0</v>
      </c>
      <c r="D7006" s="2" t="str">
        <f t="shared" si="108"/>
        <v>Error?</v>
      </c>
    </row>
    <row r="7007" spans="1:4">
      <c r="A7007">
        <v>6948</v>
      </c>
      <c r="B7007" s="1144">
        <f>'Expenditures 16-24'!H101</f>
        <v>0</v>
      </c>
      <c r="D7007" s="2" t="str">
        <f t="shared" si="108"/>
        <v>Error?</v>
      </c>
    </row>
    <row r="7008" spans="1:4">
      <c r="A7008">
        <v>6949</v>
      </c>
      <c r="B7008" s="1144">
        <f>'Expenditures 16-24'!K101</f>
        <v>0</v>
      </c>
      <c r="D7008" s="2" t="str">
        <f t="shared" si="108"/>
        <v>Error?</v>
      </c>
    </row>
    <row r="7009" spans="1:4">
      <c r="A7009">
        <v>6950</v>
      </c>
      <c r="B7009" s="1144">
        <f>'Expenditures 16-24'!E102</f>
        <v>0</v>
      </c>
      <c r="D7009" s="2" t="str">
        <f t="shared" si="108"/>
        <v>Error?</v>
      </c>
    </row>
    <row r="7010" spans="1:4">
      <c r="A7010">
        <v>6951</v>
      </c>
      <c r="B7010" s="1144">
        <f>'Expenditures 16-24'!H102</f>
        <v>0</v>
      </c>
      <c r="D7010" s="2" t="str">
        <f t="shared" si="108"/>
        <v>Error?</v>
      </c>
    </row>
    <row r="7011" spans="1:4">
      <c r="A7011">
        <v>6952</v>
      </c>
      <c r="B7011" s="1144">
        <f>'Expenditures 16-24'!K102</f>
        <v>0</v>
      </c>
      <c r="D7011" s="2" t="str">
        <f t="shared" si="108"/>
        <v>Error?</v>
      </c>
    </row>
    <row r="7012" spans="1:4">
      <c r="A7012">
        <v>6953</v>
      </c>
      <c r="B7012" s="1144">
        <f>'Expenditures 16-24'!H103</f>
        <v>0</v>
      </c>
      <c r="D7012" s="2" t="str">
        <f t="shared" si="108"/>
        <v>Error?</v>
      </c>
    </row>
    <row r="7013" spans="1:4">
      <c r="A7013">
        <v>6954</v>
      </c>
      <c r="B7013" s="1144">
        <f>'Expenditures 16-24'!K103</f>
        <v>0</v>
      </c>
      <c r="D7013" s="2" t="str">
        <f t="shared" si="108"/>
        <v>Error?</v>
      </c>
    </row>
    <row r="7014" spans="1:4">
      <c r="A7014">
        <v>6955</v>
      </c>
      <c r="B7014" s="1144">
        <f>'Expenditures 16-24'!H113</f>
        <v>0</v>
      </c>
      <c r="D7014" s="2" t="str">
        <f t="shared" si="108"/>
        <v>Error?</v>
      </c>
    </row>
    <row r="7015" spans="1:4">
      <c r="A7015">
        <v>6956</v>
      </c>
      <c r="B7015" s="1144">
        <f>'Expenditures 16-24'!K113</f>
        <v>0</v>
      </c>
      <c r="D7015" s="2" t="str">
        <f t="shared" si="108"/>
        <v>Error?</v>
      </c>
    </row>
    <row r="7016" spans="1:4">
      <c r="A7016">
        <v>6957</v>
      </c>
      <c r="B7016" s="1144">
        <f>'Expenditures 16-24'!H114</f>
        <v>0</v>
      </c>
      <c r="D7016" s="2" t="str">
        <f t="shared" si="108"/>
        <v>Error?</v>
      </c>
    </row>
    <row r="7017" spans="1:4">
      <c r="A7017">
        <v>6958</v>
      </c>
      <c r="B7017" s="1144">
        <f>'Expenditures 16-24'!K114</f>
        <v>0</v>
      </c>
      <c r="D7017" s="2" t="str">
        <f t="shared" si="108"/>
        <v>Error?</v>
      </c>
    </row>
    <row r="7018" spans="1:4">
      <c r="A7018">
        <v>6959</v>
      </c>
      <c r="B7018" s="1144">
        <f>'Expenditures 16-24'!I116</f>
        <v>186521</v>
      </c>
      <c r="D7018" s="2" t="str">
        <f t="shared" si="108"/>
        <v>Error?</v>
      </c>
    </row>
    <row r="7019" spans="1:4">
      <c r="A7019">
        <v>6960</v>
      </c>
      <c r="B7019" s="1144">
        <f>'Expenditures 16-24'!J116</f>
        <v>0</v>
      </c>
      <c r="D7019" s="2" t="str">
        <f t="shared" si="108"/>
        <v>Error?</v>
      </c>
    </row>
    <row r="7020" spans="1:4">
      <c r="A7020">
        <v>6961</v>
      </c>
      <c r="B7020" s="1144">
        <f>'Expenditures 16-24'!I124</f>
        <v>0</v>
      </c>
      <c r="D7020" s="2" t="str">
        <f t="shared" si="108"/>
        <v>Error?</v>
      </c>
    </row>
    <row r="7021" spans="1:4">
      <c r="A7021">
        <v>6962</v>
      </c>
      <c r="B7021" s="1144">
        <f>'Expenditures 16-24'!J124</f>
        <v>0</v>
      </c>
      <c r="D7021" s="2" t="str">
        <f t="shared" si="108"/>
        <v>Error?</v>
      </c>
    </row>
    <row r="7022" spans="1:4">
      <c r="A7022">
        <v>6963</v>
      </c>
      <c r="B7022" s="1144">
        <f>'Expenditures 16-24'!I126</f>
        <v>0</v>
      </c>
      <c r="D7022" s="2" t="str">
        <f t="shared" si="108"/>
        <v>Error?</v>
      </c>
    </row>
    <row r="7023" spans="1:4">
      <c r="A7023">
        <v>6964</v>
      </c>
      <c r="B7023" s="1144">
        <f>'Expenditures 16-24'!J126</f>
        <v>0</v>
      </c>
      <c r="D7023" s="2" t="str">
        <f t="shared" si="108"/>
        <v>Error?</v>
      </c>
    </row>
    <row r="7024" spans="1:4">
      <c r="A7024">
        <v>6965</v>
      </c>
      <c r="B7024" s="1144">
        <f>'Expenditures 16-24'!I127</f>
        <v>0</v>
      </c>
      <c r="D7024" s="2" t="str">
        <f t="shared" si="108"/>
        <v>Error?</v>
      </c>
    </row>
    <row r="7025" spans="1:4">
      <c r="A7025">
        <v>6966</v>
      </c>
      <c r="B7025" s="1144">
        <f>'Expenditures 16-24'!J127</f>
        <v>0</v>
      </c>
      <c r="D7025" s="2" t="str">
        <f t="shared" si="108"/>
        <v>Error?</v>
      </c>
    </row>
    <row r="7026" spans="1:4">
      <c r="A7026">
        <v>6967</v>
      </c>
      <c r="B7026" s="1144">
        <f>'Expenditures 16-24'!I128</f>
        <v>194484</v>
      </c>
      <c r="D7026" s="2" t="str">
        <f t="shared" si="108"/>
        <v>Error?</v>
      </c>
    </row>
    <row r="7027" spans="1:4">
      <c r="A7027">
        <v>6968</v>
      </c>
      <c r="B7027" s="1144">
        <f>'Expenditures 16-24'!J128</f>
        <v>0</v>
      </c>
      <c r="D7027" s="2" t="str">
        <f t="shared" si="108"/>
        <v>Error?</v>
      </c>
    </row>
    <row r="7028" spans="1:4">
      <c r="A7028">
        <v>6969</v>
      </c>
      <c r="B7028" s="1144">
        <f>'Expenditures 16-24'!I129</f>
        <v>0</v>
      </c>
      <c r="D7028" s="2" t="str">
        <f t="shared" si="108"/>
        <v>Error?</v>
      </c>
    </row>
    <row r="7029" spans="1:4">
      <c r="A7029">
        <v>6970</v>
      </c>
      <c r="B7029" s="1144">
        <f>'Expenditures 16-24'!J129</f>
        <v>0</v>
      </c>
      <c r="D7029" s="2" t="str">
        <f t="shared" si="108"/>
        <v>Error?</v>
      </c>
    </row>
    <row r="7030" spans="1:4">
      <c r="A7030">
        <v>6971</v>
      </c>
      <c r="B7030" s="1144">
        <f>'Expenditures 16-24'!I130</f>
        <v>0</v>
      </c>
      <c r="D7030" s="2" t="str">
        <f t="shared" si="108"/>
        <v>Error?</v>
      </c>
    </row>
    <row r="7031" spans="1:4">
      <c r="A7031">
        <v>6972</v>
      </c>
      <c r="B7031" s="1144">
        <f>'Expenditures 16-24'!I131</f>
        <v>194484</v>
      </c>
      <c r="D7031" s="2" t="str">
        <f t="shared" si="108"/>
        <v>Error?</v>
      </c>
    </row>
    <row r="7032" spans="1:4">
      <c r="A7032">
        <v>6973</v>
      </c>
      <c r="B7032" s="1144">
        <f>'Expenditures 16-24'!J131</f>
        <v>0</v>
      </c>
      <c r="D7032" s="2" t="str">
        <f t="shared" si="108"/>
        <v>Error?</v>
      </c>
    </row>
    <row r="7033" spans="1:4">
      <c r="A7033">
        <v>6974</v>
      </c>
      <c r="B7033" s="1144">
        <f>'Expenditures 16-24'!I132</f>
        <v>0</v>
      </c>
      <c r="D7033" s="2" t="str">
        <f t="shared" si="108"/>
        <v>Error?</v>
      </c>
    </row>
    <row r="7034" spans="1:4">
      <c r="A7034">
        <v>6975</v>
      </c>
      <c r="B7034" s="1144">
        <f>'Expenditures 16-24'!J132</f>
        <v>0</v>
      </c>
      <c r="D7034" s="2" t="str">
        <f t="shared" si="108"/>
        <v>Error?</v>
      </c>
    </row>
    <row r="7035" spans="1:4">
      <c r="A7035">
        <v>6976</v>
      </c>
      <c r="B7035" s="1144">
        <f>'Expenditures 16-24'!I133</f>
        <v>194484</v>
      </c>
      <c r="D7035" s="2" t="str">
        <f t="shared" si="108"/>
        <v>Error?</v>
      </c>
    </row>
    <row r="7036" spans="1:4">
      <c r="A7036">
        <v>6977</v>
      </c>
      <c r="B7036" s="1144">
        <f>'Expenditures 16-24'!J133</f>
        <v>0</v>
      </c>
      <c r="D7036" s="2" t="str">
        <f t="shared" si="108"/>
        <v>Error?</v>
      </c>
    </row>
    <row r="7037" spans="1:4">
      <c r="A7037">
        <v>6978</v>
      </c>
      <c r="B7037" s="1144">
        <f>'Expenditures 16-24'!I134</f>
        <v>0</v>
      </c>
      <c r="D7037" s="2" t="str">
        <f t="shared" ref="D7037:D7100" si="109">IF(ISBLANK(B7037),"OK",IF(A7037-B7037=0,"OK","Error?"))</f>
        <v>Error?</v>
      </c>
    </row>
    <row r="7038" spans="1:4">
      <c r="A7038">
        <v>6979</v>
      </c>
      <c r="B7038" s="1144">
        <f>'Expenditures 16-24'!J134</f>
        <v>0</v>
      </c>
      <c r="D7038" s="2" t="str">
        <f t="shared" si="109"/>
        <v>Error?</v>
      </c>
    </row>
    <row r="7039" spans="1:4">
      <c r="A7039">
        <v>6980</v>
      </c>
      <c r="B7039" s="1144">
        <f>'Revenues 10-15'!J268</f>
        <v>0</v>
      </c>
      <c r="D7039" s="2" t="str">
        <f t="shared" si="109"/>
        <v>Error?</v>
      </c>
    </row>
    <row r="7040" spans="1:4">
      <c r="A7040">
        <v>6981</v>
      </c>
      <c r="B7040" s="1144">
        <f>'Acct Summary 7-9'!J13</f>
        <v>279379</v>
      </c>
      <c r="D7040" s="2" t="str">
        <f t="shared" si="109"/>
        <v>Error?</v>
      </c>
    </row>
    <row r="7041" spans="1:5">
      <c r="A7041">
        <v>6982</v>
      </c>
      <c r="B7041" s="1144">
        <f>'Revenues 10-15'!H9</f>
        <v>0</v>
      </c>
      <c r="D7041" s="2" t="str">
        <f t="shared" si="109"/>
        <v>Error?</v>
      </c>
    </row>
    <row r="7042" spans="1:5">
      <c r="A7042">
        <v>6983</v>
      </c>
      <c r="B7042" s="1144">
        <f>'Revenues 10-15'!D108</f>
        <v>0</v>
      </c>
      <c r="D7042" s="2" t="str">
        <f t="shared" si="109"/>
        <v>Error?</v>
      </c>
    </row>
    <row r="7043" spans="1:5">
      <c r="A7043">
        <v>6984</v>
      </c>
      <c r="B7043" s="1144">
        <f>'Revenues 10-15'!E108</f>
        <v>0</v>
      </c>
      <c r="D7043" s="2" t="str">
        <f t="shared" si="109"/>
        <v>Error?</v>
      </c>
    </row>
    <row r="7044" spans="1:5">
      <c r="A7044">
        <v>6985</v>
      </c>
      <c r="B7044" s="1144">
        <f>'Revenues 10-15'!F108</f>
        <v>0</v>
      </c>
      <c r="D7044" s="2" t="str">
        <f t="shared" si="109"/>
        <v>Error?</v>
      </c>
    </row>
    <row r="7045" spans="1:5">
      <c r="A7045">
        <v>6986</v>
      </c>
      <c r="B7045" s="1144">
        <f>'Expenditures 16-24'!H151</f>
        <v>0</v>
      </c>
      <c r="D7045" s="2" t="str">
        <f t="shared" si="109"/>
        <v>Error?</v>
      </c>
    </row>
    <row r="7046" spans="1:5">
      <c r="A7046">
        <v>6987</v>
      </c>
      <c r="B7046" s="1144">
        <f>'Expenditures 16-24'!K151</f>
        <v>0</v>
      </c>
      <c r="D7046" s="2" t="str">
        <f t="shared" si="109"/>
        <v>Error?</v>
      </c>
    </row>
    <row r="7047" spans="1:5">
      <c r="A7047">
        <v>6988</v>
      </c>
      <c r="B7047" s="1144">
        <f>'Expenditures 16-24'!H152</f>
        <v>0</v>
      </c>
      <c r="D7047" s="2" t="str">
        <f t="shared" si="109"/>
        <v>Error?</v>
      </c>
    </row>
    <row r="7048" spans="1:5">
      <c r="A7048">
        <v>6989</v>
      </c>
      <c r="B7048" s="1144">
        <f>'Expenditures 16-24'!K152</f>
        <v>0</v>
      </c>
      <c r="D7048" s="2" t="str">
        <f t="shared" si="109"/>
        <v>Error?</v>
      </c>
    </row>
    <row r="7049" spans="1:5">
      <c r="A7049">
        <v>6990</v>
      </c>
      <c r="B7049" s="1144">
        <f>'Expenditures 16-24'!I155</f>
        <v>194484</v>
      </c>
      <c r="D7049" s="2" t="str">
        <f t="shared" si="109"/>
        <v>Error?</v>
      </c>
    </row>
    <row r="7050" spans="1:5">
      <c r="A7050">
        <v>6991</v>
      </c>
      <c r="B7050" s="1144">
        <f>'Expenditures 16-24'!J155</f>
        <v>0</v>
      </c>
      <c r="D7050" s="2" t="str">
        <f t="shared" si="109"/>
        <v>Error?</v>
      </c>
    </row>
    <row r="7051" spans="1:5">
      <c r="A7051">
        <v>6992</v>
      </c>
      <c r="B7051" s="1144">
        <f>'Expenditures 16-24'!H164</f>
        <v>0</v>
      </c>
      <c r="D7051" s="2" t="str">
        <f t="shared" si="109"/>
        <v>Error?</v>
      </c>
    </row>
    <row r="7052" spans="1:5">
      <c r="A7052">
        <v>6993</v>
      </c>
      <c r="B7052" s="1144">
        <f>'Revenues 10-15'!J269</f>
        <v>0</v>
      </c>
      <c r="D7052" s="2" t="str">
        <f t="shared" si="109"/>
        <v>Error?</v>
      </c>
      <c r="E7052" s="2" t="s">
        <v>111</v>
      </c>
    </row>
    <row r="7053" spans="1:5">
      <c r="A7053">
        <v>6994</v>
      </c>
      <c r="B7053" s="1144">
        <f>'Revenues 10-15'!J270</f>
        <v>297474</v>
      </c>
      <c r="D7053" s="2" t="str">
        <f t="shared" si="109"/>
        <v>Error?</v>
      </c>
      <c r="E7053" s="2" t="s">
        <v>111</v>
      </c>
    </row>
    <row r="7054" spans="1:5">
      <c r="A7054" s="119">
        <v>6995</v>
      </c>
      <c r="B7054" s="1144"/>
      <c r="D7054" s="2" t="str">
        <f t="shared" si="109"/>
        <v>OK</v>
      </c>
      <c r="E7054" s="2" t="s">
        <v>111</v>
      </c>
    </row>
    <row r="7055" spans="1:5">
      <c r="A7055">
        <v>6996</v>
      </c>
      <c r="B7055" s="1144">
        <f>'Expenditures 16-24'!I184</f>
        <v>0</v>
      </c>
      <c r="D7055" s="2" t="str">
        <f t="shared" si="109"/>
        <v>Error?</v>
      </c>
    </row>
    <row r="7056" spans="1:5">
      <c r="A7056">
        <v>6997</v>
      </c>
      <c r="B7056" s="1144">
        <f>'Expenditures 16-24'!J184</f>
        <v>0</v>
      </c>
      <c r="D7056" s="2" t="str">
        <f t="shared" si="109"/>
        <v>Error?</v>
      </c>
    </row>
    <row r="7057" spans="1:4">
      <c r="A7057">
        <v>6998</v>
      </c>
      <c r="B7057" s="1144">
        <f>'Expenditures 16-24'!I186</f>
        <v>0</v>
      </c>
      <c r="D7057" s="2" t="str">
        <f t="shared" si="109"/>
        <v>Error?</v>
      </c>
    </row>
    <row r="7058" spans="1:4">
      <c r="A7058">
        <v>6999</v>
      </c>
      <c r="B7058" s="1144">
        <f>'Expenditures 16-24'!J186</f>
        <v>0</v>
      </c>
      <c r="D7058" s="2" t="str">
        <f t="shared" si="109"/>
        <v>Error?</v>
      </c>
    </row>
    <row r="7059" spans="1:4">
      <c r="A7059">
        <v>7000</v>
      </c>
      <c r="B7059" s="1144">
        <f>'Expenditures 16-24'!I187</f>
        <v>0</v>
      </c>
      <c r="D7059" s="2" t="str">
        <f t="shared" si="109"/>
        <v>Error?</v>
      </c>
    </row>
    <row r="7060" spans="1:4">
      <c r="A7060">
        <v>7001</v>
      </c>
      <c r="B7060" s="1144">
        <f>'Expenditures 16-24'!J187</f>
        <v>0</v>
      </c>
      <c r="D7060" s="2" t="str">
        <f t="shared" si="109"/>
        <v>Error?</v>
      </c>
    </row>
    <row r="7061" spans="1:4">
      <c r="A7061">
        <v>7002</v>
      </c>
      <c r="B7061" s="1144">
        <f>'Expenditures 16-24'!I188</f>
        <v>0</v>
      </c>
      <c r="D7061" s="2" t="str">
        <f t="shared" si="109"/>
        <v>Error?</v>
      </c>
    </row>
    <row r="7062" spans="1:4">
      <c r="A7062">
        <v>7003</v>
      </c>
      <c r="B7062" s="1144">
        <f>'Expenditures 16-24'!J188</f>
        <v>0</v>
      </c>
      <c r="D7062" s="2" t="str">
        <f t="shared" si="109"/>
        <v>Error?</v>
      </c>
    </row>
    <row r="7063" spans="1:4">
      <c r="A7063">
        <v>7004</v>
      </c>
      <c r="B7063" s="1144">
        <f>'Expenditures 16-24'!I189</f>
        <v>0</v>
      </c>
      <c r="D7063" s="2" t="str">
        <f t="shared" si="109"/>
        <v>Error?</v>
      </c>
    </row>
    <row r="7064" spans="1:4">
      <c r="A7064">
        <v>7005</v>
      </c>
      <c r="B7064" s="1144">
        <f>'Expenditures 16-24'!J189</f>
        <v>0</v>
      </c>
      <c r="D7064" s="2" t="str">
        <f t="shared" si="109"/>
        <v>Error?</v>
      </c>
    </row>
    <row r="7065" spans="1:4">
      <c r="A7065">
        <v>7006</v>
      </c>
      <c r="B7065" s="1144">
        <f>'Expenditures 16-24'!H209</f>
        <v>0</v>
      </c>
      <c r="D7065" s="2" t="str">
        <f t="shared" si="109"/>
        <v>Error?</v>
      </c>
    </row>
    <row r="7066" spans="1:4">
      <c r="A7066">
        <v>7007</v>
      </c>
      <c r="B7066" s="1144">
        <f>'Expenditures 16-24'!K209</f>
        <v>0</v>
      </c>
      <c r="D7066" s="2" t="str">
        <f t="shared" si="109"/>
        <v>Error?</v>
      </c>
    </row>
    <row r="7067" spans="1:4">
      <c r="A7067">
        <v>7008</v>
      </c>
      <c r="B7067" s="1144">
        <f>'Expenditures 16-24'!H211</f>
        <v>0</v>
      </c>
      <c r="D7067" s="2" t="str">
        <f t="shared" si="109"/>
        <v>Error?</v>
      </c>
    </row>
    <row r="7068" spans="1:4">
      <c r="A7068">
        <v>7009</v>
      </c>
      <c r="B7068" s="1144">
        <f>'Expenditures 16-24'!K211</f>
        <v>0</v>
      </c>
      <c r="D7068" s="2" t="str">
        <f t="shared" si="109"/>
        <v>Error?</v>
      </c>
    </row>
    <row r="7069" spans="1:4">
      <c r="A7069">
        <v>7010</v>
      </c>
      <c r="B7069" s="1144">
        <f>'Expenditures 16-24'!I214</f>
        <v>0</v>
      </c>
      <c r="D7069" s="2" t="str">
        <f t="shared" si="109"/>
        <v>Error?</v>
      </c>
    </row>
    <row r="7070" spans="1:4">
      <c r="A7070">
        <v>7011</v>
      </c>
      <c r="B7070" s="1144">
        <f>'Expenditures 16-24'!J214</f>
        <v>0</v>
      </c>
      <c r="D7070" s="2" t="str">
        <f t="shared" si="109"/>
        <v>Error?</v>
      </c>
    </row>
    <row r="7071" spans="1:4">
      <c r="A7071">
        <v>7012</v>
      </c>
      <c r="B7071" s="1144">
        <f>'Expenditures 16-24'!D220</f>
        <v>0</v>
      </c>
      <c r="D7071" s="2" t="str">
        <f t="shared" si="109"/>
        <v>Error?</v>
      </c>
    </row>
    <row r="7072" spans="1:4">
      <c r="A7072">
        <v>7013</v>
      </c>
      <c r="B7072" s="1144">
        <f>'Expenditures 16-24'!K220</f>
        <v>0</v>
      </c>
      <c r="D7072" s="2" t="str">
        <f t="shared" si="109"/>
        <v>Error?</v>
      </c>
    </row>
    <row r="7073" spans="1:5">
      <c r="A7073">
        <v>7014</v>
      </c>
      <c r="B7073" s="1144">
        <f>'Expenditures 16-24'!D222</f>
        <v>7806</v>
      </c>
      <c r="D7073" s="2" t="str">
        <f t="shared" si="109"/>
        <v>Error?</v>
      </c>
    </row>
    <row r="7074" spans="1:5">
      <c r="A7074">
        <v>7015</v>
      </c>
      <c r="B7074" s="1144">
        <f>'Expenditures 16-24'!K222</f>
        <v>7806</v>
      </c>
      <c r="D7074" s="2" t="str">
        <f t="shared" si="109"/>
        <v>Error?</v>
      </c>
    </row>
    <row r="7075" spans="1:5">
      <c r="A7075">
        <v>7016</v>
      </c>
      <c r="B7075" s="1144">
        <f>'Expenditures 16-24'!D224</f>
        <v>0</v>
      </c>
      <c r="D7075" s="2" t="str">
        <f t="shared" si="109"/>
        <v>Error?</v>
      </c>
    </row>
    <row r="7076" spans="1:5">
      <c r="A7076">
        <v>7017</v>
      </c>
      <c r="B7076" s="1144">
        <f>'Expenditures 16-24'!K224</f>
        <v>0</v>
      </c>
      <c r="D7076" s="2" t="str">
        <f t="shared" si="109"/>
        <v>Error?</v>
      </c>
    </row>
    <row r="7077" spans="1:5">
      <c r="A7077">
        <v>7018</v>
      </c>
      <c r="B7077" s="1144">
        <f>'Expenditures 16-24'!D230</f>
        <v>0</v>
      </c>
      <c r="D7077" s="2" t="str">
        <f t="shared" si="109"/>
        <v>Error?</v>
      </c>
    </row>
    <row r="7078" spans="1:5">
      <c r="A7078">
        <v>7019</v>
      </c>
      <c r="B7078" s="1144">
        <f>'Expenditures 16-24'!K230</f>
        <v>0</v>
      </c>
      <c r="D7078" s="2" t="str">
        <f t="shared" si="109"/>
        <v>Error?</v>
      </c>
    </row>
    <row r="7079" spans="1:5">
      <c r="A7079">
        <v>7020</v>
      </c>
      <c r="B7079" s="1144">
        <f>'Expenditures 16-24'!D252</f>
        <v>0</v>
      </c>
      <c r="D7079" s="2" t="str">
        <f t="shared" si="109"/>
        <v>Error?</v>
      </c>
    </row>
    <row r="7080" spans="1:5">
      <c r="A7080">
        <v>7021</v>
      </c>
      <c r="B7080" s="1144">
        <f>'Expenditures 16-24'!K252</f>
        <v>0</v>
      </c>
      <c r="D7080" s="2" t="str">
        <f t="shared" si="109"/>
        <v>Error?</v>
      </c>
    </row>
    <row r="7081" spans="1:5">
      <c r="A7081" s="119">
        <v>7022</v>
      </c>
      <c r="B7081" s="1144"/>
      <c r="D7081" s="2" t="str">
        <f t="shared" si="109"/>
        <v>OK</v>
      </c>
      <c r="E7081" s="4" t="s">
        <v>1886</v>
      </c>
    </row>
    <row r="7082" spans="1:5">
      <c r="A7082" s="119">
        <v>7023</v>
      </c>
      <c r="B7082" s="1144"/>
      <c r="D7082" s="2" t="str">
        <f t="shared" si="109"/>
        <v>OK</v>
      </c>
      <c r="E7082" s="4" t="s">
        <v>1886</v>
      </c>
    </row>
    <row r="7083" spans="1:5">
      <c r="A7083" s="119">
        <v>7024</v>
      </c>
      <c r="B7083" s="1144"/>
      <c r="D7083" s="2" t="str">
        <f t="shared" si="109"/>
        <v>OK</v>
      </c>
      <c r="E7083" s="4" t="s">
        <v>1886</v>
      </c>
    </row>
    <row r="7084" spans="1:5">
      <c r="A7084" s="119">
        <v>7025</v>
      </c>
      <c r="B7084" s="1144"/>
      <c r="D7084" s="2" t="str">
        <f t="shared" si="109"/>
        <v>OK</v>
      </c>
      <c r="E7084" s="4" t="s">
        <v>1886</v>
      </c>
    </row>
    <row r="7085" spans="1:5">
      <c r="A7085" s="119">
        <v>7026</v>
      </c>
      <c r="B7085" s="1144"/>
      <c r="D7085" s="2" t="str">
        <f t="shared" si="109"/>
        <v>OK</v>
      </c>
      <c r="E7085" s="4" t="s">
        <v>1886</v>
      </c>
    </row>
    <row r="7086" spans="1:5">
      <c r="A7086" s="119">
        <v>7027</v>
      </c>
      <c r="B7086" s="1144"/>
      <c r="D7086" s="2" t="str">
        <f t="shared" si="109"/>
        <v>OK</v>
      </c>
      <c r="E7086" s="4" t="s">
        <v>1886</v>
      </c>
    </row>
    <row r="7087" spans="1:5">
      <c r="A7087">
        <v>7028</v>
      </c>
      <c r="B7087" s="1144">
        <f>'Expenditures 16-24'!D253</f>
        <v>7334</v>
      </c>
      <c r="D7087" s="2" t="str">
        <f t="shared" si="109"/>
        <v>Error?</v>
      </c>
    </row>
    <row r="7088" spans="1:5">
      <c r="A7088">
        <v>7029</v>
      </c>
      <c r="B7088" s="1144">
        <f>'Expenditures 16-24'!K253</f>
        <v>7334</v>
      </c>
      <c r="D7088" s="2" t="str">
        <f t="shared" si="109"/>
        <v>Error?</v>
      </c>
    </row>
    <row r="7089" spans="1:5">
      <c r="A7089" s="119">
        <v>7030</v>
      </c>
      <c r="B7089" s="1144"/>
      <c r="D7089" s="2" t="str">
        <f t="shared" si="109"/>
        <v>OK</v>
      </c>
      <c r="E7089" s="4" t="s">
        <v>1886</v>
      </c>
    </row>
    <row r="7090" spans="1:5">
      <c r="A7090" s="119">
        <v>7031</v>
      </c>
      <c r="B7090" s="1144"/>
      <c r="D7090" s="2" t="str">
        <f t="shared" si="109"/>
        <v>OK</v>
      </c>
      <c r="E7090" s="4" t="s">
        <v>1886</v>
      </c>
    </row>
    <row r="7091" spans="1:5">
      <c r="A7091" s="119">
        <v>7032</v>
      </c>
      <c r="B7091" s="1144"/>
      <c r="D7091" s="2" t="str">
        <f t="shared" si="109"/>
        <v>OK</v>
      </c>
      <c r="E7091" s="4" t="s">
        <v>1886</v>
      </c>
    </row>
    <row r="7092" spans="1:5">
      <c r="A7092" s="119">
        <v>7033</v>
      </c>
      <c r="B7092" s="1144"/>
      <c r="D7092" s="2" t="str">
        <f t="shared" si="109"/>
        <v>OK</v>
      </c>
      <c r="E7092" s="4" t="s">
        <v>1886</v>
      </c>
    </row>
    <row r="7093" spans="1:5">
      <c r="A7093" s="119">
        <v>7034</v>
      </c>
      <c r="B7093" s="1144"/>
      <c r="D7093" s="2" t="str">
        <f t="shared" si="109"/>
        <v>OK</v>
      </c>
      <c r="E7093" s="4" t="s">
        <v>1886</v>
      </c>
    </row>
    <row r="7094" spans="1:5">
      <c r="A7094" s="119">
        <v>7035</v>
      </c>
      <c r="B7094" s="1144"/>
      <c r="D7094" s="2" t="str">
        <f t="shared" si="109"/>
        <v>OK</v>
      </c>
      <c r="E7094" s="4" t="s">
        <v>1886</v>
      </c>
    </row>
    <row r="7095" spans="1:5">
      <c r="A7095" s="119">
        <v>7036</v>
      </c>
      <c r="B7095" s="1144"/>
      <c r="D7095" s="2" t="str">
        <f t="shared" si="109"/>
        <v>OK</v>
      </c>
      <c r="E7095" s="4" t="s">
        <v>1886</v>
      </c>
    </row>
    <row r="7096" spans="1:5">
      <c r="A7096" s="119">
        <v>7037</v>
      </c>
      <c r="B7096" s="1144"/>
      <c r="D7096" s="2" t="str">
        <f t="shared" si="109"/>
        <v>OK</v>
      </c>
      <c r="E7096" s="4" t="s">
        <v>1886</v>
      </c>
    </row>
    <row r="7097" spans="1:5">
      <c r="A7097">
        <v>7038</v>
      </c>
      <c r="B7097" s="1144">
        <f>'Expenditures 16-24'!I298</f>
        <v>0</v>
      </c>
      <c r="D7097" s="2" t="str">
        <f t="shared" si="109"/>
        <v>Error?</v>
      </c>
    </row>
    <row r="7098" spans="1:5">
      <c r="A7098">
        <v>7039</v>
      </c>
      <c r="B7098" s="1144">
        <f>'Expenditures 16-24'!J298</f>
        <v>0</v>
      </c>
      <c r="D7098" s="2" t="str">
        <f t="shared" si="109"/>
        <v>Error?</v>
      </c>
    </row>
    <row r="7099" spans="1:5">
      <c r="A7099">
        <v>7040</v>
      </c>
      <c r="B7099" s="1144">
        <f>'Expenditures 16-24'!I299</f>
        <v>0</v>
      </c>
      <c r="D7099" s="2" t="str">
        <f t="shared" si="109"/>
        <v>Error?</v>
      </c>
    </row>
    <row r="7100" spans="1:5">
      <c r="A7100">
        <v>7041</v>
      </c>
      <c r="B7100" s="1144">
        <f>'Expenditures 16-24'!J299</f>
        <v>0</v>
      </c>
      <c r="D7100" s="2" t="str">
        <f t="shared" si="109"/>
        <v>Error?</v>
      </c>
    </row>
    <row r="7101" spans="1:5">
      <c r="A7101">
        <v>7042</v>
      </c>
      <c r="B7101" s="1144">
        <f>'Expenditures 16-24'!I300</f>
        <v>0</v>
      </c>
      <c r="D7101" s="2" t="str">
        <f t="shared" ref="D7101:D7164" si="110">IF(ISBLANK(B7101),"OK",IF(A7101-B7101=0,"OK","Error?"))</f>
        <v>Error?</v>
      </c>
    </row>
    <row r="7102" spans="1:5">
      <c r="A7102">
        <v>7043</v>
      </c>
      <c r="B7102" s="1144">
        <f>'Expenditures 16-24'!J300</f>
        <v>0</v>
      </c>
      <c r="D7102" s="2" t="str">
        <f t="shared" si="110"/>
        <v>Error?</v>
      </c>
    </row>
    <row r="7103" spans="1:5">
      <c r="A7103">
        <v>7044</v>
      </c>
      <c r="B7103" s="1144">
        <f>'Expenditures 16-24'!E303</f>
        <v>0</v>
      </c>
      <c r="D7103" s="2" t="str">
        <f t="shared" si="110"/>
        <v>Error?</v>
      </c>
    </row>
    <row r="7104" spans="1:5">
      <c r="A7104">
        <v>7045</v>
      </c>
      <c r="B7104" s="1144">
        <f>'Expenditures 16-24'!H303</f>
        <v>0</v>
      </c>
      <c r="D7104" s="2" t="str">
        <f t="shared" si="110"/>
        <v>Error?</v>
      </c>
    </row>
    <row r="7105" spans="1:4">
      <c r="A7105">
        <v>7046</v>
      </c>
      <c r="B7105" s="1144">
        <f>'Expenditures 16-24'!K303</f>
        <v>0</v>
      </c>
      <c r="D7105" s="2" t="str">
        <f t="shared" si="110"/>
        <v>Error?</v>
      </c>
    </row>
    <row r="7106" spans="1:4">
      <c r="A7106">
        <v>7047</v>
      </c>
      <c r="B7106" s="1144">
        <f>'Expenditures 16-24'!E304</f>
        <v>0</v>
      </c>
      <c r="D7106" s="2" t="str">
        <f t="shared" si="110"/>
        <v>Error?</v>
      </c>
    </row>
    <row r="7107" spans="1:4">
      <c r="A7107">
        <v>7048</v>
      </c>
      <c r="B7107" s="1144">
        <f>'Expenditures 16-24'!H304</f>
        <v>0</v>
      </c>
      <c r="D7107" s="2" t="str">
        <f t="shared" si="110"/>
        <v>Error?</v>
      </c>
    </row>
    <row r="7108" spans="1:4">
      <c r="A7108">
        <v>7049</v>
      </c>
      <c r="B7108" s="1144">
        <f>'Expenditures 16-24'!E305</f>
        <v>0</v>
      </c>
      <c r="D7108" s="2" t="str">
        <f t="shared" si="110"/>
        <v>Error?</v>
      </c>
    </row>
    <row r="7109" spans="1:4">
      <c r="A7109">
        <v>7050</v>
      </c>
      <c r="B7109" s="1144">
        <f>'Expenditures 16-24'!H305</f>
        <v>0</v>
      </c>
      <c r="D7109" s="2" t="str">
        <f t="shared" si="110"/>
        <v>Error?</v>
      </c>
    </row>
    <row r="7110" spans="1:4">
      <c r="A7110">
        <v>7051</v>
      </c>
      <c r="B7110" s="1144">
        <f>'Expenditures 16-24'!E306</f>
        <v>0</v>
      </c>
      <c r="D7110" s="2" t="str">
        <f t="shared" si="110"/>
        <v>Error?</v>
      </c>
    </row>
    <row r="7111" spans="1:4">
      <c r="A7111">
        <v>7052</v>
      </c>
      <c r="B7111" s="1144">
        <f>'Expenditures 16-24'!H306</f>
        <v>0</v>
      </c>
      <c r="D7111" s="2" t="str">
        <f t="shared" si="110"/>
        <v>Error?</v>
      </c>
    </row>
    <row r="7112" spans="1:4">
      <c r="A7112">
        <v>7053</v>
      </c>
      <c r="B7112" s="1144">
        <f>'Expenditures 16-24'!E307</f>
        <v>0</v>
      </c>
      <c r="D7112" s="2" t="str">
        <f t="shared" si="110"/>
        <v>Error?</v>
      </c>
    </row>
    <row r="7113" spans="1:4">
      <c r="A7113">
        <v>7054</v>
      </c>
      <c r="B7113" s="1144">
        <f>'Expenditures 16-24'!H307</f>
        <v>0</v>
      </c>
      <c r="D7113" s="2" t="str">
        <f t="shared" si="110"/>
        <v>Error?</v>
      </c>
    </row>
    <row r="7114" spans="1:4">
      <c r="A7114">
        <v>7055</v>
      </c>
      <c r="B7114" s="1144">
        <f>'Expenditures 16-24'!I309</f>
        <v>0</v>
      </c>
      <c r="D7114" s="2" t="str">
        <f t="shared" si="110"/>
        <v>Error?</v>
      </c>
    </row>
    <row r="7115" spans="1:4">
      <c r="A7115">
        <v>7056</v>
      </c>
      <c r="B7115" s="1144">
        <f>'Expenditures 16-24'!J309</f>
        <v>0</v>
      </c>
      <c r="D7115" s="2" t="str">
        <f t="shared" si="110"/>
        <v>Error?</v>
      </c>
    </row>
    <row r="7116" spans="1:4">
      <c r="A7116">
        <v>7057</v>
      </c>
      <c r="B7116" s="1144">
        <f>'Expenditures 16-24'!C363</f>
        <v>0</v>
      </c>
      <c r="D7116" s="2" t="str">
        <f t="shared" si="110"/>
        <v>Error?</v>
      </c>
    </row>
    <row r="7117" spans="1:4">
      <c r="A7117">
        <v>7058</v>
      </c>
      <c r="B7117" s="1144">
        <f>'Expenditures 16-24'!D363</f>
        <v>0</v>
      </c>
      <c r="D7117" s="2" t="str">
        <f t="shared" si="110"/>
        <v>Error?</v>
      </c>
    </row>
    <row r="7118" spans="1:4">
      <c r="A7118">
        <v>7059</v>
      </c>
      <c r="B7118" s="1144">
        <f>'Expenditures 16-24'!E363</f>
        <v>114605</v>
      </c>
      <c r="D7118" s="2" t="str">
        <f t="shared" si="110"/>
        <v>Error?</v>
      </c>
    </row>
    <row r="7119" spans="1:4">
      <c r="A7119">
        <v>7060</v>
      </c>
      <c r="B7119" s="1144">
        <f>'Expenditures 16-24'!F363</f>
        <v>0</v>
      </c>
      <c r="D7119" s="2" t="str">
        <f t="shared" si="110"/>
        <v>Error?</v>
      </c>
    </row>
    <row r="7120" spans="1:4">
      <c r="A7120">
        <v>7061</v>
      </c>
      <c r="B7120" s="1144">
        <f>'Expenditures 16-24'!G363</f>
        <v>0</v>
      </c>
      <c r="D7120" s="2" t="str">
        <f t="shared" si="110"/>
        <v>Error?</v>
      </c>
    </row>
    <row r="7121" spans="1:4">
      <c r="A7121">
        <v>7062</v>
      </c>
      <c r="B7121" s="1144">
        <f>'Expenditures 16-24'!H363</f>
        <v>0</v>
      </c>
      <c r="D7121" s="2" t="str">
        <f t="shared" si="110"/>
        <v>Error?</v>
      </c>
    </row>
    <row r="7122" spans="1:4">
      <c r="A7122">
        <v>7063</v>
      </c>
      <c r="B7122" s="1144">
        <f>'Expenditures 16-24'!I363</f>
        <v>0</v>
      </c>
      <c r="D7122" s="2" t="str">
        <f t="shared" si="110"/>
        <v>Error?</v>
      </c>
    </row>
    <row r="7123" spans="1:4">
      <c r="A7123">
        <v>7064</v>
      </c>
      <c r="B7123" s="1144">
        <f>'Expenditures 16-24'!J363</f>
        <v>0</v>
      </c>
      <c r="D7123" s="2" t="str">
        <f t="shared" si="110"/>
        <v>Error?</v>
      </c>
    </row>
    <row r="7124" spans="1:4">
      <c r="A7124">
        <v>7065</v>
      </c>
      <c r="B7124" s="1144">
        <f>'Expenditures 16-24'!K363</f>
        <v>114605</v>
      </c>
      <c r="D7124" s="2" t="str">
        <f t="shared" si="110"/>
        <v>Error?</v>
      </c>
    </row>
    <row r="7125" spans="1:4">
      <c r="A7125" s="119">
        <v>7066</v>
      </c>
      <c r="B7125" s="1144"/>
      <c r="D7125" s="2" t="str">
        <f t="shared" si="110"/>
        <v>OK</v>
      </c>
    </row>
    <row r="7126" spans="1:4">
      <c r="A7126" s="119">
        <v>7067</v>
      </c>
      <c r="B7126" s="1144"/>
      <c r="D7126" s="2" t="str">
        <f t="shared" si="110"/>
        <v>OK</v>
      </c>
    </row>
    <row r="7127" spans="1:4">
      <c r="A7127" s="119">
        <v>7068</v>
      </c>
      <c r="B7127" s="1144"/>
      <c r="D7127" s="2" t="str">
        <f t="shared" si="110"/>
        <v>OK</v>
      </c>
    </row>
    <row r="7128" spans="1:4">
      <c r="A7128" s="119">
        <v>7069</v>
      </c>
      <c r="B7128" s="1144"/>
      <c r="D7128" s="2" t="str">
        <f t="shared" si="110"/>
        <v>OK</v>
      </c>
    </row>
    <row r="7129" spans="1:4">
      <c r="A7129" s="119">
        <v>7070</v>
      </c>
      <c r="B7129" s="1144"/>
      <c r="D7129" s="2" t="str">
        <f t="shared" si="110"/>
        <v>OK</v>
      </c>
    </row>
    <row r="7130" spans="1:4">
      <c r="A7130" s="119">
        <v>7071</v>
      </c>
      <c r="B7130" s="1144"/>
      <c r="D7130" s="2" t="str">
        <f t="shared" si="110"/>
        <v>OK</v>
      </c>
    </row>
    <row r="7131" spans="1:4">
      <c r="A7131" s="119">
        <v>7072</v>
      </c>
      <c r="B7131" s="1144"/>
      <c r="D7131" s="2" t="str">
        <f t="shared" si="110"/>
        <v>OK</v>
      </c>
    </row>
    <row r="7132" spans="1:4">
      <c r="A7132" s="119">
        <v>7073</v>
      </c>
      <c r="B7132" s="1144"/>
      <c r="D7132" s="2" t="str">
        <f t="shared" si="110"/>
        <v>OK</v>
      </c>
    </row>
    <row r="7133" spans="1:4">
      <c r="A7133" s="119">
        <v>7074</v>
      </c>
      <c r="B7133" s="1144"/>
      <c r="D7133" s="2" t="str">
        <f t="shared" si="110"/>
        <v>OK</v>
      </c>
    </row>
    <row r="7134" spans="1:4">
      <c r="A7134" s="119">
        <v>7075</v>
      </c>
      <c r="B7134" s="1144"/>
      <c r="D7134" s="2" t="str">
        <f t="shared" si="110"/>
        <v>OK</v>
      </c>
    </row>
    <row r="7135" spans="1:4">
      <c r="A7135" s="119">
        <v>7076</v>
      </c>
      <c r="B7135" s="1144"/>
      <c r="D7135" s="2" t="str">
        <f t="shared" si="110"/>
        <v>OK</v>
      </c>
    </row>
    <row r="7136" spans="1:4">
      <c r="A7136" s="119">
        <v>7077</v>
      </c>
      <c r="B7136" s="1144"/>
      <c r="D7136" s="2" t="str">
        <f t="shared" si="110"/>
        <v>OK</v>
      </c>
    </row>
    <row r="7137" spans="1:4">
      <c r="A7137" s="119">
        <v>7078</v>
      </c>
      <c r="B7137" s="1144"/>
      <c r="D7137" s="2" t="str">
        <f t="shared" si="110"/>
        <v>OK</v>
      </c>
    </row>
    <row r="7138" spans="1:4">
      <c r="A7138" s="119">
        <v>7079</v>
      </c>
      <c r="B7138" s="1144"/>
      <c r="D7138" s="2" t="str">
        <f t="shared" si="110"/>
        <v>OK</v>
      </c>
    </row>
    <row r="7139" spans="1:4">
      <c r="A7139" s="119">
        <v>7080</v>
      </c>
      <c r="B7139" s="1144"/>
      <c r="D7139" s="2" t="str">
        <f t="shared" si="110"/>
        <v>OK</v>
      </c>
    </row>
    <row r="7140" spans="1:4">
      <c r="A7140" s="119">
        <v>7081</v>
      </c>
      <c r="B7140" s="1144"/>
      <c r="D7140" s="2" t="str">
        <f t="shared" si="110"/>
        <v>OK</v>
      </c>
    </row>
    <row r="7141" spans="1:4">
      <c r="A7141" s="119">
        <v>7082</v>
      </c>
      <c r="B7141" s="1144"/>
      <c r="D7141" s="2" t="str">
        <f t="shared" si="110"/>
        <v>OK</v>
      </c>
    </row>
    <row r="7142" spans="1:4">
      <c r="A7142" s="119">
        <v>7083</v>
      </c>
      <c r="B7142" s="1144"/>
      <c r="D7142" s="2" t="str">
        <f t="shared" si="110"/>
        <v>OK</v>
      </c>
    </row>
    <row r="7143" spans="1:4">
      <c r="A7143" s="119">
        <v>7084</v>
      </c>
      <c r="B7143" s="1144"/>
      <c r="D7143" s="2" t="str">
        <f t="shared" si="110"/>
        <v>OK</v>
      </c>
    </row>
    <row r="7144" spans="1:4">
      <c r="A7144" s="119">
        <v>7085</v>
      </c>
      <c r="B7144" s="1144"/>
      <c r="D7144" s="2" t="str">
        <f t="shared" si="110"/>
        <v>OK</v>
      </c>
    </row>
    <row r="7145" spans="1:4">
      <c r="A7145" s="119">
        <v>7086</v>
      </c>
      <c r="B7145" s="1144"/>
      <c r="D7145" s="2" t="str">
        <f t="shared" si="110"/>
        <v>OK</v>
      </c>
    </row>
    <row r="7146" spans="1:4">
      <c r="A7146" s="119">
        <v>7087</v>
      </c>
      <c r="B7146" s="1144"/>
      <c r="D7146" s="2" t="str">
        <f t="shared" si="110"/>
        <v>OK</v>
      </c>
    </row>
    <row r="7147" spans="1:4">
      <c r="A7147" s="119">
        <v>7088</v>
      </c>
      <c r="B7147" s="1144"/>
      <c r="D7147" s="2" t="str">
        <f t="shared" si="110"/>
        <v>OK</v>
      </c>
    </row>
    <row r="7148" spans="1:4">
      <c r="A7148" s="119">
        <v>7089</v>
      </c>
      <c r="B7148" s="1144"/>
      <c r="D7148" s="2" t="str">
        <f t="shared" si="110"/>
        <v>OK</v>
      </c>
    </row>
    <row r="7149" spans="1:4">
      <c r="A7149" s="119">
        <v>7090</v>
      </c>
      <c r="B7149" s="1144"/>
      <c r="D7149" s="2" t="str">
        <f t="shared" si="110"/>
        <v>OK</v>
      </c>
    </row>
    <row r="7150" spans="1:4">
      <c r="A7150" s="119">
        <v>7091</v>
      </c>
      <c r="B7150" s="1144"/>
      <c r="D7150" s="2" t="str">
        <f t="shared" si="110"/>
        <v>OK</v>
      </c>
    </row>
    <row r="7151" spans="1:4">
      <c r="A7151" s="119">
        <v>7092</v>
      </c>
      <c r="B7151" s="1144"/>
      <c r="D7151" s="2" t="str">
        <f t="shared" si="110"/>
        <v>OK</v>
      </c>
    </row>
    <row r="7152" spans="1:4">
      <c r="A7152">
        <v>7093</v>
      </c>
      <c r="B7152" s="1144">
        <f>'Expenditures 16-24'!C364</f>
        <v>91004</v>
      </c>
      <c r="D7152" s="2" t="str">
        <f t="shared" si="110"/>
        <v>Error?</v>
      </c>
    </row>
    <row r="7153" spans="1:4">
      <c r="A7153">
        <v>7094</v>
      </c>
      <c r="B7153" s="1144">
        <f>'Expenditures 16-24'!D364</f>
        <v>14087</v>
      </c>
      <c r="D7153" s="2" t="str">
        <f t="shared" si="110"/>
        <v>Error?</v>
      </c>
    </row>
    <row r="7154" spans="1:4">
      <c r="A7154">
        <v>7095</v>
      </c>
      <c r="B7154" s="1144">
        <f>'Expenditures 16-24'!E364</f>
        <v>58271</v>
      </c>
      <c r="D7154" s="2" t="str">
        <f t="shared" si="110"/>
        <v>Error?</v>
      </c>
    </row>
    <row r="7155" spans="1:4">
      <c r="A7155">
        <v>7096</v>
      </c>
      <c r="B7155" s="1144">
        <f>'Expenditures 16-24'!F364</f>
        <v>1412</v>
      </c>
      <c r="D7155" s="2" t="str">
        <f t="shared" si="110"/>
        <v>Error?</v>
      </c>
    </row>
    <row r="7156" spans="1:4">
      <c r="A7156">
        <v>7097</v>
      </c>
      <c r="B7156" s="1144">
        <f>'Expenditures 16-24'!G364</f>
        <v>0</v>
      </c>
      <c r="D7156" s="2" t="str">
        <f t="shared" si="110"/>
        <v>Error?</v>
      </c>
    </row>
    <row r="7157" spans="1:4">
      <c r="A7157">
        <v>7098</v>
      </c>
      <c r="B7157" s="1144">
        <f>'Expenditures 16-24'!H364</f>
        <v>0</v>
      </c>
      <c r="D7157" s="2" t="str">
        <f t="shared" si="110"/>
        <v>Error?</v>
      </c>
    </row>
    <row r="7158" spans="1:4">
      <c r="A7158">
        <v>7099</v>
      </c>
      <c r="B7158" s="1144">
        <f>'Expenditures 16-24'!I364</f>
        <v>0</v>
      </c>
      <c r="D7158" s="2" t="str">
        <f t="shared" si="110"/>
        <v>Error?</v>
      </c>
    </row>
    <row r="7159" spans="1:4">
      <c r="A7159">
        <v>7100</v>
      </c>
      <c r="B7159" s="1144">
        <f>'Expenditures 16-24'!J364</f>
        <v>0</v>
      </c>
      <c r="D7159" s="2" t="str">
        <f t="shared" si="110"/>
        <v>Error?</v>
      </c>
    </row>
    <row r="7160" spans="1:4">
      <c r="A7160">
        <v>7101</v>
      </c>
      <c r="B7160" s="1144">
        <f>'Expenditures 16-24'!K364</f>
        <v>164774</v>
      </c>
      <c r="D7160" s="2" t="str">
        <f t="shared" si="110"/>
        <v>Error?</v>
      </c>
    </row>
    <row r="7161" spans="1:4">
      <c r="A7161" s="119">
        <v>7102</v>
      </c>
      <c r="B7161" s="1144"/>
      <c r="D7161" s="2" t="str">
        <f t="shared" si="110"/>
        <v>OK</v>
      </c>
    </row>
    <row r="7162" spans="1:4">
      <c r="A7162" s="119">
        <v>7103</v>
      </c>
      <c r="B7162" s="1144"/>
      <c r="D7162" s="2" t="str">
        <f t="shared" si="110"/>
        <v>OK</v>
      </c>
    </row>
    <row r="7163" spans="1:4">
      <c r="A7163" s="119">
        <v>7104</v>
      </c>
      <c r="B7163" s="1144"/>
      <c r="D7163" s="2" t="str">
        <f t="shared" si="110"/>
        <v>OK</v>
      </c>
    </row>
    <row r="7164" spans="1:4">
      <c r="A7164" s="119">
        <v>7105</v>
      </c>
      <c r="B7164" s="1144"/>
      <c r="D7164" s="2" t="str">
        <f t="shared" si="110"/>
        <v>OK</v>
      </c>
    </row>
    <row r="7165" spans="1:4">
      <c r="A7165" s="119">
        <v>7106</v>
      </c>
      <c r="B7165" s="1144"/>
      <c r="D7165" s="2" t="str">
        <f t="shared" ref="D7165:D7228" si="111">IF(ISBLANK(B7165),"OK",IF(A7165-B7165=0,"OK","Error?"))</f>
        <v>OK</v>
      </c>
    </row>
    <row r="7166" spans="1:4">
      <c r="A7166" s="119">
        <v>7107</v>
      </c>
      <c r="B7166" s="1144"/>
      <c r="D7166" s="2" t="str">
        <f t="shared" si="111"/>
        <v>OK</v>
      </c>
    </row>
    <row r="7167" spans="1:4">
      <c r="A7167" s="119">
        <v>7108</v>
      </c>
      <c r="B7167" s="1144"/>
      <c r="D7167" s="2" t="str">
        <f t="shared" si="111"/>
        <v>OK</v>
      </c>
    </row>
    <row r="7168" spans="1:4">
      <c r="A7168" s="119">
        <v>7109</v>
      </c>
      <c r="B7168" s="1144"/>
      <c r="D7168" s="2" t="str">
        <f t="shared" si="111"/>
        <v>OK</v>
      </c>
    </row>
    <row r="7169" spans="1:4">
      <c r="A7169" s="119">
        <v>7110</v>
      </c>
      <c r="B7169" s="1144"/>
      <c r="D7169" s="2" t="str">
        <f t="shared" si="111"/>
        <v>OK</v>
      </c>
    </row>
    <row r="7170" spans="1:4">
      <c r="A7170" s="119">
        <v>7111</v>
      </c>
      <c r="B7170" s="1144"/>
      <c r="D7170" s="2" t="str">
        <f t="shared" si="111"/>
        <v>OK</v>
      </c>
    </row>
    <row r="7171" spans="1:4">
      <c r="A7171" s="119">
        <v>7112</v>
      </c>
      <c r="B7171" s="1144"/>
      <c r="D7171" s="2" t="str">
        <f t="shared" si="111"/>
        <v>OK</v>
      </c>
    </row>
    <row r="7172" spans="1:4">
      <c r="A7172" s="119">
        <v>7113</v>
      </c>
      <c r="B7172" s="1144"/>
      <c r="D7172" s="2" t="str">
        <f t="shared" si="111"/>
        <v>OK</v>
      </c>
    </row>
    <row r="7173" spans="1:4">
      <c r="A7173" s="119">
        <v>7114</v>
      </c>
      <c r="B7173" s="1144"/>
      <c r="D7173" s="2" t="str">
        <f t="shared" si="111"/>
        <v>OK</v>
      </c>
    </row>
    <row r="7174" spans="1:4">
      <c r="A7174" s="119">
        <v>7115</v>
      </c>
      <c r="B7174" s="1144"/>
      <c r="D7174" s="2" t="str">
        <f t="shared" si="111"/>
        <v>OK</v>
      </c>
    </row>
    <row r="7175" spans="1:4">
      <c r="A7175" s="119">
        <v>7116</v>
      </c>
      <c r="B7175" s="1144"/>
      <c r="D7175" s="2" t="str">
        <f t="shared" si="111"/>
        <v>OK</v>
      </c>
    </row>
    <row r="7176" spans="1:4">
      <c r="A7176" s="119">
        <v>7117</v>
      </c>
      <c r="B7176" s="1144"/>
      <c r="D7176" s="2" t="str">
        <f t="shared" si="111"/>
        <v>OK</v>
      </c>
    </row>
    <row r="7177" spans="1:4">
      <c r="A7177" s="119">
        <v>7118</v>
      </c>
      <c r="B7177" s="1144"/>
      <c r="D7177" s="2" t="str">
        <f t="shared" si="111"/>
        <v>OK</v>
      </c>
    </row>
    <row r="7178" spans="1:4">
      <c r="A7178" s="119">
        <v>7119</v>
      </c>
      <c r="B7178" s="1144"/>
      <c r="D7178" s="2" t="str">
        <f t="shared" si="111"/>
        <v>OK</v>
      </c>
    </row>
    <row r="7179" spans="1:4">
      <c r="A7179" s="119">
        <v>7120</v>
      </c>
      <c r="B7179" s="1144"/>
      <c r="D7179" s="2" t="str">
        <f t="shared" si="111"/>
        <v>OK</v>
      </c>
    </row>
    <row r="7180" spans="1:4">
      <c r="A7180" s="119">
        <v>7121</v>
      </c>
      <c r="B7180" s="1144"/>
      <c r="D7180" s="2" t="str">
        <f t="shared" si="111"/>
        <v>OK</v>
      </c>
    </row>
    <row r="7181" spans="1:4">
      <c r="A7181" s="119">
        <v>7122</v>
      </c>
      <c r="B7181" s="1144"/>
      <c r="D7181" s="2" t="str">
        <f t="shared" si="111"/>
        <v>OK</v>
      </c>
    </row>
    <row r="7182" spans="1:4">
      <c r="A7182" s="119">
        <v>7123</v>
      </c>
      <c r="B7182" s="1144"/>
      <c r="D7182" s="2" t="str">
        <f t="shared" si="111"/>
        <v>OK</v>
      </c>
    </row>
    <row r="7183" spans="1:4">
      <c r="A7183" s="119">
        <v>7124</v>
      </c>
      <c r="B7183" s="1144"/>
      <c r="D7183" s="2" t="str">
        <f t="shared" si="111"/>
        <v>OK</v>
      </c>
    </row>
    <row r="7184" spans="1:4">
      <c r="A7184" s="119">
        <v>7125</v>
      </c>
      <c r="B7184" s="1144"/>
      <c r="D7184" s="2" t="str">
        <f t="shared" si="111"/>
        <v>OK</v>
      </c>
    </row>
    <row r="7185" spans="1:4">
      <c r="A7185" s="119">
        <v>7126</v>
      </c>
      <c r="B7185" s="1144"/>
      <c r="D7185" s="2" t="str">
        <f t="shared" si="111"/>
        <v>OK</v>
      </c>
    </row>
    <row r="7186" spans="1:4">
      <c r="A7186" s="119">
        <v>7127</v>
      </c>
      <c r="B7186" s="1144"/>
      <c r="D7186" s="2" t="str">
        <f t="shared" si="111"/>
        <v>OK</v>
      </c>
    </row>
    <row r="7187" spans="1:4">
      <c r="A7187" s="119">
        <v>7128</v>
      </c>
      <c r="B7187" s="1144"/>
      <c r="D7187" s="2" t="str">
        <f t="shared" si="111"/>
        <v>OK</v>
      </c>
    </row>
    <row r="7188" spans="1:4">
      <c r="A7188" s="119">
        <v>7129</v>
      </c>
      <c r="B7188" s="1144"/>
      <c r="D7188" s="2" t="str">
        <f t="shared" si="111"/>
        <v>OK</v>
      </c>
    </row>
    <row r="7189" spans="1:4">
      <c r="A7189" s="119">
        <v>7130</v>
      </c>
      <c r="B7189" s="1144"/>
      <c r="D7189" s="2" t="str">
        <f t="shared" si="111"/>
        <v>OK</v>
      </c>
    </row>
    <row r="7190" spans="1:4">
      <c r="A7190" s="119">
        <v>7131</v>
      </c>
      <c r="B7190" s="1144"/>
      <c r="D7190" s="2" t="str">
        <f t="shared" si="111"/>
        <v>OK</v>
      </c>
    </row>
    <row r="7191" spans="1:4">
      <c r="A7191" s="119">
        <v>7132</v>
      </c>
      <c r="B7191" s="1144"/>
      <c r="D7191" s="2" t="str">
        <f t="shared" si="111"/>
        <v>OK</v>
      </c>
    </row>
    <row r="7192" spans="1:4">
      <c r="A7192" s="119">
        <v>7133</v>
      </c>
      <c r="B7192" s="1144"/>
      <c r="D7192" s="2" t="str">
        <f t="shared" si="111"/>
        <v>OK</v>
      </c>
    </row>
    <row r="7193" spans="1:4">
      <c r="A7193" s="119">
        <v>7134</v>
      </c>
      <c r="B7193" s="1144"/>
      <c r="D7193" s="2" t="str">
        <f t="shared" si="111"/>
        <v>OK</v>
      </c>
    </row>
    <row r="7194" spans="1:4">
      <c r="A7194" s="119">
        <v>7135</v>
      </c>
      <c r="B7194" s="1144"/>
      <c r="D7194" s="2" t="str">
        <f t="shared" si="111"/>
        <v>OK</v>
      </c>
    </row>
    <row r="7195" spans="1:4">
      <c r="A7195" s="119">
        <v>7136</v>
      </c>
      <c r="B7195" s="1144"/>
      <c r="D7195" s="2" t="str">
        <f t="shared" si="111"/>
        <v>OK</v>
      </c>
    </row>
    <row r="7196" spans="1:4">
      <c r="A7196" s="119">
        <v>7137</v>
      </c>
      <c r="B7196" s="1144"/>
      <c r="D7196" s="2" t="str">
        <f t="shared" si="111"/>
        <v>OK</v>
      </c>
    </row>
    <row r="7197" spans="1:4">
      <c r="A7197">
        <v>7138</v>
      </c>
      <c r="B7197" s="1144">
        <f>'Expenditures 16-24'!C365</f>
        <v>91004</v>
      </c>
      <c r="D7197" s="2" t="str">
        <f t="shared" si="111"/>
        <v>Error?</v>
      </c>
    </row>
    <row r="7198" spans="1:4">
      <c r="A7198">
        <v>7139</v>
      </c>
      <c r="B7198" s="1144">
        <f>'Expenditures 16-24'!D365</f>
        <v>14087</v>
      </c>
      <c r="D7198" s="2" t="str">
        <f t="shared" si="111"/>
        <v>Error?</v>
      </c>
    </row>
    <row r="7199" spans="1:4">
      <c r="A7199">
        <v>7140</v>
      </c>
      <c r="B7199" s="1144">
        <f>'Expenditures 16-24'!E365</f>
        <v>172876</v>
      </c>
      <c r="D7199" s="2" t="str">
        <f t="shared" si="111"/>
        <v>Error?</v>
      </c>
    </row>
    <row r="7200" spans="1:4">
      <c r="A7200">
        <v>7141</v>
      </c>
      <c r="B7200" s="1144">
        <f>'Expenditures 16-24'!F365</f>
        <v>1412</v>
      </c>
      <c r="D7200" s="2" t="str">
        <f t="shared" si="111"/>
        <v>Error?</v>
      </c>
    </row>
    <row r="7201" spans="1:4">
      <c r="A7201">
        <v>7142</v>
      </c>
      <c r="B7201" s="1144">
        <f>'Expenditures 16-24'!G365</f>
        <v>0</v>
      </c>
      <c r="D7201" s="2" t="str">
        <f t="shared" si="111"/>
        <v>Error?</v>
      </c>
    </row>
    <row r="7202" spans="1:4">
      <c r="A7202">
        <v>7143</v>
      </c>
      <c r="B7202" s="1144">
        <f>'Expenditures 16-24'!H365</f>
        <v>0</v>
      </c>
      <c r="D7202" s="2" t="str">
        <f t="shared" si="111"/>
        <v>Error?</v>
      </c>
    </row>
    <row r="7203" spans="1:4">
      <c r="A7203">
        <v>7144</v>
      </c>
      <c r="B7203" s="1144">
        <f>'Expenditures 16-24'!I365</f>
        <v>0</v>
      </c>
      <c r="D7203" s="2" t="str">
        <f t="shared" si="111"/>
        <v>Error?</v>
      </c>
    </row>
    <row r="7204" spans="1:4">
      <c r="A7204">
        <v>7145</v>
      </c>
      <c r="B7204" s="1144">
        <f>'Expenditures 16-24'!J365</f>
        <v>0</v>
      </c>
      <c r="D7204" s="2" t="str">
        <f t="shared" si="111"/>
        <v>Error?</v>
      </c>
    </row>
    <row r="7205" spans="1:4">
      <c r="A7205">
        <v>7146</v>
      </c>
      <c r="B7205" s="1144">
        <f>'Expenditures 16-24'!K365</f>
        <v>279379</v>
      </c>
      <c r="D7205" s="2" t="str">
        <f t="shared" si="111"/>
        <v>Error?</v>
      </c>
    </row>
    <row r="7206" spans="1:4">
      <c r="A7206">
        <v>7147</v>
      </c>
      <c r="B7206" s="1144">
        <f>'Expenditures 16-24'!H417</f>
        <v>0</v>
      </c>
      <c r="D7206" s="2" t="str">
        <f t="shared" si="111"/>
        <v>Error?</v>
      </c>
    </row>
    <row r="7207" spans="1:4">
      <c r="A7207">
        <v>7148</v>
      </c>
      <c r="B7207" s="1144">
        <f>'Expenditures 16-24'!K417</f>
        <v>0</v>
      </c>
      <c r="D7207" s="2" t="str">
        <f t="shared" si="111"/>
        <v>Error?</v>
      </c>
    </row>
    <row r="7208" spans="1:4">
      <c r="A7208">
        <v>7149</v>
      </c>
      <c r="B7208" s="1144">
        <f>'Expenditures 16-24'!H418</f>
        <v>0</v>
      </c>
      <c r="D7208" s="2" t="str">
        <f t="shared" si="111"/>
        <v>Error?</v>
      </c>
    </row>
    <row r="7209" spans="1:4">
      <c r="A7209">
        <v>7150</v>
      </c>
      <c r="B7209" s="1144">
        <f>'Expenditures 16-24'!K418</f>
        <v>0</v>
      </c>
      <c r="D7209" s="2" t="str">
        <f t="shared" si="111"/>
        <v>Error?</v>
      </c>
    </row>
    <row r="7210" spans="1:4">
      <c r="A7210">
        <v>7151</v>
      </c>
      <c r="B7210" s="1144">
        <f>'Expenditures 16-24'!H419</f>
        <v>0</v>
      </c>
      <c r="D7210" s="2" t="str">
        <f t="shared" si="111"/>
        <v>Error?</v>
      </c>
    </row>
    <row r="7211" spans="1:4">
      <c r="A7211">
        <v>7152</v>
      </c>
      <c r="B7211" s="1144">
        <f>'Expenditures 16-24'!K419</f>
        <v>0</v>
      </c>
      <c r="D7211" s="2" t="str">
        <f t="shared" si="111"/>
        <v>Error?</v>
      </c>
    </row>
    <row r="7212" spans="1:4">
      <c r="A7212">
        <v>7153</v>
      </c>
      <c r="B7212" s="1144">
        <f>'Expenditures 16-24'!H420</f>
        <v>0</v>
      </c>
      <c r="D7212" s="2" t="str">
        <f t="shared" si="111"/>
        <v>Error?</v>
      </c>
    </row>
    <row r="7213" spans="1:4">
      <c r="A7213">
        <v>7154</v>
      </c>
      <c r="B7213" s="1144">
        <f>'Expenditures 16-24'!K420</f>
        <v>0</v>
      </c>
      <c r="D7213" s="2" t="str">
        <f t="shared" si="111"/>
        <v>Error?</v>
      </c>
    </row>
    <row r="7214" spans="1:4">
      <c r="A7214">
        <v>7155</v>
      </c>
      <c r="B7214" s="1144">
        <f>'Expenditures 16-24'!C422</f>
        <v>91004</v>
      </c>
      <c r="D7214" s="2" t="str">
        <f t="shared" si="111"/>
        <v>Error?</v>
      </c>
    </row>
    <row r="7215" spans="1:4">
      <c r="A7215">
        <v>7156</v>
      </c>
      <c r="B7215" s="1144">
        <f>'Expenditures 16-24'!D422</f>
        <v>14087</v>
      </c>
      <c r="D7215" s="2" t="str">
        <f t="shared" si="111"/>
        <v>Error?</v>
      </c>
    </row>
    <row r="7216" spans="1:4">
      <c r="A7216">
        <v>7157</v>
      </c>
      <c r="B7216" s="1144">
        <f>'Expenditures 16-24'!E422</f>
        <v>172876</v>
      </c>
      <c r="D7216" s="2" t="str">
        <f t="shared" si="111"/>
        <v>Error?</v>
      </c>
    </row>
    <row r="7217" spans="1:4">
      <c r="A7217">
        <v>7158</v>
      </c>
      <c r="B7217" s="1144">
        <f>'Expenditures 16-24'!F422</f>
        <v>1412</v>
      </c>
      <c r="D7217" s="2" t="str">
        <f t="shared" si="111"/>
        <v>Error?</v>
      </c>
    </row>
    <row r="7218" spans="1:4">
      <c r="A7218">
        <v>7159</v>
      </c>
      <c r="B7218" s="1144">
        <f>'Expenditures 16-24'!G422</f>
        <v>0</v>
      </c>
      <c r="D7218" s="2" t="str">
        <f t="shared" si="111"/>
        <v>Error?</v>
      </c>
    </row>
    <row r="7219" spans="1:4">
      <c r="A7219">
        <v>7160</v>
      </c>
      <c r="B7219" s="1144">
        <f>'Expenditures 16-24'!H422</f>
        <v>0</v>
      </c>
      <c r="D7219" s="2" t="str">
        <f t="shared" si="111"/>
        <v>Error?</v>
      </c>
    </row>
    <row r="7220" spans="1:4">
      <c r="A7220">
        <v>7161</v>
      </c>
      <c r="B7220" s="1144">
        <f>'Expenditures 16-24'!I422</f>
        <v>0</v>
      </c>
      <c r="D7220" s="2" t="str">
        <f t="shared" si="111"/>
        <v>Error?</v>
      </c>
    </row>
    <row r="7221" spans="1:4">
      <c r="A7221">
        <v>7162</v>
      </c>
      <c r="B7221" s="1144">
        <f>'Expenditures 16-24'!J422</f>
        <v>0</v>
      </c>
      <c r="D7221" s="2" t="str">
        <f t="shared" si="111"/>
        <v>Error?</v>
      </c>
    </row>
    <row r="7222" spans="1:4">
      <c r="A7222">
        <v>7163</v>
      </c>
      <c r="B7222" s="1144">
        <f>'Expenditures 16-24'!K422</f>
        <v>279379</v>
      </c>
      <c r="D7222" s="2" t="str">
        <f t="shared" si="111"/>
        <v>Error?</v>
      </c>
    </row>
    <row r="7223" spans="1:4">
      <c r="A7223">
        <v>7164</v>
      </c>
      <c r="B7223" s="1144">
        <f>'Expenditures 16-24'!K423</f>
        <v>18095</v>
      </c>
      <c r="D7223" s="2" t="str">
        <f t="shared" si="111"/>
        <v>Error?</v>
      </c>
    </row>
    <row r="7224" spans="1:4">
      <c r="A7224">
        <v>7165</v>
      </c>
      <c r="B7224" s="1144">
        <f>'Expenditures 16-24'!I428</f>
        <v>0</v>
      </c>
      <c r="D7224" s="2" t="str">
        <f t="shared" si="111"/>
        <v>Error?</v>
      </c>
    </row>
    <row r="7225" spans="1:4">
      <c r="A7225">
        <v>7166</v>
      </c>
      <c r="B7225" s="1144">
        <f>'Expenditures 16-24'!J428</f>
        <v>0</v>
      </c>
      <c r="D7225" s="2" t="str">
        <f t="shared" si="111"/>
        <v>Error?</v>
      </c>
    </row>
    <row r="7226" spans="1:4">
      <c r="A7226">
        <v>7167</v>
      </c>
      <c r="B7226" s="1144">
        <f>'Expenditures 16-24'!I429</f>
        <v>0</v>
      </c>
      <c r="D7226" s="2" t="str">
        <f t="shared" si="111"/>
        <v>Error?</v>
      </c>
    </row>
    <row r="7227" spans="1:4">
      <c r="A7227">
        <v>7168</v>
      </c>
      <c r="B7227" s="1144">
        <f>'Expenditures 16-24'!J429</f>
        <v>0</v>
      </c>
      <c r="D7227" s="2" t="str">
        <f t="shared" si="111"/>
        <v>Error?</v>
      </c>
    </row>
    <row r="7228" spans="1:4">
      <c r="A7228">
        <v>7169</v>
      </c>
      <c r="B7228" s="1144">
        <f>'Expenditures 16-24'!I430</f>
        <v>0</v>
      </c>
      <c r="D7228" s="2" t="str">
        <f t="shared" si="111"/>
        <v>Error?</v>
      </c>
    </row>
    <row r="7229" spans="1:4">
      <c r="A7229">
        <v>7170</v>
      </c>
      <c r="B7229" s="1144">
        <f>'Expenditures 16-24'!J430</f>
        <v>0</v>
      </c>
      <c r="D7229" s="2" t="str">
        <f t="shared" ref="D7229:D7292" si="112">IF(ISBLANK(B7229),"OK",IF(A7229-B7229=0,"OK","Error?"))</f>
        <v>Error?</v>
      </c>
    </row>
    <row r="7230" spans="1:4">
      <c r="A7230">
        <v>7171</v>
      </c>
      <c r="B7230" s="1144">
        <f>'Expenditures 16-24'!I431</f>
        <v>0</v>
      </c>
      <c r="D7230" s="2" t="str">
        <f t="shared" si="112"/>
        <v>Error?</v>
      </c>
    </row>
    <row r="7231" spans="1:4">
      <c r="A7231">
        <v>7172</v>
      </c>
      <c r="B7231" s="1144">
        <f>'Expenditures 16-24'!J431</f>
        <v>0</v>
      </c>
      <c r="D7231" s="2" t="str">
        <f t="shared" si="112"/>
        <v>Error?</v>
      </c>
    </row>
    <row r="7232" spans="1:4">
      <c r="A7232">
        <v>7173</v>
      </c>
      <c r="B7232" s="1144">
        <f>'Expenditures 16-24'!I432</f>
        <v>0</v>
      </c>
      <c r="D7232" s="2" t="str">
        <f t="shared" si="112"/>
        <v>Error?</v>
      </c>
    </row>
    <row r="7233" spans="1:4">
      <c r="A7233">
        <v>7174</v>
      </c>
      <c r="B7233" s="1144">
        <f>'Expenditures 16-24'!J432</f>
        <v>0</v>
      </c>
      <c r="D7233" s="2" t="str">
        <f t="shared" si="112"/>
        <v>Error?</v>
      </c>
    </row>
    <row r="7234" spans="1:4">
      <c r="A7234">
        <v>7175</v>
      </c>
      <c r="B7234" s="1144">
        <f>'Expenditures 16-24'!H436</f>
        <v>0</v>
      </c>
      <c r="D7234" s="2" t="str">
        <f t="shared" si="112"/>
        <v>Error?</v>
      </c>
    </row>
    <row r="7235" spans="1:4">
      <c r="A7235">
        <v>7176</v>
      </c>
      <c r="B7235" s="1144">
        <f>'Expenditures 16-24'!H437</f>
        <v>0</v>
      </c>
      <c r="D7235" s="2" t="str">
        <f t="shared" si="112"/>
        <v>Error?</v>
      </c>
    </row>
    <row r="7236" spans="1:4">
      <c r="A7236">
        <v>7177</v>
      </c>
      <c r="B7236" s="1144">
        <f>'Expenditures 16-24'!H441</f>
        <v>0</v>
      </c>
      <c r="D7236" s="2" t="str">
        <f t="shared" si="112"/>
        <v>Error?</v>
      </c>
    </row>
    <row r="7237" spans="1:4">
      <c r="A7237">
        <v>7178</v>
      </c>
      <c r="B7237" s="1144">
        <f>'Expenditures 16-24'!K441</f>
        <v>0</v>
      </c>
      <c r="D7237" s="2" t="str">
        <f t="shared" si="112"/>
        <v>Error?</v>
      </c>
    </row>
    <row r="7238" spans="1:4">
      <c r="A7238">
        <v>7179</v>
      </c>
      <c r="B7238" s="1144">
        <f>'Expenditures 16-24'!H443</f>
        <v>0</v>
      </c>
      <c r="D7238" s="2" t="str">
        <f t="shared" si="112"/>
        <v>Error?</v>
      </c>
    </row>
    <row r="7239" spans="1:4">
      <c r="A7239">
        <v>7180</v>
      </c>
      <c r="B7239" s="1144">
        <f>'Expenditures 16-24'!K443</f>
        <v>0</v>
      </c>
      <c r="D7239" s="2" t="str">
        <f t="shared" si="112"/>
        <v>Error?</v>
      </c>
    </row>
    <row r="7240" spans="1:4">
      <c r="A7240">
        <v>7181</v>
      </c>
      <c r="B7240" s="1144">
        <f>'Expenditures 16-24'!H445</f>
        <v>0</v>
      </c>
      <c r="D7240" s="2" t="str">
        <f t="shared" si="112"/>
        <v>Error?</v>
      </c>
    </row>
    <row r="7241" spans="1:4">
      <c r="A7241">
        <v>7182</v>
      </c>
      <c r="B7241" s="1144">
        <f>'Expenditures 16-24'!K445</f>
        <v>0</v>
      </c>
      <c r="D7241" s="2" t="str">
        <f t="shared" si="112"/>
        <v>Error?</v>
      </c>
    </row>
    <row r="7242" spans="1:4">
      <c r="A7242">
        <v>7183</v>
      </c>
      <c r="B7242" s="1144">
        <f>'Expenditures 16-24'!I447</f>
        <v>0</v>
      </c>
      <c r="D7242" s="2" t="str">
        <f t="shared" si="112"/>
        <v>Error?</v>
      </c>
    </row>
    <row r="7243" spans="1:4">
      <c r="A7243">
        <f>A7242+1</f>
        <v>7184</v>
      </c>
      <c r="B7243" s="1144">
        <f>'Expenditures 16-24'!J447</f>
        <v>0</v>
      </c>
      <c r="D7243" s="2" t="str">
        <f t="shared" si="112"/>
        <v>Error?</v>
      </c>
    </row>
    <row r="7244" spans="1:4">
      <c r="A7244">
        <f t="shared" ref="A7244:A7307" si="113">A7243+1</f>
        <v>7185</v>
      </c>
      <c r="B7244" s="1144">
        <f>'Expenditures 16-24'!D7</f>
        <v>0</v>
      </c>
      <c r="D7244" s="2" t="str">
        <f t="shared" si="112"/>
        <v>Error?</v>
      </c>
    </row>
    <row r="7245" spans="1:4">
      <c r="A7245">
        <f t="shared" si="113"/>
        <v>7186</v>
      </c>
      <c r="B7245" s="1144">
        <f>'Expenditures 16-24'!E7</f>
        <v>0</v>
      </c>
      <c r="D7245" s="2" t="str">
        <f t="shared" si="112"/>
        <v>Error?</v>
      </c>
    </row>
    <row r="7246" spans="1:4">
      <c r="A7246">
        <f t="shared" si="113"/>
        <v>7187</v>
      </c>
      <c r="B7246" s="1144">
        <f>'Expenditures 16-24'!F7</f>
        <v>0</v>
      </c>
      <c r="D7246" s="2" t="str">
        <f t="shared" si="112"/>
        <v>Error?</v>
      </c>
    </row>
    <row r="7247" spans="1:4">
      <c r="A7247">
        <f t="shared" si="113"/>
        <v>7188</v>
      </c>
      <c r="B7247" s="1144">
        <f>'Expenditures 16-24'!G7</f>
        <v>0</v>
      </c>
      <c r="D7247" s="2" t="str">
        <f t="shared" si="112"/>
        <v>Error?</v>
      </c>
    </row>
    <row r="7248" spans="1:4">
      <c r="A7248">
        <f t="shared" si="113"/>
        <v>7189</v>
      </c>
      <c r="B7248" s="1144">
        <f>'Expenditures 16-24'!H7</f>
        <v>0</v>
      </c>
      <c r="D7248" s="2" t="str">
        <f t="shared" si="112"/>
        <v>Error?</v>
      </c>
    </row>
    <row r="7249" spans="1:4">
      <c r="A7249">
        <f t="shared" si="113"/>
        <v>7190</v>
      </c>
      <c r="B7249" s="1144">
        <f>'Expenditures 16-24'!C9</f>
        <v>153001</v>
      </c>
      <c r="D7249" s="2" t="str">
        <f t="shared" si="112"/>
        <v>Error?</v>
      </c>
    </row>
    <row r="7250" spans="1:4">
      <c r="A7250">
        <f t="shared" si="113"/>
        <v>7191</v>
      </c>
      <c r="B7250" s="1144">
        <f>'Expenditures 16-24'!D9</f>
        <v>11384</v>
      </c>
      <c r="D7250" s="2" t="str">
        <f t="shared" si="112"/>
        <v>Error?</v>
      </c>
    </row>
    <row r="7251" spans="1:4">
      <c r="A7251">
        <f t="shared" si="113"/>
        <v>7192</v>
      </c>
      <c r="B7251" s="1144">
        <f>'Expenditures 16-24'!E9</f>
        <v>0</v>
      </c>
      <c r="D7251" s="2" t="str">
        <f t="shared" si="112"/>
        <v>Error?</v>
      </c>
    </row>
    <row r="7252" spans="1:4">
      <c r="A7252">
        <f t="shared" si="113"/>
        <v>7193</v>
      </c>
      <c r="B7252" s="1144">
        <f>'Expenditures 16-24'!F9</f>
        <v>1073</v>
      </c>
      <c r="D7252" s="2" t="str">
        <f t="shared" si="112"/>
        <v>Error?</v>
      </c>
    </row>
    <row r="7253" spans="1:4">
      <c r="A7253">
        <f t="shared" si="113"/>
        <v>7194</v>
      </c>
      <c r="B7253" s="1144">
        <f>'Expenditures 16-24'!G9</f>
        <v>0</v>
      </c>
      <c r="D7253" s="2" t="str">
        <f t="shared" si="112"/>
        <v>Error?</v>
      </c>
    </row>
    <row r="7254" spans="1:4">
      <c r="A7254">
        <f t="shared" si="113"/>
        <v>7195</v>
      </c>
      <c r="B7254" s="1144">
        <f>'Expenditures 16-24'!H9</f>
        <v>0</v>
      </c>
      <c r="D7254" s="2" t="str">
        <f t="shared" si="112"/>
        <v>Error?</v>
      </c>
    </row>
    <row r="7255" spans="1:4">
      <c r="A7255">
        <f t="shared" si="113"/>
        <v>7196</v>
      </c>
      <c r="B7255" s="1144">
        <f>'Expenditures 16-24'!C11</f>
        <v>0</v>
      </c>
      <c r="D7255" s="2" t="str">
        <f t="shared" si="112"/>
        <v>Error?</v>
      </c>
    </row>
    <row r="7256" spans="1:4">
      <c r="A7256">
        <f t="shared" si="113"/>
        <v>7197</v>
      </c>
      <c r="B7256" s="1144">
        <f>'Expenditures 16-24'!D11</f>
        <v>0</v>
      </c>
      <c r="D7256" s="2" t="str">
        <f t="shared" si="112"/>
        <v>Error?</v>
      </c>
    </row>
    <row r="7257" spans="1:4">
      <c r="A7257">
        <f t="shared" si="113"/>
        <v>7198</v>
      </c>
      <c r="B7257" s="1144">
        <f>'Expenditures 16-24'!E11</f>
        <v>0</v>
      </c>
      <c r="D7257" s="2" t="str">
        <f t="shared" si="112"/>
        <v>Error?</v>
      </c>
    </row>
    <row r="7258" spans="1:4">
      <c r="A7258">
        <f t="shared" si="113"/>
        <v>7199</v>
      </c>
      <c r="B7258" s="1144">
        <f>'Expenditures 16-24'!F11</f>
        <v>0</v>
      </c>
      <c r="D7258" s="2" t="str">
        <f t="shared" si="112"/>
        <v>Error?</v>
      </c>
    </row>
    <row r="7259" spans="1:4">
      <c r="A7259">
        <f t="shared" si="113"/>
        <v>7200</v>
      </c>
      <c r="B7259" s="1144">
        <f>'Expenditures 16-24'!G11</f>
        <v>0</v>
      </c>
      <c r="D7259" s="2" t="str">
        <f t="shared" si="112"/>
        <v>Error?</v>
      </c>
    </row>
    <row r="7260" spans="1:4">
      <c r="A7260">
        <f t="shared" si="113"/>
        <v>7201</v>
      </c>
      <c r="B7260" s="1144">
        <f>'Expenditures 16-24'!H11</f>
        <v>0</v>
      </c>
      <c r="D7260" s="2" t="str">
        <f t="shared" si="112"/>
        <v>Error?</v>
      </c>
    </row>
    <row r="7261" spans="1:4">
      <c r="A7261">
        <f t="shared" si="113"/>
        <v>7202</v>
      </c>
      <c r="B7261" s="1144">
        <f>'Expenditures 16-24'!C17</f>
        <v>0</v>
      </c>
      <c r="D7261" s="2" t="str">
        <f t="shared" si="112"/>
        <v>Error?</v>
      </c>
    </row>
    <row r="7262" spans="1:4">
      <c r="A7262">
        <f t="shared" si="113"/>
        <v>7203</v>
      </c>
      <c r="B7262" s="1144">
        <f>'Expenditures 16-24'!D17</f>
        <v>0</v>
      </c>
      <c r="D7262" s="2" t="str">
        <f t="shared" si="112"/>
        <v>Error?</v>
      </c>
    </row>
    <row r="7263" spans="1:4">
      <c r="A7263">
        <f t="shared" si="113"/>
        <v>7204</v>
      </c>
      <c r="B7263" s="1144">
        <f>'Expenditures 16-24'!E17</f>
        <v>0</v>
      </c>
      <c r="D7263" s="2" t="str">
        <f t="shared" si="112"/>
        <v>Error?</v>
      </c>
    </row>
    <row r="7264" spans="1:4">
      <c r="A7264">
        <f t="shared" si="113"/>
        <v>7205</v>
      </c>
      <c r="B7264" s="1144">
        <f>'Expenditures 16-24'!F17</f>
        <v>0</v>
      </c>
      <c r="D7264" s="2" t="str">
        <f t="shared" si="112"/>
        <v>Error?</v>
      </c>
    </row>
    <row r="7265" spans="1:5">
      <c r="A7265">
        <f t="shared" si="113"/>
        <v>7206</v>
      </c>
      <c r="B7265" s="1144">
        <f>'Expenditures 16-24'!G17</f>
        <v>0</v>
      </c>
      <c r="D7265" s="2" t="str">
        <f t="shared" si="112"/>
        <v>Error?</v>
      </c>
    </row>
    <row r="7266" spans="1:5">
      <c r="A7266">
        <f t="shared" si="113"/>
        <v>7207</v>
      </c>
      <c r="B7266" s="1144">
        <f>'Expenditures 16-24'!H17</f>
        <v>0</v>
      </c>
      <c r="D7266" s="2" t="str">
        <f t="shared" si="112"/>
        <v>Error?</v>
      </c>
    </row>
    <row r="7267" spans="1:5">
      <c r="A7267" s="119">
        <f t="shared" si="113"/>
        <v>7208</v>
      </c>
      <c r="B7267" s="1145"/>
      <c r="D7267" s="2" t="str">
        <f t="shared" si="112"/>
        <v>OK</v>
      </c>
      <c r="E7267" s="2" t="s">
        <v>78</v>
      </c>
    </row>
    <row r="7268" spans="1:5">
      <c r="A7268" s="119">
        <f t="shared" si="113"/>
        <v>7209</v>
      </c>
      <c r="B7268" s="1145"/>
      <c r="D7268" s="2" t="str">
        <f t="shared" si="112"/>
        <v>OK</v>
      </c>
      <c r="E7268" s="2" t="s">
        <v>78</v>
      </c>
    </row>
    <row r="7269" spans="1:5">
      <c r="A7269" s="119">
        <f t="shared" si="113"/>
        <v>7210</v>
      </c>
      <c r="B7269" s="1145"/>
      <c r="D7269" s="2" t="str">
        <f t="shared" si="112"/>
        <v>OK</v>
      </c>
      <c r="E7269" s="2" t="s">
        <v>78</v>
      </c>
    </row>
    <row r="7270" spans="1:5">
      <c r="A7270" s="119">
        <f t="shared" si="113"/>
        <v>7211</v>
      </c>
      <c r="B7270" s="1145"/>
      <c r="D7270" s="2" t="str">
        <f t="shared" si="112"/>
        <v>OK</v>
      </c>
      <c r="E7270" s="2" t="s">
        <v>78</v>
      </c>
    </row>
    <row r="7271" spans="1:5">
      <c r="A7271" s="119">
        <f t="shared" si="113"/>
        <v>7212</v>
      </c>
      <c r="B7271" s="1145"/>
      <c r="D7271" s="2" t="str">
        <f t="shared" si="112"/>
        <v>OK</v>
      </c>
      <c r="E7271" s="2" t="s">
        <v>78</v>
      </c>
    </row>
    <row r="7272" spans="1:5">
      <c r="A7272" s="119">
        <f t="shared" si="113"/>
        <v>7213</v>
      </c>
      <c r="B7272" s="1145"/>
      <c r="D7272" s="2" t="str">
        <f t="shared" si="112"/>
        <v>OK</v>
      </c>
      <c r="E7272" s="2" t="s">
        <v>78</v>
      </c>
    </row>
    <row r="7273" spans="1:5">
      <c r="A7273" s="119">
        <f t="shared" si="113"/>
        <v>7214</v>
      </c>
      <c r="B7273" s="1145"/>
      <c r="D7273" s="2" t="str">
        <f t="shared" si="112"/>
        <v>OK</v>
      </c>
      <c r="E7273" s="2" t="s">
        <v>78</v>
      </c>
    </row>
    <row r="7274" spans="1:5">
      <c r="A7274" s="119">
        <f t="shared" si="113"/>
        <v>7215</v>
      </c>
      <c r="B7274" s="1145"/>
      <c r="D7274" s="2" t="str">
        <f t="shared" si="112"/>
        <v>OK</v>
      </c>
      <c r="E7274" s="2" t="s">
        <v>78</v>
      </c>
    </row>
    <row r="7275" spans="1:5">
      <c r="A7275" s="119">
        <f t="shared" si="113"/>
        <v>7216</v>
      </c>
      <c r="B7275" s="1145"/>
      <c r="D7275" s="2" t="str">
        <f t="shared" si="112"/>
        <v>OK</v>
      </c>
      <c r="E7275" s="2" t="s">
        <v>78</v>
      </c>
    </row>
    <row r="7276" spans="1:5">
      <c r="A7276" s="119">
        <f t="shared" si="113"/>
        <v>7217</v>
      </c>
      <c r="B7276" s="1145"/>
      <c r="D7276" s="2" t="str">
        <f t="shared" si="112"/>
        <v>OK</v>
      </c>
      <c r="E7276" s="2" t="s">
        <v>78</v>
      </c>
    </row>
    <row r="7277" spans="1:5">
      <c r="A7277" s="119">
        <f t="shared" si="113"/>
        <v>7218</v>
      </c>
      <c r="B7277" s="1145"/>
      <c r="D7277" s="2" t="str">
        <f t="shared" si="112"/>
        <v>OK</v>
      </c>
      <c r="E7277" s="2" t="s">
        <v>78</v>
      </c>
    </row>
    <row r="7278" spans="1:5">
      <c r="A7278" s="119">
        <f t="shared" si="113"/>
        <v>7219</v>
      </c>
      <c r="B7278" s="1145"/>
      <c r="D7278" s="2" t="str">
        <f t="shared" si="112"/>
        <v>OK</v>
      </c>
      <c r="E7278" s="2" t="s">
        <v>78</v>
      </c>
    </row>
    <row r="7279" spans="1:5">
      <c r="A7279" s="119">
        <f t="shared" si="113"/>
        <v>7220</v>
      </c>
      <c r="B7279" s="1145"/>
      <c r="D7279" s="2" t="str">
        <f t="shared" si="112"/>
        <v>OK</v>
      </c>
      <c r="E7279" s="2" t="s">
        <v>78</v>
      </c>
    </row>
    <row r="7280" spans="1:5">
      <c r="A7280" s="119">
        <f t="shared" si="113"/>
        <v>7221</v>
      </c>
      <c r="B7280" s="1145"/>
      <c r="D7280" s="2" t="str">
        <f t="shared" si="112"/>
        <v>OK</v>
      </c>
      <c r="E7280" s="2" t="s">
        <v>78</v>
      </c>
    </row>
    <row r="7281" spans="1:5">
      <c r="A7281" s="119">
        <f t="shared" si="113"/>
        <v>7222</v>
      </c>
      <c r="B7281" s="1145"/>
      <c r="D7281" s="2" t="str">
        <f t="shared" si="112"/>
        <v>OK</v>
      </c>
      <c r="E7281" s="2" t="s">
        <v>78</v>
      </c>
    </row>
    <row r="7282" spans="1:5">
      <c r="A7282" s="119">
        <f t="shared" si="113"/>
        <v>7223</v>
      </c>
      <c r="B7282" s="1145"/>
      <c r="D7282" s="2" t="str">
        <f t="shared" si="112"/>
        <v>OK</v>
      </c>
      <c r="E7282" s="2" t="s">
        <v>78</v>
      </c>
    </row>
    <row r="7283" spans="1:5">
      <c r="A7283" s="119">
        <f t="shared" si="113"/>
        <v>7224</v>
      </c>
      <c r="B7283" s="1145"/>
      <c r="D7283" s="2" t="str">
        <f t="shared" si="112"/>
        <v>OK</v>
      </c>
      <c r="E7283" s="2" t="s">
        <v>78</v>
      </c>
    </row>
    <row r="7284" spans="1:5">
      <c r="A7284" s="119">
        <f t="shared" si="113"/>
        <v>7225</v>
      </c>
      <c r="B7284" s="1145"/>
      <c r="D7284" s="2" t="str">
        <f t="shared" si="112"/>
        <v>OK</v>
      </c>
      <c r="E7284" s="2" t="s">
        <v>78</v>
      </c>
    </row>
    <row r="7285" spans="1:5">
      <c r="A7285" s="119">
        <f t="shared" si="113"/>
        <v>7226</v>
      </c>
      <c r="B7285" s="1145"/>
      <c r="D7285" s="2" t="str">
        <f t="shared" si="112"/>
        <v>OK</v>
      </c>
      <c r="E7285" s="2" t="s">
        <v>78</v>
      </c>
    </row>
    <row r="7286" spans="1:5">
      <c r="A7286" s="119">
        <f t="shared" si="113"/>
        <v>7227</v>
      </c>
      <c r="B7286" s="1145"/>
      <c r="D7286" s="2" t="str">
        <f t="shared" si="112"/>
        <v>OK</v>
      </c>
      <c r="E7286" s="2" t="s">
        <v>78</v>
      </c>
    </row>
    <row r="7287" spans="1:5">
      <c r="A7287" s="119">
        <f t="shared" si="113"/>
        <v>7228</v>
      </c>
      <c r="B7287" s="1145"/>
      <c r="D7287" s="2" t="str">
        <f t="shared" si="112"/>
        <v>OK</v>
      </c>
      <c r="E7287" s="2" t="s">
        <v>78</v>
      </c>
    </row>
    <row r="7288" spans="1:5">
      <c r="A7288" s="119">
        <f t="shared" si="113"/>
        <v>7229</v>
      </c>
      <c r="B7288" s="1145"/>
      <c r="D7288" s="2" t="str">
        <f t="shared" si="112"/>
        <v>OK</v>
      </c>
      <c r="E7288" s="2" t="s">
        <v>78</v>
      </c>
    </row>
    <row r="7289" spans="1:5">
      <c r="A7289" s="119">
        <f t="shared" si="113"/>
        <v>7230</v>
      </c>
      <c r="B7289" s="1145"/>
      <c r="D7289" s="2" t="str">
        <f t="shared" si="112"/>
        <v>OK</v>
      </c>
      <c r="E7289" s="2" t="s">
        <v>78</v>
      </c>
    </row>
    <row r="7290" spans="1:5">
      <c r="A7290" s="119">
        <f t="shared" si="113"/>
        <v>7231</v>
      </c>
      <c r="B7290" s="1145"/>
      <c r="D7290" s="2" t="str">
        <f t="shared" si="112"/>
        <v>OK</v>
      </c>
      <c r="E7290" s="2" t="s">
        <v>78</v>
      </c>
    </row>
    <row r="7291" spans="1:5">
      <c r="A7291" s="119">
        <f t="shared" si="113"/>
        <v>7232</v>
      </c>
      <c r="B7291" s="1145"/>
      <c r="D7291" s="2" t="str">
        <f t="shared" si="112"/>
        <v>OK</v>
      </c>
      <c r="E7291" s="2" t="s">
        <v>78</v>
      </c>
    </row>
    <row r="7292" spans="1:5">
      <c r="A7292" s="119">
        <f t="shared" si="113"/>
        <v>7233</v>
      </c>
      <c r="B7292" s="1145"/>
      <c r="D7292" s="2" t="str">
        <f t="shared" si="112"/>
        <v>OK</v>
      </c>
      <c r="E7292" s="2" t="s">
        <v>78</v>
      </c>
    </row>
    <row r="7293" spans="1:5">
      <c r="A7293" s="119">
        <f t="shared" si="113"/>
        <v>7234</v>
      </c>
      <c r="B7293" s="1145"/>
      <c r="D7293" s="2" t="str">
        <f t="shared" ref="D7293:D7356" si="114">IF(ISBLANK(B7293),"OK",IF(A7293-B7293=0,"OK","Error?"))</f>
        <v>OK</v>
      </c>
      <c r="E7293" s="2" t="s">
        <v>78</v>
      </c>
    </row>
    <row r="7294" spans="1:5">
      <c r="A7294" s="119">
        <f t="shared" si="113"/>
        <v>7235</v>
      </c>
      <c r="B7294" s="1145"/>
      <c r="D7294" s="2" t="str">
        <f t="shared" si="114"/>
        <v>OK</v>
      </c>
      <c r="E7294" s="2" t="s">
        <v>78</v>
      </c>
    </row>
    <row r="7295" spans="1:5">
      <c r="A7295" s="119">
        <f t="shared" si="113"/>
        <v>7236</v>
      </c>
      <c r="B7295" s="1145"/>
      <c r="D7295" s="2" t="str">
        <f t="shared" si="114"/>
        <v>OK</v>
      </c>
      <c r="E7295" s="2" t="s">
        <v>78</v>
      </c>
    </row>
    <row r="7296" spans="1:5">
      <c r="A7296" s="119">
        <f t="shared" si="113"/>
        <v>7237</v>
      </c>
      <c r="B7296" s="1145"/>
      <c r="D7296" s="2" t="str">
        <f t="shared" si="114"/>
        <v>OK</v>
      </c>
      <c r="E7296" s="2" t="s">
        <v>78</v>
      </c>
    </row>
    <row r="7297" spans="1:5">
      <c r="A7297" s="119">
        <f t="shared" si="113"/>
        <v>7238</v>
      </c>
      <c r="B7297" s="1145"/>
      <c r="D7297" s="2" t="str">
        <f t="shared" si="114"/>
        <v>OK</v>
      </c>
      <c r="E7297" s="2" t="s">
        <v>78</v>
      </c>
    </row>
    <row r="7298" spans="1:5">
      <c r="A7298" s="119">
        <f t="shared" si="113"/>
        <v>7239</v>
      </c>
      <c r="B7298" s="1145"/>
      <c r="D7298" s="2" t="str">
        <f t="shared" si="114"/>
        <v>OK</v>
      </c>
      <c r="E7298" s="2" t="s">
        <v>78</v>
      </c>
    </row>
    <row r="7299" spans="1:5">
      <c r="A7299" s="119">
        <f t="shared" si="113"/>
        <v>7240</v>
      </c>
      <c r="B7299" s="1145"/>
      <c r="D7299" s="2" t="str">
        <f t="shared" si="114"/>
        <v>OK</v>
      </c>
      <c r="E7299" s="2" t="s">
        <v>78</v>
      </c>
    </row>
    <row r="7300" spans="1:5">
      <c r="A7300" s="119">
        <f t="shared" si="113"/>
        <v>7241</v>
      </c>
      <c r="B7300" s="1145"/>
      <c r="D7300" s="2" t="str">
        <f t="shared" si="114"/>
        <v>OK</v>
      </c>
      <c r="E7300" s="2" t="s">
        <v>78</v>
      </c>
    </row>
    <row r="7301" spans="1:5">
      <c r="A7301" s="119">
        <f t="shared" si="113"/>
        <v>7242</v>
      </c>
      <c r="B7301" s="1145"/>
      <c r="D7301" s="2" t="str">
        <f t="shared" si="114"/>
        <v>OK</v>
      </c>
      <c r="E7301" s="2" t="s">
        <v>78</v>
      </c>
    </row>
    <row r="7302" spans="1:5">
      <c r="A7302" s="119">
        <f t="shared" si="113"/>
        <v>7243</v>
      </c>
      <c r="B7302" s="1145"/>
      <c r="D7302" s="2" t="str">
        <f t="shared" si="114"/>
        <v>OK</v>
      </c>
      <c r="E7302" s="2" t="s">
        <v>78</v>
      </c>
    </row>
    <row r="7303" spans="1:5">
      <c r="A7303" s="119">
        <f t="shared" si="113"/>
        <v>7244</v>
      </c>
      <c r="B7303" s="1145"/>
      <c r="D7303" s="2" t="str">
        <f t="shared" si="114"/>
        <v>OK</v>
      </c>
      <c r="E7303" s="2" t="s">
        <v>78</v>
      </c>
    </row>
    <row r="7304" spans="1:5">
      <c r="A7304" s="119">
        <f t="shared" si="113"/>
        <v>7245</v>
      </c>
      <c r="B7304" s="1145"/>
      <c r="D7304" s="2" t="str">
        <f t="shared" si="114"/>
        <v>OK</v>
      </c>
      <c r="E7304" s="2" t="s">
        <v>78</v>
      </c>
    </row>
    <row r="7305" spans="1:5">
      <c r="A7305" s="119">
        <f t="shared" si="113"/>
        <v>7246</v>
      </c>
      <c r="B7305" s="1145"/>
      <c r="D7305" s="2" t="str">
        <f t="shared" si="114"/>
        <v>OK</v>
      </c>
      <c r="E7305" s="2" t="s">
        <v>78</v>
      </c>
    </row>
    <row r="7306" spans="1:5">
      <c r="A7306" s="119">
        <f t="shared" si="113"/>
        <v>7247</v>
      </c>
      <c r="B7306" s="1145"/>
      <c r="D7306" s="2" t="str">
        <f t="shared" si="114"/>
        <v>OK</v>
      </c>
      <c r="E7306" s="2" t="s">
        <v>78</v>
      </c>
    </row>
    <row r="7307" spans="1:5">
      <c r="A7307" s="119">
        <f t="shared" si="113"/>
        <v>7248</v>
      </c>
      <c r="B7307" s="1145"/>
      <c r="D7307" s="2" t="str">
        <f t="shared" si="114"/>
        <v>OK</v>
      </c>
      <c r="E7307" s="2" t="s">
        <v>78</v>
      </c>
    </row>
    <row r="7308" spans="1:5">
      <c r="A7308" s="119">
        <f t="shared" ref="A7308:A7371" si="115">A7307+1</f>
        <v>7249</v>
      </c>
      <c r="B7308" s="1145"/>
      <c r="D7308" s="2" t="str">
        <f t="shared" si="114"/>
        <v>OK</v>
      </c>
      <c r="E7308" s="2" t="s">
        <v>78</v>
      </c>
    </row>
    <row r="7309" spans="1:5">
      <c r="A7309" s="119">
        <f t="shared" si="115"/>
        <v>7250</v>
      </c>
      <c r="B7309" s="1145"/>
      <c r="D7309" s="2" t="str">
        <f t="shared" si="114"/>
        <v>OK</v>
      </c>
      <c r="E7309" s="2" t="s">
        <v>78</v>
      </c>
    </row>
    <row r="7310" spans="1:5">
      <c r="A7310" s="119">
        <f t="shared" si="115"/>
        <v>7251</v>
      </c>
      <c r="B7310" s="1145"/>
      <c r="D7310" s="2" t="str">
        <f t="shared" si="114"/>
        <v>OK</v>
      </c>
      <c r="E7310" s="2" t="s">
        <v>78</v>
      </c>
    </row>
    <row r="7311" spans="1:5">
      <c r="A7311" s="119">
        <f t="shared" si="115"/>
        <v>7252</v>
      </c>
      <c r="B7311" s="1145"/>
      <c r="D7311" s="2" t="str">
        <f t="shared" si="114"/>
        <v>OK</v>
      </c>
      <c r="E7311" s="2" t="s">
        <v>78</v>
      </c>
    </row>
    <row r="7312" spans="1:5">
      <c r="A7312" s="119">
        <f t="shared" si="115"/>
        <v>7253</v>
      </c>
      <c r="B7312" s="1145"/>
      <c r="D7312" s="2" t="str">
        <f t="shared" si="114"/>
        <v>OK</v>
      </c>
      <c r="E7312" s="2" t="s">
        <v>78</v>
      </c>
    </row>
    <row r="7313" spans="1:5">
      <c r="A7313" s="119">
        <f t="shared" si="115"/>
        <v>7254</v>
      </c>
      <c r="B7313" s="1145"/>
      <c r="D7313" s="2" t="str">
        <f t="shared" si="114"/>
        <v>OK</v>
      </c>
      <c r="E7313" s="2" t="s">
        <v>78</v>
      </c>
    </row>
    <row r="7314" spans="1:5">
      <c r="A7314" s="119">
        <f t="shared" si="115"/>
        <v>7255</v>
      </c>
      <c r="B7314" s="1145"/>
      <c r="D7314" s="2" t="str">
        <f t="shared" si="114"/>
        <v>OK</v>
      </c>
      <c r="E7314" s="2" t="s">
        <v>78</v>
      </c>
    </row>
    <row r="7315" spans="1:5">
      <c r="A7315" s="119">
        <f t="shared" si="115"/>
        <v>7256</v>
      </c>
      <c r="B7315" s="1145"/>
      <c r="D7315" s="2" t="str">
        <f t="shared" si="114"/>
        <v>OK</v>
      </c>
      <c r="E7315" s="2" t="s">
        <v>78</v>
      </c>
    </row>
    <row r="7316" spans="1:5">
      <c r="A7316" s="119">
        <f t="shared" si="115"/>
        <v>7257</v>
      </c>
      <c r="B7316" s="1145"/>
      <c r="D7316" s="2" t="str">
        <f t="shared" si="114"/>
        <v>OK</v>
      </c>
      <c r="E7316" s="2" t="s">
        <v>78</v>
      </c>
    </row>
    <row r="7317" spans="1:5">
      <c r="A7317" s="119">
        <f t="shared" si="115"/>
        <v>7258</v>
      </c>
      <c r="B7317" s="1145"/>
      <c r="D7317" s="2" t="str">
        <f t="shared" si="114"/>
        <v>OK</v>
      </c>
      <c r="E7317" s="2" t="s">
        <v>78</v>
      </c>
    </row>
    <row r="7318" spans="1:5">
      <c r="A7318" s="119">
        <f t="shared" si="115"/>
        <v>7259</v>
      </c>
      <c r="B7318" s="1145"/>
      <c r="D7318" s="2" t="str">
        <f t="shared" si="114"/>
        <v>OK</v>
      </c>
      <c r="E7318" s="2" t="s">
        <v>78</v>
      </c>
    </row>
    <row r="7319" spans="1:5">
      <c r="A7319" s="119">
        <f t="shared" si="115"/>
        <v>7260</v>
      </c>
      <c r="B7319" s="1145"/>
      <c r="D7319" s="2" t="str">
        <f t="shared" si="114"/>
        <v>OK</v>
      </c>
      <c r="E7319" s="2" t="s">
        <v>78</v>
      </c>
    </row>
    <row r="7320" spans="1:5">
      <c r="A7320" s="119">
        <f t="shared" si="115"/>
        <v>7261</v>
      </c>
      <c r="B7320" s="1145"/>
      <c r="D7320" s="2" t="str">
        <f t="shared" si="114"/>
        <v>OK</v>
      </c>
      <c r="E7320" s="2" t="s">
        <v>78</v>
      </c>
    </row>
    <row r="7321" spans="1:5">
      <c r="A7321" s="119">
        <f t="shared" si="115"/>
        <v>7262</v>
      </c>
      <c r="B7321" s="1145"/>
      <c r="D7321" s="2" t="str">
        <f t="shared" si="114"/>
        <v>OK</v>
      </c>
      <c r="E7321" s="2" t="s">
        <v>78</v>
      </c>
    </row>
    <row r="7322" spans="1:5">
      <c r="A7322" s="119">
        <f t="shared" si="115"/>
        <v>7263</v>
      </c>
      <c r="B7322" s="1145"/>
      <c r="D7322" s="2" t="str">
        <f t="shared" si="114"/>
        <v>OK</v>
      </c>
      <c r="E7322" s="2" t="s">
        <v>78</v>
      </c>
    </row>
    <row r="7323" spans="1:5">
      <c r="A7323" s="119">
        <f t="shared" si="115"/>
        <v>7264</v>
      </c>
      <c r="B7323" s="1145"/>
      <c r="D7323" s="2" t="str">
        <f t="shared" si="114"/>
        <v>OK</v>
      </c>
      <c r="E7323" s="2" t="s">
        <v>78</v>
      </c>
    </row>
    <row r="7324" spans="1:5">
      <c r="A7324" s="119">
        <f t="shared" si="115"/>
        <v>7265</v>
      </c>
      <c r="B7324" s="1145"/>
      <c r="D7324" s="2" t="str">
        <f t="shared" si="114"/>
        <v>OK</v>
      </c>
      <c r="E7324" s="2" t="s">
        <v>78</v>
      </c>
    </row>
    <row r="7325" spans="1:5">
      <c r="A7325" s="119">
        <f t="shared" si="115"/>
        <v>7266</v>
      </c>
      <c r="B7325" s="1145"/>
      <c r="D7325" s="2" t="str">
        <f t="shared" si="114"/>
        <v>OK</v>
      </c>
      <c r="E7325" s="2" t="s">
        <v>78</v>
      </c>
    </row>
    <row r="7326" spans="1:5">
      <c r="A7326" s="119">
        <f t="shared" si="115"/>
        <v>7267</v>
      </c>
      <c r="B7326" s="1145"/>
      <c r="D7326" s="2" t="str">
        <f t="shared" si="114"/>
        <v>OK</v>
      </c>
      <c r="E7326" s="2" t="s">
        <v>78</v>
      </c>
    </row>
    <row r="7327" spans="1:5">
      <c r="A7327" s="119">
        <f t="shared" si="115"/>
        <v>7268</v>
      </c>
      <c r="B7327" s="1145"/>
      <c r="D7327" s="2" t="str">
        <f t="shared" si="114"/>
        <v>OK</v>
      </c>
      <c r="E7327" s="2" t="s">
        <v>78</v>
      </c>
    </row>
    <row r="7328" spans="1:5">
      <c r="A7328" s="119">
        <f t="shared" si="115"/>
        <v>7269</v>
      </c>
      <c r="B7328" s="1145"/>
      <c r="D7328" s="2" t="str">
        <f t="shared" si="114"/>
        <v>OK</v>
      </c>
      <c r="E7328" s="2" t="s">
        <v>78</v>
      </c>
    </row>
    <row r="7329" spans="1:5">
      <c r="A7329" s="119">
        <f t="shared" si="115"/>
        <v>7270</v>
      </c>
      <c r="B7329" s="1145"/>
      <c r="D7329" s="2" t="str">
        <f t="shared" si="114"/>
        <v>OK</v>
      </c>
      <c r="E7329" s="2" t="s">
        <v>78</v>
      </c>
    </row>
    <row r="7330" spans="1:5">
      <c r="A7330" s="119">
        <f t="shared" si="115"/>
        <v>7271</v>
      </c>
      <c r="B7330" s="1145"/>
      <c r="D7330" s="2" t="str">
        <f t="shared" si="114"/>
        <v>OK</v>
      </c>
      <c r="E7330" s="2" t="s">
        <v>78</v>
      </c>
    </row>
    <row r="7331" spans="1:5">
      <c r="A7331" s="119">
        <f t="shared" si="115"/>
        <v>7272</v>
      </c>
      <c r="B7331" s="1145"/>
      <c r="D7331" s="2" t="str">
        <f t="shared" si="114"/>
        <v>OK</v>
      </c>
      <c r="E7331" s="2" t="s">
        <v>78</v>
      </c>
    </row>
    <row r="7332" spans="1:5">
      <c r="A7332" s="119">
        <f t="shared" si="115"/>
        <v>7273</v>
      </c>
      <c r="B7332" s="1145"/>
      <c r="D7332" s="2" t="str">
        <f t="shared" si="114"/>
        <v>OK</v>
      </c>
      <c r="E7332" s="2" t="s">
        <v>78</v>
      </c>
    </row>
    <row r="7333" spans="1:5">
      <c r="A7333" s="119">
        <f t="shared" si="115"/>
        <v>7274</v>
      </c>
      <c r="B7333" s="1145"/>
      <c r="D7333" s="2" t="str">
        <f t="shared" si="114"/>
        <v>OK</v>
      </c>
      <c r="E7333" s="2" t="s">
        <v>78</v>
      </c>
    </row>
    <row r="7334" spans="1:5">
      <c r="A7334" s="119">
        <f t="shared" si="115"/>
        <v>7275</v>
      </c>
      <c r="B7334" s="1145"/>
      <c r="D7334" s="2" t="str">
        <f t="shared" si="114"/>
        <v>OK</v>
      </c>
      <c r="E7334" s="2" t="s">
        <v>78</v>
      </c>
    </row>
    <row r="7335" spans="1:5">
      <c r="A7335" s="119">
        <f t="shared" si="115"/>
        <v>7276</v>
      </c>
      <c r="B7335" s="1145"/>
      <c r="D7335" s="2" t="str">
        <f t="shared" si="114"/>
        <v>OK</v>
      </c>
      <c r="E7335" s="2" t="s">
        <v>78</v>
      </c>
    </row>
    <row r="7336" spans="1:5">
      <c r="A7336" s="119">
        <f t="shared" si="115"/>
        <v>7277</v>
      </c>
      <c r="B7336" s="1145"/>
      <c r="D7336" s="2" t="str">
        <f t="shared" si="114"/>
        <v>OK</v>
      </c>
      <c r="E7336" s="2" t="s">
        <v>78</v>
      </c>
    </row>
    <row r="7337" spans="1:5">
      <c r="A7337" s="119">
        <f t="shared" si="115"/>
        <v>7278</v>
      </c>
      <c r="B7337" s="1145"/>
      <c r="D7337" s="2" t="str">
        <f t="shared" si="114"/>
        <v>OK</v>
      </c>
      <c r="E7337" s="2" t="s">
        <v>78</v>
      </c>
    </row>
    <row r="7338" spans="1:5">
      <c r="A7338" s="119">
        <f t="shared" si="115"/>
        <v>7279</v>
      </c>
      <c r="B7338" s="1145"/>
      <c r="D7338" s="2" t="str">
        <f t="shared" si="114"/>
        <v>OK</v>
      </c>
      <c r="E7338" s="2" t="s">
        <v>78</v>
      </c>
    </row>
    <row r="7339" spans="1:5">
      <c r="A7339" s="119">
        <f t="shared" si="115"/>
        <v>7280</v>
      </c>
      <c r="B7339" s="1145"/>
      <c r="D7339" s="2" t="str">
        <f t="shared" si="114"/>
        <v>OK</v>
      </c>
      <c r="E7339" s="2" t="s">
        <v>78</v>
      </c>
    </row>
    <row r="7340" spans="1:5">
      <c r="A7340" s="119">
        <f t="shared" si="115"/>
        <v>7281</v>
      </c>
      <c r="B7340" s="1145"/>
      <c r="D7340" s="2" t="str">
        <f t="shared" si="114"/>
        <v>OK</v>
      </c>
      <c r="E7340" s="2" t="s">
        <v>78</v>
      </c>
    </row>
    <row r="7341" spans="1:5">
      <c r="A7341" s="119">
        <f t="shared" si="115"/>
        <v>7282</v>
      </c>
      <c r="B7341" s="1145"/>
      <c r="D7341" s="2" t="str">
        <f t="shared" si="114"/>
        <v>OK</v>
      </c>
      <c r="E7341" s="2" t="s">
        <v>78</v>
      </c>
    </row>
    <row r="7342" spans="1:5">
      <c r="A7342" s="119">
        <f t="shared" si="115"/>
        <v>7283</v>
      </c>
      <c r="B7342" s="1145"/>
      <c r="D7342" s="2" t="str">
        <f t="shared" si="114"/>
        <v>OK</v>
      </c>
      <c r="E7342" s="2" t="s">
        <v>78</v>
      </c>
    </row>
    <row r="7343" spans="1:5">
      <c r="A7343" s="119">
        <f t="shared" si="115"/>
        <v>7284</v>
      </c>
      <c r="B7343" s="1145"/>
      <c r="D7343" s="2" t="str">
        <f t="shared" si="114"/>
        <v>OK</v>
      </c>
      <c r="E7343" s="2" t="s">
        <v>78</v>
      </c>
    </row>
    <row r="7344" spans="1:5">
      <c r="A7344" s="119">
        <f t="shared" si="115"/>
        <v>7285</v>
      </c>
      <c r="B7344" s="1145"/>
      <c r="D7344" s="2" t="str">
        <f t="shared" si="114"/>
        <v>OK</v>
      </c>
      <c r="E7344" s="2" t="s">
        <v>78</v>
      </c>
    </row>
    <row r="7345" spans="1:5">
      <c r="A7345" s="119">
        <f t="shared" si="115"/>
        <v>7286</v>
      </c>
      <c r="B7345" s="1145"/>
      <c r="D7345" s="2" t="str">
        <f t="shared" si="114"/>
        <v>OK</v>
      </c>
      <c r="E7345" s="2" t="s">
        <v>78</v>
      </c>
    </row>
    <row r="7346" spans="1:5">
      <c r="A7346" s="119">
        <f t="shared" si="115"/>
        <v>7287</v>
      </c>
      <c r="B7346" s="1145"/>
      <c r="D7346" s="2" t="str">
        <f t="shared" si="114"/>
        <v>OK</v>
      </c>
      <c r="E7346" s="2" t="s">
        <v>78</v>
      </c>
    </row>
    <row r="7347" spans="1:5">
      <c r="A7347" s="119">
        <f t="shared" si="115"/>
        <v>7288</v>
      </c>
      <c r="B7347" s="1145"/>
      <c r="D7347" s="2" t="str">
        <f t="shared" si="114"/>
        <v>OK</v>
      </c>
      <c r="E7347" s="2" t="s">
        <v>78</v>
      </c>
    </row>
    <row r="7348" spans="1:5">
      <c r="A7348" s="119">
        <f t="shared" si="115"/>
        <v>7289</v>
      </c>
      <c r="B7348" s="1145"/>
      <c r="D7348" s="2" t="str">
        <f t="shared" si="114"/>
        <v>OK</v>
      </c>
      <c r="E7348" s="2" t="s">
        <v>78</v>
      </c>
    </row>
    <row r="7349" spans="1:5">
      <c r="A7349" s="119">
        <f t="shared" si="115"/>
        <v>7290</v>
      </c>
      <c r="B7349" s="1145"/>
      <c r="D7349" s="2" t="str">
        <f t="shared" si="114"/>
        <v>OK</v>
      </c>
      <c r="E7349" s="2" t="s">
        <v>78</v>
      </c>
    </row>
    <row r="7350" spans="1:5">
      <c r="A7350" s="119">
        <f t="shared" si="115"/>
        <v>7291</v>
      </c>
      <c r="B7350" s="1145"/>
      <c r="D7350" s="2" t="str">
        <f t="shared" si="114"/>
        <v>OK</v>
      </c>
      <c r="E7350" s="2" t="s">
        <v>78</v>
      </c>
    </row>
    <row r="7351" spans="1:5">
      <c r="A7351" s="119">
        <f t="shared" si="115"/>
        <v>7292</v>
      </c>
      <c r="B7351" s="1145"/>
      <c r="D7351" s="2" t="str">
        <f t="shared" si="114"/>
        <v>OK</v>
      </c>
      <c r="E7351" s="2" t="s">
        <v>78</v>
      </c>
    </row>
    <row r="7352" spans="1:5">
      <c r="A7352" s="119">
        <f t="shared" si="115"/>
        <v>7293</v>
      </c>
      <c r="B7352" s="1145"/>
      <c r="D7352" s="2" t="str">
        <f t="shared" si="114"/>
        <v>OK</v>
      </c>
      <c r="E7352" s="2" t="s">
        <v>78</v>
      </c>
    </row>
    <row r="7353" spans="1:5">
      <c r="A7353" s="119">
        <f t="shared" si="115"/>
        <v>7294</v>
      </c>
      <c r="B7353" s="1145"/>
      <c r="D7353" s="2" t="str">
        <f t="shared" si="114"/>
        <v>OK</v>
      </c>
      <c r="E7353" s="2" t="s">
        <v>78</v>
      </c>
    </row>
    <row r="7354" spans="1:5">
      <c r="A7354" s="119">
        <f t="shared" si="115"/>
        <v>7295</v>
      </c>
      <c r="B7354" s="1145"/>
      <c r="D7354" s="2" t="str">
        <f t="shared" si="114"/>
        <v>OK</v>
      </c>
      <c r="E7354" s="2" t="s">
        <v>78</v>
      </c>
    </row>
    <row r="7355" spans="1:5">
      <c r="A7355" s="119">
        <f t="shared" si="115"/>
        <v>7296</v>
      </c>
      <c r="B7355" s="1145"/>
      <c r="D7355" s="2" t="str">
        <f t="shared" si="114"/>
        <v>OK</v>
      </c>
      <c r="E7355" s="2" t="s">
        <v>78</v>
      </c>
    </row>
    <row r="7356" spans="1:5">
      <c r="A7356" s="119">
        <f t="shared" si="115"/>
        <v>7297</v>
      </c>
      <c r="B7356" s="1145"/>
      <c r="D7356" s="2" t="str">
        <f t="shared" si="114"/>
        <v>OK</v>
      </c>
      <c r="E7356" s="2" t="s">
        <v>78</v>
      </c>
    </row>
    <row r="7357" spans="1:5">
      <c r="A7357" s="119">
        <f t="shared" si="115"/>
        <v>7298</v>
      </c>
      <c r="B7357" s="1145"/>
      <c r="D7357" s="2" t="str">
        <f t="shared" ref="D7357:D7420" si="116">IF(ISBLANK(B7357),"OK",IF(A7357-B7357=0,"OK","Error?"))</f>
        <v>OK</v>
      </c>
      <c r="E7357" s="2" t="s">
        <v>78</v>
      </c>
    </row>
    <row r="7358" spans="1:5">
      <c r="A7358" s="119">
        <f t="shared" si="115"/>
        <v>7299</v>
      </c>
      <c r="B7358" s="1145"/>
      <c r="D7358" s="2" t="str">
        <f t="shared" si="116"/>
        <v>OK</v>
      </c>
      <c r="E7358" s="2" t="s">
        <v>78</v>
      </c>
    </row>
    <row r="7359" spans="1:5">
      <c r="A7359" s="119">
        <f t="shared" si="115"/>
        <v>7300</v>
      </c>
      <c r="B7359" s="1145"/>
      <c r="D7359" s="2" t="str">
        <f t="shared" si="116"/>
        <v>OK</v>
      </c>
      <c r="E7359" s="2" t="s">
        <v>78</v>
      </c>
    </row>
    <row r="7360" spans="1:5">
      <c r="A7360" s="119">
        <f t="shared" si="115"/>
        <v>7301</v>
      </c>
      <c r="B7360" s="1145"/>
      <c r="D7360" s="2" t="str">
        <f t="shared" si="116"/>
        <v>OK</v>
      </c>
      <c r="E7360" s="2" t="s">
        <v>78</v>
      </c>
    </row>
    <row r="7361" spans="1:5">
      <c r="A7361" s="119">
        <f t="shared" si="115"/>
        <v>7302</v>
      </c>
      <c r="B7361" s="1145"/>
      <c r="D7361" s="2" t="str">
        <f t="shared" si="116"/>
        <v>OK</v>
      </c>
      <c r="E7361" s="2" t="s">
        <v>78</v>
      </c>
    </row>
    <row r="7362" spans="1:5">
      <c r="A7362" s="119">
        <f t="shared" si="115"/>
        <v>7303</v>
      </c>
      <c r="B7362" s="1145"/>
      <c r="D7362" s="2" t="str">
        <f t="shared" si="116"/>
        <v>OK</v>
      </c>
      <c r="E7362" s="2" t="s">
        <v>78</v>
      </c>
    </row>
    <row r="7363" spans="1:5">
      <c r="A7363" s="119">
        <f t="shared" si="115"/>
        <v>7304</v>
      </c>
      <c r="B7363" s="1145"/>
      <c r="D7363" s="2" t="str">
        <f t="shared" si="116"/>
        <v>OK</v>
      </c>
      <c r="E7363" s="2" t="s">
        <v>78</v>
      </c>
    </row>
    <row r="7364" spans="1:5">
      <c r="A7364" s="119">
        <f t="shared" si="115"/>
        <v>7305</v>
      </c>
      <c r="B7364" s="1145"/>
      <c r="D7364" s="2" t="str">
        <f t="shared" si="116"/>
        <v>OK</v>
      </c>
      <c r="E7364" s="2" t="s">
        <v>78</v>
      </c>
    </row>
    <row r="7365" spans="1:5">
      <c r="A7365" s="119">
        <f t="shared" si="115"/>
        <v>7306</v>
      </c>
      <c r="B7365" s="1145"/>
      <c r="D7365" s="2" t="str">
        <f t="shared" si="116"/>
        <v>OK</v>
      </c>
      <c r="E7365" s="2" t="s">
        <v>78</v>
      </c>
    </row>
    <row r="7366" spans="1:5">
      <c r="A7366" s="119">
        <f t="shared" si="115"/>
        <v>7307</v>
      </c>
      <c r="B7366" s="1145"/>
      <c r="D7366" s="2" t="str">
        <f t="shared" si="116"/>
        <v>OK</v>
      </c>
      <c r="E7366" s="2" t="s">
        <v>78</v>
      </c>
    </row>
    <row r="7367" spans="1:5">
      <c r="A7367" s="119">
        <f t="shared" si="115"/>
        <v>7308</v>
      </c>
      <c r="B7367" s="1145"/>
      <c r="D7367" s="2" t="str">
        <f t="shared" si="116"/>
        <v>OK</v>
      </c>
      <c r="E7367" s="2" t="s">
        <v>78</v>
      </c>
    </row>
    <row r="7368" spans="1:5">
      <c r="A7368" s="119">
        <f t="shared" si="115"/>
        <v>7309</v>
      </c>
      <c r="B7368" s="1145"/>
      <c r="D7368" s="2" t="str">
        <f t="shared" si="116"/>
        <v>OK</v>
      </c>
      <c r="E7368" s="2" t="s">
        <v>78</v>
      </c>
    </row>
    <row r="7369" spans="1:5">
      <c r="A7369" s="119">
        <f t="shared" si="115"/>
        <v>7310</v>
      </c>
      <c r="B7369" s="1145"/>
      <c r="D7369" s="2" t="str">
        <f t="shared" si="116"/>
        <v>OK</v>
      </c>
      <c r="E7369" s="2" t="s">
        <v>78</v>
      </c>
    </row>
    <row r="7370" spans="1:5">
      <c r="A7370" s="119">
        <f t="shared" si="115"/>
        <v>7311</v>
      </c>
      <c r="B7370" s="1145"/>
      <c r="D7370" s="2" t="str">
        <f t="shared" si="116"/>
        <v>OK</v>
      </c>
      <c r="E7370" s="2" t="s">
        <v>78</v>
      </c>
    </row>
    <row r="7371" spans="1:5">
      <c r="A7371" s="119">
        <f t="shared" si="115"/>
        <v>7312</v>
      </c>
      <c r="B7371" s="1145"/>
      <c r="D7371" s="2" t="str">
        <f t="shared" si="116"/>
        <v>OK</v>
      </c>
      <c r="E7371" s="2" t="s">
        <v>78</v>
      </c>
    </row>
    <row r="7372" spans="1:5">
      <c r="A7372" s="119">
        <f t="shared" ref="A7372:A7435" si="117">A7371+1</f>
        <v>7313</v>
      </c>
      <c r="B7372" s="1145"/>
      <c r="D7372" s="2" t="str">
        <f t="shared" si="116"/>
        <v>OK</v>
      </c>
      <c r="E7372" s="2" t="s">
        <v>78</v>
      </c>
    </row>
    <row r="7373" spans="1:5">
      <c r="A7373" s="119">
        <f t="shared" si="117"/>
        <v>7314</v>
      </c>
      <c r="B7373" s="1145"/>
      <c r="D7373" s="2" t="str">
        <f t="shared" si="116"/>
        <v>OK</v>
      </c>
      <c r="E7373" s="2" t="s">
        <v>78</v>
      </c>
    </row>
    <row r="7374" spans="1:5">
      <c r="A7374" s="119">
        <f t="shared" si="117"/>
        <v>7315</v>
      </c>
      <c r="B7374" s="1145"/>
      <c r="D7374" s="2" t="str">
        <f t="shared" si="116"/>
        <v>OK</v>
      </c>
      <c r="E7374" s="2" t="s">
        <v>78</v>
      </c>
    </row>
    <row r="7375" spans="1:5">
      <c r="A7375" s="119">
        <f t="shared" si="117"/>
        <v>7316</v>
      </c>
      <c r="B7375" s="1145"/>
      <c r="D7375" s="2" t="str">
        <f t="shared" si="116"/>
        <v>OK</v>
      </c>
      <c r="E7375" s="2" t="s">
        <v>78</v>
      </c>
    </row>
    <row r="7376" spans="1:5">
      <c r="A7376" s="119">
        <f t="shared" si="117"/>
        <v>7317</v>
      </c>
      <c r="B7376" s="1145"/>
      <c r="D7376" s="2" t="str">
        <f t="shared" si="116"/>
        <v>OK</v>
      </c>
      <c r="E7376" s="2" t="s">
        <v>78</v>
      </c>
    </row>
    <row r="7377" spans="1:5">
      <c r="A7377" s="119">
        <f t="shared" si="117"/>
        <v>7318</v>
      </c>
      <c r="B7377" s="1145"/>
      <c r="D7377" s="2" t="str">
        <f t="shared" si="116"/>
        <v>OK</v>
      </c>
      <c r="E7377" s="2" t="s">
        <v>78</v>
      </c>
    </row>
    <row r="7378" spans="1:5">
      <c r="A7378" s="119">
        <f t="shared" si="117"/>
        <v>7319</v>
      </c>
      <c r="B7378" s="1145"/>
      <c r="D7378" s="2" t="str">
        <f t="shared" si="116"/>
        <v>OK</v>
      </c>
      <c r="E7378" s="2" t="s">
        <v>78</v>
      </c>
    </row>
    <row r="7379" spans="1:5">
      <c r="A7379" s="119">
        <f t="shared" si="117"/>
        <v>7320</v>
      </c>
      <c r="B7379" s="1145"/>
      <c r="D7379" s="2" t="str">
        <f t="shared" si="116"/>
        <v>OK</v>
      </c>
      <c r="E7379" s="2" t="s">
        <v>78</v>
      </c>
    </row>
    <row r="7380" spans="1:5">
      <c r="A7380" s="119">
        <f t="shared" si="117"/>
        <v>7321</v>
      </c>
      <c r="B7380" s="1145"/>
      <c r="D7380" s="2" t="str">
        <f t="shared" si="116"/>
        <v>OK</v>
      </c>
      <c r="E7380" s="2" t="s">
        <v>78</v>
      </c>
    </row>
    <row r="7381" spans="1:5">
      <c r="A7381" s="119">
        <f t="shared" si="117"/>
        <v>7322</v>
      </c>
      <c r="B7381" s="1145"/>
      <c r="D7381" s="2" t="str">
        <f t="shared" si="116"/>
        <v>OK</v>
      </c>
      <c r="E7381" s="2" t="s">
        <v>78</v>
      </c>
    </row>
    <row r="7382" spans="1:5">
      <c r="A7382" s="119">
        <f t="shared" si="117"/>
        <v>7323</v>
      </c>
      <c r="B7382" s="1145"/>
      <c r="D7382" s="2" t="str">
        <f t="shared" si="116"/>
        <v>OK</v>
      </c>
      <c r="E7382" s="2" t="s">
        <v>78</v>
      </c>
    </row>
    <row r="7383" spans="1:5">
      <c r="A7383" s="119">
        <f t="shared" si="117"/>
        <v>7324</v>
      </c>
      <c r="B7383" s="1145"/>
      <c r="D7383" s="2" t="str">
        <f t="shared" si="116"/>
        <v>OK</v>
      </c>
      <c r="E7383" s="2" t="s">
        <v>78</v>
      </c>
    </row>
    <row r="7384" spans="1:5">
      <c r="A7384" s="119">
        <f t="shared" si="117"/>
        <v>7325</v>
      </c>
      <c r="B7384" s="1145"/>
      <c r="D7384" s="2" t="str">
        <f t="shared" si="116"/>
        <v>OK</v>
      </c>
      <c r="E7384" s="2" t="s">
        <v>78</v>
      </c>
    </row>
    <row r="7385" spans="1:5">
      <c r="A7385" s="119">
        <f t="shared" si="117"/>
        <v>7326</v>
      </c>
      <c r="B7385" s="1145"/>
      <c r="D7385" s="2" t="str">
        <f t="shared" si="116"/>
        <v>OK</v>
      </c>
      <c r="E7385" s="2" t="s">
        <v>78</v>
      </c>
    </row>
    <row r="7386" spans="1:5">
      <c r="A7386" s="119">
        <f t="shared" si="117"/>
        <v>7327</v>
      </c>
      <c r="B7386" s="1145"/>
      <c r="D7386" s="2" t="str">
        <f t="shared" si="116"/>
        <v>OK</v>
      </c>
      <c r="E7386" s="2" t="s">
        <v>78</v>
      </c>
    </row>
    <row r="7387" spans="1:5">
      <c r="A7387" s="119">
        <f t="shared" si="117"/>
        <v>7328</v>
      </c>
      <c r="B7387" s="1145"/>
      <c r="D7387" s="2" t="str">
        <f t="shared" si="116"/>
        <v>OK</v>
      </c>
      <c r="E7387" s="2" t="s">
        <v>78</v>
      </c>
    </row>
    <row r="7388" spans="1:5">
      <c r="A7388" s="119">
        <f t="shared" si="117"/>
        <v>7329</v>
      </c>
      <c r="B7388" s="1145"/>
      <c r="D7388" s="2" t="str">
        <f t="shared" si="116"/>
        <v>OK</v>
      </c>
      <c r="E7388" s="2" t="s">
        <v>78</v>
      </c>
    </row>
    <row r="7389" spans="1:5">
      <c r="A7389" s="119">
        <f t="shared" si="117"/>
        <v>7330</v>
      </c>
      <c r="B7389" s="1145"/>
      <c r="D7389" s="2" t="str">
        <f t="shared" si="116"/>
        <v>OK</v>
      </c>
      <c r="E7389" s="2" t="s">
        <v>78</v>
      </c>
    </row>
    <row r="7390" spans="1:5">
      <c r="A7390" s="119">
        <f t="shared" si="117"/>
        <v>7331</v>
      </c>
      <c r="B7390" s="1145"/>
      <c r="D7390" s="2" t="str">
        <f t="shared" si="116"/>
        <v>OK</v>
      </c>
      <c r="E7390" s="2" t="s">
        <v>78</v>
      </c>
    </row>
    <row r="7391" spans="1:5">
      <c r="A7391" s="119">
        <f t="shared" si="117"/>
        <v>7332</v>
      </c>
      <c r="B7391" s="1145"/>
      <c r="D7391" s="2" t="str">
        <f t="shared" si="116"/>
        <v>OK</v>
      </c>
      <c r="E7391" s="2" t="s">
        <v>78</v>
      </c>
    </row>
    <row r="7392" spans="1:5">
      <c r="A7392" s="119">
        <f t="shared" si="117"/>
        <v>7333</v>
      </c>
      <c r="B7392" s="1145"/>
      <c r="D7392" s="2" t="str">
        <f t="shared" si="116"/>
        <v>OK</v>
      </c>
      <c r="E7392" s="2" t="s">
        <v>78</v>
      </c>
    </row>
    <row r="7393" spans="1:5">
      <c r="A7393" s="119">
        <f t="shared" si="117"/>
        <v>7334</v>
      </c>
      <c r="B7393" s="1145"/>
      <c r="D7393" s="2" t="str">
        <f t="shared" si="116"/>
        <v>OK</v>
      </c>
      <c r="E7393" s="2" t="s">
        <v>78</v>
      </c>
    </row>
    <row r="7394" spans="1:5">
      <c r="A7394" s="119">
        <f t="shared" si="117"/>
        <v>7335</v>
      </c>
      <c r="B7394" s="1145"/>
      <c r="D7394" s="2" t="str">
        <f t="shared" si="116"/>
        <v>OK</v>
      </c>
      <c r="E7394" s="2" t="s">
        <v>78</v>
      </c>
    </row>
    <row r="7395" spans="1:5">
      <c r="A7395" s="119">
        <f t="shared" si="117"/>
        <v>7336</v>
      </c>
      <c r="B7395" s="1145"/>
      <c r="D7395" s="2" t="str">
        <f t="shared" si="116"/>
        <v>OK</v>
      </c>
      <c r="E7395" s="2" t="s">
        <v>78</v>
      </c>
    </row>
    <row r="7396" spans="1:5">
      <c r="A7396" s="119">
        <f t="shared" si="117"/>
        <v>7337</v>
      </c>
      <c r="B7396" s="1145"/>
      <c r="D7396" s="2" t="str">
        <f t="shared" si="116"/>
        <v>OK</v>
      </c>
      <c r="E7396" s="2" t="s">
        <v>78</v>
      </c>
    </row>
    <row r="7397" spans="1:5">
      <c r="A7397" s="119">
        <f t="shared" si="117"/>
        <v>7338</v>
      </c>
      <c r="B7397" s="1145"/>
      <c r="D7397" s="2" t="str">
        <f t="shared" si="116"/>
        <v>OK</v>
      </c>
      <c r="E7397" s="2" t="s">
        <v>78</v>
      </c>
    </row>
    <row r="7398" spans="1:5">
      <c r="A7398" s="119">
        <f t="shared" si="117"/>
        <v>7339</v>
      </c>
      <c r="B7398" s="1145"/>
      <c r="D7398" s="2" t="str">
        <f t="shared" si="116"/>
        <v>OK</v>
      </c>
      <c r="E7398" s="2" t="s">
        <v>78</v>
      </c>
    </row>
    <row r="7399" spans="1:5">
      <c r="A7399" s="119">
        <f t="shared" si="117"/>
        <v>7340</v>
      </c>
      <c r="B7399" s="1145"/>
      <c r="D7399" s="2" t="str">
        <f t="shared" si="116"/>
        <v>OK</v>
      </c>
      <c r="E7399" s="2" t="s">
        <v>78</v>
      </c>
    </row>
    <row r="7400" spans="1:5">
      <c r="A7400" s="119">
        <f t="shared" si="117"/>
        <v>7341</v>
      </c>
      <c r="B7400" s="1145"/>
      <c r="D7400" s="2" t="str">
        <f t="shared" si="116"/>
        <v>OK</v>
      </c>
      <c r="E7400" s="2" t="s">
        <v>78</v>
      </c>
    </row>
    <row r="7401" spans="1:5">
      <c r="A7401" s="119">
        <f t="shared" si="117"/>
        <v>7342</v>
      </c>
      <c r="B7401" s="1145"/>
      <c r="D7401" s="2" t="str">
        <f t="shared" si="116"/>
        <v>OK</v>
      </c>
      <c r="E7401" s="2" t="s">
        <v>78</v>
      </c>
    </row>
    <row r="7402" spans="1:5">
      <c r="A7402" s="119">
        <f t="shared" si="117"/>
        <v>7343</v>
      </c>
      <c r="B7402" s="1145"/>
      <c r="D7402" s="2" t="str">
        <f t="shared" si="116"/>
        <v>OK</v>
      </c>
      <c r="E7402" s="2" t="s">
        <v>78</v>
      </c>
    </row>
    <row r="7403" spans="1:5">
      <c r="A7403" s="119">
        <f t="shared" si="117"/>
        <v>7344</v>
      </c>
      <c r="B7403" s="1145"/>
      <c r="D7403" s="2" t="str">
        <f t="shared" si="116"/>
        <v>OK</v>
      </c>
      <c r="E7403" s="2" t="s">
        <v>78</v>
      </c>
    </row>
    <row r="7404" spans="1:5">
      <c r="A7404" s="119">
        <f t="shared" si="117"/>
        <v>7345</v>
      </c>
      <c r="B7404" s="1145"/>
      <c r="D7404" s="2" t="str">
        <f t="shared" si="116"/>
        <v>OK</v>
      </c>
      <c r="E7404" s="2" t="s">
        <v>78</v>
      </c>
    </row>
    <row r="7405" spans="1:5">
      <c r="A7405" s="119">
        <f t="shared" si="117"/>
        <v>7346</v>
      </c>
      <c r="B7405" s="1145"/>
      <c r="D7405" s="2" t="str">
        <f t="shared" si="116"/>
        <v>OK</v>
      </c>
      <c r="E7405" s="2" t="s">
        <v>78</v>
      </c>
    </row>
    <row r="7406" spans="1:5">
      <c r="A7406" s="119">
        <f t="shared" si="117"/>
        <v>7347</v>
      </c>
      <c r="B7406" s="1145"/>
      <c r="D7406" s="2" t="str">
        <f t="shared" si="116"/>
        <v>OK</v>
      </c>
      <c r="E7406" s="2" t="s">
        <v>78</v>
      </c>
    </row>
    <row r="7407" spans="1:5">
      <c r="A7407" s="119">
        <f t="shared" si="117"/>
        <v>7348</v>
      </c>
      <c r="B7407" s="1145"/>
      <c r="D7407" s="2" t="str">
        <f t="shared" si="116"/>
        <v>OK</v>
      </c>
      <c r="E7407" s="2" t="s">
        <v>78</v>
      </c>
    </row>
    <row r="7408" spans="1:5">
      <c r="A7408" s="119">
        <f t="shared" si="117"/>
        <v>7349</v>
      </c>
      <c r="B7408" s="1145"/>
      <c r="D7408" s="2" t="str">
        <f t="shared" si="116"/>
        <v>OK</v>
      </c>
      <c r="E7408" s="2" t="s">
        <v>78</v>
      </c>
    </row>
    <row r="7409" spans="1:5">
      <c r="A7409" s="119">
        <f t="shared" si="117"/>
        <v>7350</v>
      </c>
      <c r="B7409" s="1145"/>
      <c r="D7409" s="2" t="str">
        <f t="shared" si="116"/>
        <v>OK</v>
      </c>
      <c r="E7409" s="2" t="s">
        <v>78</v>
      </c>
    </row>
    <row r="7410" spans="1:5">
      <c r="A7410" s="119">
        <f t="shared" si="117"/>
        <v>7351</v>
      </c>
      <c r="B7410" s="1145"/>
      <c r="D7410" s="2" t="str">
        <f t="shared" si="116"/>
        <v>OK</v>
      </c>
      <c r="E7410" s="2" t="s">
        <v>78</v>
      </c>
    </row>
    <row r="7411" spans="1:5">
      <c r="A7411" s="119">
        <f t="shared" si="117"/>
        <v>7352</v>
      </c>
      <c r="B7411" s="1145"/>
      <c r="D7411" s="2" t="str">
        <f t="shared" si="116"/>
        <v>OK</v>
      </c>
      <c r="E7411" s="2" t="s">
        <v>78</v>
      </c>
    </row>
    <row r="7412" spans="1:5">
      <c r="A7412" s="119">
        <f t="shared" si="117"/>
        <v>7353</v>
      </c>
      <c r="B7412" s="1145"/>
      <c r="D7412" s="2" t="str">
        <f t="shared" si="116"/>
        <v>OK</v>
      </c>
      <c r="E7412" s="2" t="s">
        <v>78</v>
      </c>
    </row>
    <row r="7413" spans="1:5">
      <c r="A7413" s="119">
        <f t="shared" si="117"/>
        <v>7354</v>
      </c>
      <c r="B7413" s="1145"/>
      <c r="D7413" s="2" t="str">
        <f t="shared" si="116"/>
        <v>OK</v>
      </c>
      <c r="E7413" s="2" t="s">
        <v>78</v>
      </c>
    </row>
    <row r="7414" spans="1:5">
      <c r="A7414" s="119">
        <f t="shared" si="117"/>
        <v>7355</v>
      </c>
      <c r="B7414" s="1145"/>
      <c r="D7414" s="2" t="str">
        <f t="shared" si="116"/>
        <v>OK</v>
      </c>
      <c r="E7414" s="2" t="s">
        <v>78</v>
      </c>
    </row>
    <row r="7415" spans="1:5">
      <c r="A7415" s="119">
        <f t="shared" si="117"/>
        <v>7356</v>
      </c>
      <c r="B7415" s="1145"/>
      <c r="D7415" s="2" t="str">
        <f t="shared" si="116"/>
        <v>OK</v>
      </c>
      <c r="E7415" s="2" t="s">
        <v>78</v>
      </c>
    </row>
    <row r="7416" spans="1:5">
      <c r="A7416" s="119">
        <f t="shared" si="117"/>
        <v>7357</v>
      </c>
      <c r="B7416" s="1145"/>
      <c r="D7416" s="2" t="str">
        <f t="shared" si="116"/>
        <v>OK</v>
      </c>
      <c r="E7416" s="2" t="s">
        <v>78</v>
      </c>
    </row>
    <row r="7417" spans="1:5">
      <c r="A7417" s="119">
        <f t="shared" si="117"/>
        <v>7358</v>
      </c>
      <c r="B7417" s="1145"/>
      <c r="D7417" s="2" t="str">
        <f t="shared" si="116"/>
        <v>OK</v>
      </c>
      <c r="E7417" s="2" t="s">
        <v>78</v>
      </c>
    </row>
    <row r="7418" spans="1:5">
      <c r="A7418" s="119">
        <f t="shared" si="117"/>
        <v>7359</v>
      </c>
      <c r="B7418" s="1145"/>
      <c r="D7418" s="2" t="str">
        <f t="shared" si="116"/>
        <v>OK</v>
      </c>
      <c r="E7418" s="2" t="s">
        <v>78</v>
      </c>
    </row>
    <row r="7419" spans="1:5">
      <c r="A7419" s="119">
        <f t="shared" si="117"/>
        <v>7360</v>
      </c>
      <c r="B7419" s="1145"/>
      <c r="D7419" s="2" t="str">
        <f t="shared" si="116"/>
        <v>OK</v>
      </c>
      <c r="E7419" s="2" t="s">
        <v>78</v>
      </c>
    </row>
    <row r="7420" spans="1:5">
      <c r="A7420" s="119">
        <f t="shared" si="117"/>
        <v>7361</v>
      </c>
      <c r="B7420" s="1145"/>
      <c r="D7420" s="2" t="str">
        <f t="shared" si="116"/>
        <v>OK</v>
      </c>
      <c r="E7420" s="2" t="s">
        <v>78</v>
      </c>
    </row>
    <row r="7421" spans="1:5">
      <c r="A7421" s="119">
        <f t="shared" si="117"/>
        <v>7362</v>
      </c>
      <c r="B7421" s="1145"/>
      <c r="D7421" s="2" t="str">
        <f t="shared" ref="D7421:D7484" si="118">IF(ISBLANK(B7421),"OK",IF(A7421-B7421=0,"OK","Error?"))</f>
        <v>OK</v>
      </c>
      <c r="E7421" s="2" t="s">
        <v>78</v>
      </c>
    </row>
    <row r="7422" spans="1:5">
      <c r="A7422" s="119">
        <f t="shared" si="117"/>
        <v>7363</v>
      </c>
      <c r="B7422" s="1145"/>
      <c r="D7422" s="2" t="str">
        <f t="shared" si="118"/>
        <v>OK</v>
      </c>
      <c r="E7422" s="2" t="s">
        <v>78</v>
      </c>
    </row>
    <row r="7423" spans="1:5">
      <c r="A7423" s="119">
        <f t="shared" si="117"/>
        <v>7364</v>
      </c>
      <c r="B7423" s="1145"/>
      <c r="D7423" s="2" t="str">
        <f t="shared" si="118"/>
        <v>OK</v>
      </c>
      <c r="E7423" s="2" t="s">
        <v>78</v>
      </c>
    </row>
    <row r="7424" spans="1:5">
      <c r="A7424" s="119">
        <f t="shared" si="117"/>
        <v>7365</v>
      </c>
      <c r="B7424" s="1145"/>
      <c r="D7424" s="2" t="str">
        <f t="shared" si="118"/>
        <v>OK</v>
      </c>
      <c r="E7424" s="2" t="s">
        <v>78</v>
      </c>
    </row>
    <row r="7425" spans="1:5">
      <c r="A7425" s="119">
        <f t="shared" si="117"/>
        <v>7366</v>
      </c>
      <c r="B7425" s="1145"/>
      <c r="D7425" s="2" t="str">
        <f t="shared" si="118"/>
        <v>OK</v>
      </c>
      <c r="E7425" s="2" t="s">
        <v>78</v>
      </c>
    </row>
    <row r="7426" spans="1:5">
      <c r="A7426" s="119">
        <f t="shared" si="117"/>
        <v>7367</v>
      </c>
      <c r="B7426" s="1145"/>
      <c r="D7426" s="2" t="str">
        <f t="shared" si="118"/>
        <v>OK</v>
      </c>
      <c r="E7426" s="2" t="s">
        <v>78</v>
      </c>
    </row>
    <row r="7427" spans="1:5">
      <c r="A7427" s="119">
        <f t="shared" si="117"/>
        <v>7368</v>
      </c>
      <c r="B7427" s="1145"/>
      <c r="D7427" s="2" t="str">
        <f t="shared" si="118"/>
        <v>OK</v>
      </c>
      <c r="E7427" s="2" t="s">
        <v>78</v>
      </c>
    </row>
    <row r="7428" spans="1:5">
      <c r="A7428" s="119">
        <f t="shared" si="117"/>
        <v>7369</v>
      </c>
      <c r="B7428" s="1145"/>
      <c r="D7428" s="2" t="str">
        <f t="shared" si="118"/>
        <v>OK</v>
      </c>
      <c r="E7428" s="2" t="s">
        <v>78</v>
      </c>
    </row>
    <row r="7429" spans="1:5">
      <c r="A7429" s="119">
        <f t="shared" si="117"/>
        <v>7370</v>
      </c>
      <c r="B7429" s="1145"/>
      <c r="D7429" s="2" t="str">
        <f t="shared" si="118"/>
        <v>OK</v>
      </c>
      <c r="E7429" s="2" t="s">
        <v>78</v>
      </c>
    </row>
    <row r="7430" spans="1:5">
      <c r="A7430" s="119">
        <f t="shared" si="117"/>
        <v>7371</v>
      </c>
      <c r="B7430" s="1145"/>
      <c r="D7430" s="2" t="str">
        <f t="shared" si="118"/>
        <v>OK</v>
      </c>
      <c r="E7430" s="2" t="s">
        <v>78</v>
      </c>
    </row>
    <row r="7431" spans="1:5">
      <c r="A7431" s="119">
        <f t="shared" si="117"/>
        <v>7372</v>
      </c>
      <c r="B7431" s="1145"/>
      <c r="D7431" s="2" t="str">
        <f t="shared" si="118"/>
        <v>OK</v>
      </c>
      <c r="E7431" s="2" t="s">
        <v>78</v>
      </c>
    </row>
    <row r="7432" spans="1:5">
      <c r="A7432" s="119">
        <f t="shared" si="117"/>
        <v>7373</v>
      </c>
      <c r="B7432" s="1145"/>
      <c r="D7432" s="2" t="str">
        <f t="shared" si="118"/>
        <v>OK</v>
      </c>
      <c r="E7432" s="2" t="s">
        <v>78</v>
      </c>
    </row>
    <row r="7433" spans="1:5">
      <c r="A7433" s="119">
        <f t="shared" si="117"/>
        <v>7374</v>
      </c>
      <c r="B7433" s="1145"/>
      <c r="D7433" s="2" t="str">
        <f t="shared" si="118"/>
        <v>OK</v>
      </c>
      <c r="E7433" s="2" t="s">
        <v>78</v>
      </c>
    </row>
    <row r="7434" spans="1:5">
      <c r="A7434" s="119">
        <f t="shared" si="117"/>
        <v>7375</v>
      </c>
      <c r="B7434" s="1145"/>
      <c r="D7434" s="2" t="str">
        <f t="shared" si="118"/>
        <v>OK</v>
      </c>
      <c r="E7434" s="2" t="s">
        <v>78</v>
      </c>
    </row>
    <row r="7435" spans="1:5">
      <c r="A7435" s="119">
        <f t="shared" si="117"/>
        <v>7376</v>
      </c>
      <c r="B7435" s="1145"/>
      <c r="D7435" s="2" t="str">
        <f t="shared" si="118"/>
        <v>OK</v>
      </c>
      <c r="E7435" s="2" t="s">
        <v>78</v>
      </c>
    </row>
    <row r="7436" spans="1:5">
      <c r="A7436" s="119">
        <f t="shared" ref="A7436:A7499" si="119">A7435+1</f>
        <v>7377</v>
      </c>
      <c r="B7436" s="1145"/>
      <c r="D7436" s="2" t="str">
        <f t="shared" si="118"/>
        <v>OK</v>
      </c>
      <c r="E7436" s="2" t="s">
        <v>78</v>
      </c>
    </row>
    <row r="7437" spans="1:5">
      <c r="A7437" s="119">
        <f t="shared" si="119"/>
        <v>7378</v>
      </c>
      <c r="B7437" s="1145"/>
      <c r="D7437" s="2" t="str">
        <f t="shared" si="118"/>
        <v>OK</v>
      </c>
      <c r="E7437" s="2" t="s">
        <v>78</v>
      </c>
    </row>
    <row r="7438" spans="1:5">
      <c r="A7438" s="119">
        <f t="shared" si="119"/>
        <v>7379</v>
      </c>
      <c r="B7438" s="1145"/>
      <c r="D7438" s="2" t="str">
        <f t="shared" si="118"/>
        <v>OK</v>
      </c>
      <c r="E7438" s="2" t="s">
        <v>78</v>
      </c>
    </row>
    <row r="7439" spans="1:5">
      <c r="A7439" s="119">
        <f t="shared" si="119"/>
        <v>7380</v>
      </c>
      <c r="B7439" s="1145"/>
      <c r="D7439" s="2" t="str">
        <f t="shared" si="118"/>
        <v>OK</v>
      </c>
      <c r="E7439" s="2" t="s">
        <v>78</v>
      </c>
    </row>
    <row r="7440" spans="1:5">
      <c r="A7440" s="119">
        <f t="shared" si="119"/>
        <v>7381</v>
      </c>
      <c r="B7440" s="1145"/>
      <c r="D7440" s="2" t="str">
        <f t="shared" si="118"/>
        <v>OK</v>
      </c>
      <c r="E7440" s="2" t="s">
        <v>78</v>
      </c>
    </row>
    <row r="7441" spans="1:5">
      <c r="A7441" s="119">
        <f t="shared" si="119"/>
        <v>7382</v>
      </c>
      <c r="B7441" s="1145"/>
      <c r="D7441" s="2" t="str">
        <f t="shared" si="118"/>
        <v>OK</v>
      </c>
      <c r="E7441" s="2" t="s">
        <v>78</v>
      </c>
    </row>
    <row r="7442" spans="1:5">
      <c r="A7442" s="119">
        <f t="shared" si="119"/>
        <v>7383</v>
      </c>
      <c r="B7442" s="1145"/>
      <c r="D7442" s="2" t="str">
        <f t="shared" si="118"/>
        <v>OK</v>
      </c>
      <c r="E7442" s="2" t="s">
        <v>78</v>
      </c>
    </row>
    <row r="7443" spans="1:5">
      <c r="A7443" s="119">
        <f t="shared" si="119"/>
        <v>7384</v>
      </c>
      <c r="B7443" s="1145"/>
      <c r="D7443" s="2" t="str">
        <f t="shared" si="118"/>
        <v>OK</v>
      </c>
      <c r="E7443" s="2" t="s">
        <v>78</v>
      </c>
    </row>
    <row r="7444" spans="1:5">
      <c r="A7444" s="119">
        <f t="shared" si="119"/>
        <v>7385</v>
      </c>
      <c r="B7444" s="1145"/>
      <c r="D7444" s="2" t="str">
        <f t="shared" si="118"/>
        <v>OK</v>
      </c>
      <c r="E7444" s="2" t="s">
        <v>78</v>
      </c>
    </row>
    <row r="7445" spans="1:5">
      <c r="A7445" s="119">
        <f t="shared" si="119"/>
        <v>7386</v>
      </c>
      <c r="B7445" s="1145"/>
      <c r="D7445" s="2" t="str">
        <f t="shared" si="118"/>
        <v>OK</v>
      </c>
      <c r="E7445" s="2" t="s">
        <v>78</v>
      </c>
    </row>
    <row r="7446" spans="1:5">
      <c r="A7446" s="119">
        <f t="shared" si="119"/>
        <v>7387</v>
      </c>
      <c r="B7446" s="1145"/>
      <c r="D7446" s="2" t="str">
        <f t="shared" si="118"/>
        <v>OK</v>
      </c>
      <c r="E7446" s="2" t="s">
        <v>78</v>
      </c>
    </row>
    <row r="7447" spans="1:5">
      <c r="A7447" s="119">
        <f t="shared" si="119"/>
        <v>7388</v>
      </c>
      <c r="B7447" s="1145"/>
      <c r="D7447" s="2" t="str">
        <f t="shared" si="118"/>
        <v>OK</v>
      </c>
      <c r="E7447" s="2" t="s">
        <v>78</v>
      </c>
    </row>
    <row r="7448" spans="1:5">
      <c r="A7448" s="119">
        <f t="shared" si="119"/>
        <v>7389</v>
      </c>
      <c r="B7448" s="1145"/>
      <c r="D7448" s="2" t="str">
        <f t="shared" si="118"/>
        <v>OK</v>
      </c>
      <c r="E7448" s="2" t="s">
        <v>78</v>
      </c>
    </row>
    <row r="7449" spans="1:5">
      <c r="A7449" s="119">
        <f t="shared" si="119"/>
        <v>7390</v>
      </c>
      <c r="B7449" s="1145"/>
      <c r="D7449" s="2" t="str">
        <f t="shared" si="118"/>
        <v>OK</v>
      </c>
      <c r="E7449" s="2" t="s">
        <v>78</v>
      </c>
    </row>
    <row r="7450" spans="1:5">
      <c r="A7450" s="119">
        <f t="shared" si="119"/>
        <v>7391</v>
      </c>
      <c r="B7450" s="1145"/>
      <c r="D7450" s="2" t="str">
        <f t="shared" si="118"/>
        <v>OK</v>
      </c>
      <c r="E7450" s="2" t="s">
        <v>78</v>
      </c>
    </row>
    <row r="7451" spans="1:5">
      <c r="A7451" s="119">
        <f t="shared" si="119"/>
        <v>7392</v>
      </c>
      <c r="B7451" s="1145"/>
      <c r="D7451" s="2" t="str">
        <f t="shared" si="118"/>
        <v>OK</v>
      </c>
      <c r="E7451" s="2" t="s">
        <v>78</v>
      </c>
    </row>
    <row r="7452" spans="1:5">
      <c r="A7452" s="119">
        <f t="shared" si="119"/>
        <v>7393</v>
      </c>
      <c r="B7452" s="1145"/>
      <c r="D7452" s="2" t="str">
        <f t="shared" si="118"/>
        <v>OK</v>
      </c>
      <c r="E7452" s="2" t="s">
        <v>78</v>
      </c>
    </row>
    <row r="7453" spans="1:5">
      <c r="A7453" s="119">
        <f t="shared" si="119"/>
        <v>7394</v>
      </c>
      <c r="B7453" s="1145"/>
      <c r="D7453" s="2" t="str">
        <f t="shared" si="118"/>
        <v>OK</v>
      </c>
      <c r="E7453" s="2" t="s">
        <v>78</v>
      </c>
    </row>
    <row r="7454" spans="1:5">
      <c r="A7454" s="119">
        <f t="shared" si="119"/>
        <v>7395</v>
      </c>
      <c r="B7454" s="1145"/>
      <c r="D7454" s="2" t="str">
        <f t="shared" si="118"/>
        <v>OK</v>
      </c>
      <c r="E7454" s="2" t="s">
        <v>78</v>
      </c>
    </row>
    <row r="7455" spans="1:5">
      <c r="A7455" s="119">
        <f t="shared" si="119"/>
        <v>7396</v>
      </c>
      <c r="B7455" s="1145"/>
      <c r="D7455" s="2" t="str">
        <f t="shared" si="118"/>
        <v>OK</v>
      </c>
      <c r="E7455" s="2" t="s">
        <v>78</v>
      </c>
    </row>
    <row r="7456" spans="1:5">
      <c r="A7456" s="119">
        <f t="shared" si="119"/>
        <v>7397</v>
      </c>
      <c r="B7456" s="1145"/>
      <c r="D7456" s="2" t="str">
        <f t="shared" si="118"/>
        <v>OK</v>
      </c>
      <c r="E7456" s="2" t="s">
        <v>78</v>
      </c>
    </row>
    <row r="7457" spans="1:5">
      <c r="A7457" s="119">
        <f t="shared" si="119"/>
        <v>7398</v>
      </c>
      <c r="B7457" s="1145"/>
      <c r="D7457" s="2" t="str">
        <f t="shared" si="118"/>
        <v>OK</v>
      </c>
      <c r="E7457" s="2" t="s">
        <v>78</v>
      </c>
    </row>
    <row r="7458" spans="1:5">
      <c r="A7458" s="119">
        <f t="shared" si="119"/>
        <v>7399</v>
      </c>
      <c r="B7458" s="1145"/>
      <c r="D7458" s="2" t="str">
        <f t="shared" si="118"/>
        <v>OK</v>
      </c>
      <c r="E7458" s="2" t="s">
        <v>78</v>
      </c>
    </row>
    <row r="7459" spans="1:5">
      <c r="A7459" s="119">
        <f t="shared" si="119"/>
        <v>7400</v>
      </c>
      <c r="B7459" s="1145"/>
      <c r="D7459" s="2" t="str">
        <f t="shared" si="118"/>
        <v>OK</v>
      </c>
      <c r="E7459" s="2" t="s">
        <v>78</v>
      </c>
    </row>
    <row r="7460" spans="1:5">
      <c r="A7460" s="119">
        <f t="shared" si="119"/>
        <v>7401</v>
      </c>
      <c r="B7460" s="1145"/>
      <c r="D7460" s="2" t="str">
        <f t="shared" si="118"/>
        <v>OK</v>
      </c>
      <c r="E7460" s="2" t="s">
        <v>78</v>
      </c>
    </row>
    <row r="7461" spans="1:5">
      <c r="A7461" s="119">
        <f t="shared" si="119"/>
        <v>7402</v>
      </c>
      <c r="B7461" s="1145"/>
      <c r="D7461" s="2" t="str">
        <f t="shared" si="118"/>
        <v>OK</v>
      </c>
      <c r="E7461" s="2" t="s">
        <v>78</v>
      </c>
    </row>
    <row r="7462" spans="1:5">
      <c r="A7462" s="119">
        <f t="shared" si="119"/>
        <v>7403</v>
      </c>
      <c r="B7462" s="1145"/>
      <c r="D7462" s="2" t="str">
        <f t="shared" si="118"/>
        <v>OK</v>
      </c>
      <c r="E7462" s="2" t="s">
        <v>78</v>
      </c>
    </row>
    <row r="7463" spans="1:5">
      <c r="A7463" s="119">
        <f t="shared" si="119"/>
        <v>7404</v>
      </c>
      <c r="B7463" s="1145"/>
      <c r="D7463" s="2" t="str">
        <f t="shared" si="118"/>
        <v>OK</v>
      </c>
      <c r="E7463" s="2" t="s">
        <v>78</v>
      </c>
    </row>
    <row r="7464" spans="1:5">
      <c r="A7464" s="119">
        <f t="shared" si="119"/>
        <v>7405</v>
      </c>
      <c r="B7464" s="1145"/>
      <c r="D7464" s="2" t="str">
        <f t="shared" si="118"/>
        <v>OK</v>
      </c>
      <c r="E7464" s="2" t="s">
        <v>78</v>
      </c>
    </row>
    <row r="7465" spans="1:5">
      <c r="A7465" s="119">
        <f t="shared" si="119"/>
        <v>7406</v>
      </c>
      <c r="B7465" s="1145"/>
      <c r="D7465" s="2" t="str">
        <f t="shared" si="118"/>
        <v>OK</v>
      </c>
      <c r="E7465" s="2" t="s">
        <v>78</v>
      </c>
    </row>
    <row r="7466" spans="1:5">
      <c r="A7466" s="119">
        <f t="shared" si="119"/>
        <v>7407</v>
      </c>
      <c r="B7466" s="1145"/>
      <c r="D7466" s="2" t="str">
        <f t="shared" si="118"/>
        <v>OK</v>
      </c>
      <c r="E7466" s="2" t="s">
        <v>78</v>
      </c>
    </row>
    <row r="7467" spans="1:5">
      <c r="A7467" s="119">
        <f t="shared" si="119"/>
        <v>7408</v>
      </c>
      <c r="B7467" s="1145"/>
      <c r="D7467" s="2" t="str">
        <f t="shared" si="118"/>
        <v>OK</v>
      </c>
      <c r="E7467" s="2" t="s">
        <v>78</v>
      </c>
    </row>
    <row r="7468" spans="1:5">
      <c r="A7468" s="119">
        <f t="shared" si="119"/>
        <v>7409</v>
      </c>
      <c r="B7468" s="1145"/>
      <c r="D7468" s="2" t="str">
        <f t="shared" si="118"/>
        <v>OK</v>
      </c>
      <c r="E7468" s="2" t="s">
        <v>78</v>
      </c>
    </row>
    <row r="7469" spans="1:5">
      <c r="A7469" s="119">
        <f t="shared" si="119"/>
        <v>7410</v>
      </c>
      <c r="B7469" s="1145"/>
      <c r="D7469" s="2" t="str">
        <f t="shared" si="118"/>
        <v>OK</v>
      </c>
      <c r="E7469" s="2" t="s">
        <v>78</v>
      </c>
    </row>
    <row r="7470" spans="1:5">
      <c r="A7470" s="119">
        <f t="shared" si="119"/>
        <v>7411</v>
      </c>
      <c r="B7470" s="1145"/>
      <c r="D7470" s="2" t="str">
        <f t="shared" si="118"/>
        <v>OK</v>
      </c>
      <c r="E7470" s="2" t="s">
        <v>78</v>
      </c>
    </row>
    <row r="7471" spans="1:5">
      <c r="A7471" s="119">
        <f t="shared" si="119"/>
        <v>7412</v>
      </c>
      <c r="B7471" s="1145"/>
      <c r="D7471" s="2" t="str">
        <f t="shared" si="118"/>
        <v>OK</v>
      </c>
      <c r="E7471" s="2" t="s">
        <v>78</v>
      </c>
    </row>
    <row r="7472" spans="1:5">
      <c r="A7472" s="119">
        <f t="shared" si="119"/>
        <v>7413</v>
      </c>
      <c r="B7472" s="1145"/>
      <c r="D7472" s="2" t="str">
        <f t="shared" si="118"/>
        <v>OK</v>
      </c>
      <c r="E7472" s="2" t="s">
        <v>78</v>
      </c>
    </row>
    <row r="7473" spans="1:5">
      <c r="A7473" s="119">
        <f t="shared" si="119"/>
        <v>7414</v>
      </c>
      <c r="B7473" s="1145"/>
      <c r="D7473" s="2" t="str">
        <f t="shared" si="118"/>
        <v>OK</v>
      </c>
      <c r="E7473" s="2" t="s">
        <v>78</v>
      </c>
    </row>
    <row r="7474" spans="1:5">
      <c r="A7474" s="119">
        <f t="shared" si="119"/>
        <v>7415</v>
      </c>
      <c r="B7474" s="1145"/>
      <c r="D7474" s="2" t="str">
        <f t="shared" si="118"/>
        <v>OK</v>
      </c>
      <c r="E7474" s="2" t="s">
        <v>78</v>
      </c>
    </row>
    <row r="7475" spans="1:5">
      <c r="A7475" s="119">
        <f t="shared" si="119"/>
        <v>7416</v>
      </c>
      <c r="B7475" s="1145"/>
      <c r="D7475" s="2" t="str">
        <f t="shared" si="118"/>
        <v>OK</v>
      </c>
      <c r="E7475" s="2" t="s">
        <v>78</v>
      </c>
    </row>
    <row r="7476" spans="1:5">
      <c r="A7476" s="119">
        <f t="shared" si="119"/>
        <v>7417</v>
      </c>
      <c r="B7476" s="1145"/>
      <c r="D7476" s="2" t="str">
        <f t="shared" si="118"/>
        <v>OK</v>
      </c>
      <c r="E7476" s="2" t="s">
        <v>78</v>
      </c>
    </row>
    <row r="7477" spans="1:5">
      <c r="A7477" s="119">
        <f t="shared" si="119"/>
        <v>7418</v>
      </c>
      <c r="B7477" s="1145"/>
      <c r="D7477" s="2" t="str">
        <f t="shared" si="118"/>
        <v>OK</v>
      </c>
      <c r="E7477" s="2" t="s">
        <v>78</v>
      </c>
    </row>
    <row r="7478" spans="1:5">
      <c r="A7478" s="119">
        <f t="shared" si="119"/>
        <v>7419</v>
      </c>
      <c r="B7478" s="1145"/>
      <c r="D7478" s="2" t="str">
        <f t="shared" si="118"/>
        <v>OK</v>
      </c>
      <c r="E7478" s="2" t="s">
        <v>78</v>
      </c>
    </row>
    <row r="7479" spans="1:5">
      <c r="A7479" s="119">
        <f t="shared" si="119"/>
        <v>7420</v>
      </c>
      <c r="B7479" s="1145"/>
      <c r="D7479" s="2" t="str">
        <f t="shared" si="118"/>
        <v>OK</v>
      </c>
      <c r="E7479" s="2" t="s">
        <v>78</v>
      </c>
    </row>
    <row r="7480" spans="1:5">
      <c r="A7480" s="119">
        <f t="shared" si="119"/>
        <v>7421</v>
      </c>
      <c r="B7480" s="1145"/>
      <c r="D7480" s="2" t="str">
        <f t="shared" si="118"/>
        <v>OK</v>
      </c>
      <c r="E7480" s="2" t="s">
        <v>78</v>
      </c>
    </row>
    <row r="7481" spans="1:5">
      <c r="A7481" s="119">
        <f t="shared" si="119"/>
        <v>7422</v>
      </c>
      <c r="B7481" s="1145"/>
      <c r="D7481" s="2" t="str">
        <f t="shared" si="118"/>
        <v>OK</v>
      </c>
      <c r="E7481" s="2" t="s">
        <v>78</v>
      </c>
    </row>
    <row r="7482" spans="1:5">
      <c r="A7482" s="119">
        <f t="shared" si="119"/>
        <v>7423</v>
      </c>
      <c r="B7482" s="1145"/>
      <c r="D7482" s="2" t="str">
        <f t="shared" si="118"/>
        <v>OK</v>
      </c>
      <c r="E7482" s="2" t="s">
        <v>78</v>
      </c>
    </row>
    <row r="7483" spans="1:5">
      <c r="A7483" s="119">
        <f t="shared" si="119"/>
        <v>7424</v>
      </c>
      <c r="B7483" s="1145"/>
      <c r="D7483" s="2" t="str">
        <f t="shared" si="118"/>
        <v>OK</v>
      </c>
      <c r="E7483" s="2" t="s">
        <v>78</v>
      </c>
    </row>
    <row r="7484" spans="1:5">
      <c r="A7484" s="119">
        <f t="shared" si="119"/>
        <v>7425</v>
      </c>
      <c r="B7484" s="1145"/>
      <c r="D7484" s="2" t="str">
        <f t="shared" si="118"/>
        <v>OK</v>
      </c>
      <c r="E7484" s="2" t="s">
        <v>78</v>
      </c>
    </row>
    <row r="7485" spans="1:5">
      <c r="A7485" s="119">
        <f t="shared" si="119"/>
        <v>7426</v>
      </c>
      <c r="B7485" s="1145"/>
      <c r="D7485" s="2" t="str">
        <f t="shared" ref="D7485:D7548" si="120">IF(ISBLANK(B7485),"OK",IF(A7485-B7485=0,"OK","Error?"))</f>
        <v>OK</v>
      </c>
      <c r="E7485" s="2" t="s">
        <v>78</v>
      </c>
    </row>
    <row r="7486" spans="1:5">
      <c r="A7486" s="119">
        <f t="shared" si="119"/>
        <v>7427</v>
      </c>
      <c r="B7486" s="1145"/>
      <c r="D7486" s="2" t="str">
        <f t="shared" si="120"/>
        <v>OK</v>
      </c>
      <c r="E7486" s="2" t="s">
        <v>78</v>
      </c>
    </row>
    <row r="7487" spans="1:5">
      <c r="A7487" s="119">
        <f t="shared" si="119"/>
        <v>7428</v>
      </c>
      <c r="B7487" s="1145"/>
      <c r="D7487" s="2" t="str">
        <f t="shared" si="120"/>
        <v>OK</v>
      </c>
      <c r="E7487" s="2" t="s">
        <v>78</v>
      </c>
    </row>
    <row r="7488" spans="1:5">
      <c r="A7488" s="119">
        <f t="shared" si="119"/>
        <v>7429</v>
      </c>
      <c r="B7488" s="1145"/>
      <c r="D7488" s="2" t="str">
        <f t="shared" si="120"/>
        <v>OK</v>
      </c>
      <c r="E7488" s="2" t="s">
        <v>78</v>
      </c>
    </row>
    <row r="7489" spans="1:5">
      <c r="A7489" s="119">
        <f t="shared" si="119"/>
        <v>7430</v>
      </c>
      <c r="B7489" s="1145"/>
      <c r="D7489" s="2" t="str">
        <f t="shared" si="120"/>
        <v>OK</v>
      </c>
      <c r="E7489" s="2" t="s">
        <v>78</v>
      </c>
    </row>
    <row r="7490" spans="1:5">
      <c r="A7490" s="119">
        <f t="shared" si="119"/>
        <v>7431</v>
      </c>
      <c r="B7490" s="1145"/>
      <c r="D7490" s="2" t="str">
        <f t="shared" si="120"/>
        <v>OK</v>
      </c>
      <c r="E7490" s="2" t="s">
        <v>78</v>
      </c>
    </row>
    <row r="7491" spans="1:5">
      <c r="A7491" s="119">
        <f t="shared" si="119"/>
        <v>7432</v>
      </c>
      <c r="B7491" s="1145"/>
      <c r="D7491" s="2" t="str">
        <f t="shared" si="120"/>
        <v>OK</v>
      </c>
      <c r="E7491" s="2" t="s">
        <v>78</v>
      </c>
    </row>
    <row r="7492" spans="1:5">
      <c r="A7492" s="119">
        <f t="shared" si="119"/>
        <v>7433</v>
      </c>
      <c r="B7492" s="1145"/>
      <c r="D7492" s="2" t="str">
        <f t="shared" si="120"/>
        <v>OK</v>
      </c>
      <c r="E7492" s="2" t="s">
        <v>78</v>
      </c>
    </row>
    <row r="7493" spans="1:5">
      <c r="A7493" s="119">
        <f t="shared" si="119"/>
        <v>7434</v>
      </c>
      <c r="B7493" s="1145"/>
      <c r="D7493" s="2" t="str">
        <f t="shared" si="120"/>
        <v>OK</v>
      </c>
      <c r="E7493" s="2" t="s">
        <v>78</v>
      </c>
    </row>
    <row r="7494" spans="1:5">
      <c r="A7494" s="119">
        <f t="shared" si="119"/>
        <v>7435</v>
      </c>
      <c r="B7494" s="1145"/>
      <c r="D7494" s="2" t="str">
        <f t="shared" si="120"/>
        <v>OK</v>
      </c>
      <c r="E7494" s="2" t="s">
        <v>78</v>
      </c>
    </row>
    <row r="7495" spans="1:5">
      <c r="A7495" s="119">
        <f t="shared" si="119"/>
        <v>7436</v>
      </c>
      <c r="B7495" s="1145"/>
      <c r="D7495" s="2" t="str">
        <f t="shared" si="120"/>
        <v>OK</v>
      </c>
      <c r="E7495" s="2" t="s">
        <v>78</v>
      </c>
    </row>
    <row r="7496" spans="1:5">
      <c r="A7496" s="119">
        <f t="shared" si="119"/>
        <v>7437</v>
      </c>
      <c r="B7496" s="1145"/>
      <c r="D7496" s="2" t="str">
        <f t="shared" si="120"/>
        <v>OK</v>
      </c>
      <c r="E7496" s="2" t="s">
        <v>78</v>
      </c>
    </row>
    <row r="7497" spans="1:5">
      <c r="A7497" s="119">
        <f t="shared" si="119"/>
        <v>7438</v>
      </c>
      <c r="B7497" s="1145"/>
      <c r="D7497" s="2" t="str">
        <f t="shared" si="120"/>
        <v>OK</v>
      </c>
      <c r="E7497" s="2" t="s">
        <v>78</v>
      </c>
    </row>
    <row r="7498" spans="1:5">
      <c r="A7498" s="119">
        <f t="shared" si="119"/>
        <v>7439</v>
      </c>
      <c r="B7498" s="1145"/>
      <c r="D7498" s="2" t="str">
        <f t="shared" si="120"/>
        <v>OK</v>
      </c>
      <c r="E7498" s="2" t="s">
        <v>78</v>
      </c>
    </row>
    <row r="7499" spans="1:5">
      <c r="A7499" s="119">
        <f t="shared" si="119"/>
        <v>7440</v>
      </c>
      <c r="B7499" s="1145"/>
      <c r="D7499" s="2" t="str">
        <f t="shared" si="120"/>
        <v>OK</v>
      </c>
      <c r="E7499" s="2" t="s">
        <v>78</v>
      </c>
    </row>
    <row r="7500" spans="1:5">
      <c r="A7500" s="119">
        <f t="shared" ref="A7500:A7563" si="121">A7499+1</f>
        <v>7441</v>
      </c>
      <c r="B7500" s="1145"/>
      <c r="D7500" s="2" t="str">
        <f t="shared" si="120"/>
        <v>OK</v>
      </c>
      <c r="E7500" s="2" t="s">
        <v>78</v>
      </c>
    </row>
    <row r="7501" spans="1:5">
      <c r="A7501" s="119">
        <f t="shared" si="121"/>
        <v>7442</v>
      </c>
      <c r="B7501" s="1145"/>
      <c r="D7501" s="2" t="str">
        <f t="shared" si="120"/>
        <v>OK</v>
      </c>
      <c r="E7501" s="2" t="s">
        <v>78</v>
      </c>
    </row>
    <row r="7502" spans="1:5">
      <c r="A7502" s="119">
        <f t="shared" si="121"/>
        <v>7443</v>
      </c>
      <c r="B7502" s="1145"/>
      <c r="D7502" s="2" t="str">
        <f t="shared" si="120"/>
        <v>OK</v>
      </c>
      <c r="E7502" s="2" t="s">
        <v>78</v>
      </c>
    </row>
    <row r="7503" spans="1:5">
      <c r="A7503" s="119">
        <f t="shared" si="121"/>
        <v>7444</v>
      </c>
      <c r="B7503" s="1145"/>
      <c r="D7503" s="2" t="str">
        <f t="shared" si="120"/>
        <v>OK</v>
      </c>
      <c r="E7503" s="2" t="s">
        <v>78</v>
      </c>
    </row>
    <row r="7504" spans="1:5">
      <c r="A7504" s="119">
        <f t="shared" si="121"/>
        <v>7445</v>
      </c>
      <c r="B7504" s="1145"/>
      <c r="D7504" s="2" t="str">
        <f t="shared" si="120"/>
        <v>OK</v>
      </c>
      <c r="E7504" s="2" t="s">
        <v>78</v>
      </c>
    </row>
    <row r="7505" spans="1:5">
      <c r="A7505" s="119">
        <f t="shared" si="121"/>
        <v>7446</v>
      </c>
      <c r="B7505" s="1145"/>
      <c r="D7505" s="2" t="str">
        <f t="shared" si="120"/>
        <v>OK</v>
      </c>
      <c r="E7505" s="2" t="s">
        <v>78</v>
      </c>
    </row>
    <row r="7506" spans="1:5">
      <c r="A7506" s="119">
        <f t="shared" si="121"/>
        <v>7447</v>
      </c>
      <c r="B7506" s="1145"/>
      <c r="D7506" s="2" t="str">
        <f t="shared" si="120"/>
        <v>OK</v>
      </c>
      <c r="E7506" s="2" t="s">
        <v>78</v>
      </c>
    </row>
    <row r="7507" spans="1:5">
      <c r="A7507" s="119">
        <f t="shared" si="121"/>
        <v>7448</v>
      </c>
      <c r="B7507" s="1145"/>
      <c r="D7507" s="2" t="str">
        <f t="shared" si="120"/>
        <v>OK</v>
      </c>
      <c r="E7507" s="2" t="s">
        <v>78</v>
      </c>
    </row>
    <row r="7508" spans="1:5">
      <c r="A7508" s="119">
        <f t="shared" si="121"/>
        <v>7449</v>
      </c>
      <c r="B7508" s="1145"/>
      <c r="D7508" s="2" t="str">
        <f t="shared" si="120"/>
        <v>OK</v>
      </c>
      <c r="E7508" s="2" t="s">
        <v>78</v>
      </c>
    </row>
    <row r="7509" spans="1:5">
      <c r="A7509" s="119">
        <f t="shared" si="121"/>
        <v>7450</v>
      </c>
      <c r="B7509" s="1145"/>
      <c r="D7509" s="2" t="str">
        <f t="shared" si="120"/>
        <v>OK</v>
      </c>
      <c r="E7509" s="2" t="s">
        <v>78</v>
      </c>
    </row>
    <row r="7510" spans="1:5">
      <c r="A7510" s="119">
        <f t="shared" si="121"/>
        <v>7451</v>
      </c>
      <c r="B7510" s="1145"/>
      <c r="D7510" s="2" t="str">
        <f t="shared" si="120"/>
        <v>OK</v>
      </c>
      <c r="E7510" s="2" t="s">
        <v>78</v>
      </c>
    </row>
    <row r="7511" spans="1:5">
      <c r="A7511" s="119">
        <f t="shared" si="121"/>
        <v>7452</v>
      </c>
      <c r="B7511" s="1145"/>
      <c r="D7511" s="2" t="str">
        <f t="shared" si="120"/>
        <v>OK</v>
      </c>
      <c r="E7511" s="2" t="s">
        <v>78</v>
      </c>
    </row>
    <row r="7512" spans="1:5">
      <c r="A7512" s="119">
        <f t="shared" si="121"/>
        <v>7453</v>
      </c>
      <c r="B7512" s="1145"/>
      <c r="D7512" s="2" t="str">
        <f t="shared" si="120"/>
        <v>OK</v>
      </c>
      <c r="E7512" s="2" t="s">
        <v>78</v>
      </c>
    </row>
    <row r="7513" spans="1:5">
      <c r="A7513" s="119">
        <f t="shared" si="121"/>
        <v>7454</v>
      </c>
      <c r="B7513" s="1145"/>
      <c r="D7513" s="2" t="str">
        <f t="shared" si="120"/>
        <v>OK</v>
      </c>
      <c r="E7513" s="2" t="s">
        <v>78</v>
      </c>
    </row>
    <row r="7514" spans="1:5">
      <c r="A7514" s="119">
        <f t="shared" si="121"/>
        <v>7455</v>
      </c>
      <c r="B7514" s="1145"/>
      <c r="D7514" s="2" t="str">
        <f t="shared" si="120"/>
        <v>OK</v>
      </c>
      <c r="E7514" s="2" t="s">
        <v>78</v>
      </c>
    </row>
    <row r="7515" spans="1:5">
      <c r="A7515" s="119">
        <f t="shared" si="121"/>
        <v>7456</v>
      </c>
      <c r="B7515" s="1145"/>
      <c r="D7515" s="2" t="str">
        <f t="shared" si="120"/>
        <v>OK</v>
      </c>
      <c r="E7515" s="2" t="s">
        <v>78</v>
      </c>
    </row>
    <row r="7516" spans="1:5">
      <c r="A7516" s="119">
        <f t="shared" si="121"/>
        <v>7457</v>
      </c>
      <c r="B7516" s="1145"/>
      <c r="D7516" s="2" t="str">
        <f t="shared" si="120"/>
        <v>OK</v>
      </c>
      <c r="E7516" s="2" t="s">
        <v>78</v>
      </c>
    </row>
    <row r="7517" spans="1:5">
      <c r="A7517" s="119">
        <f t="shared" si="121"/>
        <v>7458</v>
      </c>
      <c r="B7517" s="1145"/>
      <c r="D7517" s="2" t="str">
        <f t="shared" si="120"/>
        <v>OK</v>
      </c>
      <c r="E7517" s="2" t="s">
        <v>78</v>
      </c>
    </row>
    <row r="7518" spans="1:5">
      <c r="A7518" s="119">
        <f t="shared" si="121"/>
        <v>7459</v>
      </c>
      <c r="B7518" s="1145"/>
      <c r="D7518" s="2" t="str">
        <f t="shared" si="120"/>
        <v>OK</v>
      </c>
      <c r="E7518" s="2" t="s">
        <v>78</v>
      </c>
    </row>
    <row r="7519" spans="1:5">
      <c r="A7519" s="119">
        <f t="shared" si="121"/>
        <v>7460</v>
      </c>
      <c r="B7519" s="1145"/>
      <c r="D7519" s="2" t="str">
        <f t="shared" si="120"/>
        <v>OK</v>
      </c>
      <c r="E7519" s="2" t="s">
        <v>78</v>
      </c>
    </row>
    <row r="7520" spans="1:5">
      <c r="A7520" s="119">
        <f t="shared" si="121"/>
        <v>7461</v>
      </c>
      <c r="B7520" s="1145"/>
      <c r="D7520" s="2" t="str">
        <f t="shared" si="120"/>
        <v>OK</v>
      </c>
      <c r="E7520" s="2" t="s">
        <v>78</v>
      </c>
    </row>
    <row r="7521" spans="1:5">
      <c r="A7521" s="119">
        <f t="shared" si="121"/>
        <v>7462</v>
      </c>
      <c r="B7521" s="1145"/>
      <c r="D7521" s="2" t="str">
        <f t="shared" si="120"/>
        <v>OK</v>
      </c>
      <c r="E7521" s="2" t="s">
        <v>78</v>
      </c>
    </row>
    <row r="7522" spans="1:5">
      <c r="A7522" s="119">
        <f t="shared" si="121"/>
        <v>7463</v>
      </c>
      <c r="B7522" s="1145"/>
      <c r="D7522" s="2" t="str">
        <f t="shared" si="120"/>
        <v>OK</v>
      </c>
      <c r="E7522" s="2" t="s">
        <v>78</v>
      </c>
    </row>
    <row r="7523" spans="1:5">
      <c r="A7523" s="119">
        <f t="shared" si="121"/>
        <v>7464</v>
      </c>
      <c r="B7523" s="1145"/>
      <c r="D7523" s="2" t="str">
        <f t="shared" si="120"/>
        <v>OK</v>
      </c>
      <c r="E7523" s="2" t="s">
        <v>78</v>
      </c>
    </row>
    <row r="7524" spans="1:5">
      <c r="A7524" s="119">
        <f t="shared" si="121"/>
        <v>7465</v>
      </c>
      <c r="B7524" s="1145"/>
      <c r="D7524" s="2" t="str">
        <f t="shared" si="120"/>
        <v>OK</v>
      </c>
      <c r="E7524" s="2" t="s">
        <v>78</v>
      </c>
    </row>
    <row r="7525" spans="1:5">
      <c r="A7525" s="119">
        <f t="shared" si="121"/>
        <v>7466</v>
      </c>
      <c r="B7525" s="1145"/>
      <c r="D7525" s="2" t="str">
        <f t="shared" si="120"/>
        <v>OK</v>
      </c>
      <c r="E7525" s="2" t="s">
        <v>78</v>
      </c>
    </row>
    <row r="7526" spans="1:5">
      <c r="A7526" s="119">
        <f t="shared" si="121"/>
        <v>7467</v>
      </c>
      <c r="B7526" s="1145"/>
      <c r="D7526" s="2" t="str">
        <f t="shared" si="120"/>
        <v>OK</v>
      </c>
      <c r="E7526" s="2" t="s">
        <v>78</v>
      </c>
    </row>
    <row r="7527" spans="1:5">
      <c r="A7527" s="119">
        <f t="shared" si="121"/>
        <v>7468</v>
      </c>
      <c r="B7527" s="1145"/>
      <c r="D7527" s="2" t="str">
        <f t="shared" si="120"/>
        <v>OK</v>
      </c>
      <c r="E7527" s="2" t="s">
        <v>78</v>
      </c>
    </row>
    <row r="7528" spans="1:5">
      <c r="A7528" s="119">
        <f t="shared" si="121"/>
        <v>7469</v>
      </c>
      <c r="B7528" s="1145"/>
      <c r="D7528" s="2" t="str">
        <f t="shared" si="120"/>
        <v>OK</v>
      </c>
      <c r="E7528" s="2" t="s">
        <v>78</v>
      </c>
    </row>
    <row r="7529" spans="1:5">
      <c r="A7529" s="119">
        <f t="shared" si="121"/>
        <v>7470</v>
      </c>
      <c r="B7529" s="1145"/>
      <c r="D7529" s="2" t="str">
        <f t="shared" si="120"/>
        <v>OK</v>
      </c>
      <c r="E7529" s="2" t="s">
        <v>78</v>
      </c>
    </row>
    <row r="7530" spans="1:5">
      <c r="A7530" s="119">
        <f t="shared" si="121"/>
        <v>7471</v>
      </c>
      <c r="B7530" s="1145"/>
      <c r="D7530" s="2" t="str">
        <f t="shared" si="120"/>
        <v>OK</v>
      </c>
      <c r="E7530" s="2" t="s">
        <v>78</v>
      </c>
    </row>
    <row r="7531" spans="1:5">
      <c r="A7531" s="119">
        <f t="shared" si="121"/>
        <v>7472</v>
      </c>
      <c r="B7531" s="1145"/>
      <c r="D7531" s="2" t="str">
        <f t="shared" si="120"/>
        <v>OK</v>
      </c>
      <c r="E7531" s="2" t="s">
        <v>78</v>
      </c>
    </row>
    <row r="7532" spans="1:5">
      <c r="A7532" s="119">
        <f t="shared" si="121"/>
        <v>7473</v>
      </c>
      <c r="B7532" s="1145"/>
      <c r="D7532" s="2" t="str">
        <f t="shared" si="120"/>
        <v>OK</v>
      </c>
      <c r="E7532" s="2" t="s">
        <v>78</v>
      </c>
    </row>
    <row r="7533" spans="1:5">
      <c r="A7533" s="119">
        <f t="shared" si="121"/>
        <v>7474</v>
      </c>
      <c r="B7533" s="1145"/>
      <c r="D7533" s="2" t="str">
        <f t="shared" si="120"/>
        <v>OK</v>
      </c>
      <c r="E7533" s="2" t="s">
        <v>78</v>
      </c>
    </row>
    <row r="7534" spans="1:5">
      <c r="A7534" s="119">
        <f t="shared" si="121"/>
        <v>7475</v>
      </c>
      <c r="B7534" s="1145"/>
      <c r="D7534" s="2" t="str">
        <f t="shared" si="120"/>
        <v>OK</v>
      </c>
      <c r="E7534" s="2" t="s">
        <v>78</v>
      </c>
    </row>
    <row r="7535" spans="1:5">
      <c r="A7535" s="119">
        <f t="shared" si="121"/>
        <v>7476</v>
      </c>
      <c r="B7535" s="1145"/>
      <c r="D7535" s="2" t="str">
        <f t="shared" si="120"/>
        <v>OK</v>
      </c>
      <c r="E7535" s="2" t="s">
        <v>78</v>
      </c>
    </row>
    <row r="7536" spans="1:5">
      <c r="A7536" s="119">
        <f t="shared" si="121"/>
        <v>7477</v>
      </c>
      <c r="B7536" s="1145"/>
      <c r="D7536" s="2" t="str">
        <f t="shared" si="120"/>
        <v>OK</v>
      </c>
      <c r="E7536" s="2" t="s">
        <v>78</v>
      </c>
    </row>
    <row r="7537" spans="1:5">
      <c r="A7537" s="119">
        <f t="shared" si="121"/>
        <v>7478</v>
      </c>
      <c r="B7537" s="1145"/>
      <c r="D7537" s="2" t="str">
        <f t="shared" si="120"/>
        <v>OK</v>
      </c>
      <c r="E7537" s="2" t="s">
        <v>78</v>
      </c>
    </row>
    <row r="7538" spans="1:5">
      <c r="A7538" s="119">
        <f t="shared" si="121"/>
        <v>7479</v>
      </c>
      <c r="B7538" s="1145"/>
      <c r="D7538" s="2" t="str">
        <f t="shared" si="120"/>
        <v>OK</v>
      </c>
      <c r="E7538" s="2" t="s">
        <v>78</v>
      </c>
    </row>
    <row r="7539" spans="1:5">
      <c r="A7539" s="119">
        <f t="shared" si="121"/>
        <v>7480</v>
      </c>
      <c r="B7539" s="1145"/>
      <c r="D7539" s="2" t="str">
        <f t="shared" si="120"/>
        <v>OK</v>
      </c>
      <c r="E7539" s="2" t="s">
        <v>78</v>
      </c>
    </row>
    <row r="7540" spans="1:5">
      <c r="A7540" s="119">
        <f t="shared" si="121"/>
        <v>7481</v>
      </c>
      <c r="B7540" s="1145"/>
      <c r="D7540" s="2" t="str">
        <f t="shared" si="120"/>
        <v>OK</v>
      </c>
      <c r="E7540" s="2" t="s">
        <v>78</v>
      </c>
    </row>
    <row r="7541" spans="1:5">
      <c r="A7541" s="119">
        <f t="shared" si="121"/>
        <v>7482</v>
      </c>
      <c r="B7541" s="1145"/>
      <c r="D7541" s="2" t="str">
        <f t="shared" si="120"/>
        <v>OK</v>
      </c>
      <c r="E7541" s="2" t="s">
        <v>78</v>
      </c>
    </row>
    <row r="7542" spans="1:5">
      <c r="A7542" s="119">
        <f t="shared" si="121"/>
        <v>7483</v>
      </c>
      <c r="B7542" s="1145"/>
      <c r="D7542" s="2" t="str">
        <f t="shared" si="120"/>
        <v>OK</v>
      </c>
      <c r="E7542" s="2" t="s">
        <v>78</v>
      </c>
    </row>
    <row r="7543" spans="1:5">
      <c r="A7543" s="119">
        <f t="shared" si="121"/>
        <v>7484</v>
      </c>
      <c r="B7543" s="1145"/>
      <c r="D7543" s="2" t="str">
        <f t="shared" si="120"/>
        <v>OK</v>
      </c>
      <c r="E7543" s="2" t="s">
        <v>78</v>
      </c>
    </row>
    <row r="7544" spans="1:5">
      <c r="A7544" s="119">
        <f t="shared" si="121"/>
        <v>7485</v>
      </c>
      <c r="B7544" s="1145"/>
      <c r="D7544" s="2" t="str">
        <f t="shared" si="120"/>
        <v>OK</v>
      </c>
      <c r="E7544" s="2" t="s">
        <v>78</v>
      </c>
    </row>
    <row r="7545" spans="1:5">
      <c r="A7545" s="119">
        <f t="shared" si="121"/>
        <v>7486</v>
      </c>
      <c r="B7545" s="1145"/>
      <c r="D7545" s="2" t="str">
        <f t="shared" si="120"/>
        <v>OK</v>
      </c>
      <c r="E7545" s="2" t="s">
        <v>78</v>
      </c>
    </row>
    <row r="7546" spans="1:5">
      <c r="A7546" s="119">
        <f t="shared" si="121"/>
        <v>7487</v>
      </c>
      <c r="B7546" s="1145"/>
      <c r="D7546" s="2" t="str">
        <f t="shared" si="120"/>
        <v>OK</v>
      </c>
      <c r="E7546" s="2" t="s">
        <v>78</v>
      </c>
    </row>
    <row r="7547" spans="1:5">
      <c r="A7547" s="119">
        <f t="shared" si="121"/>
        <v>7488</v>
      </c>
      <c r="B7547" s="1145"/>
      <c r="D7547" s="2" t="str">
        <f t="shared" si="120"/>
        <v>OK</v>
      </c>
      <c r="E7547" s="2" t="s">
        <v>78</v>
      </c>
    </row>
    <row r="7548" spans="1:5">
      <c r="A7548" s="119">
        <f t="shared" si="121"/>
        <v>7489</v>
      </c>
      <c r="B7548" s="1145"/>
      <c r="D7548" s="2" t="str">
        <f t="shared" si="120"/>
        <v>OK</v>
      </c>
      <c r="E7548" s="2" t="s">
        <v>78</v>
      </c>
    </row>
    <row r="7549" spans="1:5">
      <c r="A7549" s="119">
        <f t="shared" si="121"/>
        <v>7490</v>
      </c>
      <c r="B7549" s="1145"/>
      <c r="D7549" s="2" t="str">
        <f t="shared" ref="D7549:D7612" si="122">IF(ISBLANK(B7549),"OK",IF(A7549-B7549=0,"OK","Error?"))</f>
        <v>OK</v>
      </c>
      <c r="E7549" s="2" t="s">
        <v>78</v>
      </c>
    </row>
    <row r="7550" spans="1:5">
      <c r="A7550" s="119">
        <f t="shared" si="121"/>
        <v>7491</v>
      </c>
      <c r="B7550" s="1145"/>
      <c r="D7550" s="2" t="str">
        <f t="shared" si="122"/>
        <v>OK</v>
      </c>
      <c r="E7550" s="2" t="s">
        <v>78</v>
      </c>
    </row>
    <row r="7551" spans="1:5">
      <c r="A7551" s="119">
        <f t="shared" si="121"/>
        <v>7492</v>
      </c>
      <c r="B7551" s="1145"/>
      <c r="D7551" s="2" t="str">
        <f t="shared" si="122"/>
        <v>OK</v>
      </c>
      <c r="E7551" s="2" t="s">
        <v>78</v>
      </c>
    </row>
    <row r="7552" spans="1:5">
      <c r="A7552" s="119">
        <f t="shared" si="121"/>
        <v>7493</v>
      </c>
      <c r="B7552" s="1145"/>
      <c r="D7552" s="2" t="str">
        <f t="shared" si="122"/>
        <v>OK</v>
      </c>
      <c r="E7552" s="2" t="s">
        <v>78</v>
      </c>
    </row>
    <row r="7553" spans="1:5">
      <c r="A7553" s="119">
        <f t="shared" si="121"/>
        <v>7494</v>
      </c>
      <c r="B7553" s="1145"/>
      <c r="D7553" s="2" t="str">
        <f t="shared" si="122"/>
        <v>OK</v>
      </c>
      <c r="E7553" s="2" t="s">
        <v>78</v>
      </c>
    </row>
    <row r="7554" spans="1:5">
      <c r="A7554" s="119">
        <f t="shared" si="121"/>
        <v>7495</v>
      </c>
      <c r="B7554" s="1145"/>
      <c r="D7554" s="2" t="str">
        <f t="shared" si="122"/>
        <v>OK</v>
      </c>
      <c r="E7554" s="2" t="s">
        <v>78</v>
      </c>
    </row>
    <row r="7555" spans="1:5">
      <c r="A7555" s="119">
        <f t="shared" si="121"/>
        <v>7496</v>
      </c>
      <c r="B7555" s="1145"/>
      <c r="D7555" s="2" t="str">
        <f t="shared" si="122"/>
        <v>OK</v>
      </c>
      <c r="E7555" s="2" t="s">
        <v>78</v>
      </c>
    </row>
    <row r="7556" spans="1:5">
      <c r="A7556" s="119">
        <f t="shared" si="121"/>
        <v>7497</v>
      </c>
      <c r="B7556" s="1145"/>
      <c r="D7556" s="2" t="str">
        <f t="shared" si="122"/>
        <v>OK</v>
      </c>
      <c r="E7556" s="2" t="s">
        <v>78</v>
      </c>
    </row>
    <row r="7557" spans="1:5">
      <c r="A7557" s="119">
        <f t="shared" si="121"/>
        <v>7498</v>
      </c>
      <c r="B7557" s="1145"/>
      <c r="D7557" s="2" t="str">
        <f t="shared" si="122"/>
        <v>OK</v>
      </c>
      <c r="E7557" s="2" t="s">
        <v>78</v>
      </c>
    </row>
    <row r="7558" spans="1:5">
      <c r="A7558" s="119">
        <f t="shared" si="121"/>
        <v>7499</v>
      </c>
      <c r="B7558" s="1145"/>
      <c r="D7558" s="2" t="str">
        <f t="shared" si="122"/>
        <v>OK</v>
      </c>
      <c r="E7558" s="2" t="s">
        <v>78</v>
      </c>
    </row>
    <row r="7559" spans="1:5">
      <c r="A7559" s="119">
        <f t="shared" si="121"/>
        <v>7500</v>
      </c>
      <c r="B7559" s="1145"/>
      <c r="D7559" s="2" t="str">
        <f t="shared" si="122"/>
        <v>OK</v>
      </c>
      <c r="E7559" s="2" t="s">
        <v>78</v>
      </c>
    </row>
    <row r="7560" spans="1:5">
      <c r="A7560" s="119">
        <f t="shared" si="121"/>
        <v>7501</v>
      </c>
      <c r="B7560" s="1145"/>
      <c r="D7560" s="2" t="str">
        <f t="shared" si="122"/>
        <v>OK</v>
      </c>
      <c r="E7560" s="2" t="s">
        <v>78</v>
      </c>
    </row>
    <row r="7561" spans="1:5">
      <c r="A7561" s="119">
        <f t="shared" si="121"/>
        <v>7502</v>
      </c>
      <c r="B7561" s="1145"/>
      <c r="D7561" s="2" t="str">
        <f t="shared" si="122"/>
        <v>OK</v>
      </c>
      <c r="E7561" s="2" t="s">
        <v>78</v>
      </c>
    </row>
    <row r="7562" spans="1:5">
      <c r="A7562" s="119">
        <f t="shared" si="121"/>
        <v>7503</v>
      </c>
      <c r="B7562" s="1145"/>
      <c r="D7562" s="2" t="str">
        <f t="shared" si="122"/>
        <v>OK</v>
      </c>
      <c r="E7562" s="2" t="s">
        <v>78</v>
      </c>
    </row>
    <row r="7563" spans="1:5">
      <c r="A7563" s="119">
        <f t="shared" si="121"/>
        <v>7504</v>
      </c>
      <c r="B7563" s="1145"/>
      <c r="D7563" s="2" t="str">
        <f t="shared" si="122"/>
        <v>OK</v>
      </c>
      <c r="E7563" s="2" t="s">
        <v>78</v>
      </c>
    </row>
    <row r="7564" spans="1:5">
      <c r="A7564" s="119">
        <f t="shared" ref="A7564:A7627" si="123">A7563+1</f>
        <v>7505</v>
      </c>
      <c r="B7564" s="1145"/>
      <c r="D7564" s="2" t="str">
        <f t="shared" si="122"/>
        <v>OK</v>
      </c>
      <c r="E7564" s="2" t="s">
        <v>78</v>
      </c>
    </row>
    <row r="7565" spans="1:5">
      <c r="A7565" s="119">
        <f t="shared" si="123"/>
        <v>7506</v>
      </c>
      <c r="B7565" s="1145"/>
      <c r="D7565" s="2" t="str">
        <f t="shared" si="122"/>
        <v>OK</v>
      </c>
      <c r="E7565" s="2" t="s">
        <v>78</v>
      </c>
    </row>
    <row r="7566" spans="1:5">
      <c r="A7566" s="119">
        <f t="shared" si="123"/>
        <v>7507</v>
      </c>
      <c r="B7566" s="1145"/>
      <c r="D7566" s="2" t="str">
        <f t="shared" si="122"/>
        <v>OK</v>
      </c>
      <c r="E7566" s="2" t="s">
        <v>78</v>
      </c>
    </row>
    <row r="7567" spans="1:5">
      <c r="A7567" s="119">
        <f t="shared" si="123"/>
        <v>7508</v>
      </c>
      <c r="B7567" s="1145"/>
      <c r="D7567" s="2" t="str">
        <f t="shared" si="122"/>
        <v>OK</v>
      </c>
      <c r="E7567" s="2" t="s">
        <v>78</v>
      </c>
    </row>
    <row r="7568" spans="1:5">
      <c r="A7568" s="119">
        <f t="shared" si="123"/>
        <v>7509</v>
      </c>
      <c r="B7568" s="1145"/>
      <c r="D7568" s="2" t="str">
        <f t="shared" si="122"/>
        <v>OK</v>
      </c>
      <c r="E7568" s="2" t="s">
        <v>78</v>
      </c>
    </row>
    <row r="7569" spans="1:5">
      <c r="A7569" s="119">
        <f t="shared" si="123"/>
        <v>7510</v>
      </c>
      <c r="B7569" s="1145"/>
      <c r="D7569" s="2" t="str">
        <f t="shared" si="122"/>
        <v>OK</v>
      </c>
      <c r="E7569" s="2" t="s">
        <v>78</v>
      </c>
    </row>
    <row r="7570" spans="1:5">
      <c r="A7570" s="119">
        <f t="shared" si="123"/>
        <v>7511</v>
      </c>
      <c r="B7570" s="1145"/>
      <c r="D7570" s="2" t="str">
        <f t="shared" si="122"/>
        <v>OK</v>
      </c>
      <c r="E7570" s="2" t="s">
        <v>78</v>
      </c>
    </row>
    <row r="7571" spans="1:5">
      <c r="A7571" s="119">
        <f t="shared" si="123"/>
        <v>7512</v>
      </c>
      <c r="B7571" s="1145"/>
      <c r="D7571" s="2" t="str">
        <f t="shared" si="122"/>
        <v>OK</v>
      </c>
      <c r="E7571" s="2" t="s">
        <v>78</v>
      </c>
    </row>
    <row r="7572" spans="1:5">
      <c r="A7572" s="119">
        <f t="shared" si="123"/>
        <v>7513</v>
      </c>
      <c r="B7572" s="1145"/>
      <c r="D7572" s="2" t="str">
        <f t="shared" si="122"/>
        <v>OK</v>
      </c>
      <c r="E7572" s="2" t="s">
        <v>78</v>
      </c>
    </row>
    <row r="7573" spans="1:5">
      <c r="A7573" s="119">
        <f t="shared" si="123"/>
        <v>7514</v>
      </c>
      <c r="B7573" s="1145"/>
      <c r="D7573" s="2" t="str">
        <f t="shared" si="122"/>
        <v>OK</v>
      </c>
      <c r="E7573" s="2" t="s">
        <v>78</v>
      </c>
    </row>
    <row r="7574" spans="1:5">
      <c r="A7574" s="119">
        <f t="shared" si="123"/>
        <v>7515</v>
      </c>
      <c r="B7574" s="1145"/>
      <c r="D7574" s="2" t="str">
        <f t="shared" si="122"/>
        <v>OK</v>
      </c>
      <c r="E7574" s="2" t="s">
        <v>78</v>
      </c>
    </row>
    <row r="7575" spans="1:5">
      <c r="A7575" s="119">
        <f t="shared" si="123"/>
        <v>7516</v>
      </c>
      <c r="B7575" s="1145"/>
      <c r="D7575" s="2" t="str">
        <f t="shared" si="122"/>
        <v>OK</v>
      </c>
      <c r="E7575" s="2" t="s">
        <v>78</v>
      </c>
    </row>
    <row r="7576" spans="1:5">
      <c r="A7576" s="119">
        <f t="shared" si="123"/>
        <v>7517</v>
      </c>
      <c r="B7576" s="1145"/>
      <c r="D7576" s="2" t="str">
        <f t="shared" si="122"/>
        <v>OK</v>
      </c>
      <c r="E7576" s="2" t="s">
        <v>78</v>
      </c>
    </row>
    <row r="7577" spans="1:5">
      <c r="A7577" s="119">
        <f t="shared" si="123"/>
        <v>7518</v>
      </c>
      <c r="B7577" s="1145"/>
      <c r="D7577" s="2" t="str">
        <f t="shared" si="122"/>
        <v>OK</v>
      </c>
      <c r="E7577" s="2" t="s">
        <v>78</v>
      </c>
    </row>
    <row r="7578" spans="1:5">
      <c r="A7578" s="119">
        <f t="shared" si="123"/>
        <v>7519</v>
      </c>
      <c r="B7578" s="1145"/>
      <c r="D7578" s="2" t="str">
        <f t="shared" si="122"/>
        <v>OK</v>
      </c>
      <c r="E7578" s="2" t="s">
        <v>78</v>
      </c>
    </row>
    <row r="7579" spans="1:5">
      <c r="A7579" s="119">
        <f t="shared" si="123"/>
        <v>7520</v>
      </c>
      <c r="B7579" s="1145"/>
      <c r="D7579" s="2" t="str">
        <f t="shared" si="122"/>
        <v>OK</v>
      </c>
      <c r="E7579" s="2" t="s">
        <v>78</v>
      </c>
    </row>
    <row r="7580" spans="1:5">
      <c r="A7580" s="119">
        <f t="shared" si="123"/>
        <v>7521</v>
      </c>
      <c r="B7580" s="1145"/>
      <c r="D7580" s="2" t="str">
        <f t="shared" si="122"/>
        <v>OK</v>
      </c>
      <c r="E7580" s="2" t="s">
        <v>78</v>
      </c>
    </row>
    <row r="7581" spans="1:5">
      <c r="A7581" s="119">
        <f t="shared" si="123"/>
        <v>7522</v>
      </c>
      <c r="B7581" s="1145"/>
      <c r="D7581" s="2" t="str">
        <f t="shared" si="122"/>
        <v>OK</v>
      </c>
      <c r="E7581" s="2" t="s">
        <v>78</v>
      </c>
    </row>
    <row r="7582" spans="1:5">
      <c r="A7582" s="119">
        <f t="shared" si="123"/>
        <v>7523</v>
      </c>
      <c r="B7582" s="1145"/>
      <c r="D7582" s="2" t="str">
        <f t="shared" si="122"/>
        <v>OK</v>
      </c>
      <c r="E7582" s="2" t="s">
        <v>78</v>
      </c>
    </row>
    <row r="7583" spans="1:5">
      <c r="A7583" s="119">
        <f t="shared" si="123"/>
        <v>7524</v>
      </c>
      <c r="B7583" s="1145"/>
      <c r="D7583" s="2" t="str">
        <f t="shared" si="122"/>
        <v>OK</v>
      </c>
      <c r="E7583" s="2" t="s">
        <v>78</v>
      </c>
    </row>
    <row r="7584" spans="1:5">
      <c r="A7584" s="119">
        <f t="shared" si="123"/>
        <v>7525</v>
      </c>
      <c r="B7584" s="1145"/>
      <c r="D7584" s="2" t="str">
        <f t="shared" si="122"/>
        <v>OK</v>
      </c>
      <c r="E7584" s="2" t="s">
        <v>78</v>
      </c>
    </row>
    <row r="7585" spans="1:5">
      <c r="A7585" s="119">
        <f t="shared" si="123"/>
        <v>7526</v>
      </c>
      <c r="B7585" s="1145"/>
      <c r="D7585" s="2" t="str">
        <f t="shared" si="122"/>
        <v>OK</v>
      </c>
      <c r="E7585" s="2" t="s">
        <v>78</v>
      </c>
    </row>
    <row r="7586" spans="1:5">
      <c r="A7586" s="119">
        <f t="shared" si="123"/>
        <v>7527</v>
      </c>
      <c r="B7586" s="1145"/>
      <c r="D7586" s="2" t="str">
        <f t="shared" si="122"/>
        <v>OK</v>
      </c>
      <c r="E7586" s="2" t="s">
        <v>78</v>
      </c>
    </row>
    <row r="7587" spans="1:5">
      <c r="A7587" s="119">
        <f t="shared" si="123"/>
        <v>7528</v>
      </c>
      <c r="B7587" s="1145"/>
      <c r="D7587" s="2" t="str">
        <f t="shared" si="122"/>
        <v>OK</v>
      </c>
      <c r="E7587" s="2" t="s">
        <v>78</v>
      </c>
    </row>
    <row r="7588" spans="1:5">
      <c r="A7588">
        <f t="shared" si="123"/>
        <v>7529</v>
      </c>
      <c r="B7588" s="1144">
        <f>'Cap Outlay Deprec 32'!E3</f>
        <v>0</v>
      </c>
      <c r="D7588" s="2" t="str">
        <f t="shared" si="122"/>
        <v>Error?</v>
      </c>
      <c r="E7588" s="2" t="s">
        <v>19</v>
      </c>
    </row>
    <row r="7589" spans="1:5">
      <c r="A7589">
        <f t="shared" si="123"/>
        <v>7530</v>
      </c>
      <c r="B7589" s="1144">
        <f>'Cap Outlay Deprec 32'!F3</f>
        <v>0</v>
      </c>
      <c r="D7589" s="2" t="str">
        <f t="shared" si="122"/>
        <v>Error?</v>
      </c>
      <c r="E7589" s="2" t="s">
        <v>19</v>
      </c>
    </row>
    <row r="7590" spans="1:5">
      <c r="A7590">
        <f t="shared" si="123"/>
        <v>7531</v>
      </c>
      <c r="B7590" s="1144">
        <f>'Cap Outlay Deprec 32'!H3</f>
        <v>0</v>
      </c>
      <c r="D7590" s="2" t="str">
        <f t="shared" si="122"/>
        <v>Error?</v>
      </c>
      <c r="E7590" s="2" t="s">
        <v>19</v>
      </c>
    </row>
    <row r="7591" spans="1:5">
      <c r="A7591">
        <f t="shared" si="123"/>
        <v>7532</v>
      </c>
      <c r="B7591" s="1144">
        <f>'Cap Outlay Deprec 32'!I3</f>
        <v>0</v>
      </c>
      <c r="D7591" s="2" t="str">
        <f t="shared" si="122"/>
        <v>Error?</v>
      </c>
      <c r="E7591" s="2" t="s">
        <v>19</v>
      </c>
    </row>
    <row r="7592" spans="1:5">
      <c r="A7592">
        <f t="shared" si="123"/>
        <v>7533</v>
      </c>
      <c r="B7592" s="1144">
        <f>'Cap Outlay Deprec 32'!J3</f>
        <v>0</v>
      </c>
      <c r="D7592" s="2" t="str">
        <f t="shared" si="122"/>
        <v>Error?</v>
      </c>
      <c r="E7592" s="2" t="s">
        <v>19</v>
      </c>
    </row>
    <row r="7593" spans="1:5">
      <c r="A7593">
        <f t="shared" si="123"/>
        <v>7534</v>
      </c>
      <c r="B7593" s="1144">
        <f>'Cap Outlay Deprec 32'!K3</f>
        <v>0</v>
      </c>
      <c r="D7593" s="2" t="str">
        <f t="shared" si="122"/>
        <v>Error?</v>
      </c>
      <c r="E7593" s="2" t="s">
        <v>19</v>
      </c>
    </row>
    <row r="7594" spans="1:5">
      <c r="A7594">
        <f t="shared" si="123"/>
        <v>7535</v>
      </c>
      <c r="B7594" s="1144">
        <f>'Cap Outlay Deprec 32'!L3</f>
        <v>0</v>
      </c>
      <c r="D7594" s="2" t="str">
        <f t="shared" si="122"/>
        <v>Error?</v>
      </c>
      <c r="E7594" s="2" t="s">
        <v>19</v>
      </c>
    </row>
    <row r="7595" spans="1:5">
      <c r="A7595">
        <f t="shared" si="123"/>
        <v>7536</v>
      </c>
      <c r="B7595" s="1144">
        <f>'Cap Outlay Deprec 32'!C6</f>
        <v>0</v>
      </c>
      <c r="D7595" s="2" t="str">
        <f t="shared" si="122"/>
        <v>Error?</v>
      </c>
      <c r="E7595" s="2" t="s">
        <v>19</v>
      </c>
    </row>
    <row r="7596" spans="1:5">
      <c r="A7596">
        <f t="shared" si="123"/>
        <v>7537</v>
      </c>
      <c r="B7596" s="1144">
        <f>'Cap Outlay Deprec 32'!D6</f>
        <v>0</v>
      </c>
      <c r="D7596" s="2" t="str">
        <f t="shared" si="122"/>
        <v>Error?</v>
      </c>
      <c r="E7596" s="2" t="s">
        <v>19</v>
      </c>
    </row>
    <row r="7597" spans="1:5">
      <c r="A7597">
        <f t="shared" si="123"/>
        <v>7538</v>
      </c>
      <c r="B7597" s="1144">
        <f>'Cap Outlay Deprec 32'!E6</f>
        <v>0</v>
      </c>
      <c r="D7597" s="2" t="str">
        <f t="shared" si="122"/>
        <v>Error?</v>
      </c>
      <c r="E7597" s="2" t="s">
        <v>19</v>
      </c>
    </row>
    <row r="7598" spans="1:5">
      <c r="A7598">
        <f t="shared" si="123"/>
        <v>7539</v>
      </c>
      <c r="B7598" s="1144">
        <f>'Cap Outlay Deprec 32'!F6</f>
        <v>0</v>
      </c>
      <c r="D7598" s="2" t="str">
        <f t="shared" si="122"/>
        <v>Error?</v>
      </c>
      <c r="E7598" s="2" t="s">
        <v>19</v>
      </c>
    </row>
    <row r="7599" spans="1:5">
      <c r="A7599">
        <f t="shared" si="123"/>
        <v>7540</v>
      </c>
      <c r="B7599" s="1144">
        <f>'Cap Outlay Deprec 32'!H6</f>
        <v>0</v>
      </c>
      <c r="D7599" s="2" t="str">
        <f t="shared" si="122"/>
        <v>Error?</v>
      </c>
      <c r="E7599" s="2" t="s">
        <v>19</v>
      </c>
    </row>
    <row r="7600" spans="1:5">
      <c r="A7600">
        <f t="shared" si="123"/>
        <v>7541</v>
      </c>
      <c r="B7600" s="1144">
        <f>'Cap Outlay Deprec 32'!I6</f>
        <v>0</v>
      </c>
      <c r="D7600" s="2" t="str">
        <f t="shared" si="122"/>
        <v>Error?</v>
      </c>
      <c r="E7600" s="2" t="s">
        <v>19</v>
      </c>
    </row>
    <row r="7601" spans="1:5">
      <c r="A7601">
        <f t="shared" si="123"/>
        <v>7542</v>
      </c>
      <c r="B7601" s="1144">
        <f>'Cap Outlay Deprec 32'!J6</f>
        <v>0</v>
      </c>
      <c r="D7601" s="2" t="str">
        <f t="shared" si="122"/>
        <v>Error?</v>
      </c>
      <c r="E7601" s="2" t="s">
        <v>19</v>
      </c>
    </row>
    <row r="7602" spans="1:5">
      <c r="A7602">
        <f t="shared" si="123"/>
        <v>7543</v>
      </c>
      <c r="B7602" s="1144">
        <f>'Cap Outlay Deprec 32'!K6</f>
        <v>0</v>
      </c>
      <c r="D7602" s="2" t="str">
        <f t="shared" si="122"/>
        <v>Error?</v>
      </c>
      <c r="E7602" s="2" t="s">
        <v>19</v>
      </c>
    </row>
    <row r="7603" spans="1:5">
      <c r="A7603">
        <f t="shared" si="123"/>
        <v>7544</v>
      </c>
      <c r="B7603" s="1144">
        <f>'Cap Outlay Deprec 32'!L6</f>
        <v>0</v>
      </c>
      <c r="D7603" s="2" t="str">
        <f t="shared" si="122"/>
        <v>Error?</v>
      </c>
      <c r="E7603" s="2" t="s">
        <v>19</v>
      </c>
    </row>
    <row r="7604" spans="1:5">
      <c r="A7604">
        <f t="shared" si="123"/>
        <v>7545</v>
      </c>
      <c r="B7604" s="1144">
        <f>'Cap Outlay Deprec 32'!C9</f>
        <v>1640826</v>
      </c>
      <c r="D7604" s="2" t="str">
        <f t="shared" si="122"/>
        <v>Error?</v>
      </c>
      <c r="E7604" s="2" t="s">
        <v>19</v>
      </c>
    </row>
    <row r="7605" spans="1:5">
      <c r="A7605">
        <f t="shared" si="123"/>
        <v>7546</v>
      </c>
      <c r="B7605" s="1144">
        <f>'Cap Outlay Deprec 32'!D9</f>
        <v>62890</v>
      </c>
      <c r="D7605" s="2" t="str">
        <f t="shared" si="122"/>
        <v>Error?</v>
      </c>
      <c r="E7605" s="2" t="s">
        <v>19</v>
      </c>
    </row>
    <row r="7606" spans="1:5">
      <c r="A7606">
        <f t="shared" si="123"/>
        <v>7547</v>
      </c>
      <c r="B7606" s="1144">
        <f>'Cap Outlay Deprec 32'!E9</f>
        <v>0</v>
      </c>
      <c r="D7606" s="2" t="str">
        <f t="shared" si="122"/>
        <v>Error?</v>
      </c>
      <c r="E7606" s="2" t="s">
        <v>19</v>
      </c>
    </row>
    <row r="7607" spans="1:5">
      <c r="A7607">
        <f t="shared" si="123"/>
        <v>7548</v>
      </c>
      <c r="B7607" s="1144">
        <f>'Cap Outlay Deprec 32'!F9</f>
        <v>1703716</v>
      </c>
      <c r="D7607" s="2" t="str">
        <f t="shared" si="122"/>
        <v>Error?</v>
      </c>
      <c r="E7607" s="2" t="s">
        <v>19</v>
      </c>
    </row>
    <row r="7608" spans="1:5">
      <c r="A7608">
        <f t="shared" si="123"/>
        <v>7549</v>
      </c>
      <c r="B7608" s="1144">
        <f>'Cap Outlay Deprec 32'!H9</f>
        <v>1236648</v>
      </c>
      <c r="D7608" s="2" t="str">
        <f t="shared" si="122"/>
        <v>Error?</v>
      </c>
      <c r="E7608" s="2" t="s">
        <v>19</v>
      </c>
    </row>
    <row r="7609" spans="1:5">
      <c r="A7609">
        <f t="shared" si="123"/>
        <v>7550</v>
      </c>
      <c r="B7609" s="1144">
        <f>'Cap Outlay Deprec 32'!I9</f>
        <v>85186</v>
      </c>
      <c r="D7609" s="2" t="str">
        <f t="shared" si="122"/>
        <v>Error?</v>
      </c>
      <c r="E7609" s="2" t="s">
        <v>19</v>
      </c>
    </row>
    <row r="7610" spans="1:5">
      <c r="A7610">
        <f t="shared" si="123"/>
        <v>7551</v>
      </c>
      <c r="B7610" s="1144">
        <f>'Cap Outlay Deprec 32'!J9</f>
        <v>0</v>
      </c>
      <c r="D7610" s="2" t="str">
        <f t="shared" si="122"/>
        <v>Error?</v>
      </c>
      <c r="E7610" s="2" t="s">
        <v>19</v>
      </c>
    </row>
    <row r="7611" spans="1:5">
      <c r="A7611">
        <f t="shared" si="123"/>
        <v>7552</v>
      </c>
      <c r="B7611" s="1144">
        <f>'Cap Outlay Deprec 32'!K9</f>
        <v>1321834</v>
      </c>
      <c r="D7611" s="2" t="str">
        <f t="shared" si="122"/>
        <v>Error?</v>
      </c>
      <c r="E7611" s="2" t="s">
        <v>19</v>
      </c>
    </row>
    <row r="7612" spans="1:5">
      <c r="A7612">
        <f t="shared" si="123"/>
        <v>7553</v>
      </c>
      <c r="B7612" s="1144">
        <f>'Cap Outlay Deprec 32'!L9</f>
        <v>381882</v>
      </c>
      <c r="D7612" s="2" t="str">
        <f t="shared" si="122"/>
        <v>Error?</v>
      </c>
      <c r="E7612" s="2" t="s">
        <v>19</v>
      </c>
    </row>
    <row r="7613" spans="1:5">
      <c r="A7613">
        <f t="shared" si="123"/>
        <v>7554</v>
      </c>
      <c r="B7613" s="1144">
        <f>'Cap Outlay Deprec 32'!C14</f>
        <v>0</v>
      </c>
      <c r="D7613" s="2" t="str">
        <f t="shared" ref="D7613:D7676" si="124">IF(ISBLANK(B7613),"OK",IF(A7613-B7613=0,"OK","Error?"))</f>
        <v>Error?</v>
      </c>
      <c r="E7613" s="2" t="s">
        <v>19</v>
      </c>
    </row>
    <row r="7614" spans="1:5">
      <c r="A7614">
        <f t="shared" si="123"/>
        <v>7555</v>
      </c>
      <c r="B7614" s="1144">
        <f>'Cap Outlay Deprec 32'!D14</f>
        <v>0</v>
      </c>
      <c r="D7614" s="2" t="str">
        <f t="shared" si="124"/>
        <v>Error?</v>
      </c>
      <c r="E7614" s="2" t="s">
        <v>19</v>
      </c>
    </row>
    <row r="7615" spans="1:5">
      <c r="A7615">
        <f t="shared" si="123"/>
        <v>7556</v>
      </c>
      <c r="B7615" s="1144">
        <f>'Cap Outlay Deprec 32'!E14</f>
        <v>0</v>
      </c>
      <c r="D7615" s="2" t="str">
        <f t="shared" si="124"/>
        <v>Error?</v>
      </c>
      <c r="E7615" s="2" t="s">
        <v>19</v>
      </c>
    </row>
    <row r="7616" spans="1:5">
      <c r="A7616">
        <f t="shared" si="123"/>
        <v>7557</v>
      </c>
      <c r="B7616" s="1144">
        <f>'Cap Outlay Deprec 32'!F14</f>
        <v>0</v>
      </c>
      <c r="D7616" s="2" t="str">
        <f t="shared" si="124"/>
        <v>Error?</v>
      </c>
      <c r="E7616" s="2" t="s">
        <v>19</v>
      </c>
    </row>
    <row r="7617" spans="1:5">
      <c r="A7617">
        <f t="shared" si="123"/>
        <v>7558</v>
      </c>
      <c r="B7617" s="1144">
        <f>'Cap Outlay Deprec 32'!H14</f>
        <v>0</v>
      </c>
      <c r="D7617" s="2" t="str">
        <f t="shared" si="124"/>
        <v>Error?</v>
      </c>
      <c r="E7617" s="2" t="s">
        <v>19</v>
      </c>
    </row>
    <row r="7618" spans="1:5">
      <c r="A7618">
        <f t="shared" si="123"/>
        <v>7559</v>
      </c>
      <c r="B7618" s="1144">
        <f>'Cap Outlay Deprec 32'!I14</f>
        <v>0</v>
      </c>
      <c r="D7618" s="2" t="str">
        <f t="shared" si="124"/>
        <v>Error?</v>
      </c>
      <c r="E7618" s="2" t="s">
        <v>19</v>
      </c>
    </row>
    <row r="7619" spans="1:5">
      <c r="A7619">
        <f t="shared" si="123"/>
        <v>7560</v>
      </c>
      <c r="B7619" s="1144">
        <f>'Cap Outlay Deprec 32'!J14</f>
        <v>0</v>
      </c>
      <c r="D7619" s="2" t="str">
        <f t="shared" si="124"/>
        <v>Error?</v>
      </c>
      <c r="E7619" s="2" t="s">
        <v>19</v>
      </c>
    </row>
    <row r="7620" spans="1:5">
      <c r="A7620">
        <f t="shared" si="123"/>
        <v>7561</v>
      </c>
      <c r="B7620" s="1144">
        <f>'Cap Outlay Deprec 32'!K14</f>
        <v>0</v>
      </c>
      <c r="D7620" s="2" t="str">
        <f t="shared" si="124"/>
        <v>Error?</v>
      </c>
      <c r="E7620" s="2" t="s">
        <v>19</v>
      </c>
    </row>
    <row r="7621" spans="1:5">
      <c r="A7621">
        <f t="shared" si="123"/>
        <v>7562</v>
      </c>
      <c r="B7621" s="1144">
        <f>'Cap Outlay Deprec 32'!L14</f>
        <v>0</v>
      </c>
      <c r="D7621" s="2" t="str">
        <f t="shared" si="124"/>
        <v>Error?</v>
      </c>
      <c r="E7621" s="2" t="s">
        <v>19</v>
      </c>
    </row>
    <row r="7622" spans="1:5">
      <c r="A7622">
        <f t="shared" si="123"/>
        <v>7563</v>
      </c>
      <c r="B7622" s="1144">
        <f>'Cap Outlay Deprec 32'!F17</f>
        <v>381005</v>
      </c>
      <c r="D7622" s="2" t="str">
        <f t="shared" si="124"/>
        <v>Error?</v>
      </c>
      <c r="E7622" s="2" t="s">
        <v>19</v>
      </c>
    </row>
    <row r="7623" spans="1:5">
      <c r="A7623">
        <f t="shared" si="123"/>
        <v>7564</v>
      </c>
      <c r="B7623" s="1144">
        <f>'Cap Outlay Deprec 32'!I17</f>
        <v>38100.5</v>
      </c>
      <c r="D7623" s="2" t="str">
        <f t="shared" si="124"/>
        <v>Error?</v>
      </c>
      <c r="E7623" s="2" t="s">
        <v>19</v>
      </c>
    </row>
    <row r="7624" spans="1:5">
      <c r="A7624" s="119">
        <f t="shared" si="123"/>
        <v>7565</v>
      </c>
      <c r="B7624" s="1144"/>
      <c r="D7624" s="2" t="str">
        <f t="shared" si="124"/>
        <v>OK</v>
      </c>
      <c r="E7624" s="4" t="s">
        <v>1089</v>
      </c>
    </row>
    <row r="7625" spans="1:5">
      <c r="A7625" s="119">
        <f t="shared" si="123"/>
        <v>7566</v>
      </c>
      <c r="B7625" s="1144"/>
      <c r="D7625" s="2" t="str">
        <f t="shared" si="124"/>
        <v>OK</v>
      </c>
      <c r="E7625" s="4" t="s">
        <v>1089</v>
      </c>
    </row>
    <row r="7626" spans="1:5">
      <c r="A7626">
        <f t="shared" si="123"/>
        <v>7567</v>
      </c>
      <c r="B7626" s="1144"/>
      <c r="D7626" s="2" t="str">
        <f t="shared" si="124"/>
        <v>OK</v>
      </c>
      <c r="E7626" s="2" t="s">
        <v>19</v>
      </c>
    </row>
    <row r="7627" spans="1:5">
      <c r="A7627" s="119">
        <f t="shared" si="123"/>
        <v>7568</v>
      </c>
      <c r="B7627" s="1144"/>
      <c r="D7627" s="2" t="str">
        <f t="shared" si="124"/>
        <v>OK</v>
      </c>
      <c r="E7627" s="4" t="s">
        <v>1089</v>
      </c>
    </row>
    <row r="7628" spans="1:5">
      <c r="A7628" s="119">
        <f t="shared" ref="A7628:A7648" si="125">A7627+1</f>
        <v>7569</v>
      </c>
      <c r="B7628" s="1144"/>
      <c r="D7628" s="2" t="str">
        <f t="shared" si="124"/>
        <v>OK</v>
      </c>
      <c r="E7628" s="4" t="s">
        <v>1089</v>
      </c>
    </row>
    <row r="7629" spans="1:5">
      <c r="A7629">
        <f t="shared" si="125"/>
        <v>7570</v>
      </c>
      <c r="B7629" s="1144">
        <f>'Cap Outlay Deprec 32'!I18</f>
        <v>690690.5</v>
      </c>
      <c r="D7629" s="2" t="str">
        <f t="shared" si="124"/>
        <v>Error?</v>
      </c>
      <c r="E7629" s="2" t="s">
        <v>19</v>
      </c>
    </row>
    <row r="7630" spans="1:5">
      <c r="A7630" s="119">
        <f t="shared" si="125"/>
        <v>7571</v>
      </c>
      <c r="B7630" s="1144"/>
      <c r="D7630" s="2" t="str">
        <f t="shared" si="124"/>
        <v>OK</v>
      </c>
      <c r="E7630" s="2" t="s">
        <v>19</v>
      </c>
    </row>
    <row r="7631" spans="1:5">
      <c r="A7631" s="119">
        <f t="shared" si="125"/>
        <v>7572</v>
      </c>
      <c r="B7631" s="1144"/>
      <c r="D7631" s="2" t="str">
        <f t="shared" si="124"/>
        <v>OK</v>
      </c>
      <c r="E7631" s="4" t="s">
        <v>1089</v>
      </c>
    </row>
    <row r="7632" spans="1:5">
      <c r="A7632" s="119">
        <f t="shared" si="125"/>
        <v>7573</v>
      </c>
      <c r="B7632" s="1144"/>
      <c r="D7632" s="2" t="str">
        <f t="shared" si="124"/>
        <v>OK</v>
      </c>
      <c r="E7632" s="4" t="s">
        <v>1089</v>
      </c>
    </row>
    <row r="7633" spans="1:6">
      <c r="A7633" s="119">
        <f t="shared" si="125"/>
        <v>7574</v>
      </c>
      <c r="B7633" s="1145"/>
      <c r="D7633" s="2" t="str">
        <f t="shared" si="124"/>
        <v>OK</v>
      </c>
      <c r="E7633" s="4" t="s">
        <v>1468</v>
      </c>
    </row>
    <row r="7634" spans="1:6">
      <c r="A7634">
        <f t="shared" si="125"/>
        <v>7575</v>
      </c>
      <c r="B7634" s="1144">
        <f>'Revenues 10-15'!G108</f>
        <v>0</v>
      </c>
      <c r="D7634" s="2" t="str">
        <f t="shared" si="124"/>
        <v>Error?</v>
      </c>
      <c r="E7634" s="2" t="s">
        <v>79</v>
      </c>
    </row>
    <row r="7635" spans="1:6">
      <c r="A7635">
        <f t="shared" si="125"/>
        <v>7576</v>
      </c>
      <c r="B7635" s="1144">
        <f>'Revenues 10-15'!H108</f>
        <v>0</v>
      </c>
      <c r="D7635" s="2" t="str">
        <f t="shared" si="124"/>
        <v>Error?</v>
      </c>
      <c r="E7635" s="2" t="s">
        <v>79</v>
      </c>
    </row>
    <row r="7636" spans="1:6">
      <c r="A7636">
        <f t="shared" si="125"/>
        <v>7577</v>
      </c>
      <c r="B7636" s="1144">
        <f>'Revenues 10-15'!J108</f>
        <v>0</v>
      </c>
      <c r="D7636" s="2" t="str">
        <f t="shared" si="124"/>
        <v>Error?</v>
      </c>
      <c r="E7636" s="2" t="s">
        <v>79</v>
      </c>
    </row>
    <row r="7637" spans="1:6">
      <c r="A7637">
        <f t="shared" si="125"/>
        <v>7578</v>
      </c>
      <c r="B7637" s="1144">
        <f>'Revenues 10-15'!K108</f>
        <v>0</v>
      </c>
      <c r="D7637" s="2" t="str">
        <f t="shared" si="124"/>
        <v>Error?</v>
      </c>
      <c r="E7637" s="2" t="s">
        <v>79</v>
      </c>
    </row>
    <row r="7638" spans="1:6">
      <c r="A7638" s="119">
        <f t="shared" si="125"/>
        <v>7579</v>
      </c>
      <c r="B7638" s="1145"/>
      <c r="D7638" s="2" t="str">
        <f t="shared" si="124"/>
        <v>OK</v>
      </c>
      <c r="E7638" s="4" t="s">
        <v>1468</v>
      </c>
    </row>
    <row r="7639" spans="1:6">
      <c r="A7639" s="119">
        <f t="shared" si="125"/>
        <v>7580</v>
      </c>
      <c r="B7639" s="1145"/>
      <c r="D7639" s="2" t="str">
        <f t="shared" si="124"/>
        <v>OK</v>
      </c>
      <c r="E7639" s="4" t="s">
        <v>1468</v>
      </c>
      <c r="F7639" s="2"/>
    </row>
    <row r="7640" spans="1:6">
      <c r="A7640" s="119">
        <f t="shared" si="125"/>
        <v>7581</v>
      </c>
      <c r="B7640" s="1145"/>
      <c r="D7640" s="2" t="str">
        <f t="shared" si="124"/>
        <v>OK</v>
      </c>
      <c r="E7640" s="4" t="s">
        <v>1468</v>
      </c>
    </row>
    <row r="7641" spans="1:6">
      <c r="A7641" s="119">
        <f t="shared" si="125"/>
        <v>7582</v>
      </c>
      <c r="B7641" s="1145"/>
      <c r="D7641" s="2" t="str">
        <f t="shared" si="124"/>
        <v>OK</v>
      </c>
      <c r="E7641" s="4" t="s">
        <v>1468</v>
      </c>
    </row>
    <row r="7642" spans="1:6">
      <c r="A7642" s="119">
        <f t="shared" si="125"/>
        <v>7583</v>
      </c>
      <c r="B7642" s="1145"/>
      <c r="D7642" s="2" t="str">
        <f t="shared" si="124"/>
        <v>OK</v>
      </c>
      <c r="E7642" s="4" t="s">
        <v>1468</v>
      </c>
    </row>
    <row r="7643" spans="1:6">
      <c r="A7643" s="119">
        <f t="shared" si="125"/>
        <v>7584</v>
      </c>
      <c r="B7643" s="1145"/>
      <c r="D7643" s="2" t="str">
        <f t="shared" si="124"/>
        <v>OK</v>
      </c>
      <c r="E7643" s="4" t="s">
        <v>1468</v>
      </c>
    </row>
    <row r="7644" spans="1:6">
      <c r="A7644" s="119">
        <f t="shared" si="125"/>
        <v>7585</v>
      </c>
      <c r="B7644" s="1145"/>
      <c r="D7644" s="2" t="str">
        <f t="shared" si="124"/>
        <v>OK</v>
      </c>
      <c r="E7644" s="4" t="s">
        <v>1468</v>
      </c>
    </row>
    <row r="7645" spans="1:6">
      <c r="A7645" s="119">
        <f t="shared" si="125"/>
        <v>7586</v>
      </c>
      <c r="B7645" s="1145"/>
      <c r="D7645" s="2" t="str">
        <f t="shared" si="124"/>
        <v>OK</v>
      </c>
      <c r="E7645" s="4" t="s">
        <v>1468</v>
      </c>
    </row>
    <row r="7646" spans="1:6">
      <c r="A7646" s="119">
        <f t="shared" si="125"/>
        <v>7587</v>
      </c>
      <c r="B7646" s="1145"/>
      <c r="D7646" s="2" t="str">
        <f t="shared" si="124"/>
        <v>OK</v>
      </c>
      <c r="E7646" s="4" t="s">
        <v>1468</v>
      </c>
    </row>
    <row r="7647" spans="1:6">
      <c r="A7647" s="119">
        <f t="shared" si="125"/>
        <v>7588</v>
      </c>
      <c r="B7647" s="1145"/>
      <c r="D7647" s="2" t="str">
        <f t="shared" si="124"/>
        <v>OK</v>
      </c>
      <c r="E7647" s="4" t="s">
        <v>1468</v>
      </c>
    </row>
    <row r="7648" spans="1:6">
      <c r="A7648" s="119">
        <f t="shared" si="125"/>
        <v>7589</v>
      </c>
      <c r="B7648" s="1145"/>
      <c r="D7648" s="2" t="str">
        <f t="shared" si="124"/>
        <v>OK</v>
      </c>
      <c r="E7648" s="4" t="s">
        <v>1468</v>
      </c>
    </row>
    <row r="7649" spans="1:5">
      <c r="A7649">
        <v>7590</v>
      </c>
      <c r="B7649" s="1144">
        <f>'Acct Summary 7-9'!C55</f>
        <v>0</v>
      </c>
      <c r="D7649" s="2" t="str">
        <f t="shared" si="124"/>
        <v>Error?</v>
      </c>
      <c r="E7649" s="2" t="s">
        <v>754</v>
      </c>
    </row>
    <row r="7650" spans="1:5">
      <c r="A7650">
        <v>7591</v>
      </c>
      <c r="B7650" s="1144">
        <f>'Acct Summary 7-9'!D55</f>
        <v>0</v>
      </c>
      <c r="D7650" s="2" t="str">
        <f t="shared" si="124"/>
        <v>Error?</v>
      </c>
      <c r="E7650" s="2" t="s">
        <v>754</v>
      </c>
    </row>
    <row r="7651" spans="1:5">
      <c r="A7651">
        <v>7592</v>
      </c>
      <c r="B7651" s="1144">
        <f>'Acct Summary 7-9'!H55</f>
        <v>0</v>
      </c>
      <c r="D7651" s="2" t="str">
        <f t="shared" si="124"/>
        <v>Error?</v>
      </c>
      <c r="E7651" s="2" t="s">
        <v>754</v>
      </c>
    </row>
    <row r="7652" spans="1:5">
      <c r="A7652">
        <v>7593</v>
      </c>
      <c r="B7652" s="1144">
        <f>'Acct Summary 7-9'!C56</f>
        <v>0</v>
      </c>
      <c r="D7652" s="2" t="str">
        <f t="shared" si="124"/>
        <v>Error?</v>
      </c>
      <c r="E7652" s="2" t="s">
        <v>754</v>
      </c>
    </row>
    <row r="7653" spans="1:5">
      <c r="A7653">
        <v>7594</v>
      </c>
      <c r="B7653" s="1144">
        <f>'Acct Summary 7-9'!D56</f>
        <v>0</v>
      </c>
      <c r="D7653" s="2" t="str">
        <f t="shared" si="124"/>
        <v>Error?</v>
      </c>
      <c r="E7653" s="2" t="s">
        <v>754</v>
      </c>
    </row>
    <row r="7654" spans="1:5">
      <c r="A7654">
        <v>7595</v>
      </c>
      <c r="B7654" s="1144">
        <f>'Acct Summary 7-9'!H56</f>
        <v>0</v>
      </c>
      <c r="D7654" s="2" t="str">
        <f t="shared" si="124"/>
        <v>Error?</v>
      </c>
      <c r="E7654" s="2" t="s">
        <v>754</v>
      </c>
    </row>
    <row r="7655" spans="1:5">
      <c r="A7655">
        <v>7596</v>
      </c>
      <c r="B7655" s="1144">
        <f>'Acct Summary 7-9'!C57</f>
        <v>0</v>
      </c>
      <c r="D7655" s="2" t="str">
        <f t="shared" si="124"/>
        <v>Error?</v>
      </c>
      <c r="E7655" s="2" t="s">
        <v>754</v>
      </c>
    </row>
    <row r="7656" spans="1:5">
      <c r="A7656">
        <v>7597</v>
      </c>
      <c r="B7656" s="1144">
        <f>'Acct Summary 7-9'!D57</f>
        <v>0</v>
      </c>
      <c r="D7656" s="2" t="str">
        <f t="shared" si="124"/>
        <v>Error?</v>
      </c>
      <c r="E7656" s="2" t="s">
        <v>754</v>
      </c>
    </row>
    <row r="7657" spans="1:5">
      <c r="A7657">
        <v>7598</v>
      </c>
      <c r="B7657" s="1144">
        <f>'Acct Summary 7-9'!H57</f>
        <v>0</v>
      </c>
      <c r="D7657" s="2" t="str">
        <f t="shared" si="124"/>
        <v>Error?</v>
      </c>
      <c r="E7657" s="2" t="s">
        <v>754</v>
      </c>
    </row>
    <row r="7658" spans="1:5">
      <c r="A7658">
        <v>7599</v>
      </c>
      <c r="B7658" s="1144">
        <f>'Acct Summary 7-9'!C59</f>
        <v>0</v>
      </c>
      <c r="D7658" s="2" t="str">
        <f t="shared" si="124"/>
        <v>Error?</v>
      </c>
      <c r="E7658" s="2" t="s">
        <v>754</v>
      </c>
    </row>
    <row r="7659" spans="1:5">
      <c r="A7659">
        <v>7600</v>
      </c>
      <c r="B7659" s="1144">
        <f>'Acct Summary 7-9'!D59</f>
        <v>0</v>
      </c>
      <c r="D7659" s="2" t="str">
        <f t="shared" si="124"/>
        <v>Error?</v>
      </c>
      <c r="E7659" s="2" t="s">
        <v>754</v>
      </c>
    </row>
    <row r="7660" spans="1:5">
      <c r="A7660">
        <v>7601</v>
      </c>
      <c r="B7660" s="1144">
        <f>'Acct Summary 7-9'!H59</f>
        <v>0</v>
      </c>
      <c r="D7660" s="2" t="str">
        <f t="shared" si="124"/>
        <v>Error?</v>
      </c>
      <c r="E7660" s="2" t="s">
        <v>754</v>
      </c>
    </row>
    <row r="7661" spans="1:5">
      <c r="A7661">
        <v>7602</v>
      </c>
      <c r="B7661" s="1144">
        <f>'Acct Summary 7-9'!C60</f>
        <v>0</v>
      </c>
      <c r="D7661" s="2" t="str">
        <f t="shared" si="124"/>
        <v>Error?</v>
      </c>
      <c r="E7661" s="2" t="s">
        <v>754</v>
      </c>
    </row>
    <row r="7662" spans="1:5">
      <c r="A7662">
        <v>7603</v>
      </c>
      <c r="B7662" s="1144">
        <f>'Acct Summary 7-9'!D60</f>
        <v>0</v>
      </c>
      <c r="D7662" s="2" t="str">
        <f t="shared" si="124"/>
        <v>Error?</v>
      </c>
      <c r="E7662" s="2" t="s">
        <v>754</v>
      </c>
    </row>
    <row r="7663" spans="1:5">
      <c r="A7663">
        <v>7604</v>
      </c>
      <c r="B7663" s="1144">
        <f>'Acct Summary 7-9'!H60</f>
        <v>0</v>
      </c>
      <c r="D7663" s="2" t="str">
        <f t="shared" si="124"/>
        <v>Error?</v>
      </c>
      <c r="E7663" s="2" t="s">
        <v>754</v>
      </c>
    </row>
    <row r="7664" spans="1:5">
      <c r="A7664">
        <v>7605</v>
      </c>
      <c r="B7664" s="1144">
        <f>'Acct Summary 7-9'!C61</f>
        <v>0</v>
      </c>
      <c r="D7664" s="2" t="str">
        <f t="shared" si="124"/>
        <v>Error?</v>
      </c>
      <c r="E7664" s="2" t="s">
        <v>754</v>
      </c>
    </row>
    <row r="7665" spans="1:5">
      <c r="A7665">
        <v>7606</v>
      </c>
      <c r="B7665" s="1144">
        <f>'Acct Summary 7-9'!D61</f>
        <v>0</v>
      </c>
      <c r="D7665" s="2" t="str">
        <f t="shared" si="124"/>
        <v>Error?</v>
      </c>
      <c r="E7665" s="2" t="s">
        <v>754</v>
      </c>
    </row>
    <row r="7666" spans="1:5">
      <c r="A7666">
        <v>7607</v>
      </c>
      <c r="B7666" s="1144">
        <f>'Acct Summary 7-9'!H61</f>
        <v>0</v>
      </c>
      <c r="D7666" s="2" t="str">
        <f t="shared" si="124"/>
        <v>Error?</v>
      </c>
      <c r="E7666" s="2" t="s">
        <v>754</v>
      </c>
    </row>
    <row r="7667" spans="1:5">
      <c r="A7667">
        <v>7608</v>
      </c>
      <c r="B7667" s="1144">
        <f>'Acct Summary 7-9'!C63</f>
        <v>0</v>
      </c>
      <c r="D7667" s="2" t="str">
        <f t="shared" si="124"/>
        <v>Error?</v>
      </c>
      <c r="E7667" s="2" t="s">
        <v>754</v>
      </c>
    </row>
    <row r="7668" spans="1:5">
      <c r="A7668">
        <v>7609</v>
      </c>
      <c r="B7668" s="1144">
        <f>'Acct Summary 7-9'!D63</f>
        <v>0</v>
      </c>
      <c r="D7668" s="2" t="str">
        <f t="shared" si="124"/>
        <v>Error?</v>
      </c>
      <c r="E7668" s="2" t="s">
        <v>754</v>
      </c>
    </row>
    <row r="7669" spans="1:5">
      <c r="A7669">
        <v>7610</v>
      </c>
      <c r="B7669" s="1144">
        <f>'Acct Summary 7-9'!C64</f>
        <v>0</v>
      </c>
      <c r="D7669" s="2" t="str">
        <f t="shared" si="124"/>
        <v>Error?</v>
      </c>
      <c r="E7669" s="2" t="s">
        <v>754</v>
      </c>
    </row>
    <row r="7670" spans="1:5">
      <c r="A7670">
        <v>7611</v>
      </c>
      <c r="B7670" s="1144">
        <f>'Acct Summary 7-9'!D64</f>
        <v>0</v>
      </c>
      <c r="D7670" s="2" t="str">
        <f t="shared" si="124"/>
        <v>Error?</v>
      </c>
      <c r="E7670" s="2" t="s">
        <v>754</v>
      </c>
    </row>
    <row r="7671" spans="1:5">
      <c r="A7671">
        <v>7612</v>
      </c>
      <c r="B7671" s="1144">
        <f>'Acct Summary 7-9'!C65</f>
        <v>0</v>
      </c>
      <c r="D7671" s="2" t="str">
        <f t="shared" si="124"/>
        <v>Error?</v>
      </c>
      <c r="E7671" s="2" t="s">
        <v>754</v>
      </c>
    </row>
    <row r="7672" spans="1:5">
      <c r="A7672">
        <v>7613</v>
      </c>
      <c r="B7672" s="1144">
        <f>'Acct Summary 7-9'!D65</f>
        <v>0</v>
      </c>
      <c r="D7672" s="2" t="str">
        <f t="shared" si="124"/>
        <v>Error?</v>
      </c>
      <c r="E7672" s="2" t="s">
        <v>754</v>
      </c>
    </row>
    <row r="7673" spans="1:5">
      <c r="A7673">
        <v>7614</v>
      </c>
      <c r="B7673" s="1144">
        <f>'Acct Summary 7-9'!C67</f>
        <v>0</v>
      </c>
      <c r="D7673" s="2" t="str">
        <f t="shared" si="124"/>
        <v>Error?</v>
      </c>
      <c r="E7673" s="2" t="s">
        <v>754</v>
      </c>
    </row>
    <row r="7674" spans="1:5">
      <c r="A7674">
        <v>7615</v>
      </c>
      <c r="B7674" s="1144">
        <f>'Acct Summary 7-9'!D67</f>
        <v>0</v>
      </c>
      <c r="D7674" s="2" t="str">
        <f t="shared" si="124"/>
        <v>Error?</v>
      </c>
      <c r="E7674" s="2" t="s">
        <v>754</v>
      </c>
    </row>
    <row r="7675" spans="1:5">
      <c r="A7675">
        <v>7616</v>
      </c>
      <c r="B7675" s="1144">
        <f>'Acct Summary 7-9'!C68</f>
        <v>0</v>
      </c>
      <c r="D7675" s="2" t="str">
        <f t="shared" si="124"/>
        <v>Error?</v>
      </c>
      <c r="E7675" s="2" t="s">
        <v>754</v>
      </c>
    </row>
    <row r="7676" spans="1:5">
      <c r="A7676">
        <v>7617</v>
      </c>
      <c r="B7676" s="1144">
        <f>'Acct Summary 7-9'!D68</f>
        <v>0</v>
      </c>
      <c r="D7676" s="2" t="str">
        <f t="shared" si="124"/>
        <v>Error?</v>
      </c>
      <c r="E7676" s="2" t="s">
        <v>754</v>
      </c>
    </row>
    <row r="7677" spans="1:5">
      <c r="A7677">
        <v>7618</v>
      </c>
      <c r="B7677" s="1144">
        <f>'Acct Summary 7-9'!C69</f>
        <v>0</v>
      </c>
      <c r="D7677" s="2" t="str">
        <f t="shared" ref="D7677:D7740" si="126">IF(ISBLANK(B7677),"OK",IF(A7677-B7677=0,"OK","Error?"))</f>
        <v>Error?</v>
      </c>
      <c r="E7677" s="2" t="s">
        <v>754</v>
      </c>
    </row>
    <row r="7678" spans="1:5">
      <c r="A7678">
        <v>7619</v>
      </c>
      <c r="B7678" s="1144">
        <f>'Acct Summary 7-9'!D69</f>
        <v>0</v>
      </c>
      <c r="D7678" s="2" t="str">
        <f t="shared" si="126"/>
        <v>Error?</v>
      </c>
      <c r="E7678" s="2" t="s">
        <v>754</v>
      </c>
    </row>
    <row r="7679" spans="1:5">
      <c r="A7679">
        <v>7620</v>
      </c>
      <c r="B7679" s="1144">
        <f>'Acct Summary 7-9'!C71</f>
        <v>0</v>
      </c>
      <c r="D7679" s="2" t="str">
        <f t="shared" si="126"/>
        <v>Error?</v>
      </c>
      <c r="E7679" s="2" t="s">
        <v>754</v>
      </c>
    </row>
    <row r="7680" spans="1:5">
      <c r="A7680">
        <v>7621</v>
      </c>
      <c r="B7680" s="1144">
        <f>'Acct Summary 7-9'!D71</f>
        <v>0</v>
      </c>
      <c r="D7680" s="2" t="str">
        <f t="shared" si="126"/>
        <v>Error?</v>
      </c>
      <c r="E7680" s="2" t="s">
        <v>754</v>
      </c>
    </row>
    <row r="7681" spans="1:5">
      <c r="A7681">
        <v>7622</v>
      </c>
      <c r="B7681" s="1144">
        <f>'Acct Summary 7-9'!C72</f>
        <v>0</v>
      </c>
      <c r="D7681" s="2" t="str">
        <f t="shared" si="126"/>
        <v>Error?</v>
      </c>
      <c r="E7681" s="2" t="s">
        <v>754</v>
      </c>
    </row>
    <row r="7682" spans="1:5">
      <c r="A7682">
        <v>7623</v>
      </c>
      <c r="B7682" s="1144">
        <f>'Acct Summary 7-9'!D72</f>
        <v>0</v>
      </c>
      <c r="D7682" s="2" t="str">
        <f t="shared" si="126"/>
        <v>Error?</v>
      </c>
      <c r="E7682" s="2" t="s">
        <v>754</v>
      </c>
    </row>
    <row r="7683" spans="1:5">
      <c r="A7683">
        <v>7624</v>
      </c>
      <c r="B7683" s="1144">
        <f>'Acct Summary 7-9'!C73</f>
        <v>0</v>
      </c>
      <c r="D7683" s="2" t="str">
        <f t="shared" si="126"/>
        <v>Error?</v>
      </c>
      <c r="E7683" s="2" t="s">
        <v>754</v>
      </c>
    </row>
    <row r="7684" spans="1:5">
      <c r="A7684">
        <v>7625</v>
      </c>
      <c r="B7684" s="1144">
        <f>'Acct Summary 7-9'!D73</f>
        <v>0</v>
      </c>
      <c r="D7684" s="2" t="str">
        <f t="shared" si="126"/>
        <v>Error?</v>
      </c>
      <c r="E7684" s="2" t="s">
        <v>754</v>
      </c>
    </row>
    <row r="7685" spans="1:5">
      <c r="A7685">
        <v>7626</v>
      </c>
      <c r="B7685" s="1144">
        <f>'Revenues 10-15'!C198</f>
        <v>0</v>
      </c>
      <c r="D7685" s="2" t="str">
        <f t="shared" si="126"/>
        <v>Error?</v>
      </c>
      <c r="E7685" s="2" t="s">
        <v>754</v>
      </c>
    </row>
    <row r="7686" spans="1:5">
      <c r="A7686" s="119">
        <v>7627</v>
      </c>
      <c r="B7686" s="1144"/>
      <c r="D7686" s="2" t="str">
        <f t="shared" si="126"/>
        <v>OK</v>
      </c>
      <c r="E7686" s="2" t="s">
        <v>754</v>
      </c>
    </row>
    <row r="7687" spans="1:5">
      <c r="A7687" s="119">
        <v>7628</v>
      </c>
      <c r="B7687" s="1144"/>
      <c r="D7687" s="2" t="str">
        <f t="shared" si="126"/>
        <v>OK</v>
      </c>
      <c r="E7687" s="2" t="s">
        <v>754</v>
      </c>
    </row>
    <row r="7688" spans="1:5">
      <c r="A7688" s="119">
        <v>7629</v>
      </c>
      <c r="B7688" s="1144"/>
      <c r="D7688" s="2" t="str">
        <f t="shared" si="126"/>
        <v>OK</v>
      </c>
      <c r="E7688" s="2" t="s">
        <v>754</v>
      </c>
    </row>
    <row r="7689" spans="1:5">
      <c r="A7689" s="119">
        <v>7630</v>
      </c>
      <c r="B7689" s="1144"/>
      <c r="D7689" s="2" t="str">
        <f t="shared" si="126"/>
        <v>OK</v>
      </c>
      <c r="E7689" s="2" t="s">
        <v>754</v>
      </c>
    </row>
    <row r="7690" spans="1:5">
      <c r="A7690" s="119">
        <v>7631</v>
      </c>
      <c r="B7690" s="1144"/>
      <c r="D7690" s="2" t="str">
        <f t="shared" si="126"/>
        <v>OK</v>
      </c>
      <c r="E7690" s="2" t="s">
        <v>754</v>
      </c>
    </row>
    <row r="7691" spans="1:5">
      <c r="A7691" s="119">
        <v>7632</v>
      </c>
      <c r="B7691" s="1144"/>
      <c r="D7691" s="2" t="str">
        <f t="shared" si="126"/>
        <v>OK</v>
      </c>
      <c r="E7691" s="2" t="s">
        <v>754</v>
      </c>
    </row>
    <row r="7692" spans="1:5">
      <c r="A7692" s="119">
        <v>7633</v>
      </c>
      <c r="B7692" s="1144"/>
      <c r="D7692" s="2" t="str">
        <f t="shared" si="126"/>
        <v>OK</v>
      </c>
      <c r="E7692" s="2" t="s">
        <v>754</v>
      </c>
    </row>
    <row r="7693" spans="1:5">
      <c r="A7693" s="119">
        <v>7634</v>
      </c>
      <c r="B7693" s="1144"/>
      <c r="D7693" s="2" t="str">
        <f t="shared" si="126"/>
        <v>OK</v>
      </c>
      <c r="E7693" s="2" t="s">
        <v>754</v>
      </c>
    </row>
    <row r="7694" spans="1:5">
      <c r="A7694" s="119">
        <v>7635</v>
      </c>
      <c r="B7694" s="1144"/>
      <c r="D7694" s="2" t="str">
        <f t="shared" si="126"/>
        <v>OK</v>
      </c>
      <c r="E7694" s="2" t="s">
        <v>754</v>
      </c>
    </row>
    <row r="7695" spans="1:5">
      <c r="A7695" s="119">
        <v>7636</v>
      </c>
      <c r="B7695" s="1144"/>
      <c r="D7695" s="2" t="str">
        <f t="shared" si="126"/>
        <v>OK</v>
      </c>
      <c r="E7695" s="2" t="s">
        <v>754</v>
      </c>
    </row>
    <row r="7696" spans="1:5">
      <c r="A7696" s="119">
        <v>7637</v>
      </c>
      <c r="B7696" s="1144"/>
      <c r="D7696" s="2" t="str">
        <f t="shared" si="126"/>
        <v>OK</v>
      </c>
      <c r="E7696" s="2" t="s">
        <v>754</v>
      </c>
    </row>
    <row r="7697" spans="1:5">
      <c r="A7697" s="119">
        <v>7638</v>
      </c>
      <c r="B7697" s="1144"/>
      <c r="D7697" s="2" t="str">
        <f t="shared" si="126"/>
        <v>OK</v>
      </c>
      <c r="E7697" s="2" t="s">
        <v>754</v>
      </c>
    </row>
    <row r="7698" spans="1:5">
      <c r="A7698" s="119">
        <v>7639</v>
      </c>
      <c r="B7698" s="1144"/>
      <c r="D7698" s="2" t="str">
        <f t="shared" si="126"/>
        <v>OK</v>
      </c>
      <c r="E7698" s="2" t="s">
        <v>754</v>
      </c>
    </row>
    <row r="7699" spans="1:5">
      <c r="A7699" s="119">
        <v>7640</v>
      </c>
      <c r="B7699" s="1144"/>
      <c r="D7699" s="2" t="str">
        <f t="shared" si="126"/>
        <v>OK</v>
      </c>
      <c r="E7699" s="2" t="s">
        <v>754</v>
      </c>
    </row>
    <row r="7700" spans="1:5">
      <c r="A7700" s="119">
        <v>7641</v>
      </c>
      <c r="B7700" s="1144"/>
      <c r="D7700" s="2" t="str">
        <f t="shared" si="126"/>
        <v>OK</v>
      </c>
      <c r="E7700" s="2" t="s">
        <v>754</v>
      </c>
    </row>
    <row r="7701" spans="1:5">
      <c r="A7701" s="119">
        <v>7642</v>
      </c>
      <c r="B7701" s="1144"/>
      <c r="D7701" s="2" t="str">
        <f t="shared" si="126"/>
        <v>OK</v>
      </c>
      <c r="E7701" s="2" t="s">
        <v>754</v>
      </c>
    </row>
    <row r="7702" spans="1:5">
      <c r="A7702" s="119">
        <v>7643</v>
      </c>
      <c r="B7702" s="1144"/>
      <c r="D7702" s="2" t="str">
        <f t="shared" si="126"/>
        <v>OK</v>
      </c>
      <c r="E7702" s="2" t="s">
        <v>754</v>
      </c>
    </row>
    <row r="7703" spans="1:5">
      <c r="A7703" s="119">
        <v>7644</v>
      </c>
      <c r="B7703" s="1144"/>
      <c r="D7703" s="2" t="str">
        <f t="shared" si="126"/>
        <v>OK</v>
      </c>
      <c r="E7703" s="2" t="s">
        <v>754</v>
      </c>
    </row>
    <row r="7704" spans="1:5">
      <c r="A7704">
        <v>7645</v>
      </c>
      <c r="B7704" s="1144">
        <f>'Revenues 10-15'!H169</f>
        <v>0</v>
      </c>
      <c r="D7704" s="2" t="str">
        <f t="shared" si="126"/>
        <v>Error?</v>
      </c>
      <c r="E7704" s="2" t="s">
        <v>754</v>
      </c>
    </row>
    <row r="7705" spans="1:5">
      <c r="A7705">
        <v>7646</v>
      </c>
      <c r="B7705" s="1144">
        <f>'Expenditures 16-24'!I66</f>
        <v>0</v>
      </c>
      <c r="D7705" s="2" t="str">
        <f t="shared" si="126"/>
        <v>Error?</v>
      </c>
      <c r="E7705" s="2" t="s">
        <v>754</v>
      </c>
    </row>
    <row r="7706" spans="1:5">
      <c r="A7706">
        <v>7647</v>
      </c>
      <c r="B7706" s="1144">
        <f>'Rest Tax Levies-Tort Im 27'!J3</f>
        <v>0</v>
      </c>
      <c r="D7706" s="2" t="str">
        <f t="shared" si="126"/>
        <v>Error?</v>
      </c>
      <c r="E7706" s="2" t="s">
        <v>754</v>
      </c>
    </row>
    <row r="7707" spans="1:5">
      <c r="A7707">
        <v>7648</v>
      </c>
      <c r="B7707" s="1144">
        <f>'Rest Tax Levies-Tort Im 27'!K3</f>
        <v>0</v>
      </c>
      <c r="D7707" s="2" t="str">
        <f t="shared" si="126"/>
        <v>Error?</v>
      </c>
      <c r="E7707" s="2" t="s">
        <v>754</v>
      </c>
    </row>
    <row r="7708" spans="1:5">
      <c r="A7708">
        <v>7649</v>
      </c>
      <c r="B7708" s="1144">
        <f>'Rest Tax Levies-Tort Im 27'!J6</f>
        <v>0</v>
      </c>
      <c r="D7708" s="2" t="str">
        <f t="shared" si="126"/>
        <v>Error?</v>
      </c>
      <c r="E7708" s="2" t="s">
        <v>754</v>
      </c>
    </row>
    <row r="7709" spans="1:5">
      <c r="A7709">
        <v>7650</v>
      </c>
      <c r="B7709" s="1144">
        <f>'Rest Tax Levies-Tort Im 27'!K6</f>
        <v>0</v>
      </c>
      <c r="D7709" s="2" t="str">
        <f t="shared" si="126"/>
        <v>Error?</v>
      </c>
      <c r="E7709" s="2" t="s">
        <v>754</v>
      </c>
    </row>
    <row r="7710" spans="1:5">
      <c r="A7710">
        <v>7651</v>
      </c>
      <c r="B7710" s="1144">
        <f>'Rest Tax Levies-Tort Im 27'!K7</f>
        <v>0</v>
      </c>
      <c r="D7710" s="2" t="str">
        <f t="shared" si="126"/>
        <v>Error?</v>
      </c>
      <c r="E7710" s="2" t="s">
        <v>754</v>
      </c>
    </row>
    <row r="7711" spans="1:5">
      <c r="A7711">
        <v>7652</v>
      </c>
      <c r="B7711" s="1144">
        <f>'Rest Tax Levies-Tort Im 27'!J8</f>
        <v>0</v>
      </c>
      <c r="D7711" s="2" t="str">
        <f t="shared" si="126"/>
        <v>Error?</v>
      </c>
      <c r="E7711" s="2" t="s">
        <v>754</v>
      </c>
    </row>
    <row r="7712" spans="1:5">
      <c r="A7712">
        <v>7653</v>
      </c>
      <c r="B7712" s="1144">
        <f>'Rest Tax Levies-Tort Im 27'!K9</f>
        <v>0</v>
      </c>
      <c r="D7712" s="2" t="str">
        <f t="shared" si="126"/>
        <v>Error?</v>
      </c>
      <c r="E7712" s="2" t="s">
        <v>754</v>
      </c>
    </row>
    <row r="7713" spans="1:6">
      <c r="A7713">
        <v>7654</v>
      </c>
      <c r="B7713" s="1144">
        <f>'Rest Tax Levies-Tort Im 27'!J10</f>
        <v>0</v>
      </c>
      <c r="D7713" s="2" t="str">
        <f t="shared" si="126"/>
        <v>Error?</v>
      </c>
      <c r="E7713" s="2" t="s">
        <v>754</v>
      </c>
    </row>
    <row r="7714" spans="1:6">
      <c r="A7714">
        <v>7655</v>
      </c>
      <c r="B7714" s="1144">
        <f>'Rest Tax Levies-Tort Im 27'!K10</f>
        <v>0</v>
      </c>
      <c r="D7714" s="2" t="str">
        <f t="shared" si="126"/>
        <v>Error?</v>
      </c>
      <c r="E7714" s="2" t="s">
        <v>754</v>
      </c>
    </row>
    <row r="7715" spans="1:6">
      <c r="A7715">
        <v>7656</v>
      </c>
      <c r="B7715" s="1144">
        <f>'Rest Tax Levies-Tort Im 27'!J11</f>
        <v>0</v>
      </c>
      <c r="D7715" s="2" t="str">
        <f t="shared" si="126"/>
        <v>Error?</v>
      </c>
      <c r="E7715" s="2" t="s">
        <v>754</v>
      </c>
    </row>
    <row r="7716" spans="1:6">
      <c r="A7716">
        <v>7657</v>
      </c>
      <c r="B7716" s="1144">
        <f>'Rest Tax Levies-Tort Im 27'!J12</f>
        <v>0</v>
      </c>
      <c r="D7716" s="2" t="str">
        <f t="shared" si="126"/>
        <v>Error?</v>
      </c>
      <c r="E7716" s="2" t="s">
        <v>754</v>
      </c>
    </row>
    <row r="7717" spans="1:6">
      <c r="A7717">
        <v>7658</v>
      </c>
      <c r="B7717" s="1144">
        <f>'Rest Tax Levies-Tort Im 27'!K12</f>
        <v>0</v>
      </c>
      <c r="D7717" s="2" t="str">
        <f t="shared" si="126"/>
        <v>Error?</v>
      </c>
      <c r="E7717" s="2" t="s">
        <v>754</v>
      </c>
    </row>
    <row r="7718" spans="1:6">
      <c r="A7718">
        <v>7659</v>
      </c>
      <c r="B7718" s="1144">
        <f>'Rest Tax Levies-Tort Im 27'!H14</f>
        <v>588880</v>
      </c>
      <c r="D7718" s="2" t="str">
        <f t="shared" si="126"/>
        <v>Error?</v>
      </c>
      <c r="E7718" s="2" t="s">
        <v>754</v>
      </c>
    </row>
    <row r="7719" spans="1:6">
      <c r="A7719">
        <v>7660</v>
      </c>
      <c r="B7719" s="1144">
        <f>'Rest Tax Levies-Tort Im 27'!K14</f>
        <v>0</v>
      </c>
      <c r="D7719" s="2" t="str">
        <f t="shared" si="126"/>
        <v>Error?</v>
      </c>
      <c r="E7719" s="2" t="s">
        <v>754</v>
      </c>
    </row>
    <row r="7720" spans="1:6">
      <c r="A7720">
        <v>7661</v>
      </c>
      <c r="B7720" s="1144">
        <f>'Rest Tax Levies-Tort Im 27'!J15</f>
        <v>0</v>
      </c>
      <c r="D7720" s="2" t="str">
        <f t="shared" si="126"/>
        <v>Error?</v>
      </c>
      <c r="E7720" s="2" t="s">
        <v>754</v>
      </c>
    </row>
    <row r="7721" spans="1:6">
      <c r="A7721">
        <v>7662</v>
      </c>
      <c r="B7721" s="1144">
        <f>'Rest Tax Levies-Tort Im 27'!K15</f>
        <v>0</v>
      </c>
      <c r="D7721" s="2" t="str">
        <f t="shared" si="126"/>
        <v>Error?</v>
      </c>
      <c r="E7721" s="2" t="s">
        <v>754</v>
      </c>
    </row>
    <row r="7722" spans="1:6">
      <c r="A7722">
        <v>7663</v>
      </c>
      <c r="B7722" s="1144">
        <f>'Rest Tax Levies-Tort Im 27'!J18</f>
        <v>0</v>
      </c>
      <c r="D7722" s="2" t="str">
        <f t="shared" si="126"/>
        <v>Error?</v>
      </c>
      <c r="E7722" s="2" t="s">
        <v>754</v>
      </c>
    </row>
    <row r="7723" spans="1:6">
      <c r="A7723">
        <v>7664</v>
      </c>
      <c r="B7723" s="1144">
        <f>'Rest Tax Levies-Tort Im 27'!J19</f>
        <v>0</v>
      </c>
      <c r="D7723" s="2" t="str">
        <f t="shared" si="126"/>
        <v>Error?</v>
      </c>
      <c r="E7723" s="2" t="s">
        <v>754</v>
      </c>
    </row>
    <row r="7724" spans="1:6">
      <c r="A7724">
        <v>7665</v>
      </c>
      <c r="B7724" s="1144">
        <f>'Rest Tax Levies-Tort Im 27'!J20</f>
        <v>0</v>
      </c>
      <c r="D7724" s="2" t="str">
        <f t="shared" si="126"/>
        <v>Error?</v>
      </c>
      <c r="E7724" s="2" t="s">
        <v>754</v>
      </c>
      <c r="F7724" s="2"/>
    </row>
    <row r="7725" spans="1:6">
      <c r="A7725">
        <v>7666</v>
      </c>
      <c r="B7725" s="1144">
        <f>'Rest Tax Levies-Tort Im 27'!J21</f>
        <v>0</v>
      </c>
      <c r="D7725" s="2" t="str">
        <f t="shared" si="126"/>
        <v>Error?</v>
      </c>
      <c r="E7725" s="2" t="s">
        <v>754</v>
      </c>
    </row>
    <row r="7726" spans="1:6">
      <c r="A7726">
        <v>7667</v>
      </c>
      <c r="B7726" s="1144">
        <f>'Revenues 10-15'!E105</f>
        <v>0</v>
      </c>
      <c r="D7726" s="2" t="str">
        <f t="shared" si="126"/>
        <v>Error?</v>
      </c>
      <c r="E7726" s="2" t="s">
        <v>754</v>
      </c>
    </row>
    <row r="7727" spans="1:6">
      <c r="A7727">
        <v>7668</v>
      </c>
      <c r="B7727" s="1144">
        <f>'Rest Tax Levies-Tort Im 27'!K22</f>
        <v>0</v>
      </c>
      <c r="D7727" s="2" t="str">
        <f t="shared" si="126"/>
        <v>Error?</v>
      </c>
      <c r="E7727" s="2" t="s">
        <v>754</v>
      </c>
    </row>
    <row r="7728" spans="1:6">
      <c r="A7728">
        <v>7669</v>
      </c>
      <c r="B7728" s="1144">
        <f>'Rest Tax Levies-Tort Im 27'!J23</f>
        <v>0</v>
      </c>
      <c r="D7728" s="2" t="str">
        <f t="shared" si="126"/>
        <v>Error?</v>
      </c>
      <c r="E7728" s="2" t="s">
        <v>754</v>
      </c>
    </row>
    <row r="7729" spans="1:6">
      <c r="A7729">
        <v>7670</v>
      </c>
      <c r="B7729" s="1144">
        <f>'Revenues 10-15'!H105</f>
        <v>0</v>
      </c>
      <c r="D7729" s="2" t="str">
        <f t="shared" si="126"/>
        <v>Error?</v>
      </c>
      <c r="E7729" s="2" t="s">
        <v>754</v>
      </c>
    </row>
    <row r="7730" spans="1:6">
      <c r="A7730">
        <v>7671</v>
      </c>
      <c r="B7730" s="1144">
        <f>'Rest Tax Levies-Tort Im 27'!J24</f>
        <v>0</v>
      </c>
      <c r="D7730" s="2" t="str">
        <f t="shared" si="126"/>
        <v>Error?</v>
      </c>
      <c r="E7730" s="2" t="s">
        <v>754</v>
      </c>
    </row>
    <row r="7731" spans="1:6">
      <c r="A7731">
        <v>7672</v>
      </c>
      <c r="B7731" s="1144">
        <f>'Rest Tax Levies-Tort Im 27'!K24</f>
        <v>0</v>
      </c>
      <c r="D7731" s="2" t="str">
        <f t="shared" si="126"/>
        <v>Error?</v>
      </c>
      <c r="E7731" s="2" t="s">
        <v>754</v>
      </c>
    </row>
    <row r="7732" spans="1:6">
      <c r="A7732">
        <v>7673</v>
      </c>
      <c r="B7732" s="1144">
        <f>'Rest Tax Levies-Tort Im 27'!G25</f>
        <v>0</v>
      </c>
      <c r="D7732" s="2" t="str">
        <f t="shared" si="126"/>
        <v>Error?</v>
      </c>
      <c r="E7732" s="2" t="s">
        <v>754</v>
      </c>
    </row>
    <row r="7733" spans="1:6">
      <c r="A7733">
        <v>7674</v>
      </c>
      <c r="B7733" s="1144">
        <f>'Rest Tax Levies-Tort Im 27'!H25</f>
        <v>0</v>
      </c>
      <c r="D7733" s="2" t="str">
        <f t="shared" si="126"/>
        <v>Error?</v>
      </c>
      <c r="E7733" s="2" t="s">
        <v>754</v>
      </c>
    </row>
    <row r="7734" spans="1:6">
      <c r="A7734">
        <v>7675</v>
      </c>
      <c r="B7734" s="1144">
        <f>'Rest Tax Levies-Tort Im 27'!I25</f>
        <v>0</v>
      </c>
      <c r="D7734" s="2" t="str">
        <f t="shared" si="126"/>
        <v>Error?</v>
      </c>
      <c r="E7734" s="2" t="s">
        <v>754</v>
      </c>
    </row>
    <row r="7735" spans="1:6">
      <c r="A7735">
        <v>7676</v>
      </c>
      <c r="B7735" s="1144">
        <f>'Rest Tax Levies-Tort Im 27'!J25</f>
        <v>0</v>
      </c>
      <c r="D7735" s="2" t="str">
        <f t="shared" si="126"/>
        <v>Error?</v>
      </c>
      <c r="E7735" s="2" t="s">
        <v>754</v>
      </c>
    </row>
    <row r="7736" spans="1:6">
      <c r="A7736">
        <v>7677</v>
      </c>
      <c r="B7736" s="1144">
        <f>'Rest Tax Levies-Tort Im 27'!K25</f>
        <v>0</v>
      </c>
      <c r="D7736" s="2" t="str">
        <f t="shared" si="126"/>
        <v>Error?</v>
      </c>
      <c r="E7736" s="2" t="s">
        <v>754</v>
      </c>
    </row>
    <row r="7737" spans="1:6">
      <c r="A7737">
        <v>7678</v>
      </c>
      <c r="B7737" s="1144">
        <f>'Rest Tax Levies-Tort Im 27'!G26</f>
        <v>305047</v>
      </c>
      <c r="D7737" s="2" t="str">
        <f t="shared" si="126"/>
        <v>Error?</v>
      </c>
      <c r="E7737" s="2" t="s">
        <v>754</v>
      </c>
    </row>
    <row r="7738" spans="1:6">
      <c r="A7738">
        <v>7679</v>
      </c>
      <c r="B7738" s="1144">
        <f>'Rest Tax Levies-Tort Im 27'!H26</f>
        <v>0</v>
      </c>
      <c r="D7738" s="2" t="str">
        <f t="shared" si="126"/>
        <v>Error?</v>
      </c>
      <c r="E7738" s="2" t="s">
        <v>754</v>
      </c>
    </row>
    <row r="7739" spans="1:6">
      <c r="A7739">
        <v>7680</v>
      </c>
      <c r="B7739" s="1144">
        <f>'Rest Tax Levies-Tort Im 27'!I26</f>
        <v>0</v>
      </c>
      <c r="D7739" s="2" t="str">
        <f t="shared" si="126"/>
        <v>Error?</v>
      </c>
      <c r="E7739" s="2" t="s">
        <v>754</v>
      </c>
    </row>
    <row r="7740" spans="1:6">
      <c r="A7740">
        <v>7681</v>
      </c>
      <c r="B7740" s="1144">
        <f>'Rest Tax Levies-Tort Im 27'!J26</f>
        <v>0</v>
      </c>
      <c r="D7740" s="2" t="str">
        <f t="shared" si="126"/>
        <v>Error?</v>
      </c>
      <c r="E7740" s="2" t="s">
        <v>754</v>
      </c>
    </row>
    <row r="7741" spans="1:6">
      <c r="A7741">
        <v>7682</v>
      </c>
      <c r="B7741" s="1144">
        <f>'Rest Tax Levies-Tort Im 27'!K26</f>
        <v>0</v>
      </c>
      <c r="D7741" s="2" t="str">
        <f t="shared" ref="D7741:D7804" si="127">IF(ISBLANK(B7741),"OK",IF(A7741-B7741=0,"OK","Error?"))</f>
        <v>Error?</v>
      </c>
      <c r="E7741" s="2" t="s">
        <v>754</v>
      </c>
    </row>
    <row r="7742" spans="1:6">
      <c r="A7742" s="119">
        <v>7683</v>
      </c>
      <c r="B7742" s="1144"/>
      <c r="D7742" s="2" t="str">
        <f t="shared" si="127"/>
        <v>OK</v>
      </c>
      <c r="E7742" s="4" t="s">
        <v>1089</v>
      </c>
    </row>
    <row r="7743" spans="1:6">
      <c r="A7743">
        <v>7684</v>
      </c>
      <c r="B7743" s="1144">
        <f>'Expenditures 16-24'!H444</f>
        <v>0</v>
      </c>
      <c r="D7743" s="2" t="str">
        <f t="shared" si="127"/>
        <v>Error?</v>
      </c>
      <c r="E7743" s="2" t="s">
        <v>754</v>
      </c>
    </row>
    <row r="7744" spans="1:6">
      <c r="A7744">
        <v>7685</v>
      </c>
      <c r="B7744" s="1144">
        <f>'Expenditures 16-24'!K444</f>
        <v>0</v>
      </c>
      <c r="D7744" s="2" t="str">
        <f t="shared" si="127"/>
        <v>Error?</v>
      </c>
      <c r="E7744" s="2" t="s">
        <v>754</v>
      </c>
      <c r="F7744" s="1"/>
    </row>
    <row r="7745" spans="1:6">
      <c r="A7745">
        <v>7686</v>
      </c>
      <c r="B7745" s="1144">
        <f>'Revenues 10-15'!E268</f>
        <v>0</v>
      </c>
      <c r="D7745" s="2" t="str">
        <f t="shared" si="127"/>
        <v>Error?</v>
      </c>
      <c r="E7745" s="2" t="s">
        <v>754</v>
      </c>
    </row>
    <row r="7746" spans="1:6">
      <c r="A7746">
        <v>7687</v>
      </c>
      <c r="B7746" s="1144">
        <f>'Acct Summary 7-9'!C25</f>
        <v>200000</v>
      </c>
      <c r="D7746" s="2" t="str">
        <f t="shared" si="127"/>
        <v>Error?</v>
      </c>
      <c r="E7746" s="4" t="s">
        <v>1088</v>
      </c>
    </row>
    <row r="7747" spans="1:6">
      <c r="A7747">
        <v>7688</v>
      </c>
      <c r="B7747" s="1144">
        <f>'Acct Summary 7-9'!D25</f>
        <v>4002095</v>
      </c>
      <c r="D7747" s="2" t="str">
        <f t="shared" si="127"/>
        <v>Error?</v>
      </c>
      <c r="E7747" s="4" t="s">
        <v>1088</v>
      </c>
      <c r="F7747" s="2" t="s">
        <v>755</v>
      </c>
    </row>
    <row r="7748" spans="1:6">
      <c r="A7748">
        <v>7689</v>
      </c>
      <c r="B7748" s="1144">
        <f>'Acct Summary 7-9'!E25</f>
        <v>0</v>
      </c>
      <c r="D7748" s="2" t="str">
        <f t="shared" si="127"/>
        <v>Error?</v>
      </c>
      <c r="E7748" s="4" t="s">
        <v>1088</v>
      </c>
    </row>
    <row r="7749" spans="1:6">
      <c r="A7749">
        <v>7690</v>
      </c>
      <c r="B7749" s="1144">
        <f>'Acct Summary 7-9'!F25</f>
        <v>0</v>
      </c>
      <c r="D7749" s="2" t="str">
        <f t="shared" si="127"/>
        <v>Error?</v>
      </c>
      <c r="E7749" s="4" t="s">
        <v>1088</v>
      </c>
    </row>
    <row r="7750" spans="1:6">
      <c r="A7750">
        <v>7691</v>
      </c>
      <c r="B7750" s="1144">
        <f>'Acct Summary 7-9'!G25</f>
        <v>0</v>
      </c>
      <c r="D7750" s="2" t="str">
        <f t="shared" si="127"/>
        <v>Error?</v>
      </c>
      <c r="E7750" s="4" t="s">
        <v>1088</v>
      </c>
    </row>
    <row r="7751" spans="1:6">
      <c r="A7751">
        <v>7692</v>
      </c>
      <c r="B7751" s="1144">
        <f>'Acct Summary 7-9'!H25</f>
        <v>0</v>
      </c>
      <c r="D7751" s="2" t="str">
        <f t="shared" si="127"/>
        <v>Error?</v>
      </c>
      <c r="E7751" s="4" t="s">
        <v>1088</v>
      </c>
    </row>
    <row r="7752" spans="1:6">
      <c r="A7752">
        <v>7693</v>
      </c>
      <c r="B7752" s="1144">
        <f>'Acct Summary 7-9'!J25</f>
        <v>0</v>
      </c>
      <c r="D7752" s="2" t="str">
        <f t="shared" si="127"/>
        <v>Error?</v>
      </c>
      <c r="E7752" s="4" t="s">
        <v>1088</v>
      </c>
    </row>
    <row r="7753" spans="1:6">
      <c r="A7753">
        <v>7694</v>
      </c>
      <c r="B7753" s="1144">
        <f>'Acct Summary 7-9'!K25</f>
        <v>0</v>
      </c>
      <c r="D7753" s="2" t="str">
        <f t="shared" si="127"/>
        <v>Error?</v>
      </c>
      <c r="E7753" s="4" t="s">
        <v>1088</v>
      </c>
    </row>
    <row r="7754" spans="1:6">
      <c r="A7754" s="119">
        <v>7695</v>
      </c>
      <c r="B7754" s="1144"/>
      <c r="D7754" s="2" t="str">
        <f t="shared" si="127"/>
        <v>OK</v>
      </c>
      <c r="E7754" s="4" t="s">
        <v>1088</v>
      </c>
    </row>
    <row r="7755" spans="1:6">
      <c r="A7755" s="119">
        <v>7696</v>
      </c>
      <c r="B7755" s="1144"/>
      <c r="D7755" s="2" t="str">
        <f t="shared" si="127"/>
        <v>OK</v>
      </c>
      <c r="E7755" s="4" t="s">
        <v>1088</v>
      </c>
    </row>
    <row r="7756" spans="1:6">
      <c r="A7756">
        <v>7697</v>
      </c>
      <c r="B7756" s="1144">
        <f>'Aud Quest 2'!J83</f>
        <v>0</v>
      </c>
      <c r="D7756" s="2" t="str">
        <f t="shared" si="127"/>
        <v>Error?</v>
      </c>
      <c r="E7756" s="4" t="s">
        <v>1088</v>
      </c>
      <c r="F7756" t="s">
        <v>1180</v>
      </c>
    </row>
    <row r="7757" spans="1:6">
      <c r="A7757">
        <v>7698</v>
      </c>
      <c r="B7757" s="1144">
        <f>'Aud Quest 2'!J86</f>
        <v>16818</v>
      </c>
      <c r="D7757" s="2" t="str">
        <f t="shared" si="127"/>
        <v>Error?</v>
      </c>
      <c r="E7757" s="4" t="s">
        <v>1088</v>
      </c>
      <c r="F7757" t="s">
        <v>1180</v>
      </c>
    </row>
    <row r="7758" spans="1:6">
      <c r="A7758">
        <v>7699</v>
      </c>
      <c r="B7758" s="1144">
        <f>'Aud Quest 2'!J88</f>
        <v>16818</v>
      </c>
      <c r="D7758" s="2" t="str">
        <f t="shared" si="127"/>
        <v>Error?</v>
      </c>
      <c r="E7758" s="4" t="s">
        <v>1088</v>
      </c>
    </row>
    <row r="7759" spans="1:6">
      <c r="A7759">
        <v>7700</v>
      </c>
      <c r="B7759" s="1144">
        <f>'Revenues 10-15'!C255</f>
        <v>0</v>
      </c>
      <c r="D7759" s="2" t="str">
        <f t="shared" si="127"/>
        <v>Error?</v>
      </c>
      <c r="E7759" s="4" t="s">
        <v>1169</v>
      </c>
    </row>
    <row r="7760" spans="1:6">
      <c r="A7760">
        <v>7701</v>
      </c>
      <c r="B7760" s="1144">
        <f>'Expenditures 16-24'!E6</f>
        <v>0</v>
      </c>
      <c r="D7760" s="2" t="str">
        <f t="shared" si="127"/>
        <v>Error?</v>
      </c>
      <c r="E7760" s="4" t="s">
        <v>1177</v>
      </c>
    </row>
    <row r="7761" spans="1:5">
      <c r="A7761">
        <v>7702</v>
      </c>
      <c r="B7761" s="1144">
        <f>'Expenditures 16-24'!K6</f>
        <v>0</v>
      </c>
      <c r="D7761" s="2" t="str">
        <f t="shared" si="127"/>
        <v>Error?</v>
      </c>
      <c r="E7761" s="4"/>
    </row>
    <row r="7762" spans="1:5">
      <c r="A7762">
        <v>7703</v>
      </c>
      <c r="B7762" s="1144">
        <f>'Revenues 10-15'!F58</f>
        <v>0</v>
      </c>
      <c r="D7762" s="2" t="str">
        <f t="shared" si="127"/>
        <v>Error?</v>
      </c>
      <c r="E7762" s="4" t="s">
        <v>1193</v>
      </c>
    </row>
    <row r="7763" spans="1:5">
      <c r="A7763">
        <v>7704</v>
      </c>
      <c r="B7763" s="1144">
        <f>'Revenues 10-15'!C256</f>
        <v>0</v>
      </c>
      <c r="D7763" s="2" t="str">
        <f t="shared" si="127"/>
        <v>Error?</v>
      </c>
      <c r="E7763" s="4" t="s">
        <v>1197</v>
      </c>
    </row>
    <row r="7764" spans="1:5">
      <c r="A7764">
        <v>7705</v>
      </c>
      <c r="B7764" s="1144">
        <f>'Revenues 10-15'!D256</f>
        <v>0</v>
      </c>
      <c r="D7764" s="2" t="str">
        <f t="shared" si="127"/>
        <v>Error?</v>
      </c>
      <c r="E7764" s="4" t="s">
        <v>1197</v>
      </c>
    </row>
    <row r="7765" spans="1:5">
      <c r="A7765" s="119">
        <v>7706</v>
      </c>
      <c r="B7765" s="1144"/>
      <c r="D7765" s="2" t="str">
        <f t="shared" si="127"/>
        <v>OK</v>
      </c>
      <c r="E7765" s="4"/>
    </row>
    <row r="7766" spans="1:5">
      <c r="A7766">
        <v>7707</v>
      </c>
      <c r="B7766" s="1144">
        <f>'Revenues 10-15'!F256</f>
        <v>0</v>
      </c>
      <c r="D7766" s="2" t="str">
        <f t="shared" si="127"/>
        <v>Error?</v>
      </c>
      <c r="E7766" s="4" t="s">
        <v>1197</v>
      </c>
    </row>
    <row r="7767" spans="1:5">
      <c r="A7767">
        <v>7708</v>
      </c>
      <c r="B7767" s="1144">
        <f>'Revenues 10-15'!G256</f>
        <v>0</v>
      </c>
      <c r="D7767" s="2" t="str">
        <f t="shared" si="127"/>
        <v>Error?</v>
      </c>
      <c r="E7767" s="4" t="s">
        <v>1197</v>
      </c>
    </row>
    <row r="7768" spans="1:5">
      <c r="A7768" s="119">
        <v>7709</v>
      </c>
      <c r="B7768" s="1144"/>
      <c r="D7768" s="2" t="str">
        <f t="shared" si="127"/>
        <v>OK</v>
      </c>
      <c r="E7768" s="4"/>
    </row>
    <row r="7769" spans="1:5">
      <c r="A7769" s="119">
        <v>7710</v>
      </c>
      <c r="B7769" s="1144"/>
      <c r="D7769" s="2" t="str">
        <f t="shared" si="127"/>
        <v>OK</v>
      </c>
      <c r="E7769" s="4"/>
    </row>
    <row r="7770" spans="1:5">
      <c r="A7770" s="119">
        <v>7711</v>
      </c>
      <c r="B7770" s="1144"/>
      <c r="D7770" s="2" t="str">
        <f t="shared" si="127"/>
        <v>OK</v>
      </c>
      <c r="E7770" s="4" t="s">
        <v>1198</v>
      </c>
    </row>
    <row r="7771" spans="1:5">
      <c r="A7771">
        <v>7712</v>
      </c>
      <c r="B7771" s="1144">
        <f>'Rest Tax Levies-Tort Im 27'!J22</f>
        <v>0</v>
      </c>
      <c r="D7771" s="2" t="str">
        <f t="shared" si="127"/>
        <v>Error?</v>
      </c>
      <c r="E7771" s="4" t="s">
        <v>1249</v>
      </c>
    </row>
    <row r="7772" spans="1:5">
      <c r="A7772">
        <v>7713</v>
      </c>
      <c r="B7772" s="1144">
        <f>'Expenditures 16-24'!E137</f>
        <v>0</v>
      </c>
      <c r="D7772" s="2" t="str">
        <f t="shared" si="127"/>
        <v>Error?</v>
      </c>
      <c r="E7772" s="4" t="s">
        <v>1396</v>
      </c>
    </row>
    <row r="7773" spans="1:5">
      <c r="A7773">
        <v>7714</v>
      </c>
      <c r="B7773" s="1144">
        <f>'Expenditures 16-24'!H137</f>
        <v>0</v>
      </c>
      <c r="D7773" s="2" t="str">
        <f t="shared" si="127"/>
        <v>Error?</v>
      </c>
      <c r="E7773" s="4" t="s">
        <v>1396</v>
      </c>
    </row>
    <row r="7774" spans="1:5">
      <c r="A7774">
        <v>7715</v>
      </c>
      <c r="B7774" s="1144">
        <f>'Expenditures 16-24'!K137</f>
        <v>0</v>
      </c>
      <c r="D7774" s="2" t="str">
        <f t="shared" si="127"/>
        <v>Error?</v>
      </c>
      <c r="E7774" s="4" t="s">
        <v>1396</v>
      </c>
    </row>
    <row r="7775" spans="1:5">
      <c r="A7775">
        <v>7716</v>
      </c>
      <c r="B7775" s="1144">
        <f>'Expenditures 16-24'!H161</f>
        <v>0</v>
      </c>
      <c r="D7775" s="2" t="str">
        <f t="shared" si="127"/>
        <v>Error?</v>
      </c>
      <c r="E7775" s="4" t="s">
        <v>1396</v>
      </c>
    </row>
    <row r="7776" spans="1:5">
      <c r="A7776">
        <v>7717</v>
      </c>
      <c r="B7776" s="1144">
        <f>'Expenditures 16-24'!K161</f>
        <v>0</v>
      </c>
      <c r="D7776" s="2" t="str">
        <f t="shared" si="127"/>
        <v>Error?</v>
      </c>
      <c r="E7776" s="4" t="s">
        <v>1396</v>
      </c>
    </row>
    <row r="7777" spans="1:5">
      <c r="A7777">
        <v>7718</v>
      </c>
      <c r="B7777" s="1144">
        <f>'Expenditures 16-24'!H162</f>
        <v>0</v>
      </c>
      <c r="D7777" s="2" t="str">
        <f t="shared" si="127"/>
        <v>Error?</v>
      </c>
      <c r="E7777" s="4" t="s">
        <v>1396</v>
      </c>
    </row>
    <row r="7778" spans="1:5">
      <c r="A7778">
        <v>7719</v>
      </c>
      <c r="B7778" s="1144">
        <f>'Expenditures 16-24'!K162</f>
        <v>0</v>
      </c>
      <c r="D7778" s="2" t="str">
        <f t="shared" si="127"/>
        <v>Error?</v>
      </c>
      <c r="E7778" s="4" t="s">
        <v>1396</v>
      </c>
    </row>
    <row r="7779" spans="1:5">
      <c r="A7779">
        <v>7720</v>
      </c>
      <c r="B7779" s="1144">
        <f>'Expenditures 16-24'!H163</f>
        <v>0</v>
      </c>
      <c r="D7779" s="2" t="str">
        <f t="shared" si="127"/>
        <v>Error?</v>
      </c>
      <c r="E7779" s="4" t="s">
        <v>1396</v>
      </c>
    </row>
    <row r="7780" spans="1:5">
      <c r="A7780">
        <v>7721</v>
      </c>
      <c r="B7780" s="1144">
        <f>'Expenditures 16-24'!K163</f>
        <v>0</v>
      </c>
      <c r="D7780" s="2" t="str">
        <f t="shared" si="127"/>
        <v>Error?</v>
      </c>
      <c r="E7780" s="4" t="s">
        <v>1396</v>
      </c>
    </row>
    <row r="7781" spans="1:5">
      <c r="A7781">
        <v>7722</v>
      </c>
      <c r="B7781" s="1144">
        <f>'Expenditures 16-24'!D279</f>
        <v>0</v>
      </c>
      <c r="D7781" s="2" t="str">
        <f t="shared" si="127"/>
        <v>Error?</v>
      </c>
      <c r="E7781" s="4" t="s">
        <v>1396</v>
      </c>
    </row>
    <row r="7782" spans="1:5">
      <c r="A7782">
        <v>7723</v>
      </c>
      <c r="B7782" s="1144">
        <f>'Expenditures 16-24'!K279</f>
        <v>0</v>
      </c>
      <c r="D7782" s="2" t="str">
        <f t="shared" si="127"/>
        <v>Error?</v>
      </c>
      <c r="E7782" s="4" t="s">
        <v>1396</v>
      </c>
    </row>
    <row r="7783" spans="1:5">
      <c r="A7783">
        <v>7724</v>
      </c>
      <c r="B7783" s="1144">
        <f>'Expenditures 16-24'!H390</f>
        <v>0</v>
      </c>
      <c r="D7783" s="2" t="str">
        <f t="shared" si="127"/>
        <v>Error?</v>
      </c>
      <c r="E7783" s="4" t="s">
        <v>1396</v>
      </c>
    </row>
    <row r="7784" spans="1:5">
      <c r="A7784">
        <v>7725</v>
      </c>
      <c r="B7784" s="1144">
        <f>'Expenditures 16-24'!K390</f>
        <v>0</v>
      </c>
      <c r="D7784" s="2" t="str">
        <f t="shared" si="127"/>
        <v>Error?</v>
      </c>
      <c r="E7784" s="4" t="s">
        <v>1396</v>
      </c>
    </row>
    <row r="7785" spans="1:5">
      <c r="A7785">
        <v>7726</v>
      </c>
      <c r="B7785" s="1144">
        <f>'Expenditures 16-24'!H391</f>
        <v>0</v>
      </c>
      <c r="D7785" s="2" t="str">
        <f t="shared" si="127"/>
        <v>Error?</v>
      </c>
      <c r="E7785" s="4" t="s">
        <v>1396</v>
      </c>
    </row>
    <row r="7786" spans="1:5">
      <c r="A7786">
        <v>7727</v>
      </c>
      <c r="B7786" s="1144">
        <f>'Expenditures 16-24'!K391</f>
        <v>0</v>
      </c>
      <c r="D7786" s="2" t="str">
        <f t="shared" si="127"/>
        <v>Error?</v>
      </c>
      <c r="E7786" s="4" t="s">
        <v>1396</v>
      </c>
    </row>
    <row r="7787" spans="1:5">
      <c r="A7787">
        <v>7728</v>
      </c>
      <c r="B7787" s="1144">
        <f>'Expenditures 16-24'!H414</f>
        <v>0</v>
      </c>
      <c r="D7787" s="2" t="str">
        <f t="shared" si="127"/>
        <v>Error?</v>
      </c>
      <c r="E7787" s="4" t="s">
        <v>1396</v>
      </c>
    </row>
    <row r="7788" spans="1:5">
      <c r="A7788">
        <v>7729</v>
      </c>
      <c r="B7788" s="1144">
        <f>'Expenditures 16-24'!K414</f>
        <v>0</v>
      </c>
      <c r="D7788" s="2" t="str">
        <f t="shared" si="127"/>
        <v>Error?</v>
      </c>
      <c r="E7788" s="4" t="s">
        <v>1396</v>
      </c>
    </row>
    <row r="7789" spans="1:5">
      <c r="A7789">
        <v>7730</v>
      </c>
      <c r="B7789" s="1144">
        <f>'Expenditures 16-24'!H434</f>
        <v>0</v>
      </c>
      <c r="D7789" s="2" t="str">
        <f t="shared" si="127"/>
        <v>Error?</v>
      </c>
      <c r="E7789" s="4" t="s">
        <v>1396</v>
      </c>
    </row>
    <row r="7790" spans="1:5">
      <c r="A7790">
        <v>7731</v>
      </c>
      <c r="B7790" s="1144">
        <f>'Expenditures 16-24'!K434</f>
        <v>0</v>
      </c>
      <c r="D7790" s="2" t="str">
        <f t="shared" si="127"/>
        <v>Error?</v>
      </c>
      <c r="E7790" s="4" t="s">
        <v>1396</v>
      </c>
    </row>
    <row r="7791" spans="1:5">
      <c r="A7791">
        <v>7732</v>
      </c>
      <c r="B7791" s="1144">
        <f>'Expenditures 16-24'!H435</f>
        <v>0</v>
      </c>
      <c r="D7791" s="2" t="str">
        <f t="shared" si="127"/>
        <v>Error?</v>
      </c>
      <c r="E7791" s="4" t="s">
        <v>1396</v>
      </c>
    </row>
    <row r="7792" spans="1:5">
      <c r="A7792">
        <v>7733</v>
      </c>
      <c r="B7792" s="1144">
        <f>'Expenditures 16-24'!K435</f>
        <v>0</v>
      </c>
      <c r="D7792" s="2" t="str">
        <f t="shared" si="127"/>
        <v>Error?</v>
      </c>
      <c r="E7792" s="4" t="s">
        <v>1396</v>
      </c>
    </row>
    <row r="7793" spans="1:5">
      <c r="A7793">
        <v>7734</v>
      </c>
      <c r="B7793" s="1144">
        <f>'Expenditures 16-24'!E142</f>
        <v>0</v>
      </c>
      <c r="D7793" s="2" t="str">
        <f t="shared" si="127"/>
        <v>Error?</v>
      </c>
      <c r="E7793" s="4" t="s">
        <v>1396</v>
      </c>
    </row>
    <row r="7794" spans="1:5">
      <c r="A7794">
        <v>7735</v>
      </c>
      <c r="B7794" s="1144">
        <f>'Acct Summary 7-9'!J15</f>
        <v>0</v>
      </c>
      <c r="D7794" s="2" t="str">
        <f t="shared" si="127"/>
        <v>Error?</v>
      </c>
      <c r="E7794" s="4" t="s">
        <v>1396</v>
      </c>
    </row>
    <row r="7795" spans="1:5">
      <c r="A7795" s="119">
        <v>7736</v>
      </c>
      <c r="B7795" s="1144"/>
      <c r="D7795" s="2" t="str">
        <f t="shared" si="127"/>
        <v>OK</v>
      </c>
      <c r="E7795" s="4" t="s">
        <v>1459</v>
      </c>
    </row>
    <row r="7796" spans="1:5">
      <c r="A7796" s="119">
        <v>7737</v>
      </c>
      <c r="B7796" s="1144"/>
      <c r="D7796" s="2" t="str">
        <f t="shared" si="127"/>
        <v>OK</v>
      </c>
      <c r="E7796" s="4" t="s">
        <v>1459</v>
      </c>
    </row>
    <row r="7797" spans="1:5">
      <c r="A7797" s="119">
        <v>7738</v>
      </c>
      <c r="B7797" s="1144"/>
      <c r="D7797" s="2" t="str">
        <f t="shared" si="127"/>
        <v>OK</v>
      </c>
      <c r="E7797" s="4" t="s">
        <v>1459</v>
      </c>
    </row>
    <row r="7798" spans="1:5">
      <c r="A7798">
        <v>7739</v>
      </c>
      <c r="B7798" s="1144">
        <f>'Rest Tax Levies-Tort Im 27'!K23</f>
        <v>0</v>
      </c>
      <c r="D7798" s="2" t="str">
        <f t="shared" si="127"/>
        <v>Error?</v>
      </c>
      <c r="E7798" s="4" t="s">
        <v>1451</v>
      </c>
    </row>
    <row r="7799" spans="1:5">
      <c r="A7799">
        <v>7740</v>
      </c>
      <c r="B7799" s="1144">
        <f>'Revenues 10-15'!C122</f>
        <v>0</v>
      </c>
      <c r="D7799" s="2" t="str">
        <f t="shared" si="127"/>
        <v>Error?</v>
      </c>
      <c r="E7799" s="4" t="s">
        <v>1433</v>
      </c>
    </row>
    <row r="7800" spans="1:5">
      <c r="A7800">
        <v>7741</v>
      </c>
      <c r="B7800" s="1144">
        <f>'Revenues 10-15'!D122</f>
        <v>0</v>
      </c>
      <c r="D7800" s="2" t="str">
        <f t="shared" si="127"/>
        <v>Error?</v>
      </c>
      <c r="E7800" s="4" t="s">
        <v>1433</v>
      </c>
    </row>
    <row r="7801" spans="1:5">
      <c r="A7801">
        <v>7742</v>
      </c>
      <c r="B7801" s="1144">
        <f>'Revenues 10-15'!E122</f>
        <v>0</v>
      </c>
      <c r="D7801" s="2" t="str">
        <f t="shared" si="127"/>
        <v>Error?</v>
      </c>
      <c r="E7801" s="4" t="s">
        <v>1433</v>
      </c>
    </row>
    <row r="7802" spans="1:5">
      <c r="A7802">
        <v>7743</v>
      </c>
      <c r="B7802" s="1144">
        <f>'Revenues 10-15'!F122</f>
        <v>0</v>
      </c>
      <c r="D7802" s="2" t="str">
        <f t="shared" si="127"/>
        <v>Error?</v>
      </c>
      <c r="E7802" s="4" t="s">
        <v>1433</v>
      </c>
    </row>
    <row r="7803" spans="1:5">
      <c r="A7803">
        <v>7744</v>
      </c>
      <c r="B7803" s="1144">
        <f>'Revenues 10-15'!G122</f>
        <v>0</v>
      </c>
      <c r="D7803" s="2" t="str">
        <f t="shared" si="127"/>
        <v>Error?</v>
      </c>
      <c r="E7803" s="4" t="s">
        <v>1433</v>
      </c>
    </row>
    <row r="7804" spans="1:5">
      <c r="A7804">
        <v>7745</v>
      </c>
      <c r="B7804" s="1144">
        <f>'Revenues 10-15'!H122</f>
        <v>0</v>
      </c>
      <c r="D7804" s="2" t="str">
        <f t="shared" si="127"/>
        <v>Error?</v>
      </c>
      <c r="E7804" s="4" t="s">
        <v>1433</v>
      </c>
    </row>
    <row r="7805" spans="1:5">
      <c r="A7805">
        <v>7746</v>
      </c>
      <c r="B7805" s="1144">
        <f>'Revenues 10-15'!J122</f>
        <v>0</v>
      </c>
      <c r="D7805" s="2" t="str">
        <f t="shared" ref="D7805:D7868" si="128">IF(ISBLANK(B7805),"OK",IF(A7805-B7805=0,"OK","Error?"))</f>
        <v>Error?</v>
      </c>
      <c r="E7805" s="4" t="s">
        <v>1433</v>
      </c>
    </row>
    <row r="7806" spans="1:5">
      <c r="A7806">
        <v>7747</v>
      </c>
      <c r="B7806" s="1144">
        <f>'Revenues 10-15'!K122</f>
        <v>0</v>
      </c>
      <c r="D7806" s="2" t="str">
        <f t="shared" si="128"/>
        <v>Error?</v>
      </c>
      <c r="E7806" s="4" t="s">
        <v>1433</v>
      </c>
    </row>
    <row r="7807" spans="1:5">
      <c r="A7807">
        <v>7748</v>
      </c>
      <c r="B7807" s="1144">
        <f>'Revenues 10-15'!C263</f>
        <v>0</v>
      </c>
      <c r="D7807" s="2" t="str">
        <f t="shared" si="128"/>
        <v>Error?</v>
      </c>
      <c r="E7807" s="4" t="s">
        <v>1434</v>
      </c>
    </row>
    <row r="7808" spans="1:5">
      <c r="A7808">
        <v>7749</v>
      </c>
      <c r="B7808" s="1144">
        <f>'Revenues 10-15'!D263</f>
        <v>0</v>
      </c>
      <c r="D7808" s="2" t="str">
        <f t="shared" si="128"/>
        <v>Error?</v>
      </c>
      <c r="E7808" s="4" t="s">
        <v>1434</v>
      </c>
    </row>
    <row r="7809" spans="1:5">
      <c r="A7809">
        <v>7750</v>
      </c>
      <c r="B7809" s="1144">
        <f>'Revenues 10-15'!F263</f>
        <v>0</v>
      </c>
      <c r="D7809" s="2" t="str">
        <f t="shared" si="128"/>
        <v>Error?</v>
      </c>
      <c r="E7809" s="4" t="s">
        <v>1434</v>
      </c>
    </row>
    <row r="7810" spans="1:5">
      <c r="A7810">
        <v>7751</v>
      </c>
      <c r="B7810" s="1144">
        <f>'Revenues 10-15'!G263</f>
        <v>0</v>
      </c>
      <c r="D7810" s="2" t="str">
        <f t="shared" si="128"/>
        <v>Error?</v>
      </c>
      <c r="E7810" s="4" t="s">
        <v>1434</v>
      </c>
    </row>
    <row r="7811" spans="1:5">
      <c r="A7811">
        <v>7752</v>
      </c>
      <c r="B7811" s="1144">
        <f>'Revenues 10-15'!C264</f>
        <v>0</v>
      </c>
      <c r="D7811" s="2" t="str">
        <f t="shared" si="128"/>
        <v>Error?</v>
      </c>
      <c r="E7811" s="4" t="s">
        <v>1435</v>
      </c>
    </row>
    <row r="7812" spans="1:5">
      <c r="A7812">
        <v>7753</v>
      </c>
      <c r="B7812" s="1144">
        <f>'Revenues 10-15'!D264</f>
        <v>0</v>
      </c>
      <c r="D7812" s="2" t="str">
        <f t="shared" si="128"/>
        <v>Error?</v>
      </c>
      <c r="E7812" s="4" t="s">
        <v>1435</v>
      </c>
    </row>
    <row r="7813" spans="1:5">
      <c r="A7813">
        <v>7754</v>
      </c>
      <c r="B7813" s="1144">
        <f>'Revenues 10-15'!F264</f>
        <v>0</v>
      </c>
      <c r="D7813" s="2" t="str">
        <f t="shared" si="128"/>
        <v>Error?</v>
      </c>
      <c r="E7813" s="4" t="s">
        <v>1435</v>
      </c>
    </row>
    <row r="7814" spans="1:5">
      <c r="A7814">
        <v>7755</v>
      </c>
      <c r="B7814" s="1144">
        <f>'Revenues 10-15'!G264</f>
        <v>0</v>
      </c>
      <c r="D7814" s="2" t="str">
        <f t="shared" si="128"/>
        <v>Error?</v>
      </c>
      <c r="E7814" s="4" t="s">
        <v>1435</v>
      </c>
    </row>
    <row r="7815" spans="1:5">
      <c r="A7815">
        <v>7756</v>
      </c>
      <c r="B7815" s="1144">
        <f>'Short-Term Long-Term Debt 26'!C49</f>
        <v>8740500</v>
      </c>
      <c r="D7815" s="2" t="str">
        <f t="shared" si="128"/>
        <v>Error?</v>
      </c>
      <c r="E7815" s="4" t="s">
        <v>1451</v>
      </c>
    </row>
    <row r="7816" spans="1:5">
      <c r="A7816">
        <v>7757</v>
      </c>
      <c r="B7816" s="1144">
        <f>'PCTC-OEPP 33-35'!F192</f>
        <v>287337</v>
      </c>
      <c r="D7816" s="2" t="str">
        <f t="shared" si="128"/>
        <v>Error?</v>
      </c>
      <c r="E7816" s="4" t="s">
        <v>1460</v>
      </c>
    </row>
    <row r="7817" spans="1:5">
      <c r="A7817">
        <v>7758</v>
      </c>
      <c r="B7817" s="1144">
        <f>'PCTC-OEPP 33-35'!F193</f>
        <v>55</v>
      </c>
      <c r="D7817" s="2" t="str">
        <f t="shared" si="128"/>
        <v>Error?</v>
      </c>
      <c r="E7817" s="4" t="s">
        <v>1460</v>
      </c>
    </row>
    <row r="7818" spans="1:5">
      <c r="A7818">
        <v>7759</v>
      </c>
      <c r="B7818" s="1144">
        <f>'ICR Computation 37'!E40</f>
        <v>-1037502.8099999999</v>
      </c>
      <c r="D7818" s="2" t="str">
        <f t="shared" si="128"/>
        <v>Error?</v>
      </c>
    </row>
    <row r="7819" spans="1:5">
      <c r="A7819">
        <v>7760</v>
      </c>
      <c r="B7819" s="1144">
        <f>'ICR Computation 37'!G40</f>
        <v>-1037502.8099999999</v>
      </c>
      <c r="D7819" s="2" t="str">
        <f t="shared" si="128"/>
        <v>Error?</v>
      </c>
    </row>
    <row r="7820" spans="1:5">
      <c r="A7820" s="1">
        <v>7761</v>
      </c>
      <c r="B7820" s="1144">
        <f>'PCTC-OEPP 33-35'!F14</f>
        <v>15463045</v>
      </c>
      <c r="D7820" s="2" t="str">
        <f t="shared" si="128"/>
        <v>Error?</v>
      </c>
      <c r="E7820" s="4" t="s">
        <v>1470</v>
      </c>
    </row>
    <row r="7821" spans="1:5">
      <c r="A7821" s="1">
        <v>7762</v>
      </c>
      <c r="B7821" s="1144">
        <f>'PCTC-OEPP 33-35'!F30</f>
        <v>0</v>
      </c>
      <c r="D7821" s="2" t="str">
        <f t="shared" si="128"/>
        <v>Error?</v>
      </c>
      <c r="E7821" s="4" t="s">
        <v>1470</v>
      </c>
    </row>
    <row r="7822" spans="1:5">
      <c r="A7822" s="1">
        <v>7763</v>
      </c>
      <c r="B7822" s="1144">
        <f>'PCTC-OEPP 33-35'!F31</f>
        <v>0</v>
      </c>
      <c r="D7822" s="2" t="str">
        <f t="shared" si="128"/>
        <v>Error?</v>
      </c>
      <c r="E7822" s="4" t="s">
        <v>1470</v>
      </c>
    </row>
    <row r="7823" spans="1:5">
      <c r="A7823" s="1">
        <v>7764</v>
      </c>
      <c r="B7823" s="1144">
        <f>'PCTC-OEPP 33-35'!F32</f>
        <v>0</v>
      </c>
      <c r="D7823" s="2" t="str">
        <f t="shared" si="128"/>
        <v>Error?</v>
      </c>
      <c r="E7823" s="4" t="s">
        <v>1470</v>
      </c>
    </row>
    <row r="7824" spans="1:5">
      <c r="A7824">
        <v>7765</v>
      </c>
      <c r="B7824" s="1144">
        <f>'PCTC-OEPP 33-35'!F34</f>
        <v>0</v>
      </c>
      <c r="D7824" s="2" t="str">
        <f t="shared" si="128"/>
        <v>Error?</v>
      </c>
      <c r="E7824" s="4" t="s">
        <v>1470</v>
      </c>
    </row>
    <row r="7825" spans="1:5">
      <c r="A7825">
        <v>7766</v>
      </c>
      <c r="B7825" s="1144">
        <f>'PCTC-OEPP 33-35'!F35</f>
        <v>165458</v>
      </c>
      <c r="D7825" s="2" t="str">
        <f t="shared" si="128"/>
        <v>Error?</v>
      </c>
      <c r="E7825" s="4" t="s">
        <v>1470</v>
      </c>
    </row>
    <row r="7826" spans="1:5">
      <c r="A7826">
        <v>7767</v>
      </c>
      <c r="B7826" s="1144">
        <f>'PCTC-OEPP 33-35'!F36</f>
        <v>0</v>
      </c>
      <c r="D7826" s="2" t="str">
        <f t="shared" si="128"/>
        <v>Error?</v>
      </c>
      <c r="E7826" s="4" t="s">
        <v>1470</v>
      </c>
    </row>
    <row r="7827" spans="1:5">
      <c r="A7827">
        <v>7768</v>
      </c>
      <c r="B7827" s="1144">
        <f>'PCTC-OEPP 33-35'!F37</f>
        <v>0</v>
      </c>
      <c r="D7827" s="2" t="str">
        <f t="shared" si="128"/>
        <v>Error?</v>
      </c>
      <c r="E7827" s="4" t="s">
        <v>1470</v>
      </c>
    </row>
    <row r="7828" spans="1:5">
      <c r="A7828">
        <v>7769</v>
      </c>
      <c r="B7828" s="1144">
        <f>'PCTC-OEPP 33-35'!F38</f>
        <v>26407</v>
      </c>
      <c r="D7828" s="2" t="str">
        <f t="shared" si="128"/>
        <v>Error?</v>
      </c>
      <c r="E7828" s="4" t="s">
        <v>1470</v>
      </c>
    </row>
    <row r="7829" spans="1:5">
      <c r="A7829">
        <v>7770</v>
      </c>
      <c r="B7829" s="1144">
        <f>'PCTC-OEPP 33-35'!F52</f>
        <v>78250</v>
      </c>
      <c r="D7829" s="2" t="str">
        <f t="shared" si="128"/>
        <v>Error?</v>
      </c>
      <c r="E7829" s="4" t="s">
        <v>1470</v>
      </c>
    </row>
    <row r="7830" spans="1:5">
      <c r="A7830">
        <v>7771</v>
      </c>
      <c r="B7830" s="1144">
        <f>'PCTC-OEPP 33-35'!F56</f>
        <v>0</v>
      </c>
      <c r="D7830" s="2" t="str">
        <f t="shared" si="128"/>
        <v>Error?</v>
      </c>
      <c r="E7830" s="4" t="s">
        <v>1470</v>
      </c>
    </row>
    <row r="7831" spans="1:5">
      <c r="A7831">
        <v>7772</v>
      </c>
      <c r="B7831" s="1144">
        <f>'PCTC-OEPP 33-35'!F62</f>
        <v>0</v>
      </c>
      <c r="D7831" s="2" t="str">
        <f t="shared" si="128"/>
        <v>Error?</v>
      </c>
      <c r="E7831" s="4" t="s">
        <v>1470</v>
      </c>
    </row>
    <row r="7832" spans="1:5">
      <c r="A7832">
        <v>7773</v>
      </c>
      <c r="B7832" s="1144">
        <f>'PCTC-OEPP 33-35'!F96</f>
        <v>2081824</v>
      </c>
      <c r="D7832" s="2" t="str">
        <f t="shared" si="128"/>
        <v>Error?</v>
      </c>
      <c r="E7832" s="4" t="s">
        <v>1470</v>
      </c>
    </row>
    <row r="7833" spans="1:5">
      <c r="A7833">
        <v>7774</v>
      </c>
      <c r="B7833" s="1144">
        <f>'PCTC-OEPP 33-35'!F97</f>
        <v>13381221</v>
      </c>
      <c r="D7833" s="2" t="str">
        <f t="shared" si="128"/>
        <v>Error?</v>
      </c>
      <c r="E7833" s="4" t="s">
        <v>1470</v>
      </c>
    </row>
    <row r="7834" spans="1:5">
      <c r="A7834" s="119">
        <v>7775</v>
      </c>
      <c r="B7834" s="1144"/>
      <c r="D7834" s="2" t="str">
        <f t="shared" si="128"/>
        <v>OK</v>
      </c>
      <c r="E7834" s="4" t="s">
        <v>1472</v>
      </c>
    </row>
    <row r="7835" spans="1:5">
      <c r="A7835">
        <v>7776</v>
      </c>
      <c r="B7835" s="1144">
        <f>'PCTC-OEPP 33-35'!F99</f>
        <v>15370.113714679532</v>
      </c>
      <c r="D7835" s="2" t="str">
        <f t="shared" si="128"/>
        <v>Error?</v>
      </c>
      <c r="E7835" s="4" t="s">
        <v>1470</v>
      </c>
    </row>
    <row r="7836" spans="1:5">
      <c r="A7836">
        <v>7777</v>
      </c>
      <c r="B7836" s="1144">
        <f>'PCTC-OEPP 33-35'!F115</f>
        <v>3367</v>
      </c>
      <c r="D7836" s="2" t="str">
        <f t="shared" si="128"/>
        <v>Error?</v>
      </c>
      <c r="E7836" s="4" t="s">
        <v>1470</v>
      </c>
    </row>
    <row r="7837" spans="1:5">
      <c r="A7837">
        <v>7778</v>
      </c>
      <c r="B7837" s="1144">
        <f>'PCTC-OEPP 33-35'!F121</f>
        <v>0</v>
      </c>
      <c r="D7837" s="2" t="str">
        <f t="shared" si="128"/>
        <v>Error?</v>
      </c>
      <c r="E7837" s="4" t="s">
        <v>1470</v>
      </c>
    </row>
    <row r="7838" spans="1:5">
      <c r="A7838">
        <v>7779</v>
      </c>
      <c r="B7838" s="1144">
        <f>'PCTC-OEPP 33-35'!F122</f>
        <v>0</v>
      </c>
      <c r="D7838" s="2" t="str">
        <f t="shared" si="128"/>
        <v>Error?</v>
      </c>
      <c r="E7838" s="4" t="s">
        <v>1470</v>
      </c>
    </row>
    <row r="7839" spans="1:5">
      <c r="A7839">
        <v>7780</v>
      </c>
      <c r="B7839" s="1144">
        <f>'PCTC-OEPP 33-35'!F123</f>
        <v>0</v>
      </c>
      <c r="D7839" s="2" t="str">
        <f t="shared" si="128"/>
        <v>Error?</v>
      </c>
      <c r="E7839" s="4" t="s">
        <v>1470</v>
      </c>
    </row>
    <row r="7840" spans="1:5">
      <c r="A7840">
        <v>7781</v>
      </c>
      <c r="B7840" s="1144">
        <f>'PCTC-OEPP 33-35'!F125</f>
        <v>16259</v>
      </c>
      <c r="D7840" s="2" t="str">
        <f t="shared" si="128"/>
        <v>Error?</v>
      </c>
      <c r="E7840" s="4" t="s">
        <v>1470</v>
      </c>
    </row>
    <row r="7841" spans="1:5">
      <c r="A7841">
        <v>7782</v>
      </c>
      <c r="B7841" s="1144">
        <f>'PCTC-OEPP 33-35'!F126</f>
        <v>0</v>
      </c>
      <c r="D7841" s="2" t="str">
        <f t="shared" si="128"/>
        <v>Error?</v>
      </c>
      <c r="E7841" s="4" t="s">
        <v>1470</v>
      </c>
    </row>
    <row r="7842" spans="1:5">
      <c r="A7842">
        <v>7783</v>
      </c>
      <c r="B7842" s="1144">
        <f>'PCTC-OEPP 33-35'!F127</f>
        <v>0</v>
      </c>
      <c r="D7842" s="2" t="str">
        <f t="shared" si="128"/>
        <v>Error?</v>
      </c>
      <c r="E7842" s="4" t="s">
        <v>1470</v>
      </c>
    </row>
    <row r="7843" spans="1:5">
      <c r="A7843">
        <v>7784</v>
      </c>
      <c r="B7843" s="1144">
        <f>'PCTC-OEPP 33-35'!F129</f>
        <v>0</v>
      </c>
      <c r="D7843" s="2" t="str">
        <f t="shared" si="128"/>
        <v>Error?</v>
      </c>
      <c r="E7843" s="4" t="s">
        <v>1470</v>
      </c>
    </row>
    <row r="7844" spans="1:5">
      <c r="A7844">
        <v>7785</v>
      </c>
      <c r="B7844" s="1144">
        <f>'PCTC-OEPP 33-35'!F130</f>
        <v>0</v>
      </c>
      <c r="D7844" s="2" t="str">
        <f t="shared" si="128"/>
        <v>Error?</v>
      </c>
      <c r="E7844" s="4" t="s">
        <v>1470</v>
      </c>
    </row>
    <row r="7845" spans="1:5">
      <c r="A7845">
        <v>7786</v>
      </c>
      <c r="B7845" s="1144">
        <f>'PCTC-OEPP 33-35'!F131</f>
        <v>51571</v>
      </c>
      <c r="D7845" s="2" t="str">
        <f t="shared" si="128"/>
        <v>Error?</v>
      </c>
      <c r="E7845" s="4" t="s">
        <v>1470</v>
      </c>
    </row>
    <row r="7846" spans="1:5">
      <c r="A7846">
        <v>7787</v>
      </c>
      <c r="B7846" s="1144">
        <f>'PCTC-OEPP 33-35'!F133</f>
        <v>0</v>
      </c>
      <c r="D7846" s="2" t="str">
        <f t="shared" si="128"/>
        <v>Error?</v>
      </c>
      <c r="E7846" s="4" t="s">
        <v>1470</v>
      </c>
    </row>
    <row r="7847" spans="1:5">
      <c r="A7847">
        <v>7788</v>
      </c>
      <c r="B7847" s="1144">
        <f>'PCTC-OEPP 33-35'!F134</f>
        <v>0</v>
      </c>
      <c r="D7847" s="2" t="str">
        <f t="shared" si="128"/>
        <v>Error?</v>
      </c>
      <c r="E7847" s="4" t="s">
        <v>1470</v>
      </c>
    </row>
    <row r="7848" spans="1:5">
      <c r="A7848">
        <v>7789</v>
      </c>
      <c r="B7848" s="1144">
        <f>'PCTC-OEPP 33-35'!F135</f>
        <v>0</v>
      </c>
      <c r="D7848" s="2" t="str">
        <f t="shared" si="128"/>
        <v>Error?</v>
      </c>
      <c r="E7848" s="4" t="s">
        <v>1470</v>
      </c>
    </row>
    <row r="7849" spans="1:5">
      <c r="A7849">
        <v>7790</v>
      </c>
      <c r="B7849" s="1144">
        <f>'PCTC-OEPP 33-35'!F136</f>
        <v>0</v>
      </c>
      <c r="D7849" s="2" t="str">
        <f t="shared" si="128"/>
        <v>Error?</v>
      </c>
      <c r="E7849" s="4" t="s">
        <v>1470</v>
      </c>
    </row>
    <row r="7850" spans="1:5">
      <c r="A7850">
        <v>7791</v>
      </c>
      <c r="B7850" s="1144">
        <f>'PCTC-OEPP 33-35'!F137</f>
        <v>0</v>
      </c>
      <c r="D7850" s="2" t="str">
        <f t="shared" si="128"/>
        <v>Error?</v>
      </c>
      <c r="E7850" s="4" t="s">
        <v>1470</v>
      </c>
    </row>
    <row r="7851" spans="1:5">
      <c r="A7851">
        <v>7792</v>
      </c>
      <c r="B7851" s="1144">
        <f>'PCTC-OEPP 33-35'!F138</f>
        <v>0</v>
      </c>
      <c r="D7851" s="2" t="str">
        <f t="shared" si="128"/>
        <v>Error?</v>
      </c>
      <c r="E7851" s="4" t="s">
        <v>1470</v>
      </c>
    </row>
    <row r="7852" spans="1:5">
      <c r="A7852">
        <v>7793</v>
      </c>
      <c r="B7852" s="1144">
        <f>'PCTC-OEPP 33-35'!F139</f>
        <v>0</v>
      </c>
      <c r="D7852" s="2" t="str">
        <f t="shared" si="128"/>
        <v>Error?</v>
      </c>
      <c r="E7852" s="4" t="s">
        <v>1470</v>
      </c>
    </row>
    <row r="7853" spans="1:5">
      <c r="A7853">
        <v>7794</v>
      </c>
      <c r="B7853" s="1144">
        <f>'PCTC-OEPP 33-35'!F141</f>
        <v>750</v>
      </c>
      <c r="D7853" s="2" t="str">
        <f t="shared" si="128"/>
        <v>Error?</v>
      </c>
      <c r="E7853" s="4" t="s">
        <v>1470</v>
      </c>
    </row>
    <row r="7854" spans="1:5">
      <c r="A7854">
        <v>7795</v>
      </c>
      <c r="B7854" s="1144">
        <f>'PCTC-OEPP 33-35'!F143</f>
        <v>0</v>
      </c>
      <c r="D7854" s="2" t="str">
        <f t="shared" si="128"/>
        <v>Error?</v>
      </c>
      <c r="E7854" s="4" t="s">
        <v>1470</v>
      </c>
    </row>
    <row r="7855" spans="1:5">
      <c r="A7855">
        <v>7796</v>
      </c>
      <c r="B7855" s="1144">
        <f>'PCTC-OEPP 33-35'!F144</f>
        <v>0</v>
      </c>
      <c r="D7855" s="2" t="str">
        <f t="shared" si="128"/>
        <v>Error?</v>
      </c>
      <c r="E7855" s="4" t="s">
        <v>1470</v>
      </c>
    </row>
    <row r="7856" spans="1:5">
      <c r="A7856">
        <v>7797</v>
      </c>
      <c r="B7856" s="1144">
        <f>'PCTC-OEPP 33-35'!F145</f>
        <v>0</v>
      </c>
      <c r="D7856" s="2" t="str">
        <f t="shared" si="128"/>
        <v>Error?</v>
      </c>
      <c r="E7856" s="4" t="s">
        <v>1470</v>
      </c>
    </row>
    <row r="7857" spans="1:5">
      <c r="A7857">
        <v>7798</v>
      </c>
      <c r="B7857" s="1144">
        <f>'PCTC-OEPP 33-35'!F146</f>
        <v>19475</v>
      </c>
      <c r="D7857" s="2" t="str">
        <f t="shared" si="128"/>
        <v>Error?</v>
      </c>
      <c r="E7857" s="4" t="s">
        <v>1470</v>
      </c>
    </row>
    <row r="7858" spans="1:5">
      <c r="A7858">
        <v>7799</v>
      </c>
      <c r="B7858" s="1144">
        <f>'PCTC-OEPP 33-35'!F147</f>
        <v>0</v>
      </c>
      <c r="D7858" s="2" t="str">
        <f t="shared" si="128"/>
        <v>Error?</v>
      </c>
      <c r="E7858" s="4" t="s">
        <v>1470</v>
      </c>
    </row>
    <row r="7859" spans="1:5">
      <c r="A7859">
        <v>7800</v>
      </c>
      <c r="B7859" s="1144">
        <f>'PCTC-OEPP 33-35'!F148</f>
        <v>275196</v>
      </c>
      <c r="D7859" s="2" t="str">
        <f t="shared" si="128"/>
        <v>Error?</v>
      </c>
      <c r="E7859" s="4" t="s">
        <v>1470</v>
      </c>
    </row>
    <row r="7860" spans="1:5">
      <c r="A7860">
        <v>7801</v>
      </c>
      <c r="B7860" s="1144">
        <f>'PCTC-OEPP 33-35'!F149</f>
        <v>33595</v>
      </c>
      <c r="D7860" s="2" t="str">
        <f t="shared" si="128"/>
        <v>Error?</v>
      </c>
      <c r="E7860" s="4" t="s">
        <v>1470</v>
      </c>
    </row>
    <row r="7861" spans="1:5">
      <c r="A7861">
        <v>7802</v>
      </c>
      <c r="B7861" s="1144">
        <f>'PCTC-OEPP 33-35'!F150</f>
        <v>0</v>
      </c>
      <c r="D7861" s="2" t="str">
        <f t="shared" si="128"/>
        <v>Error?</v>
      </c>
      <c r="E7861" s="4" t="s">
        <v>1470</v>
      </c>
    </row>
    <row r="7862" spans="1:5">
      <c r="A7862">
        <v>7803</v>
      </c>
      <c r="B7862" s="1144">
        <f>'PCTC-OEPP 33-35'!F151</f>
        <v>0</v>
      </c>
      <c r="D7862" s="2" t="str">
        <f t="shared" si="128"/>
        <v>Error?</v>
      </c>
      <c r="E7862" s="4" t="s">
        <v>1470</v>
      </c>
    </row>
    <row r="7863" spans="1:5">
      <c r="A7863">
        <v>7804</v>
      </c>
      <c r="B7863" s="1144">
        <f>'PCTC-OEPP 33-35'!F152</f>
        <v>0</v>
      </c>
      <c r="D7863" s="2" t="str">
        <f t="shared" si="128"/>
        <v>Error?</v>
      </c>
      <c r="E7863" s="4" t="s">
        <v>1470</v>
      </c>
    </row>
    <row r="7864" spans="1:5">
      <c r="A7864">
        <v>7805</v>
      </c>
      <c r="B7864" s="1144">
        <f>'PCTC-OEPP 33-35'!F177</f>
        <v>0</v>
      </c>
      <c r="D7864" s="2" t="str">
        <f t="shared" si="128"/>
        <v>Error?</v>
      </c>
      <c r="E7864" s="4" t="s">
        <v>1470</v>
      </c>
    </row>
    <row r="7865" spans="1:5">
      <c r="A7865">
        <v>7806</v>
      </c>
      <c r="B7865" s="1144">
        <f>'PCTC-OEPP 33-35'!F179</f>
        <v>0</v>
      </c>
      <c r="D7865" s="2" t="str">
        <f t="shared" si="128"/>
        <v>Error?</v>
      </c>
      <c r="E7865" s="4" t="s">
        <v>1470</v>
      </c>
    </row>
    <row r="7866" spans="1:5">
      <c r="A7866">
        <v>7807</v>
      </c>
      <c r="B7866" s="1144">
        <f>'PCTC-OEPP 33-35'!F180</f>
        <v>0</v>
      </c>
      <c r="D7866" s="2" t="str">
        <f t="shared" si="128"/>
        <v>Error?</v>
      </c>
      <c r="E7866" s="4" t="s">
        <v>1470</v>
      </c>
    </row>
    <row r="7867" spans="1:5">
      <c r="A7867">
        <v>7808</v>
      </c>
      <c r="B7867" s="1144">
        <f>'PCTC-OEPP 33-35'!F181</f>
        <v>0</v>
      </c>
      <c r="D7867" s="2" t="str">
        <f t="shared" si="128"/>
        <v>Error?</v>
      </c>
      <c r="E7867" s="4" t="s">
        <v>1470</v>
      </c>
    </row>
    <row r="7868" spans="1:5">
      <c r="A7868">
        <v>7809</v>
      </c>
      <c r="B7868" s="1144">
        <f>'PCTC-OEPP 33-35'!F182</f>
        <v>0</v>
      </c>
      <c r="D7868" s="2" t="str">
        <f t="shared" si="128"/>
        <v>Error?</v>
      </c>
      <c r="E7868" s="4" t="s">
        <v>1470</v>
      </c>
    </row>
    <row r="7869" spans="1:5">
      <c r="A7869">
        <v>7810</v>
      </c>
      <c r="B7869" s="1144">
        <f>'PCTC-OEPP 33-35'!F183</f>
        <v>0</v>
      </c>
      <c r="D7869" s="2" t="str">
        <f t="shared" ref="D7869:D7932" si="129">IF(ISBLANK(B7869),"OK",IF(A7869-B7869=0,"OK","Error?"))</f>
        <v>Error?</v>
      </c>
      <c r="E7869" s="4" t="s">
        <v>1470</v>
      </c>
    </row>
    <row r="7870" spans="1:5">
      <c r="A7870">
        <v>7811</v>
      </c>
      <c r="B7870" s="1144">
        <f>'PCTC-OEPP 33-35'!F184</f>
        <v>24413</v>
      </c>
      <c r="D7870" s="2" t="str">
        <f t="shared" si="129"/>
        <v>Error?</v>
      </c>
      <c r="E7870" s="4" t="s">
        <v>1470</v>
      </c>
    </row>
    <row r="7871" spans="1:5">
      <c r="A7871">
        <v>7812</v>
      </c>
      <c r="B7871" s="1144">
        <f>'PCTC-OEPP 33-35'!F185</f>
        <v>0</v>
      </c>
      <c r="D7871" s="2" t="str">
        <f t="shared" si="129"/>
        <v>Error?</v>
      </c>
      <c r="E7871" s="4" t="s">
        <v>1470</v>
      </c>
    </row>
    <row r="7872" spans="1:5">
      <c r="A7872">
        <v>7813</v>
      </c>
      <c r="B7872" s="1144">
        <f>'PCTC-OEPP 33-35'!F188</f>
        <v>0</v>
      </c>
      <c r="D7872" s="2" t="str">
        <f t="shared" si="129"/>
        <v>Error?</v>
      </c>
      <c r="E7872" s="4" t="s">
        <v>1470</v>
      </c>
    </row>
    <row r="7873" spans="1:5">
      <c r="A7873">
        <v>7814</v>
      </c>
      <c r="B7873" s="1144">
        <f>'PCTC-OEPP 33-35'!F189</f>
        <v>0</v>
      </c>
      <c r="D7873" s="2" t="str">
        <f t="shared" si="129"/>
        <v>Error?</v>
      </c>
      <c r="E7873" s="4" t="s">
        <v>1470</v>
      </c>
    </row>
    <row r="7874" spans="1:5">
      <c r="A7874">
        <v>7815</v>
      </c>
      <c r="B7874" s="1144">
        <f>'PCTC-OEPP 33-35'!F190</f>
        <v>35912</v>
      </c>
      <c r="D7874" s="2" t="str">
        <f t="shared" si="129"/>
        <v>Error?</v>
      </c>
      <c r="E7874" s="4" t="s">
        <v>1470</v>
      </c>
    </row>
    <row r="7875" spans="1:5">
      <c r="A7875">
        <v>7816</v>
      </c>
      <c r="B7875" s="1144">
        <f>'PCTC-OEPP 33-35'!F195</f>
        <v>850698</v>
      </c>
      <c r="D7875" s="2" t="str">
        <f t="shared" si="129"/>
        <v>Error?</v>
      </c>
      <c r="E7875" s="4" t="s">
        <v>1470</v>
      </c>
    </row>
    <row r="7876" spans="1:5">
      <c r="A7876">
        <v>7817</v>
      </c>
      <c r="B7876" s="1144">
        <f>'PCTC-OEPP 33-35'!F196</f>
        <v>12530523</v>
      </c>
      <c r="D7876" s="2" t="str">
        <f t="shared" si="129"/>
        <v>Error?</v>
      </c>
      <c r="E7876" s="4" t="s">
        <v>1470</v>
      </c>
    </row>
    <row r="7877" spans="1:5">
      <c r="A7877">
        <v>7818</v>
      </c>
      <c r="B7877" s="1144">
        <f>'PCTC-OEPP 33-35'!F198</f>
        <v>13221213.5</v>
      </c>
      <c r="D7877" s="2" t="str">
        <f t="shared" si="129"/>
        <v>Error?</v>
      </c>
      <c r="E7877" s="4" t="s">
        <v>1470</v>
      </c>
    </row>
    <row r="7878" spans="1:5">
      <c r="A7878">
        <v>7819</v>
      </c>
      <c r="B7878" s="1144">
        <f>'PCTC-OEPP 33-35'!F200</f>
        <v>15186.323799678383</v>
      </c>
      <c r="D7878" s="2" t="str">
        <f t="shared" si="129"/>
        <v>Error?</v>
      </c>
      <c r="E7878" s="4" t="s">
        <v>1470</v>
      </c>
    </row>
    <row r="7879" spans="1:5">
      <c r="A7879">
        <v>7820</v>
      </c>
      <c r="B7879" s="127">
        <f>'PCTC-OEPP 33-35'!F29</f>
        <v>0</v>
      </c>
      <c r="D7879" s="2" t="str">
        <f t="shared" si="129"/>
        <v>Error?</v>
      </c>
      <c r="E7879" s="4" t="s">
        <v>1470</v>
      </c>
    </row>
    <row r="7880" spans="1:5">
      <c r="A7880">
        <v>7821</v>
      </c>
      <c r="B7880" s="127">
        <f>'Revenues 10-15'!H120</f>
        <v>0</v>
      </c>
      <c r="D7880" s="2" t="str">
        <f t="shared" si="129"/>
        <v>Error?</v>
      </c>
      <c r="E7880" s="4" t="s">
        <v>1471</v>
      </c>
    </row>
    <row r="7881" spans="1:5">
      <c r="A7881" s="119">
        <v>7822</v>
      </c>
      <c r="D7881" s="2" t="str">
        <f t="shared" si="129"/>
        <v>OK</v>
      </c>
      <c r="E7881" s="4" t="s">
        <v>1471</v>
      </c>
    </row>
    <row r="7882" spans="1:5">
      <c r="A7882">
        <v>7823</v>
      </c>
      <c r="B7882" s="127">
        <f>'Revenues 10-15'!H121</f>
        <v>0</v>
      </c>
      <c r="D7882" s="2" t="str">
        <f t="shared" si="129"/>
        <v>Error?</v>
      </c>
      <c r="E7882" s="4" t="s">
        <v>1471</v>
      </c>
    </row>
    <row r="7883" spans="1:5">
      <c r="A7883">
        <v>7824</v>
      </c>
      <c r="B7883" s="127">
        <f>'Revenues 10-15'!H123</f>
        <v>0</v>
      </c>
      <c r="D7883" s="2" t="str">
        <f t="shared" si="129"/>
        <v>Error?</v>
      </c>
      <c r="E7883" s="4" t="s">
        <v>1471</v>
      </c>
    </row>
    <row r="7884" spans="1:5">
      <c r="A7884">
        <v>7825</v>
      </c>
      <c r="B7884" s="127">
        <f>'PCTC-OEPP 33-35'!F94</f>
        <v>0</v>
      </c>
      <c r="D7884" s="2" t="str">
        <f t="shared" si="129"/>
        <v>Error?</v>
      </c>
      <c r="E7884" s="4" t="s">
        <v>1470</v>
      </c>
    </row>
    <row r="7885" spans="1:5">
      <c r="A7885">
        <v>7826</v>
      </c>
      <c r="B7885" s="127">
        <f>'PCTC-OEPP 33-35'!F95</f>
        <v>0</v>
      </c>
      <c r="D7885" s="2" t="str">
        <f t="shared" si="129"/>
        <v>Error?</v>
      </c>
      <c r="E7885" s="4" t="s">
        <v>1470</v>
      </c>
    </row>
    <row r="7886" spans="1:5">
      <c r="A7886">
        <v>7827</v>
      </c>
      <c r="B7886" s="127">
        <f>'Assets-Liab 5-6'!C45</f>
        <v>20741</v>
      </c>
      <c r="D7886" s="2" t="str">
        <f t="shared" si="129"/>
        <v>Error?</v>
      </c>
      <c r="E7886" s="4" t="s">
        <v>1570</v>
      </c>
    </row>
    <row r="7887" spans="1:5">
      <c r="A7887">
        <v>7828</v>
      </c>
      <c r="B7887" s="127">
        <f>'Assets-Liab 5-6'!C46</f>
        <v>20741</v>
      </c>
      <c r="D7887" s="2" t="str">
        <f t="shared" si="129"/>
        <v>Error?</v>
      </c>
      <c r="E7887" s="4" t="s">
        <v>1570</v>
      </c>
    </row>
    <row r="7888" spans="1:5">
      <c r="A7888">
        <v>7829</v>
      </c>
      <c r="B7888" s="127">
        <f>'Assets-Liab 5-6'!C53</f>
        <v>13192365</v>
      </c>
      <c r="D7888" s="2" t="str">
        <f t="shared" si="129"/>
        <v>Error?</v>
      </c>
      <c r="E7888" s="4" t="s">
        <v>1570</v>
      </c>
    </row>
    <row r="7889" spans="1:5">
      <c r="A7889">
        <v>7830</v>
      </c>
      <c r="B7889" s="127">
        <f>'Assets-Liab 5-6'!D53</f>
        <v>7564489</v>
      </c>
      <c r="D7889" s="2" t="str">
        <f t="shared" si="129"/>
        <v>Error?</v>
      </c>
      <c r="E7889" s="4" t="s">
        <v>1570</v>
      </c>
    </row>
    <row r="7890" spans="1:5">
      <c r="A7890">
        <v>7831</v>
      </c>
      <c r="B7890" s="127">
        <f>'Assets-Liab 5-6'!E53</f>
        <v>601404</v>
      </c>
      <c r="D7890" s="2" t="str">
        <f t="shared" si="129"/>
        <v>Error?</v>
      </c>
      <c r="E7890" s="4" t="s">
        <v>1570</v>
      </c>
    </row>
    <row r="7891" spans="1:5">
      <c r="A7891">
        <v>7832</v>
      </c>
      <c r="B7891" s="127">
        <f>'Assets-Liab 5-6'!F53</f>
        <v>817992</v>
      </c>
      <c r="D7891" s="2" t="str">
        <f t="shared" si="129"/>
        <v>Error?</v>
      </c>
      <c r="E7891" s="4" t="s">
        <v>1570</v>
      </c>
    </row>
    <row r="7892" spans="1:5">
      <c r="A7892">
        <v>7833</v>
      </c>
      <c r="B7892" s="127">
        <f>'Assets-Liab 5-6'!G53</f>
        <v>740884</v>
      </c>
      <c r="D7892" s="2" t="str">
        <f t="shared" si="129"/>
        <v>Error?</v>
      </c>
      <c r="E7892" s="4" t="s">
        <v>1570</v>
      </c>
    </row>
    <row r="7893" spans="1:5">
      <c r="A7893">
        <v>7834</v>
      </c>
      <c r="B7893" s="127">
        <f>'Assets-Liab 5-6'!H53</f>
        <v>0</v>
      </c>
      <c r="D7893" s="2" t="str">
        <f t="shared" si="129"/>
        <v>Error?</v>
      </c>
      <c r="E7893" s="4" t="s">
        <v>1570</v>
      </c>
    </row>
    <row r="7894" spans="1:5">
      <c r="A7894">
        <v>7835</v>
      </c>
      <c r="B7894" s="127">
        <f>'Assets-Liab 5-6'!I53</f>
        <v>1359643</v>
      </c>
      <c r="D7894" s="2" t="str">
        <f t="shared" si="129"/>
        <v>Error?</v>
      </c>
      <c r="E7894" s="4" t="s">
        <v>1570</v>
      </c>
    </row>
    <row r="7895" spans="1:5">
      <c r="A7895">
        <v>7836</v>
      </c>
      <c r="B7895" s="127">
        <f>'Assets-Liab 5-6'!J53</f>
        <v>472552</v>
      </c>
      <c r="D7895" s="2" t="str">
        <f t="shared" si="129"/>
        <v>Error?</v>
      </c>
      <c r="E7895" s="4" t="s">
        <v>1570</v>
      </c>
    </row>
    <row r="7896" spans="1:5">
      <c r="A7896">
        <v>7837</v>
      </c>
      <c r="B7896" s="127">
        <f>'Assets-Liab 5-6'!K53</f>
        <v>68834</v>
      </c>
      <c r="D7896" s="2" t="str">
        <f t="shared" si="129"/>
        <v>Error?</v>
      </c>
      <c r="E7896" s="4" t="s">
        <v>1570</v>
      </c>
    </row>
    <row r="7897" spans="1:5">
      <c r="A7897">
        <v>7838</v>
      </c>
      <c r="B7897" s="127">
        <f>'Assets-Liab 5-6'!L53</f>
        <v>0</v>
      </c>
      <c r="D7897" s="2" t="str">
        <f t="shared" si="129"/>
        <v>Error?</v>
      </c>
      <c r="E7897" s="4" t="s">
        <v>1570</v>
      </c>
    </row>
    <row r="7898" spans="1:5">
      <c r="A7898">
        <v>7839</v>
      </c>
      <c r="B7898" s="127">
        <f>'Assets-Liab 5-6'!M54</f>
        <v>28147336</v>
      </c>
      <c r="D7898" s="2" t="str">
        <f t="shared" si="129"/>
        <v>Error?</v>
      </c>
      <c r="E7898" s="4" t="s">
        <v>1570</v>
      </c>
    </row>
    <row r="7899" spans="1:5">
      <c r="A7899">
        <v>7840</v>
      </c>
      <c r="B7899" s="127">
        <f>'Assets-Liab 5-6'!N54</f>
        <v>3620000</v>
      </c>
      <c r="D7899" s="2" t="str">
        <f t="shared" si="129"/>
        <v>Error?</v>
      </c>
      <c r="E7899" s="4" t="s">
        <v>1570</v>
      </c>
    </row>
    <row r="7900" spans="1:5">
      <c r="A7900">
        <v>7841</v>
      </c>
      <c r="B7900" s="127">
        <f>'Assets-Liab 5-6'!C56</f>
        <v>5421749</v>
      </c>
      <c r="D7900" s="2" t="str">
        <f t="shared" si="129"/>
        <v>Error?</v>
      </c>
      <c r="E7900" s="4" t="s">
        <v>1570</v>
      </c>
    </row>
    <row r="7901" spans="1:5">
      <c r="A7901">
        <v>7842</v>
      </c>
      <c r="B7901" s="127">
        <f>'Assets-Liab 5-6'!D56</f>
        <v>1104220</v>
      </c>
      <c r="D7901" s="2" t="str">
        <f t="shared" si="129"/>
        <v>Error?</v>
      </c>
      <c r="E7901" s="4" t="s">
        <v>1570</v>
      </c>
    </row>
    <row r="7902" spans="1:5">
      <c r="A7902">
        <v>7843</v>
      </c>
      <c r="B7902" s="127">
        <f>'Assets-Liab 5-6'!E56</f>
        <v>316415</v>
      </c>
      <c r="D7902" s="2" t="str">
        <f t="shared" si="129"/>
        <v>Error?</v>
      </c>
      <c r="E7902" s="4" t="s">
        <v>1570</v>
      </c>
    </row>
    <row r="7903" spans="1:5">
      <c r="A7903">
        <v>7844</v>
      </c>
      <c r="B7903" s="127">
        <f>'Assets-Liab 5-6'!F56</f>
        <v>54694</v>
      </c>
      <c r="D7903" s="2" t="str">
        <f t="shared" si="129"/>
        <v>Error?</v>
      </c>
      <c r="E7903" s="4" t="s">
        <v>1570</v>
      </c>
    </row>
    <row r="7904" spans="1:5">
      <c r="A7904">
        <v>7845</v>
      </c>
      <c r="B7904" s="127">
        <f>'Assets-Liab 5-6'!G56</f>
        <v>189791</v>
      </c>
      <c r="D7904" s="2" t="str">
        <f t="shared" si="129"/>
        <v>Error?</v>
      </c>
      <c r="E7904" s="4" t="s">
        <v>1570</v>
      </c>
    </row>
    <row r="7905" spans="1:5">
      <c r="A7905">
        <v>7846</v>
      </c>
      <c r="B7905" s="127">
        <f>'Assets-Liab 5-6'!H56</f>
        <v>0</v>
      </c>
      <c r="D7905" s="2" t="str">
        <f t="shared" si="129"/>
        <v>Error?</v>
      </c>
      <c r="E7905" s="4" t="s">
        <v>1570</v>
      </c>
    </row>
    <row r="7906" spans="1:5">
      <c r="A7906">
        <v>7847</v>
      </c>
      <c r="B7906" s="127">
        <f>'Assets-Liab 5-6'!I56</f>
        <v>0</v>
      </c>
      <c r="D7906" s="2" t="str">
        <f t="shared" si="129"/>
        <v>Error?</v>
      </c>
      <c r="E7906" s="4" t="s">
        <v>1570</v>
      </c>
    </row>
    <row r="7907" spans="1:5">
      <c r="A7907">
        <v>7848</v>
      </c>
      <c r="B7907" s="127">
        <f>'Assets-Liab 5-6'!J56</f>
        <v>167505</v>
      </c>
      <c r="D7907" s="2" t="str">
        <f t="shared" si="129"/>
        <v>Error?</v>
      </c>
      <c r="E7907" s="4" t="s">
        <v>1570</v>
      </c>
    </row>
    <row r="7908" spans="1:5">
      <c r="A7908">
        <v>7849</v>
      </c>
      <c r="B7908" s="127">
        <f>'Assets-Liab 5-6'!K56</f>
        <v>0</v>
      </c>
      <c r="D7908" s="2" t="str">
        <f t="shared" si="129"/>
        <v>Error?</v>
      </c>
      <c r="E7908" s="4" t="s">
        <v>1570</v>
      </c>
    </row>
    <row r="7909" spans="1:5">
      <c r="A7909">
        <v>7850</v>
      </c>
      <c r="B7909" s="127">
        <f>'Assets-Liab 5-6'!L56</f>
        <v>0</v>
      </c>
      <c r="D7909" s="2" t="str">
        <f t="shared" si="129"/>
        <v>Error?</v>
      </c>
      <c r="E7909" s="4" t="s">
        <v>1570</v>
      </c>
    </row>
    <row r="7910" spans="1:5">
      <c r="A7910">
        <v>7851</v>
      </c>
      <c r="B7910" s="127">
        <f>'Assets-Liab 5-6'!N58</f>
        <v>3620000</v>
      </c>
      <c r="D7910" s="2" t="str">
        <f t="shared" si="129"/>
        <v>Error?</v>
      </c>
      <c r="E7910" s="4" t="s">
        <v>1570</v>
      </c>
    </row>
    <row r="7911" spans="1:5">
      <c r="A7911">
        <v>7852</v>
      </c>
      <c r="B7911" s="127">
        <f>'Assets-Liab 5-6'!C59</f>
        <v>20741</v>
      </c>
      <c r="D7911" s="2" t="str">
        <f t="shared" si="129"/>
        <v>Error?</v>
      </c>
      <c r="E7911" s="4" t="s">
        <v>1570</v>
      </c>
    </row>
    <row r="7912" spans="1:5">
      <c r="A7912">
        <v>7853</v>
      </c>
      <c r="B7912" s="127">
        <f>'Assets-Liab 5-6'!D59</f>
        <v>4002095</v>
      </c>
      <c r="D7912" s="2" t="str">
        <f t="shared" si="129"/>
        <v>Error?</v>
      </c>
      <c r="E7912" s="4" t="s">
        <v>1570</v>
      </c>
    </row>
    <row r="7913" spans="1:5">
      <c r="A7913">
        <v>7854</v>
      </c>
      <c r="B7913" s="127">
        <f>'Assets-Liab 5-6'!E59</f>
        <v>0</v>
      </c>
      <c r="D7913" s="2" t="str">
        <f t="shared" si="129"/>
        <v>Error?</v>
      </c>
      <c r="E7913" s="4" t="s">
        <v>1570</v>
      </c>
    </row>
    <row r="7914" spans="1:5">
      <c r="A7914">
        <v>7855</v>
      </c>
      <c r="B7914" s="127">
        <f>'Assets-Liab 5-6'!F59</f>
        <v>0</v>
      </c>
      <c r="D7914" s="2" t="str">
        <f t="shared" si="129"/>
        <v>Error?</v>
      </c>
      <c r="E7914" s="4" t="s">
        <v>1570</v>
      </c>
    </row>
    <row r="7915" spans="1:5">
      <c r="A7915">
        <v>7856</v>
      </c>
      <c r="B7915" s="127">
        <f>'Assets-Liab 5-6'!G59</f>
        <v>0</v>
      </c>
      <c r="D7915" s="2" t="str">
        <f t="shared" si="129"/>
        <v>Error?</v>
      </c>
      <c r="E7915" s="4" t="s">
        <v>1570</v>
      </c>
    </row>
    <row r="7916" spans="1:5">
      <c r="A7916">
        <v>7857</v>
      </c>
      <c r="B7916" s="127">
        <f>'Assets-Liab 5-6'!H59</f>
        <v>0</v>
      </c>
      <c r="D7916" s="2" t="str">
        <f t="shared" si="129"/>
        <v>Error?</v>
      </c>
      <c r="E7916" s="4" t="s">
        <v>1570</v>
      </c>
    </row>
    <row r="7917" spans="1:5">
      <c r="A7917">
        <v>7858</v>
      </c>
      <c r="B7917" s="127">
        <f>'Assets-Liab 5-6'!I59</f>
        <v>0</v>
      </c>
      <c r="D7917" s="2" t="str">
        <f t="shared" si="129"/>
        <v>Error?</v>
      </c>
      <c r="E7917" s="4" t="s">
        <v>1570</v>
      </c>
    </row>
    <row r="7918" spans="1:5">
      <c r="A7918">
        <v>7859</v>
      </c>
      <c r="B7918" s="127">
        <f>'Assets-Liab 5-6'!J59</f>
        <v>305047</v>
      </c>
      <c r="D7918" s="2" t="str">
        <f t="shared" si="129"/>
        <v>Error?</v>
      </c>
      <c r="E7918" s="4" t="s">
        <v>1570</v>
      </c>
    </row>
    <row r="7919" spans="1:5">
      <c r="A7919">
        <v>7860</v>
      </c>
      <c r="B7919" s="127">
        <f>'Assets-Liab 5-6'!K59</f>
        <v>0</v>
      </c>
      <c r="D7919" s="2" t="str">
        <f t="shared" si="129"/>
        <v>Error?</v>
      </c>
      <c r="E7919" s="4" t="s">
        <v>1570</v>
      </c>
    </row>
    <row r="7920" spans="1:5">
      <c r="A7920">
        <v>7861</v>
      </c>
      <c r="B7920" s="127">
        <f>'Assets-Liab 5-6'!L59</f>
        <v>0</v>
      </c>
      <c r="D7920" s="2" t="str">
        <f t="shared" si="129"/>
        <v>Error?</v>
      </c>
      <c r="E7920" s="4" t="s">
        <v>1570</v>
      </c>
    </row>
    <row r="7921" spans="1:5">
      <c r="A7921">
        <v>7862</v>
      </c>
      <c r="B7921" s="127">
        <f>'Assets-Liab 5-6'!C60</f>
        <v>7749875</v>
      </c>
      <c r="D7921" s="2" t="str">
        <f t="shared" si="129"/>
        <v>Error?</v>
      </c>
      <c r="E7921" s="4" t="s">
        <v>1570</v>
      </c>
    </row>
    <row r="7922" spans="1:5">
      <c r="A7922">
        <v>7863</v>
      </c>
      <c r="B7922" s="127">
        <f>'Assets-Liab 5-6'!D60</f>
        <v>2458174</v>
      </c>
      <c r="D7922" s="2" t="str">
        <f t="shared" si="129"/>
        <v>Error?</v>
      </c>
      <c r="E7922" s="4" t="s">
        <v>1570</v>
      </c>
    </row>
    <row r="7923" spans="1:5">
      <c r="A7923">
        <v>7864</v>
      </c>
      <c r="B7923" s="127">
        <f>'Assets-Liab 5-6'!E60</f>
        <v>284989</v>
      </c>
      <c r="D7923" s="2" t="str">
        <f t="shared" si="129"/>
        <v>Error?</v>
      </c>
      <c r="E7923" s="4" t="s">
        <v>1570</v>
      </c>
    </row>
    <row r="7924" spans="1:5">
      <c r="A7924">
        <v>7865</v>
      </c>
      <c r="B7924" s="127">
        <f>'Assets-Liab 5-6'!F60</f>
        <v>763298</v>
      </c>
      <c r="D7924" s="2" t="str">
        <f t="shared" si="129"/>
        <v>Error?</v>
      </c>
      <c r="E7924" s="4" t="s">
        <v>1570</v>
      </c>
    </row>
    <row r="7925" spans="1:5">
      <c r="A7925">
        <v>7866</v>
      </c>
      <c r="B7925" s="127">
        <f>'Assets-Liab 5-6'!G60</f>
        <v>551093</v>
      </c>
      <c r="D7925" s="2" t="str">
        <f t="shared" si="129"/>
        <v>Error?</v>
      </c>
      <c r="E7925" s="4" t="s">
        <v>1570</v>
      </c>
    </row>
    <row r="7926" spans="1:5">
      <c r="A7926">
        <v>7867</v>
      </c>
      <c r="B7926" s="127">
        <f>'Assets-Liab 5-6'!H60</f>
        <v>0</v>
      </c>
      <c r="D7926" s="2" t="str">
        <f t="shared" si="129"/>
        <v>Error?</v>
      </c>
      <c r="E7926" s="4" t="s">
        <v>1570</v>
      </c>
    </row>
    <row r="7927" spans="1:5">
      <c r="A7927">
        <v>7868</v>
      </c>
      <c r="B7927" s="127">
        <f>'Assets-Liab 5-6'!I60</f>
        <v>1359643</v>
      </c>
      <c r="D7927" s="2" t="str">
        <f t="shared" si="129"/>
        <v>Error?</v>
      </c>
      <c r="E7927" s="4" t="s">
        <v>1570</v>
      </c>
    </row>
    <row r="7928" spans="1:5">
      <c r="A7928">
        <v>7869</v>
      </c>
      <c r="B7928" s="127">
        <f>'Assets-Liab 5-6'!J60</f>
        <v>0</v>
      </c>
      <c r="D7928" s="2" t="str">
        <f t="shared" si="129"/>
        <v>Error?</v>
      </c>
      <c r="E7928" s="4" t="s">
        <v>1570</v>
      </c>
    </row>
    <row r="7929" spans="1:5">
      <c r="A7929">
        <v>7870</v>
      </c>
      <c r="B7929" s="127">
        <f>'Assets-Liab 5-6'!K60</f>
        <v>68834</v>
      </c>
      <c r="D7929" s="2" t="str">
        <f t="shared" si="129"/>
        <v>Error?</v>
      </c>
      <c r="E7929" s="4" t="s">
        <v>1570</v>
      </c>
    </row>
    <row r="7930" spans="1:5">
      <c r="A7930">
        <v>7871</v>
      </c>
      <c r="B7930" s="127">
        <f>'Assets-Liab 5-6'!L60</f>
        <v>0</v>
      </c>
      <c r="D7930" s="2" t="str">
        <f t="shared" si="129"/>
        <v>Error?</v>
      </c>
      <c r="E7930" s="4" t="s">
        <v>1570</v>
      </c>
    </row>
    <row r="7931" spans="1:5">
      <c r="A7931">
        <v>7872</v>
      </c>
      <c r="B7931" s="127">
        <f>'Assets-Liab 5-6'!C62</f>
        <v>13192365</v>
      </c>
      <c r="D7931" s="2" t="str">
        <f t="shared" si="129"/>
        <v>Error?</v>
      </c>
      <c r="E7931" s="4" t="s">
        <v>1570</v>
      </c>
    </row>
    <row r="7932" spans="1:5">
      <c r="A7932">
        <v>7873</v>
      </c>
      <c r="B7932" s="127">
        <f>'Assets-Liab 5-6'!D62</f>
        <v>7564489</v>
      </c>
      <c r="D7932" s="2" t="str">
        <f t="shared" si="129"/>
        <v>Error?</v>
      </c>
      <c r="E7932" s="4" t="s">
        <v>1570</v>
      </c>
    </row>
    <row r="7933" spans="1:5">
      <c r="A7933">
        <v>7874</v>
      </c>
      <c r="B7933" s="127">
        <f>'Assets-Liab 5-6'!E62</f>
        <v>601404</v>
      </c>
      <c r="D7933" s="2" t="str">
        <f t="shared" ref="D7933:D7996" si="130">IF(ISBLANK(B7933),"OK",IF(A7933-B7933=0,"OK","Error?"))</f>
        <v>Error?</v>
      </c>
      <c r="E7933" s="4" t="s">
        <v>1570</v>
      </c>
    </row>
    <row r="7934" spans="1:5">
      <c r="A7934">
        <v>7875</v>
      </c>
      <c r="B7934" s="127">
        <f>'Assets-Liab 5-6'!F62</f>
        <v>817992</v>
      </c>
      <c r="D7934" s="2" t="str">
        <f t="shared" si="130"/>
        <v>Error?</v>
      </c>
      <c r="E7934" s="4" t="s">
        <v>1570</v>
      </c>
    </row>
    <row r="7935" spans="1:5">
      <c r="A7935">
        <v>7876</v>
      </c>
      <c r="B7935" s="127">
        <f>'Assets-Liab 5-6'!G62</f>
        <v>740884</v>
      </c>
      <c r="D7935" s="2" t="str">
        <f t="shared" si="130"/>
        <v>Error?</v>
      </c>
      <c r="E7935" s="4" t="s">
        <v>1570</v>
      </c>
    </row>
    <row r="7936" spans="1:5">
      <c r="A7936">
        <v>7877</v>
      </c>
      <c r="B7936" s="127">
        <f>'Assets-Liab 5-6'!H62</f>
        <v>0</v>
      </c>
      <c r="D7936" s="2" t="str">
        <f t="shared" si="130"/>
        <v>Error?</v>
      </c>
      <c r="E7936" s="4" t="s">
        <v>1570</v>
      </c>
    </row>
    <row r="7937" spans="1:5">
      <c r="A7937">
        <v>7878</v>
      </c>
      <c r="B7937" s="127">
        <f>'Assets-Liab 5-6'!I62</f>
        <v>1359643</v>
      </c>
      <c r="D7937" s="2" t="str">
        <f t="shared" si="130"/>
        <v>Error?</v>
      </c>
      <c r="E7937" s="4" t="s">
        <v>1570</v>
      </c>
    </row>
    <row r="7938" spans="1:5">
      <c r="A7938">
        <v>7879</v>
      </c>
      <c r="B7938" s="127">
        <f>'Assets-Liab 5-6'!J62</f>
        <v>472552</v>
      </c>
      <c r="D7938" s="2" t="str">
        <f t="shared" si="130"/>
        <v>Error?</v>
      </c>
      <c r="E7938" s="4" t="s">
        <v>1570</v>
      </c>
    </row>
    <row r="7939" spans="1:5">
      <c r="A7939">
        <v>7880</v>
      </c>
      <c r="B7939" s="127">
        <f>'Assets-Liab 5-6'!K62</f>
        <v>68834</v>
      </c>
      <c r="D7939" s="2" t="str">
        <f t="shared" si="130"/>
        <v>Error?</v>
      </c>
      <c r="E7939" s="4" t="s">
        <v>1570</v>
      </c>
    </row>
    <row r="7940" spans="1:5">
      <c r="A7940">
        <v>7881</v>
      </c>
      <c r="B7940" s="127">
        <f>'Assets-Liab 5-6'!L62</f>
        <v>0</v>
      </c>
      <c r="D7940" s="2" t="str">
        <f t="shared" si="130"/>
        <v>Error?</v>
      </c>
      <c r="E7940" s="4" t="s">
        <v>1570</v>
      </c>
    </row>
    <row r="7941" spans="1:5">
      <c r="A7941">
        <v>7882</v>
      </c>
      <c r="B7941" s="127">
        <f>'Assets-Liab 5-6'!M62</f>
        <v>28147336</v>
      </c>
      <c r="D7941" s="2" t="str">
        <f t="shared" si="130"/>
        <v>Error?</v>
      </c>
      <c r="E7941" s="4" t="s">
        <v>1570</v>
      </c>
    </row>
    <row r="7942" spans="1:5">
      <c r="A7942">
        <v>7883</v>
      </c>
      <c r="B7942" s="127">
        <f>'Assets-Liab 5-6'!N62</f>
        <v>3620000</v>
      </c>
      <c r="D7942" s="2" t="str">
        <f t="shared" si="130"/>
        <v>Error?</v>
      </c>
      <c r="E7942" s="4" t="s">
        <v>1570</v>
      </c>
    </row>
    <row r="7943" spans="1:5">
      <c r="A7943">
        <v>7884</v>
      </c>
      <c r="B7943" s="127">
        <f>'Acct Summary 7-9'!C85</f>
        <v>22450</v>
      </c>
      <c r="D7943" s="2" t="str">
        <f t="shared" si="130"/>
        <v>Error?</v>
      </c>
      <c r="E7943" s="4" t="s">
        <v>1571</v>
      </c>
    </row>
    <row r="7944" spans="1:5">
      <c r="A7944">
        <v>7885</v>
      </c>
      <c r="B7944" s="127">
        <f>'Acct Summary 7-9'!C87</f>
        <v>19157</v>
      </c>
      <c r="D7944" s="2" t="str">
        <f t="shared" si="130"/>
        <v>Error?</v>
      </c>
      <c r="E7944" s="4" t="s">
        <v>1571</v>
      </c>
    </row>
    <row r="7945" spans="1:5">
      <c r="A7945">
        <v>7886</v>
      </c>
      <c r="B7945" s="127">
        <f>'Acct Summary 7-9'!C89</f>
        <v>20866</v>
      </c>
      <c r="D7945" s="2" t="str">
        <f t="shared" si="130"/>
        <v>Error?</v>
      </c>
      <c r="E7945" s="4" t="s">
        <v>1571</v>
      </c>
    </row>
    <row r="7946" spans="1:5">
      <c r="A7946">
        <v>7887</v>
      </c>
      <c r="B7946" s="127">
        <f>'Acct Summary 7-9'!C90</f>
        <v>-1709</v>
      </c>
      <c r="D7946" s="2" t="str">
        <f t="shared" si="130"/>
        <v>Error?</v>
      </c>
      <c r="E7946" s="4" t="s">
        <v>1571</v>
      </c>
    </row>
    <row r="7947" spans="1:5">
      <c r="A7947">
        <v>7888</v>
      </c>
      <c r="B7947" s="127">
        <f>'Acct Summary 7-9'!C91</f>
        <v>20741</v>
      </c>
      <c r="D7947" s="2" t="str">
        <f t="shared" si="130"/>
        <v>Error?</v>
      </c>
      <c r="E7947" s="4" t="s">
        <v>1571</v>
      </c>
    </row>
    <row r="7948" spans="1:5">
      <c r="A7948">
        <v>7889</v>
      </c>
      <c r="B7948" s="127">
        <f>'Acct Summary 7-9'!C94</f>
        <v>10597293</v>
      </c>
      <c r="D7948" s="2" t="str">
        <f t="shared" si="130"/>
        <v>Error?</v>
      </c>
      <c r="E7948" s="4" t="s">
        <v>1571</v>
      </c>
    </row>
    <row r="7949" spans="1:5">
      <c r="A7949">
        <v>7890</v>
      </c>
      <c r="B7949" s="127">
        <f>'Acct Summary 7-9'!C95</f>
        <v>0</v>
      </c>
      <c r="D7949" s="2" t="str">
        <f t="shared" si="130"/>
        <v>Error?</v>
      </c>
      <c r="E7949" s="4" t="s">
        <v>1571</v>
      </c>
    </row>
    <row r="7950" spans="1:5">
      <c r="A7950">
        <v>7891</v>
      </c>
      <c r="B7950" s="127">
        <f>'Acct Summary 7-9'!C96</f>
        <v>588841</v>
      </c>
      <c r="D7950" s="2" t="str">
        <f t="shared" si="130"/>
        <v>Error?</v>
      </c>
      <c r="E7950" s="4" t="s">
        <v>1571</v>
      </c>
    </row>
    <row r="7951" spans="1:5">
      <c r="A7951">
        <v>7892</v>
      </c>
      <c r="B7951" s="127">
        <f>'Acct Summary 7-9'!C97</f>
        <v>399857</v>
      </c>
      <c r="D7951" s="2" t="str">
        <f t="shared" si="130"/>
        <v>Error?</v>
      </c>
      <c r="E7951" s="4" t="s">
        <v>1571</v>
      </c>
    </row>
    <row r="7952" spans="1:5">
      <c r="A7952">
        <v>7893</v>
      </c>
      <c r="B7952" s="127">
        <f>'Acct Summary 7-9'!C98</f>
        <v>11585991</v>
      </c>
      <c r="D7952" s="2" t="str">
        <f t="shared" si="130"/>
        <v>Error?</v>
      </c>
      <c r="E7952" s="4" t="s">
        <v>1571</v>
      </c>
    </row>
    <row r="7953" spans="1:5">
      <c r="A7953">
        <v>7894</v>
      </c>
      <c r="B7953" s="127">
        <f>'Acct Summary 7-9'!C99</f>
        <v>3649093</v>
      </c>
      <c r="D7953" s="2" t="str">
        <f t="shared" si="130"/>
        <v>Error?</v>
      </c>
      <c r="E7953" s="4" t="s">
        <v>1571</v>
      </c>
    </row>
    <row r="7954" spans="1:5">
      <c r="A7954">
        <v>7895</v>
      </c>
      <c r="B7954" s="127">
        <f>'Acct Summary 7-9'!C100</f>
        <v>15235084</v>
      </c>
      <c r="D7954" s="2" t="str">
        <f t="shared" si="130"/>
        <v>Error?</v>
      </c>
      <c r="E7954" s="4" t="s">
        <v>1571</v>
      </c>
    </row>
    <row r="7955" spans="1:5">
      <c r="A7955">
        <v>7896</v>
      </c>
      <c r="B7955" s="127">
        <f>'Acct Summary 7-9'!C102</f>
        <v>8429837</v>
      </c>
      <c r="D7955" s="2" t="str">
        <f t="shared" si="130"/>
        <v>Error?</v>
      </c>
      <c r="E7955" s="4" t="s">
        <v>1571</v>
      </c>
    </row>
    <row r="7956" spans="1:5">
      <c r="A7956">
        <v>7897</v>
      </c>
      <c r="B7956" s="127">
        <f>'Acct Summary 7-9'!C103</f>
        <v>3284172</v>
      </c>
      <c r="D7956" s="2" t="str">
        <f t="shared" si="130"/>
        <v>Error?</v>
      </c>
      <c r="E7956" s="4" t="s">
        <v>1571</v>
      </c>
    </row>
    <row r="7957" spans="1:5">
      <c r="A7957">
        <v>7898</v>
      </c>
      <c r="B7957" s="127">
        <f>'Acct Summary 7-9'!C104</f>
        <v>78250</v>
      </c>
      <c r="D7957" s="2" t="str">
        <f t="shared" si="130"/>
        <v>Error?</v>
      </c>
      <c r="E7957" s="4" t="s">
        <v>1571</v>
      </c>
    </row>
    <row r="7958" spans="1:5">
      <c r="A7958">
        <v>7899</v>
      </c>
      <c r="B7958" s="127">
        <f>'Acct Summary 7-9'!C105</f>
        <v>404328</v>
      </c>
      <c r="D7958" s="2" t="str">
        <f t="shared" si="130"/>
        <v>Error?</v>
      </c>
      <c r="E7958" s="4" t="s">
        <v>1571</v>
      </c>
    </row>
    <row r="7959" spans="1:5">
      <c r="A7959">
        <v>7900</v>
      </c>
      <c r="B7959" s="127">
        <f>'Acct Summary 7-9'!C106</f>
        <v>0</v>
      </c>
      <c r="D7959" s="2" t="str">
        <f t="shared" si="130"/>
        <v>Error?</v>
      </c>
      <c r="E7959" s="4" t="s">
        <v>1571</v>
      </c>
    </row>
    <row r="7960" spans="1:5">
      <c r="A7960">
        <v>7901</v>
      </c>
      <c r="B7960" s="127">
        <f>'Acct Summary 7-9'!C107</f>
        <v>12196587</v>
      </c>
      <c r="D7960" s="2" t="str">
        <f t="shared" si="130"/>
        <v>Error?</v>
      </c>
      <c r="E7960" s="4" t="s">
        <v>1571</v>
      </c>
    </row>
    <row r="7961" spans="1:5">
      <c r="A7961">
        <v>7902</v>
      </c>
      <c r="B7961" s="127">
        <f>'Acct Summary 7-9'!C108</f>
        <v>3649093</v>
      </c>
      <c r="D7961" s="2" t="str">
        <f t="shared" si="130"/>
        <v>Error?</v>
      </c>
      <c r="E7961" s="4" t="s">
        <v>1571</v>
      </c>
    </row>
    <row r="7962" spans="1:5">
      <c r="A7962">
        <v>7903</v>
      </c>
      <c r="B7962" s="127">
        <f>'Acct Summary 7-9'!C109</f>
        <v>15845680</v>
      </c>
      <c r="D7962" s="2" t="str">
        <f t="shared" si="130"/>
        <v>Error?</v>
      </c>
      <c r="E7962" s="4" t="s">
        <v>1571</v>
      </c>
    </row>
    <row r="7963" spans="1:5">
      <c r="A7963">
        <v>7904</v>
      </c>
      <c r="B7963" s="127">
        <f>'Acct Summary 7-9'!C110</f>
        <v>-610596</v>
      </c>
      <c r="D7963" s="2" t="str">
        <f t="shared" si="130"/>
        <v>Error?</v>
      </c>
      <c r="E7963" s="4" t="s">
        <v>1571</v>
      </c>
    </row>
    <row r="7964" spans="1:5">
      <c r="A7964">
        <v>7905</v>
      </c>
      <c r="B7964" s="127">
        <f>'Acct Summary 7-9'!C113</f>
        <v>200000</v>
      </c>
      <c r="D7964" s="2" t="str">
        <f t="shared" si="130"/>
        <v>Error?</v>
      </c>
      <c r="E7964" s="4" t="s">
        <v>1571</v>
      </c>
    </row>
    <row r="7965" spans="1:5">
      <c r="A7965">
        <v>7906</v>
      </c>
      <c r="B7965" s="127">
        <f>'Acct Summary 7-9'!C115</f>
        <v>0</v>
      </c>
      <c r="D7965" s="2" t="str">
        <f t="shared" si="130"/>
        <v>Error?</v>
      </c>
      <c r="E7965" s="4" t="s">
        <v>1571</v>
      </c>
    </row>
    <row r="7966" spans="1:5">
      <c r="A7966">
        <v>7907</v>
      </c>
      <c r="B7966" s="127">
        <f>'Acct Summary 7-9'!C116</f>
        <v>200000</v>
      </c>
      <c r="D7966" s="2" t="str">
        <f t="shared" si="130"/>
        <v>Error?</v>
      </c>
      <c r="E7966" s="4" t="s">
        <v>1571</v>
      </c>
    </row>
    <row r="7967" spans="1:5">
      <c r="A7967">
        <v>7908</v>
      </c>
      <c r="B7967" s="127">
        <f>'Acct Summary 7-9'!C117</f>
        <v>7770616</v>
      </c>
      <c r="D7967" s="2" t="str">
        <f t="shared" si="130"/>
        <v>Error?</v>
      </c>
      <c r="E7967" s="4" t="s">
        <v>1571</v>
      </c>
    </row>
    <row r="7968" spans="1:5">
      <c r="A7968">
        <v>7909</v>
      </c>
      <c r="B7968" s="127">
        <f>'Acct Summary 7-9'!D94</f>
        <v>2272079</v>
      </c>
      <c r="D7968" s="2" t="str">
        <f t="shared" si="130"/>
        <v>Error?</v>
      </c>
      <c r="E7968" s="4" t="s">
        <v>1571</v>
      </c>
    </row>
    <row r="7969" spans="1:5">
      <c r="A7969">
        <v>7910</v>
      </c>
      <c r="B7969" s="127">
        <f>'Acct Summary 7-9'!D95</f>
        <v>0</v>
      </c>
      <c r="D7969" s="2" t="str">
        <f t="shared" si="130"/>
        <v>Error?</v>
      </c>
      <c r="E7969" s="4" t="s">
        <v>1571</v>
      </c>
    </row>
    <row r="7970" spans="1:5">
      <c r="A7970">
        <v>7911</v>
      </c>
      <c r="B7970" s="127">
        <f>'Acct Summary 7-9'!D96</f>
        <v>0</v>
      </c>
      <c r="D7970" s="2" t="str">
        <f t="shared" si="130"/>
        <v>Error?</v>
      </c>
      <c r="E7970" s="4" t="s">
        <v>1571</v>
      </c>
    </row>
    <row r="7971" spans="1:5">
      <c r="A7971">
        <v>7912</v>
      </c>
      <c r="B7971" s="127">
        <f>'Acct Summary 7-9'!D97</f>
        <v>0</v>
      </c>
      <c r="D7971" s="2" t="str">
        <f t="shared" si="130"/>
        <v>Error?</v>
      </c>
      <c r="E7971" s="4" t="s">
        <v>1571</v>
      </c>
    </row>
    <row r="7972" spans="1:5">
      <c r="A7972">
        <v>7913</v>
      </c>
      <c r="B7972" s="127">
        <f>'Acct Summary 7-9'!D98</f>
        <v>2272079</v>
      </c>
      <c r="D7972" s="2" t="str">
        <f t="shared" si="130"/>
        <v>Error?</v>
      </c>
      <c r="E7972" s="4" t="s">
        <v>1571</v>
      </c>
    </row>
    <row r="7973" spans="1:5">
      <c r="A7973">
        <v>7914</v>
      </c>
      <c r="B7973" s="127">
        <f>'Acct Summary 7-9'!D99</f>
        <v>0</v>
      </c>
      <c r="D7973" s="2" t="str">
        <f t="shared" si="130"/>
        <v>Error?</v>
      </c>
      <c r="E7973" s="4" t="s">
        <v>1571</v>
      </c>
    </row>
    <row r="7974" spans="1:5">
      <c r="A7974">
        <v>7915</v>
      </c>
      <c r="B7974" s="127">
        <f>'Acct Summary 7-9'!D100</f>
        <v>2272079</v>
      </c>
      <c r="D7974" s="2" t="str">
        <f t="shared" si="130"/>
        <v>Error?</v>
      </c>
      <c r="E7974" s="4" t="s">
        <v>1571</v>
      </c>
    </row>
    <row r="7975" spans="1:5">
      <c r="A7975">
        <v>7916</v>
      </c>
      <c r="B7975" s="127">
        <f>'Acct Summary 7-9'!D103</f>
        <v>1741417</v>
      </c>
      <c r="D7975" s="2" t="str">
        <f t="shared" si="130"/>
        <v>Error?</v>
      </c>
      <c r="E7975" s="4" t="s">
        <v>1571</v>
      </c>
    </row>
    <row r="7976" spans="1:5">
      <c r="A7976">
        <v>7917</v>
      </c>
      <c r="B7976" s="127">
        <f>'Acct Summary 7-9'!D104</f>
        <v>0</v>
      </c>
      <c r="D7976" s="2" t="str">
        <f t="shared" si="130"/>
        <v>Error?</v>
      </c>
      <c r="E7976" s="4" t="s">
        <v>1571</v>
      </c>
    </row>
    <row r="7977" spans="1:5">
      <c r="A7977">
        <v>7918</v>
      </c>
      <c r="B7977" s="127">
        <f>'Acct Summary 7-9'!D105</f>
        <v>0</v>
      </c>
      <c r="D7977" s="2" t="str">
        <f t="shared" si="130"/>
        <v>Error?</v>
      </c>
      <c r="E7977" s="4" t="s">
        <v>1571</v>
      </c>
    </row>
    <row r="7978" spans="1:5">
      <c r="A7978">
        <v>7919</v>
      </c>
      <c r="B7978" s="127">
        <f>'Acct Summary 7-9'!D106</f>
        <v>0</v>
      </c>
      <c r="D7978" s="2" t="str">
        <f t="shared" si="130"/>
        <v>Error?</v>
      </c>
      <c r="E7978" s="4" t="s">
        <v>1571</v>
      </c>
    </row>
    <row r="7979" spans="1:5">
      <c r="A7979">
        <v>7920</v>
      </c>
      <c r="B7979" s="127">
        <f>'Acct Summary 7-9'!D107</f>
        <v>1741417</v>
      </c>
      <c r="D7979" s="2" t="str">
        <f t="shared" si="130"/>
        <v>Error?</v>
      </c>
      <c r="E7979" s="4" t="s">
        <v>1571</v>
      </c>
    </row>
    <row r="7980" spans="1:5">
      <c r="A7980">
        <v>7921</v>
      </c>
      <c r="B7980" s="127">
        <f>'Acct Summary 7-9'!D108</f>
        <v>0</v>
      </c>
      <c r="D7980" s="2" t="str">
        <f t="shared" si="130"/>
        <v>Error?</v>
      </c>
      <c r="E7980" s="4" t="s">
        <v>1571</v>
      </c>
    </row>
    <row r="7981" spans="1:5">
      <c r="A7981">
        <v>7922</v>
      </c>
      <c r="B7981" s="127">
        <f>'Acct Summary 7-9'!D109</f>
        <v>1741417</v>
      </c>
      <c r="D7981" s="2" t="str">
        <f t="shared" si="130"/>
        <v>Error?</v>
      </c>
      <c r="E7981" s="4" t="s">
        <v>1571</v>
      </c>
    </row>
    <row r="7982" spans="1:5">
      <c r="A7982">
        <v>7923</v>
      </c>
      <c r="B7982" s="127">
        <f>'Acct Summary 7-9'!D110</f>
        <v>530662</v>
      </c>
      <c r="D7982" s="2" t="str">
        <f t="shared" si="130"/>
        <v>Error?</v>
      </c>
      <c r="E7982" s="4" t="s">
        <v>1571</v>
      </c>
    </row>
    <row r="7983" spans="1:5">
      <c r="A7983">
        <v>7924</v>
      </c>
      <c r="B7983" s="127">
        <f>'Acct Summary 7-9'!D113</f>
        <v>4002095</v>
      </c>
      <c r="D7983" s="2" t="str">
        <f t="shared" si="130"/>
        <v>Error?</v>
      </c>
      <c r="E7983" s="4" t="s">
        <v>1571</v>
      </c>
    </row>
    <row r="7984" spans="1:5">
      <c r="A7984">
        <v>7925</v>
      </c>
      <c r="B7984" s="127">
        <f>'Acct Summary 7-9'!D115</f>
        <v>0</v>
      </c>
      <c r="D7984" s="2" t="str">
        <f t="shared" si="130"/>
        <v>Error?</v>
      </c>
      <c r="E7984" s="4" t="s">
        <v>1571</v>
      </c>
    </row>
    <row r="7985" spans="1:5">
      <c r="A7985">
        <v>7926</v>
      </c>
      <c r="B7985" s="127">
        <f>'Acct Summary 7-9'!D116</f>
        <v>4002095</v>
      </c>
      <c r="D7985" s="2" t="str">
        <f t="shared" si="130"/>
        <v>Error?</v>
      </c>
      <c r="E7985" s="4" t="s">
        <v>1571</v>
      </c>
    </row>
    <row r="7986" spans="1:5">
      <c r="A7986">
        <v>7927</v>
      </c>
      <c r="B7986" s="127">
        <f>'Acct Summary 7-9'!D117</f>
        <v>6460269</v>
      </c>
      <c r="D7986" s="2" t="str">
        <f t="shared" si="130"/>
        <v>Error?</v>
      </c>
      <c r="E7986" s="4" t="s">
        <v>1571</v>
      </c>
    </row>
    <row r="7987" spans="1:5">
      <c r="A7987">
        <v>7928</v>
      </c>
      <c r="B7987" s="127">
        <f>'Acct Summary 7-9'!E94</f>
        <v>647202</v>
      </c>
      <c r="D7987" s="2" t="str">
        <f t="shared" si="130"/>
        <v>Error?</v>
      </c>
      <c r="E7987" s="4" t="s">
        <v>1571</v>
      </c>
    </row>
    <row r="7988" spans="1:5">
      <c r="A7988">
        <v>7929</v>
      </c>
      <c r="B7988" s="127">
        <f>'Acct Summary 7-9'!E96</f>
        <v>0</v>
      </c>
      <c r="D7988" s="2" t="str">
        <f t="shared" si="130"/>
        <v>Error?</v>
      </c>
      <c r="E7988" s="4" t="s">
        <v>1571</v>
      </c>
    </row>
    <row r="7989" spans="1:5">
      <c r="A7989">
        <v>7930</v>
      </c>
      <c r="B7989" s="127">
        <f>'Acct Summary 7-9'!E97</f>
        <v>0</v>
      </c>
      <c r="D7989" s="2" t="str">
        <f t="shared" si="130"/>
        <v>Error?</v>
      </c>
      <c r="E7989" s="4" t="s">
        <v>1571</v>
      </c>
    </row>
    <row r="7990" spans="1:5">
      <c r="A7990">
        <v>7931</v>
      </c>
      <c r="B7990" s="127">
        <f>'Acct Summary 7-9'!E98</f>
        <v>647202</v>
      </c>
      <c r="D7990" s="2" t="str">
        <f t="shared" si="130"/>
        <v>Error?</v>
      </c>
      <c r="E7990" s="4" t="s">
        <v>1571</v>
      </c>
    </row>
    <row r="7991" spans="1:5">
      <c r="A7991">
        <v>7932</v>
      </c>
      <c r="B7991" s="127">
        <f>'Acct Summary 7-9'!E99</f>
        <v>0</v>
      </c>
      <c r="D7991" s="2" t="str">
        <f t="shared" si="130"/>
        <v>Error?</v>
      </c>
      <c r="E7991" s="4" t="s">
        <v>1571</v>
      </c>
    </row>
    <row r="7992" spans="1:5">
      <c r="A7992">
        <v>7933</v>
      </c>
      <c r="B7992" s="127">
        <f>'Acct Summary 7-9'!E100</f>
        <v>647202</v>
      </c>
      <c r="D7992" s="2" t="str">
        <f t="shared" si="130"/>
        <v>Error?</v>
      </c>
      <c r="E7992" s="4" t="s">
        <v>1571</v>
      </c>
    </row>
    <row r="7993" spans="1:5">
      <c r="A7993">
        <v>7934</v>
      </c>
      <c r="B7993" s="127">
        <f>'Acct Summary 7-9'!E105</f>
        <v>0</v>
      </c>
      <c r="D7993" s="2" t="str">
        <f t="shared" si="130"/>
        <v>Error?</v>
      </c>
      <c r="E7993" s="4" t="s">
        <v>1571</v>
      </c>
    </row>
    <row r="7994" spans="1:5">
      <c r="A7994">
        <v>7935</v>
      </c>
      <c r="B7994" s="127">
        <f>'Acct Summary 7-9'!E106</f>
        <v>762462</v>
      </c>
      <c r="D7994" s="2" t="str">
        <f t="shared" si="130"/>
        <v>Error?</v>
      </c>
      <c r="E7994" s="4" t="s">
        <v>1571</v>
      </c>
    </row>
    <row r="7995" spans="1:5">
      <c r="A7995">
        <v>7936</v>
      </c>
      <c r="B7995" s="127">
        <f>'Acct Summary 7-9'!E107</f>
        <v>762462</v>
      </c>
      <c r="D7995" s="2" t="str">
        <f t="shared" si="130"/>
        <v>Error?</v>
      </c>
      <c r="E7995" s="4" t="s">
        <v>1571</v>
      </c>
    </row>
    <row r="7996" spans="1:5">
      <c r="A7996">
        <v>7937</v>
      </c>
      <c r="B7996" s="127">
        <f>'Acct Summary 7-9'!E108</f>
        <v>0</v>
      </c>
      <c r="D7996" s="2" t="str">
        <f t="shared" si="130"/>
        <v>Error?</v>
      </c>
      <c r="E7996" s="4" t="s">
        <v>1571</v>
      </c>
    </row>
    <row r="7997" spans="1:5">
      <c r="A7997">
        <v>7938</v>
      </c>
      <c r="B7997" s="127">
        <f>'Acct Summary 7-9'!E109</f>
        <v>762462</v>
      </c>
      <c r="D7997" s="2" t="str">
        <f t="shared" ref="D7997:D8060" si="131">IF(ISBLANK(B7997),"OK",IF(A7997-B7997=0,"OK","Error?"))</f>
        <v>Error?</v>
      </c>
      <c r="E7997" s="4" t="s">
        <v>1571</v>
      </c>
    </row>
    <row r="7998" spans="1:5">
      <c r="A7998">
        <v>7939</v>
      </c>
      <c r="B7998" s="127">
        <f>'Acct Summary 7-9'!E110</f>
        <v>-115260</v>
      </c>
      <c r="D7998" s="2" t="str">
        <f t="shared" si="131"/>
        <v>Error?</v>
      </c>
      <c r="E7998" s="4" t="s">
        <v>1571</v>
      </c>
    </row>
    <row r="7999" spans="1:5">
      <c r="A7999">
        <v>7940</v>
      </c>
      <c r="B7999" s="127">
        <f>'Acct Summary 7-9'!E113</f>
        <v>89744</v>
      </c>
      <c r="D7999" s="2" t="str">
        <f t="shared" si="131"/>
        <v>Error?</v>
      </c>
      <c r="E7999" s="4" t="s">
        <v>1571</v>
      </c>
    </row>
    <row r="8000" spans="1:5">
      <c r="A8000">
        <v>7941</v>
      </c>
      <c r="B8000" s="127">
        <f>'Acct Summary 7-9'!E115</f>
        <v>0</v>
      </c>
      <c r="D8000" s="2" t="str">
        <f t="shared" si="131"/>
        <v>Error?</v>
      </c>
      <c r="E8000" s="4" t="s">
        <v>1571</v>
      </c>
    </row>
    <row r="8001" spans="1:5">
      <c r="A8001">
        <v>7942</v>
      </c>
      <c r="B8001" s="127">
        <f>'Acct Summary 7-9'!E116</f>
        <v>89744</v>
      </c>
      <c r="D8001" s="2" t="str">
        <f t="shared" si="131"/>
        <v>Error?</v>
      </c>
      <c r="E8001" s="4" t="s">
        <v>1571</v>
      </c>
    </row>
    <row r="8002" spans="1:5">
      <c r="A8002">
        <v>7943</v>
      </c>
      <c r="B8002" s="127">
        <f>'Acct Summary 7-9'!E117</f>
        <v>284989</v>
      </c>
      <c r="D8002" s="2" t="str">
        <f t="shared" si="131"/>
        <v>Error?</v>
      </c>
      <c r="E8002" s="4" t="s">
        <v>1571</v>
      </c>
    </row>
    <row r="8003" spans="1:5">
      <c r="A8003">
        <v>7944</v>
      </c>
      <c r="B8003" s="127">
        <f>'Acct Summary 7-9'!F94</f>
        <v>130824</v>
      </c>
      <c r="D8003" s="2" t="str">
        <f t="shared" si="131"/>
        <v>Error?</v>
      </c>
      <c r="E8003" s="4" t="s">
        <v>1571</v>
      </c>
    </row>
    <row r="8004" spans="1:5">
      <c r="A8004">
        <v>7945</v>
      </c>
      <c r="B8004" s="127">
        <f>'Acct Summary 7-9'!F95</f>
        <v>0</v>
      </c>
      <c r="D8004" s="2" t="str">
        <f t="shared" si="131"/>
        <v>Error?</v>
      </c>
      <c r="E8004" s="4" t="s">
        <v>1571</v>
      </c>
    </row>
    <row r="8005" spans="1:5">
      <c r="A8005">
        <v>7946</v>
      </c>
      <c r="B8005" s="127">
        <f>'Acct Summary 7-9'!F96</f>
        <v>51571</v>
      </c>
      <c r="D8005" s="2" t="str">
        <f t="shared" si="131"/>
        <v>Error?</v>
      </c>
      <c r="E8005" s="4" t="s">
        <v>1571</v>
      </c>
    </row>
    <row r="8006" spans="1:5">
      <c r="A8006">
        <v>7947</v>
      </c>
      <c r="B8006" s="127">
        <f>'Acct Summary 7-9'!F97</f>
        <v>0</v>
      </c>
      <c r="D8006" s="2" t="str">
        <f t="shared" si="131"/>
        <v>Error?</v>
      </c>
      <c r="E8006" s="4" t="s">
        <v>1571</v>
      </c>
    </row>
    <row r="8007" spans="1:5">
      <c r="A8007">
        <v>7948</v>
      </c>
      <c r="B8007" s="127">
        <f>'Acct Summary 7-9'!F98</f>
        <v>182395</v>
      </c>
      <c r="D8007" s="2" t="str">
        <f t="shared" si="131"/>
        <v>Error?</v>
      </c>
      <c r="E8007" s="4" t="s">
        <v>1571</v>
      </c>
    </row>
    <row r="8008" spans="1:5">
      <c r="A8008">
        <v>7949</v>
      </c>
      <c r="B8008" s="127">
        <f>'Acct Summary 7-9'!F99</f>
        <v>0</v>
      </c>
      <c r="D8008" s="2" t="str">
        <f t="shared" si="131"/>
        <v>Error?</v>
      </c>
      <c r="E8008" s="4" t="s">
        <v>1571</v>
      </c>
    </row>
    <row r="8009" spans="1:5">
      <c r="A8009">
        <v>7950</v>
      </c>
      <c r="B8009" s="127">
        <f>'Acct Summary 7-9'!F100</f>
        <v>182395</v>
      </c>
      <c r="D8009" s="2" t="str">
        <f t="shared" si="131"/>
        <v>Error?</v>
      </c>
      <c r="E8009" s="4" t="s">
        <v>1571</v>
      </c>
    </row>
    <row r="8010" spans="1:5">
      <c r="A8010">
        <v>7951</v>
      </c>
      <c r="B8010" s="127">
        <f>'Acct Summary 7-9'!F103</f>
        <v>95296</v>
      </c>
      <c r="D8010" s="2" t="str">
        <f t="shared" si="131"/>
        <v>Error?</v>
      </c>
      <c r="E8010" s="4" t="s">
        <v>1571</v>
      </c>
    </row>
    <row r="8011" spans="1:5">
      <c r="A8011">
        <v>7952</v>
      </c>
      <c r="B8011" s="127">
        <f>'Acct Summary 7-9'!F104</f>
        <v>0</v>
      </c>
      <c r="D8011" s="2" t="str">
        <f t="shared" si="131"/>
        <v>Error?</v>
      </c>
      <c r="E8011" s="4" t="s">
        <v>1571</v>
      </c>
    </row>
    <row r="8012" spans="1:5">
      <c r="A8012">
        <v>7953</v>
      </c>
      <c r="B8012" s="127">
        <f>'Acct Summary 7-9'!F105</f>
        <v>84273</v>
      </c>
      <c r="D8012" s="2" t="str">
        <f t="shared" si="131"/>
        <v>Error?</v>
      </c>
      <c r="E8012" s="4" t="s">
        <v>1571</v>
      </c>
    </row>
    <row r="8013" spans="1:5">
      <c r="A8013">
        <v>7954</v>
      </c>
      <c r="B8013" s="127">
        <f>'Acct Summary 7-9'!F106</f>
        <v>0</v>
      </c>
      <c r="D8013" s="2" t="str">
        <f t="shared" si="131"/>
        <v>Error?</v>
      </c>
      <c r="E8013" s="4" t="s">
        <v>1571</v>
      </c>
    </row>
    <row r="8014" spans="1:5">
      <c r="A8014">
        <v>7955</v>
      </c>
      <c r="B8014" s="127">
        <f>'Acct Summary 7-9'!F107</f>
        <v>179569</v>
      </c>
      <c r="D8014" s="2" t="str">
        <f t="shared" si="131"/>
        <v>Error?</v>
      </c>
      <c r="E8014" s="4" t="s">
        <v>1571</v>
      </c>
    </row>
    <row r="8015" spans="1:5">
      <c r="A8015">
        <v>7956</v>
      </c>
      <c r="B8015" s="127">
        <f>'Acct Summary 7-9'!F108</f>
        <v>0</v>
      </c>
      <c r="D8015" s="2" t="str">
        <f t="shared" si="131"/>
        <v>Error?</v>
      </c>
      <c r="E8015" s="4" t="s">
        <v>1571</v>
      </c>
    </row>
    <row r="8016" spans="1:5">
      <c r="A8016">
        <v>7957</v>
      </c>
      <c r="B8016" s="127">
        <f>'Acct Summary 7-9'!F109</f>
        <v>179569</v>
      </c>
      <c r="D8016" s="2" t="str">
        <f t="shared" si="131"/>
        <v>Error?</v>
      </c>
      <c r="E8016" s="4" t="s">
        <v>1571</v>
      </c>
    </row>
    <row r="8017" spans="1:5">
      <c r="A8017">
        <v>7958</v>
      </c>
      <c r="B8017" s="127">
        <f>'Acct Summary 7-9'!F110</f>
        <v>2826</v>
      </c>
      <c r="D8017" s="2" t="str">
        <f t="shared" si="131"/>
        <v>Error?</v>
      </c>
      <c r="E8017" s="4" t="s">
        <v>1571</v>
      </c>
    </row>
    <row r="8018" spans="1:5">
      <c r="A8018">
        <v>7959</v>
      </c>
      <c r="B8018" s="127">
        <f>'Acct Summary 7-9'!F113</f>
        <v>0</v>
      </c>
      <c r="D8018" s="2" t="str">
        <f t="shared" si="131"/>
        <v>Error?</v>
      </c>
      <c r="E8018" s="4" t="s">
        <v>1571</v>
      </c>
    </row>
    <row r="8019" spans="1:5">
      <c r="A8019">
        <v>7960</v>
      </c>
      <c r="B8019" s="127">
        <f>'Acct Summary 7-9'!F115</f>
        <v>0</v>
      </c>
      <c r="D8019" s="2" t="str">
        <f t="shared" si="131"/>
        <v>Error?</v>
      </c>
      <c r="E8019" s="4" t="s">
        <v>1571</v>
      </c>
    </row>
    <row r="8020" spans="1:5">
      <c r="A8020">
        <v>7961</v>
      </c>
      <c r="B8020" s="127">
        <f>'Acct Summary 7-9'!F116</f>
        <v>0</v>
      </c>
      <c r="D8020" s="2" t="str">
        <f t="shared" si="131"/>
        <v>Error?</v>
      </c>
      <c r="E8020" s="4" t="s">
        <v>1571</v>
      </c>
    </row>
    <row r="8021" spans="1:5">
      <c r="A8021">
        <v>7962</v>
      </c>
      <c r="B8021" s="127">
        <f>'Acct Summary 7-9'!F117</f>
        <v>763298</v>
      </c>
      <c r="D8021" s="2" t="str">
        <f t="shared" si="131"/>
        <v>Error?</v>
      </c>
      <c r="E8021" s="4" t="s">
        <v>1571</v>
      </c>
    </row>
    <row r="8022" spans="1:5">
      <c r="A8022">
        <v>7963</v>
      </c>
      <c r="B8022" s="127">
        <f>'Acct Summary 7-9'!G94</f>
        <v>400281</v>
      </c>
      <c r="D8022" s="2" t="str">
        <f t="shared" si="131"/>
        <v>Error?</v>
      </c>
      <c r="E8022" s="4" t="s">
        <v>1571</v>
      </c>
    </row>
    <row r="8023" spans="1:5">
      <c r="A8023">
        <v>7964</v>
      </c>
      <c r="B8023" s="127">
        <f>'Acct Summary 7-9'!G95</f>
        <v>0</v>
      </c>
      <c r="D8023" s="2" t="str">
        <f t="shared" si="131"/>
        <v>Error?</v>
      </c>
      <c r="E8023" s="4" t="s">
        <v>1571</v>
      </c>
    </row>
    <row r="8024" spans="1:5">
      <c r="A8024">
        <v>7965</v>
      </c>
      <c r="B8024" s="127">
        <f>'Acct Summary 7-9'!G96</f>
        <v>0</v>
      </c>
      <c r="D8024" s="2" t="str">
        <f t="shared" si="131"/>
        <v>Error?</v>
      </c>
      <c r="E8024" s="4" t="s">
        <v>1571</v>
      </c>
    </row>
    <row r="8025" spans="1:5">
      <c r="A8025">
        <v>7966</v>
      </c>
      <c r="B8025" s="127">
        <f>'Acct Summary 7-9'!G97</f>
        <v>0</v>
      </c>
      <c r="D8025" s="2" t="str">
        <f t="shared" si="131"/>
        <v>Error?</v>
      </c>
      <c r="E8025" s="4" t="s">
        <v>1571</v>
      </c>
    </row>
    <row r="8026" spans="1:5">
      <c r="A8026">
        <v>7967</v>
      </c>
      <c r="B8026" s="127">
        <f>'Acct Summary 7-9'!G98</f>
        <v>400281</v>
      </c>
      <c r="D8026" s="2" t="str">
        <f t="shared" si="131"/>
        <v>Error?</v>
      </c>
      <c r="E8026" s="4" t="s">
        <v>1571</v>
      </c>
    </row>
    <row r="8027" spans="1:5">
      <c r="A8027">
        <v>7968</v>
      </c>
      <c r="B8027" s="127">
        <f>'Acct Summary 7-9'!G99</f>
        <v>0</v>
      </c>
      <c r="D8027" s="2" t="str">
        <f t="shared" si="131"/>
        <v>Error?</v>
      </c>
      <c r="E8027" s="4" t="s">
        <v>1571</v>
      </c>
    </row>
    <row r="8028" spans="1:5">
      <c r="A8028">
        <v>7969</v>
      </c>
      <c r="B8028" s="127">
        <f>'Acct Summary 7-9'!G100</f>
        <v>400281</v>
      </c>
      <c r="D8028" s="2" t="str">
        <f t="shared" si="131"/>
        <v>Error?</v>
      </c>
      <c r="E8028" s="4" t="s">
        <v>1571</v>
      </c>
    </row>
    <row r="8029" spans="1:5">
      <c r="A8029">
        <v>7970</v>
      </c>
      <c r="B8029" s="127">
        <f>'Acct Summary 7-9'!G102</f>
        <v>168675</v>
      </c>
      <c r="D8029" s="2" t="str">
        <f t="shared" si="131"/>
        <v>Error?</v>
      </c>
      <c r="E8029" s="4" t="s">
        <v>1571</v>
      </c>
    </row>
    <row r="8030" spans="1:5">
      <c r="A8030">
        <v>7971</v>
      </c>
      <c r="B8030" s="127">
        <f>'Acct Summary 7-9'!G103</f>
        <v>155132</v>
      </c>
      <c r="D8030" s="2" t="str">
        <f t="shared" si="131"/>
        <v>Error?</v>
      </c>
      <c r="E8030" s="4" t="s">
        <v>1571</v>
      </c>
    </row>
    <row r="8031" spans="1:5">
      <c r="A8031">
        <v>7972</v>
      </c>
      <c r="B8031" s="127">
        <f>'Acct Summary 7-9'!G104</f>
        <v>690</v>
      </c>
      <c r="D8031" s="2" t="str">
        <f t="shared" si="131"/>
        <v>Error?</v>
      </c>
      <c r="E8031" s="4" t="s">
        <v>1571</v>
      </c>
    </row>
    <row r="8032" spans="1:5">
      <c r="A8032">
        <v>7973</v>
      </c>
      <c r="B8032" s="127">
        <f>'Acct Summary 7-9'!G105</f>
        <v>0</v>
      </c>
      <c r="D8032" s="2" t="str">
        <f t="shared" si="131"/>
        <v>Error?</v>
      </c>
      <c r="E8032" s="4" t="s">
        <v>1571</v>
      </c>
    </row>
    <row r="8033" spans="1:5">
      <c r="A8033">
        <v>7974</v>
      </c>
      <c r="B8033" s="127">
        <f>'Acct Summary 7-9'!G106</f>
        <v>0</v>
      </c>
      <c r="D8033" s="2" t="str">
        <f t="shared" si="131"/>
        <v>Error?</v>
      </c>
      <c r="E8033" s="4" t="s">
        <v>1571</v>
      </c>
    </row>
    <row r="8034" spans="1:5">
      <c r="A8034">
        <v>7975</v>
      </c>
      <c r="B8034" s="127">
        <f>'Acct Summary 7-9'!G107</f>
        <v>324497</v>
      </c>
      <c r="D8034" s="2" t="str">
        <f t="shared" si="131"/>
        <v>Error?</v>
      </c>
      <c r="E8034" s="4" t="s">
        <v>1571</v>
      </c>
    </row>
    <row r="8035" spans="1:5">
      <c r="A8035">
        <v>7976</v>
      </c>
      <c r="B8035" s="127">
        <f>'Acct Summary 7-9'!G108</f>
        <v>0</v>
      </c>
      <c r="D8035" s="2" t="str">
        <f t="shared" si="131"/>
        <v>Error?</v>
      </c>
      <c r="E8035" s="4" t="s">
        <v>1571</v>
      </c>
    </row>
    <row r="8036" spans="1:5">
      <c r="A8036">
        <v>7977</v>
      </c>
      <c r="B8036" s="127">
        <f>'Acct Summary 7-9'!G109</f>
        <v>324497</v>
      </c>
      <c r="D8036" s="2" t="str">
        <f t="shared" si="131"/>
        <v>Error?</v>
      </c>
      <c r="E8036" s="4" t="s">
        <v>1571</v>
      </c>
    </row>
    <row r="8037" spans="1:5">
      <c r="A8037">
        <v>7978</v>
      </c>
      <c r="B8037" s="127">
        <f>'Acct Summary 7-9'!G110</f>
        <v>75784</v>
      </c>
      <c r="D8037" s="2" t="str">
        <f t="shared" si="131"/>
        <v>Error?</v>
      </c>
      <c r="E8037" s="4" t="s">
        <v>1571</v>
      </c>
    </row>
    <row r="8038" spans="1:5">
      <c r="A8038">
        <v>7979</v>
      </c>
      <c r="B8038" s="127">
        <f>'Acct Summary 7-9'!G113</f>
        <v>0</v>
      </c>
      <c r="D8038" s="2" t="str">
        <f t="shared" si="131"/>
        <v>Error?</v>
      </c>
      <c r="E8038" s="4" t="s">
        <v>1571</v>
      </c>
    </row>
    <row r="8039" spans="1:5">
      <c r="A8039">
        <v>7980</v>
      </c>
      <c r="B8039" s="127">
        <f>'Acct Summary 7-9'!G115</f>
        <v>0</v>
      </c>
      <c r="D8039" s="2" t="str">
        <f t="shared" si="131"/>
        <v>Error?</v>
      </c>
      <c r="E8039" s="4" t="s">
        <v>1571</v>
      </c>
    </row>
    <row r="8040" spans="1:5">
      <c r="A8040">
        <v>7981</v>
      </c>
      <c r="B8040" s="127">
        <f>'Acct Summary 7-9'!G116</f>
        <v>0</v>
      </c>
      <c r="D8040" s="2" t="str">
        <f t="shared" si="131"/>
        <v>Error?</v>
      </c>
      <c r="E8040" s="4" t="s">
        <v>1571</v>
      </c>
    </row>
    <row r="8041" spans="1:5">
      <c r="A8041">
        <v>7982</v>
      </c>
      <c r="B8041" s="127">
        <f>'Acct Summary 7-9'!G117</f>
        <v>551093</v>
      </c>
      <c r="D8041" s="2" t="str">
        <f t="shared" si="131"/>
        <v>Error?</v>
      </c>
      <c r="E8041" s="4" t="s">
        <v>1571</v>
      </c>
    </row>
    <row r="8042" spans="1:5">
      <c r="A8042">
        <v>7983</v>
      </c>
      <c r="B8042" s="127">
        <f>'Acct Summary 7-9'!H94</f>
        <v>0</v>
      </c>
      <c r="D8042" s="2" t="str">
        <f t="shared" si="131"/>
        <v>Error?</v>
      </c>
      <c r="E8042" s="4" t="s">
        <v>1571</v>
      </c>
    </row>
    <row r="8043" spans="1:5">
      <c r="A8043">
        <v>7984</v>
      </c>
      <c r="B8043" s="127">
        <f>'Acct Summary 7-9'!H96</f>
        <v>0</v>
      </c>
      <c r="D8043" s="2" t="str">
        <f t="shared" si="131"/>
        <v>Error?</v>
      </c>
      <c r="E8043" s="4" t="s">
        <v>1571</v>
      </c>
    </row>
    <row r="8044" spans="1:5">
      <c r="A8044">
        <v>7985</v>
      </c>
      <c r="B8044" s="127">
        <f>'Acct Summary 7-9'!H97</f>
        <v>0</v>
      </c>
      <c r="D8044" s="2" t="str">
        <f t="shared" si="131"/>
        <v>Error?</v>
      </c>
      <c r="E8044" s="4" t="s">
        <v>1571</v>
      </c>
    </row>
    <row r="8045" spans="1:5">
      <c r="A8045">
        <v>7986</v>
      </c>
      <c r="B8045" s="127">
        <f>'Acct Summary 7-9'!H98</f>
        <v>0</v>
      </c>
      <c r="D8045" s="2" t="str">
        <f t="shared" si="131"/>
        <v>Error?</v>
      </c>
      <c r="E8045" s="4" t="s">
        <v>1571</v>
      </c>
    </row>
    <row r="8046" spans="1:5">
      <c r="A8046">
        <v>7987</v>
      </c>
      <c r="B8046" s="127">
        <f>'Acct Summary 7-9'!H99</f>
        <v>0</v>
      </c>
      <c r="D8046" s="2" t="str">
        <f t="shared" si="131"/>
        <v>Error?</v>
      </c>
      <c r="E8046" s="4" t="s">
        <v>1571</v>
      </c>
    </row>
    <row r="8047" spans="1:5">
      <c r="A8047">
        <v>7988</v>
      </c>
      <c r="B8047" s="127">
        <f>'Acct Summary 7-9'!H100</f>
        <v>0</v>
      </c>
      <c r="D8047" s="2" t="str">
        <f t="shared" si="131"/>
        <v>Error?</v>
      </c>
      <c r="E8047" s="4" t="s">
        <v>1571</v>
      </c>
    </row>
    <row r="8048" spans="1:5">
      <c r="A8048">
        <v>7989</v>
      </c>
      <c r="B8048" s="127">
        <f>'Acct Summary 7-9'!H103</f>
        <v>0</v>
      </c>
      <c r="D8048" s="2" t="str">
        <f t="shared" si="131"/>
        <v>Error?</v>
      </c>
      <c r="E8048" s="4" t="s">
        <v>1571</v>
      </c>
    </row>
    <row r="8049" spans="1:5">
      <c r="A8049">
        <v>7990</v>
      </c>
      <c r="B8049" s="127">
        <f>'Acct Summary 7-9'!H105</f>
        <v>0</v>
      </c>
      <c r="D8049" s="2" t="str">
        <f t="shared" si="131"/>
        <v>Error?</v>
      </c>
      <c r="E8049" s="4" t="s">
        <v>1571</v>
      </c>
    </row>
    <row r="8050" spans="1:5">
      <c r="A8050">
        <v>7991</v>
      </c>
      <c r="B8050" s="127">
        <f>'Acct Summary 7-9'!H107</f>
        <v>0</v>
      </c>
      <c r="D8050" s="2" t="str">
        <f t="shared" si="131"/>
        <v>Error?</v>
      </c>
      <c r="E8050" s="4" t="s">
        <v>1571</v>
      </c>
    </row>
    <row r="8051" spans="1:5">
      <c r="A8051">
        <v>7992</v>
      </c>
      <c r="B8051" s="127">
        <f>'Acct Summary 7-9'!H108</f>
        <v>0</v>
      </c>
      <c r="D8051" s="2" t="str">
        <f t="shared" si="131"/>
        <v>Error?</v>
      </c>
      <c r="E8051" s="4" t="s">
        <v>1571</v>
      </c>
    </row>
    <row r="8052" spans="1:5">
      <c r="A8052">
        <v>7993</v>
      </c>
      <c r="B8052" s="127">
        <f>'Acct Summary 7-9'!H109</f>
        <v>0</v>
      </c>
      <c r="D8052" s="2" t="str">
        <f t="shared" si="131"/>
        <v>Error?</v>
      </c>
      <c r="E8052" s="4" t="s">
        <v>1571</v>
      </c>
    </row>
    <row r="8053" spans="1:5">
      <c r="A8053">
        <v>7994</v>
      </c>
      <c r="B8053" s="127">
        <f>'Acct Summary 7-9'!H110</f>
        <v>0</v>
      </c>
      <c r="D8053" s="2" t="str">
        <f t="shared" si="131"/>
        <v>Error?</v>
      </c>
      <c r="E8053" s="4" t="s">
        <v>1571</v>
      </c>
    </row>
    <row r="8054" spans="1:5">
      <c r="A8054">
        <v>7995</v>
      </c>
      <c r="B8054" s="127">
        <f>'Acct Summary 7-9'!H113</f>
        <v>0</v>
      </c>
      <c r="D8054" s="2" t="str">
        <f t="shared" si="131"/>
        <v>Error?</v>
      </c>
      <c r="E8054" s="4" t="s">
        <v>1571</v>
      </c>
    </row>
    <row r="8055" spans="1:5">
      <c r="A8055">
        <v>7996</v>
      </c>
      <c r="B8055" s="127">
        <f>'Acct Summary 7-9'!H115</f>
        <v>0</v>
      </c>
      <c r="D8055" s="2" t="str">
        <f t="shared" si="131"/>
        <v>Error?</v>
      </c>
      <c r="E8055" s="4" t="s">
        <v>1571</v>
      </c>
    </row>
    <row r="8056" spans="1:5">
      <c r="A8056">
        <v>7997</v>
      </c>
      <c r="B8056" s="127">
        <f>'Acct Summary 7-9'!H116</f>
        <v>0</v>
      </c>
      <c r="D8056" s="2" t="str">
        <f t="shared" si="131"/>
        <v>Error?</v>
      </c>
      <c r="E8056" s="4" t="s">
        <v>1571</v>
      </c>
    </row>
    <row r="8057" spans="1:5">
      <c r="A8057">
        <v>7998</v>
      </c>
      <c r="B8057" s="127">
        <f>'Acct Summary 7-9'!H117</f>
        <v>0</v>
      </c>
      <c r="D8057" s="2" t="str">
        <f t="shared" si="131"/>
        <v>Error?</v>
      </c>
      <c r="E8057" s="4" t="s">
        <v>1571</v>
      </c>
    </row>
    <row r="8058" spans="1:5">
      <c r="A8058">
        <v>7999</v>
      </c>
      <c r="B8058" s="127">
        <f>'Acct Summary 7-9'!I94</f>
        <v>42574</v>
      </c>
      <c r="D8058" s="2" t="str">
        <f t="shared" si="131"/>
        <v>Error?</v>
      </c>
      <c r="E8058" s="4" t="s">
        <v>1571</v>
      </c>
    </row>
    <row r="8059" spans="1:5">
      <c r="A8059">
        <v>8000</v>
      </c>
      <c r="B8059" s="127">
        <f>'Acct Summary 7-9'!I96</f>
        <v>0</v>
      </c>
      <c r="D8059" s="2" t="str">
        <f t="shared" si="131"/>
        <v>Error?</v>
      </c>
      <c r="E8059" s="4" t="s">
        <v>1571</v>
      </c>
    </row>
    <row r="8060" spans="1:5">
      <c r="A8060">
        <v>8001</v>
      </c>
      <c r="B8060" s="127">
        <f>'Acct Summary 7-9'!I97</f>
        <v>0</v>
      </c>
      <c r="D8060" s="2" t="str">
        <f t="shared" si="131"/>
        <v>Error?</v>
      </c>
      <c r="E8060" s="4" t="s">
        <v>1571</v>
      </c>
    </row>
    <row r="8061" spans="1:5">
      <c r="A8061">
        <v>8002</v>
      </c>
      <c r="B8061" s="127">
        <f>'Acct Summary 7-9'!I98</f>
        <v>42574</v>
      </c>
      <c r="D8061" s="2" t="str">
        <f t="shared" ref="D8061:D8124" si="132">IF(ISBLANK(B8061),"OK",IF(A8061-B8061=0,"OK","Error?"))</f>
        <v>Error?</v>
      </c>
      <c r="E8061" s="4" t="s">
        <v>1571</v>
      </c>
    </row>
    <row r="8062" spans="1:5">
      <c r="A8062">
        <v>8003</v>
      </c>
      <c r="B8062" s="127">
        <f>'Acct Summary 7-9'!I100</f>
        <v>42574</v>
      </c>
      <c r="D8062" s="2" t="str">
        <f t="shared" si="132"/>
        <v>Error?</v>
      </c>
      <c r="E8062" s="4" t="s">
        <v>1571</v>
      </c>
    </row>
    <row r="8063" spans="1:5">
      <c r="A8063">
        <v>8004</v>
      </c>
      <c r="B8063" s="127">
        <f>'Acct Summary 7-9'!I110</f>
        <v>42574</v>
      </c>
      <c r="D8063" s="2" t="str">
        <f t="shared" si="132"/>
        <v>Error?</v>
      </c>
      <c r="E8063" s="4" t="s">
        <v>1571</v>
      </c>
    </row>
    <row r="8064" spans="1:5">
      <c r="A8064">
        <v>8005</v>
      </c>
      <c r="B8064" s="127">
        <f>'Acct Summary 7-9'!I113</f>
        <v>4002095</v>
      </c>
      <c r="D8064" s="2" t="str">
        <f t="shared" si="132"/>
        <v>Error?</v>
      </c>
      <c r="E8064" s="4" t="s">
        <v>1571</v>
      </c>
    </row>
    <row r="8065" spans="1:5">
      <c r="A8065">
        <v>8006</v>
      </c>
      <c r="B8065" s="127">
        <f>'Acct Summary 7-9'!I115</f>
        <v>4202095</v>
      </c>
      <c r="D8065" s="2" t="str">
        <f t="shared" si="132"/>
        <v>Error?</v>
      </c>
      <c r="E8065" s="4" t="s">
        <v>1571</v>
      </c>
    </row>
    <row r="8066" spans="1:5">
      <c r="A8066">
        <v>8007</v>
      </c>
      <c r="B8066" s="127">
        <f>'Acct Summary 7-9'!I116</f>
        <v>-200000</v>
      </c>
      <c r="D8066" s="2" t="str">
        <f t="shared" si="132"/>
        <v>Error?</v>
      </c>
      <c r="E8066" s="4" t="s">
        <v>1571</v>
      </c>
    </row>
    <row r="8067" spans="1:5">
      <c r="A8067">
        <v>8008</v>
      </c>
      <c r="B8067" s="127">
        <f>'Acct Summary 7-9'!I117</f>
        <v>1359643</v>
      </c>
      <c r="D8067" s="2" t="str">
        <f t="shared" si="132"/>
        <v>Error?</v>
      </c>
      <c r="E8067" s="4" t="s">
        <v>1571</v>
      </c>
    </row>
    <row r="8068" spans="1:5">
      <c r="A8068">
        <v>8009</v>
      </c>
      <c r="B8068" s="127">
        <f>'Acct Summary 7-9'!J94</f>
        <v>297474</v>
      </c>
      <c r="D8068" s="2" t="str">
        <f t="shared" si="132"/>
        <v>Error?</v>
      </c>
      <c r="E8068" s="4" t="s">
        <v>1571</v>
      </c>
    </row>
    <row r="8069" spans="1:5">
      <c r="A8069">
        <v>8010</v>
      </c>
      <c r="B8069" s="127">
        <f>'Acct Summary 7-9'!J96</f>
        <v>0</v>
      </c>
      <c r="D8069" s="2" t="str">
        <f t="shared" si="132"/>
        <v>Error?</v>
      </c>
      <c r="E8069" s="4" t="s">
        <v>1571</v>
      </c>
    </row>
    <row r="8070" spans="1:5">
      <c r="A8070">
        <v>8011</v>
      </c>
      <c r="B8070" s="127">
        <f>'Acct Summary 7-9'!J97</f>
        <v>0</v>
      </c>
      <c r="D8070" s="2" t="str">
        <f t="shared" si="132"/>
        <v>Error?</v>
      </c>
      <c r="E8070" s="4" t="s">
        <v>1571</v>
      </c>
    </row>
    <row r="8071" spans="1:5">
      <c r="A8071">
        <v>8012</v>
      </c>
      <c r="B8071" s="127">
        <f>'Acct Summary 7-9'!J98</f>
        <v>297474</v>
      </c>
      <c r="D8071" s="2" t="str">
        <f t="shared" si="132"/>
        <v>Error?</v>
      </c>
      <c r="E8071" s="4" t="s">
        <v>1571</v>
      </c>
    </row>
    <row r="8072" spans="1:5">
      <c r="A8072">
        <v>8013</v>
      </c>
      <c r="B8072" s="127">
        <f>'Acct Summary 7-9'!J99</f>
        <v>0</v>
      </c>
      <c r="D8072" s="2" t="str">
        <f t="shared" si="132"/>
        <v>Error?</v>
      </c>
      <c r="E8072" s="4" t="s">
        <v>1571</v>
      </c>
    </row>
    <row r="8073" spans="1:5">
      <c r="A8073">
        <v>8014</v>
      </c>
      <c r="B8073" s="127">
        <f>'Acct Summary 7-9'!J100</f>
        <v>297474</v>
      </c>
      <c r="D8073" s="2" t="str">
        <f t="shared" si="132"/>
        <v>Error?</v>
      </c>
      <c r="E8073" s="4" t="s">
        <v>1571</v>
      </c>
    </row>
    <row r="8074" spans="1:5">
      <c r="A8074">
        <v>8015</v>
      </c>
      <c r="B8074" s="127">
        <f>'Acct Summary 7-9'!J103</f>
        <v>279379</v>
      </c>
      <c r="D8074" s="2" t="str">
        <f t="shared" si="132"/>
        <v>Error?</v>
      </c>
      <c r="E8074" s="4" t="s">
        <v>1571</v>
      </c>
    </row>
    <row r="8075" spans="1:5">
      <c r="A8075">
        <v>8016</v>
      </c>
      <c r="B8075" s="127">
        <f>'Acct Summary 7-9'!J105</f>
        <v>0</v>
      </c>
      <c r="D8075" s="2" t="str">
        <f t="shared" si="132"/>
        <v>Error?</v>
      </c>
      <c r="E8075" s="4" t="s">
        <v>1571</v>
      </c>
    </row>
    <row r="8076" spans="1:5">
      <c r="A8076">
        <v>8017</v>
      </c>
      <c r="B8076" s="127">
        <f>'Acct Summary 7-9'!J106</f>
        <v>0</v>
      </c>
      <c r="D8076" s="2" t="str">
        <f t="shared" si="132"/>
        <v>Error?</v>
      </c>
      <c r="E8076" s="4" t="s">
        <v>1571</v>
      </c>
    </row>
    <row r="8077" spans="1:5">
      <c r="A8077">
        <v>8018</v>
      </c>
      <c r="B8077" s="127">
        <f>'Acct Summary 7-9'!J107</f>
        <v>279379</v>
      </c>
      <c r="D8077" s="2" t="str">
        <f t="shared" si="132"/>
        <v>Error?</v>
      </c>
      <c r="E8077" s="4" t="s">
        <v>1571</v>
      </c>
    </row>
    <row r="8078" spans="1:5">
      <c r="A8078">
        <v>8019</v>
      </c>
      <c r="B8078" s="127">
        <f>'Acct Summary 7-9'!J108</f>
        <v>0</v>
      </c>
      <c r="D8078" s="2" t="str">
        <f t="shared" si="132"/>
        <v>Error?</v>
      </c>
      <c r="E8078" s="4" t="s">
        <v>1571</v>
      </c>
    </row>
    <row r="8079" spans="1:5">
      <c r="A8079">
        <v>8020</v>
      </c>
      <c r="B8079" s="127">
        <f>'Acct Summary 7-9'!J109</f>
        <v>279379</v>
      </c>
      <c r="D8079" s="2" t="str">
        <f t="shared" si="132"/>
        <v>Error?</v>
      </c>
      <c r="E8079" s="4" t="s">
        <v>1571</v>
      </c>
    </row>
    <row r="8080" spans="1:5">
      <c r="A8080">
        <v>8021</v>
      </c>
      <c r="B8080" s="127">
        <f>'Acct Summary 7-9'!J110</f>
        <v>18095</v>
      </c>
      <c r="D8080" s="2" t="str">
        <f t="shared" si="132"/>
        <v>Error?</v>
      </c>
      <c r="E8080" s="4" t="s">
        <v>1571</v>
      </c>
    </row>
    <row r="8081" spans="1:5">
      <c r="A8081">
        <v>8022</v>
      </c>
      <c r="B8081" s="127">
        <f>'Acct Summary 7-9'!J113</f>
        <v>0</v>
      </c>
      <c r="D8081" s="2" t="str">
        <f t="shared" si="132"/>
        <v>Error?</v>
      </c>
      <c r="E8081" s="4" t="s">
        <v>1571</v>
      </c>
    </row>
    <row r="8082" spans="1:5">
      <c r="A8082">
        <v>8023</v>
      </c>
      <c r="B8082" s="127">
        <f>'Acct Summary 7-9'!J115</f>
        <v>0</v>
      </c>
      <c r="D8082" s="2" t="str">
        <f t="shared" si="132"/>
        <v>Error?</v>
      </c>
      <c r="E8082" s="4" t="s">
        <v>1571</v>
      </c>
    </row>
    <row r="8083" spans="1:5">
      <c r="A8083">
        <v>8024</v>
      </c>
      <c r="B8083" s="127">
        <f>'Acct Summary 7-9'!J116</f>
        <v>0</v>
      </c>
      <c r="D8083" s="2" t="str">
        <f t="shared" si="132"/>
        <v>Error?</v>
      </c>
      <c r="E8083" s="4" t="s">
        <v>1571</v>
      </c>
    </row>
    <row r="8084" spans="1:5">
      <c r="A8084">
        <v>8025</v>
      </c>
      <c r="B8084" s="127">
        <f>'Acct Summary 7-9'!J117</f>
        <v>305047</v>
      </c>
      <c r="D8084" s="2" t="str">
        <f t="shared" si="132"/>
        <v>Error?</v>
      </c>
      <c r="E8084" s="4" t="s">
        <v>1571</v>
      </c>
    </row>
    <row r="8085" spans="1:5">
      <c r="A8085">
        <v>8026</v>
      </c>
      <c r="B8085" s="127">
        <f>'Acct Summary 7-9'!K94</f>
        <v>952</v>
      </c>
      <c r="D8085" s="2" t="str">
        <f t="shared" si="132"/>
        <v>Error?</v>
      </c>
      <c r="E8085" s="4" t="s">
        <v>1571</v>
      </c>
    </row>
    <row r="8086" spans="1:5">
      <c r="A8086">
        <v>8027</v>
      </c>
      <c r="B8086" s="127">
        <f>'Acct Summary 7-9'!K96</f>
        <v>0</v>
      </c>
      <c r="D8086" s="2" t="str">
        <f t="shared" si="132"/>
        <v>Error?</v>
      </c>
      <c r="E8086" s="4" t="s">
        <v>1571</v>
      </c>
    </row>
    <row r="8087" spans="1:5">
      <c r="A8087">
        <v>8028</v>
      </c>
      <c r="B8087" s="127">
        <f>'Acct Summary 7-9'!K97</f>
        <v>0</v>
      </c>
      <c r="D8087" s="2" t="str">
        <f t="shared" si="132"/>
        <v>Error?</v>
      </c>
      <c r="E8087" s="4" t="s">
        <v>1571</v>
      </c>
    </row>
    <row r="8088" spans="1:5">
      <c r="A8088">
        <v>8029</v>
      </c>
      <c r="B8088" s="127">
        <f>'Acct Summary 7-9'!K98</f>
        <v>952</v>
      </c>
      <c r="D8088" s="2" t="str">
        <f t="shared" si="132"/>
        <v>Error?</v>
      </c>
      <c r="E8088" s="4" t="s">
        <v>1571</v>
      </c>
    </row>
    <row r="8089" spans="1:5">
      <c r="A8089">
        <v>8030</v>
      </c>
      <c r="B8089" s="127">
        <f>'Acct Summary 7-9'!K99</f>
        <v>0</v>
      </c>
      <c r="D8089" s="2" t="str">
        <f t="shared" si="132"/>
        <v>Error?</v>
      </c>
      <c r="E8089" s="4" t="s">
        <v>1571</v>
      </c>
    </row>
    <row r="8090" spans="1:5">
      <c r="A8090">
        <v>8031</v>
      </c>
      <c r="B8090" s="127">
        <f>'Acct Summary 7-9'!K100</f>
        <v>952</v>
      </c>
      <c r="D8090" s="2" t="str">
        <f t="shared" si="132"/>
        <v>Error?</v>
      </c>
      <c r="E8090" s="4" t="s">
        <v>1571</v>
      </c>
    </row>
    <row r="8091" spans="1:5">
      <c r="A8091">
        <v>8032</v>
      </c>
      <c r="B8091" s="127">
        <f>'Acct Summary 7-9'!K103</f>
        <v>0</v>
      </c>
      <c r="D8091" s="2" t="str">
        <f t="shared" si="132"/>
        <v>Error?</v>
      </c>
      <c r="E8091" s="4" t="s">
        <v>1571</v>
      </c>
    </row>
    <row r="8092" spans="1:5">
      <c r="A8092">
        <v>8033</v>
      </c>
      <c r="B8092" s="127">
        <f>'Acct Summary 7-9'!K105</f>
        <v>0</v>
      </c>
      <c r="D8092" s="2" t="str">
        <f t="shared" si="132"/>
        <v>Error?</v>
      </c>
      <c r="E8092" s="4" t="s">
        <v>1571</v>
      </c>
    </row>
    <row r="8093" spans="1:5">
      <c r="A8093">
        <v>8034</v>
      </c>
      <c r="B8093" s="127">
        <f>'Acct Summary 7-9'!K106</f>
        <v>0</v>
      </c>
      <c r="D8093" s="2" t="str">
        <f t="shared" si="132"/>
        <v>Error?</v>
      </c>
      <c r="E8093" s="4" t="s">
        <v>1571</v>
      </c>
    </row>
    <row r="8094" spans="1:5">
      <c r="A8094">
        <v>8035</v>
      </c>
      <c r="B8094" s="127">
        <f>'Acct Summary 7-9'!K107</f>
        <v>0</v>
      </c>
      <c r="D8094" s="2" t="str">
        <f t="shared" si="132"/>
        <v>Error?</v>
      </c>
      <c r="E8094" s="4" t="s">
        <v>1571</v>
      </c>
    </row>
    <row r="8095" spans="1:5">
      <c r="A8095">
        <v>8036</v>
      </c>
      <c r="B8095" s="127">
        <f>'Acct Summary 7-9'!K108</f>
        <v>0</v>
      </c>
      <c r="D8095" s="2" t="str">
        <f t="shared" si="132"/>
        <v>Error?</v>
      </c>
      <c r="E8095" s="4" t="s">
        <v>1571</v>
      </c>
    </row>
    <row r="8096" spans="1:5">
      <c r="A8096">
        <v>8037</v>
      </c>
      <c r="B8096" s="127">
        <f>'Acct Summary 7-9'!K109</f>
        <v>0</v>
      </c>
      <c r="D8096" s="2" t="str">
        <f t="shared" si="132"/>
        <v>Error?</v>
      </c>
      <c r="E8096" s="4" t="s">
        <v>1571</v>
      </c>
    </row>
    <row r="8097" spans="1:5">
      <c r="A8097">
        <v>8038</v>
      </c>
      <c r="B8097" s="127">
        <f>'Acct Summary 7-9'!K110</f>
        <v>952</v>
      </c>
      <c r="D8097" s="2" t="str">
        <f t="shared" si="132"/>
        <v>Error?</v>
      </c>
      <c r="E8097" s="4" t="s">
        <v>1571</v>
      </c>
    </row>
    <row r="8098" spans="1:5">
      <c r="A8098">
        <v>8039</v>
      </c>
      <c r="B8098" s="127">
        <f>'Acct Summary 7-9'!K113</f>
        <v>0</v>
      </c>
      <c r="D8098" s="2" t="str">
        <f t="shared" si="132"/>
        <v>Error?</v>
      </c>
      <c r="E8098" s="4" t="s">
        <v>1571</v>
      </c>
    </row>
    <row r="8099" spans="1:5">
      <c r="A8099">
        <v>8040</v>
      </c>
      <c r="B8099" s="127">
        <f>'Acct Summary 7-9'!K115</f>
        <v>0</v>
      </c>
      <c r="D8099" s="2" t="str">
        <f t="shared" si="132"/>
        <v>Error?</v>
      </c>
      <c r="E8099" s="4" t="s">
        <v>1571</v>
      </c>
    </row>
    <row r="8100" spans="1:5">
      <c r="A8100">
        <v>8041</v>
      </c>
      <c r="B8100" s="127">
        <f>'Acct Summary 7-9'!K116</f>
        <v>0</v>
      </c>
      <c r="D8100" s="2" t="str">
        <f t="shared" si="132"/>
        <v>Error?</v>
      </c>
      <c r="E8100" s="4" t="s">
        <v>1571</v>
      </c>
    </row>
    <row r="8101" spans="1:5">
      <c r="A8101">
        <v>8042</v>
      </c>
      <c r="B8101" s="127">
        <f>'Acct Summary 7-9'!K117</f>
        <v>68834</v>
      </c>
      <c r="D8101" s="2" t="str">
        <f t="shared" si="132"/>
        <v>Error?</v>
      </c>
      <c r="E8101" s="4" t="s">
        <v>1571</v>
      </c>
    </row>
    <row r="8102" spans="1:5">
      <c r="A8102">
        <v>8043</v>
      </c>
      <c r="B8102" s="127">
        <f>'Revenues 10-15'!C82</f>
        <v>19157</v>
      </c>
      <c r="D8102" s="2" t="str">
        <f t="shared" si="132"/>
        <v>Error?</v>
      </c>
      <c r="E8102" s="4" t="s">
        <v>1572</v>
      </c>
    </row>
    <row r="8103" spans="1:5">
      <c r="A8103">
        <v>8044</v>
      </c>
      <c r="B8103" s="127">
        <f>'Revenues 10-15'!C84</f>
        <v>22524</v>
      </c>
      <c r="D8103" s="2" t="str">
        <f t="shared" si="132"/>
        <v>Error?</v>
      </c>
      <c r="E8103" s="4" t="s">
        <v>1572</v>
      </c>
    </row>
    <row r="8104" spans="1:5">
      <c r="A8104">
        <v>8045</v>
      </c>
      <c r="B8104" s="127">
        <f>'Revenues 10-15'!C112</f>
        <v>10597293</v>
      </c>
      <c r="D8104" s="2" t="str">
        <f t="shared" si="132"/>
        <v>Error?</v>
      </c>
      <c r="E8104" s="4" t="s">
        <v>1572</v>
      </c>
    </row>
    <row r="8105" spans="1:5">
      <c r="A8105">
        <v>8046</v>
      </c>
      <c r="B8105" s="127">
        <f>'Revenues 10-15'!C271</f>
        <v>11585991</v>
      </c>
      <c r="D8105" s="2" t="str">
        <f t="shared" si="132"/>
        <v>Error?</v>
      </c>
      <c r="E8105" s="4" t="s">
        <v>1572</v>
      </c>
    </row>
    <row r="8106" spans="1:5">
      <c r="A8106">
        <v>8047</v>
      </c>
      <c r="B8106" s="127">
        <f>'Revenues 10-15'!D271</f>
        <v>2272079</v>
      </c>
      <c r="D8106" s="2" t="str">
        <f t="shared" si="132"/>
        <v>Error?</v>
      </c>
      <c r="E8106" s="4" t="s">
        <v>1572</v>
      </c>
    </row>
    <row r="8107" spans="1:5">
      <c r="A8107">
        <v>8048</v>
      </c>
      <c r="B8107" s="127">
        <f>'Revenues 10-15'!E271</f>
        <v>647202</v>
      </c>
      <c r="D8107" s="2" t="str">
        <f t="shared" si="132"/>
        <v>Error?</v>
      </c>
      <c r="E8107" s="4" t="s">
        <v>1572</v>
      </c>
    </row>
    <row r="8108" spans="1:5">
      <c r="A8108">
        <v>8049</v>
      </c>
      <c r="B8108" s="127">
        <f>'Revenues 10-15'!F271</f>
        <v>182395</v>
      </c>
      <c r="D8108" s="2" t="str">
        <f t="shared" si="132"/>
        <v>Error?</v>
      </c>
      <c r="E8108" s="4" t="s">
        <v>1572</v>
      </c>
    </row>
    <row r="8109" spans="1:5">
      <c r="A8109">
        <v>8050</v>
      </c>
      <c r="B8109" s="127">
        <f>'Revenues 10-15'!G271</f>
        <v>400281</v>
      </c>
      <c r="D8109" s="2" t="str">
        <f t="shared" si="132"/>
        <v>Error?</v>
      </c>
      <c r="E8109" s="4" t="s">
        <v>1572</v>
      </c>
    </row>
    <row r="8110" spans="1:5">
      <c r="A8110">
        <v>8051</v>
      </c>
      <c r="B8110" s="127">
        <f>'Revenues 10-15'!H271</f>
        <v>0</v>
      </c>
      <c r="D8110" s="2" t="str">
        <f t="shared" si="132"/>
        <v>Error?</v>
      </c>
      <c r="E8110" s="4" t="s">
        <v>1572</v>
      </c>
    </row>
    <row r="8111" spans="1:5">
      <c r="A8111">
        <v>8052</v>
      </c>
      <c r="B8111" s="127">
        <f>'Revenues 10-15'!I271</f>
        <v>42574</v>
      </c>
      <c r="D8111" s="2" t="str">
        <f t="shared" si="132"/>
        <v>Error?</v>
      </c>
      <c r="E8111" s="4" t="s">
        <v>1572</v>
      </c>
    </row>
    <row r="8112" spans="1:5">
      <c r="A8112">
        <v>8053</v>
      </c>
      <c r="B8112" s="127">
        <f>'Revenues 10-15'!J271</f>
        <v>297474</v>
      </c>
      <c r="D8112" s="2" t="str">
        <f t="shared" si="132"/>
        <v>Error?</v>
      </c>
      <c r="E8112" s="4" t="s">
        <v>1572</v>
      </c>
    </row>
    <row r="8113" spans="1:5">
      <c r="A8113">
        <v>8054</v>
      </c>
      <c r="B8113" s="127">
        <f>'Revenues 10-15'!K271</f>
        <v>952</v>
      </c>
      <c r="D8113" s="2" t="str">
        <f t="shared" si="132"/>
        <v>Error?</v>
      </c>
      <c r="E8113" s="4" t="s">
        <v>1572</v>
      </c>
    </row>
    <row r="8114" spans="1:5">
      <c r="A8114">
        <v>8055</v>
      </c>
      <c r="B8114" s="127">
        <f>'Expenditures 16-24'!H33</f>
        <v>20866</v>
      </c>
      <c r="D8114" s="2" t="str">
        <f t="shared" si="132"/>
        <v>Error?</v>
      </c>
      <c r="E8114" s="4" t="s">
        <v>1573</v>
      </c>
    </row>
    <row r="8115" spans="1:5">
      <c r="A8115">
        <v>8056</v>
      </c>
      <c r="B8115" s="127">
        <f>'Expenditures 16-24'!K33</f>
        <v>20866</v>
      </c>
      <c r="D8115" s="2" t="str">
        <f t="shared" si="132"/>
        <v>Error?</v>
      </c>
      <c r="E8115" s="4" t="s">
        <v>1573</v>
      </c>
    </row>
    <row r="8116" spans="1:5">
      <c r="A8116">
        <v>8057</v>
      </c>
      <c r="B8116" s="127">
        <f>'Expenditures 16-24'!C35</f>
        <v>6663295</v>
      </c>
      <c r="D8116" s="2" t="str">
        <f t="shared" si="132"/>
        <v>Error?</v>
      </c>
      <c r="E8116" s="4" t="s">
        <v>1573</v>
      </c>
    </row>
    <row r="8117" spans="1:5">
      <c r="A8117">
        <v>8058</v>
      </c>
      <c r="B8117" s="127">
        <f>'Expenditures 16-24'!D35</f>
        <v>851053</v>
      </c>
      <c r="D8117" s="2" t="str">
        <f t="shared" si="132"/>
        <v>Error?</v>
      </c>
      <c r="E8117" s="4" t="s">
        <v>1573</v>
      </c>
    </row>
    <row r="8118" spans="1:5">
      <c r="A8118">
        <v>8059</v>
      </c>
      <c r="B8118" s="127">
        <f>'Expenditures 16-24'!E35</f>
        <v>440528</v>
      </c>
      <c r="D8118" s="2" t="str">
        <f t="shared" si="132"/>
        <v>Error?</v>
      </c>
      <c r="E8118" s="4" t="s">
        <v>1573</v>
      </c>
    </row>
    <row r="8119" spans="1:5">
      <c r="A8119">
        <v>8060</v>
      </c>
      <c r="B8119" s="127">
        <f>'Expenditures 16-24'!F35</f>
        <v>203903</v>
      </c>
      <c r="D8119" s="2" t="str">
        <f t="shared" si="132"/>
        <v>Error?</v>
      </c>
      <c r="E8119" s="4" t="s">
        <v>1573</v>
      </c>
    </row>
    <row r="8120" spans="1:5">
      <c r="A8120">
        <v>8061</v>
      </c>
      <c r="B8120" s="127">
        <f>'Expenditures 16-24'!G35</f>
        <v>9925</v>
      </c>
      <c r="D8120" s="2" t="str">
        <f t="shared" si="132"/>
        <v>Error?</v>
      </c>
      <c r="E8120" s="4" t="s">
        <v>1573</v>
      </c>
    </row>
    <row r="8121" spans="1:5">
      <c r="A8121">
        <v>8062</v>
      </c>
      <c r="B8121" s="127">
        <f>'Expenditures 16-24'!H35</f>
        <v>104848</v>
      </c>
      <c r="D8121" s="2" t="str">
        <f t="shared" si="132"/>
        <v>Error?</v>
      </c>
      <c r="E8121" s="4" t="s">
        <v>1573</v>
      </c>
    </row>
    <row r="8122" spans="1:5">
      <c r="A8122">
        <v>8063</v>
      </c>
      <c r="B8122" s="127">
        <f>'Expenditures 16-24'!I35</f>
        <v>156285</v>
      </c>
      <c r="D8122" s="2" t="str">
        <f t="shared" si="132"/>
        <v>Error?</v>
      </c>
      <c r="E8122" s="4" t="s">
        <v>1573</v>
      </c>
    </row>
    <row r="8123" spans="1:5">
      <c r="A8123">
        <v>8064</v>
      </c>
      <c r="B8123" s="127">
        <f>'Expenditures 16-24'!J35</f>
        <v>0</v>
      </c>
      <c r="D8123" s="2" t="str">
        <f t="shared" si="132"/>
        <v>Error?</v>
      </c>
      <c r="E8123" s="4" t="s">
        <v>1573</v>
      </c>
    </row>
    <row r="8124" spans="1:5">
      <c r="A8124">
        <v>8065</v>
      </c>
      <c r="B8124" s="127">
        <f>'Expenditures 16-24'!K35</f>
        <v>8429837</v>
      </c>
      <c r="D8124" s="2" t="str">
        <f t="shared" si="132"/>
        <v>Error?</v>
      </c>
      <c r="E8124" s="4" t="s">
        <v>1573</v>
      </c>
    </row>
    <row r="8125" spans="1:5">
      <c r="A8125">
        <v>8066</v>
      </c>
      <c r="B8125" s="127">
        <f>'Expenditures 16-24'!L35</f>
        <v>8639101</v>
      </c>
      <c r="D8125" s="2" t="str">
        <f t="shared" ref="D8125:D8188" si="133">IF(ISBLANK(B8125),"OK",IF(A8125-B8125=0,"OK","Error?"))</f>
        <v>Error?</v>
      </c>
      <c r="E8125" s="4" t="s">
        <v>1573</v>
      </c>
    </row>
    <row r="8126" spans="1:5">
      <c r="A8126">
        <v>8067</v>
      </c>
      <c r="B8126" s="127">
        <f>'Expenditures 16-24'!C117</f>
        <v>8617192</v>
      </c>
      <c r="D8126" s="2" t="str">
        <f t="shared" si="133"/>
        <v>Error?</v>
      </c>
      <c r="E8126" s="4" t="s">
        <v>1573</v>
      </c>
    </row>
    <row r="8127" spans="1:5">
      <c r="A8127">
        <v>8068</v>
      </c>
      <c r="B8127" s="127">
        <f>'Expenditures 16-24'!D117</f>
        <v>1202993</v>
      </c>
      <c r="D8127" s="2" t="str">
        <f t="shared" si="133"/>
        <v>Error?</v>
      </c>
      <c r="E8127" s="4" t="s">
        <v>1573</v>
      </c>
    </row>
    <row r="8128" spans="1:5">
      <c r="A8128">
        <v>8069</v>
      </c>
      <c r="B8128" s="127">
        <f>'Expenditures 16-24'!E117</f>
        <v>1339022</v>
      </c>
      <c r="D8128" s="2" t="str">
        <f t="shared" si="133"/>
        <v>Error?</v>
      </c>
      <c r="E8128" s="4" t="s">
        <v>1573</v>
      </c>
    </row>
    <row r="8129" spans="1:5">
      <c r="A8129">
        <v>8070</v>
      </c>
      <c r="B8129" s="127">
        <f>'Expenditures 16-24'!F117</f>
        <v>427339</v>
      </c>
      <c r="D8129" s="2" t="str">
        <f t="shared" si="133"/>
        <v>Error?</v>
      </c>
      <c r="E8129" s="4" t="s">
        <v>1573</v>
      </c>
    </row>
    <row r="8130" spans="1:5">
      <c r="A8130">
        <v>8071</v>
      </c>
      <c r="B8130" s="127">
        <f>'Expenditures 16-24'!G117</f>
        <v>133694</v>
      </c>
      <c r="D8130" s="2" t="str">
        <f t="shared" si="133"/>
        <v>Error?</v>
      </c>
      <c r="E8130" s="4" t="s">
        <v>1573</v>
      </c>
    </row>
    <row r="8131" spans="1:5">
      <c r="A8131">
        <v>8072</v>
      </c>
      <c r="B8131" s="127">
        <f>'Expenditures 16-24'!H117</f>
        <v>289826</v>
      </c>
      <c r="D8131" s="2" t="str">
        <f t="shared" si="133"/>
        <v>Error?</v>
      </c>
      <c r="E8131" s="4" t="s">
        <v>1573</v>
      </c>
    </row>
    <row r="8132" spans="1:5">
      <c r="A8132">
        <v>8073</v>
      </c>
      <c r="B8132" s="127">
        <f>'Expenditures 16-24'!I117</f>
        <v>186521</v>
      </c>
      <c r="D8132" s="2" t="str">
        <f t="shared" si="133"/>
        <v>Error?</v>
      </c>
      <c r="E8132" s="4" t="s">
        <v>1573</v>
      </c>
    </row>
    <row r="8133" spans="1:5">
      <c r="A8133">
        <v>8074</v>
      </c>
      <c r="B8133" s="127">
        <f>'Expenditures 16-24'!J117</f>
        <v>0</v>
      </c>
      <c r="D8133" s="2" t="str">
        <f t="shared" si="133"/>
        <v>Error?</v>
      </c>
      <c r="E8133" s="4" t="s">
        <v>1573</v>
      </c>
    </row>
    <row r="8134" spans="1:5">
      <c r="A8134">
        <v>8075</v>
      </c>
      <c r="B8134" s="127">
        <f>'Expenditures 16-24'!K117</f>
        <v>12196587</v>
      </c>
      <c r="D8134" s="2" t="str">
        <f t="shared" si="133"/>
        <v>Error?</v>
      </c>
      <c r="E8134" s="4" t="s">
        <v>1573</v>
      </c>
    </row>
    <row r="8135" spans="1:5">
      <c r="A8135">
        <v>8076</v>
      </c>
      <c r="B8135" s="127">
        <f>'Expenditures 16-24'!L117</f>
        <v>12712948</v>
      </c>
      <c r="D8135" s="2" t="str">
        <f t="shared" si="133"/>
        <v>Error?</v>
      </c>
      <c r="E8135" s="4" t="s">
        <v>1573</v>
      </c>
    </row>
    <row r="8136" spans="1:5">
      <c r="A8136">
        <v>8077</v>
      </c>
      <c r="B8136" s="127">
        <f>'Expenditures 16-24'!K119</f>
        <v>-610596</v>
      </c>
      <c r="D8136" s="2" t="str">
        <f t="shared" si="133"/>
        <v>Error?</v>
      </c>
      <c r="E8136" s="4" t="s">
        <v>1573</v>
      </c>
    </row>
    <row r="8137" spans="1:5">
      <c r="A8137">
        <v>8078</v>
      </c>
      <c r="B8137" s="127">
        <f>'Expenditures 16-24'!C316</f>
        <v>0</v>
      </c>
      <c r="D8137" s="2" t="str">
        <f t="shared" si="133"/>
        <v>Error?</v>
      </c>
      <c r="E8137" s="4" t="s">
        <v>1573</v>
      </c>
    </row>
    <row r="8138" spans="1:5">
      <c r="A8138">
        <v>8079</v>
      </c>
      <c r="B8138" s="127">
        <f>'Expenditures 16-24'!C318</f>
        <v>0</v>
      </c>
      <c r="D8138" s="2" t="str">
        <f t="shared" si="133"/>
        <v>Error?</v>
      </c>
      <c r="E8138" s="4" t="s">
        <v>1573</v>
      </c>
    </row>
    <row r="8139" spans="1:5">
      <c r="A8139">
        <v>8080</v>
      </c>
      <c r="B8139" s="127">
        <f>'Expenditures 16-24'!C319</f>
        <v>0</v>
      </c>
      <c r="D8139" s="2" t="str">
        <f t="shared" si="133"/>
        <v>Error?</v>
      </c>
      <c r="E8139" s="4" t="s">
        <v>1573</v>
      </c>
    </row>
    <row r="8140" spans="1:5">
      <c r="A8140">
        <v>8081</v>
      </c>
      <c r="B8140" s="127">
        <f>'Expenditures 16-24'!C320</f>
        <v>0</v>
      </c>
      <c r="D8140" s="2" t="str">
        <f t="shared" si="133"/>
        <v>Error?</v>
      </c>
      <c r="E8140" s="4" t="s">
        <v>1573</v>
      </c>
    </row>
    <row r="8141" spans="1:5">
      <c r="A8141">
        <v>8082</v>
      </c>
      <c r="B8141" s="127">
        <f>'Expenditures 16-24'!C321</f>
        <v>0</v>
      </c>
      <c r="D8141" s="2" t="str">
        <f t="shared" si="133"/>
        <v>Error?</v>
      </c>
      <c r="E8141" s="4" t="s">
        <v>1573</v>
      </c>
    </row>
    <row r="8142" spans="1:5">
      <c r="A8142">
        <v>8083</v>
      </c>
      <c r="B8142" s="127">
        <f>'Expenditures 16-24'!C322</f>
        <v>0</v>
      </c>
      <c r="D8142" s="2" t="str">
        <f t="shared" si="133"/>
        <v>Error?</v>
      </c>
      <c r="E8142" s="4" t="s">
        <v>1573</v>
      </c>
    </row>
    <row r="8143" spans="1:5">
      <c r="A8143">
        <v>8084</v>
      </c>
      <c r="B8143" s="127">
        <f>'Expenditures 16-24'!C323</f>
        <v>0</v>
      </c>
      <c r="D8143" s="2" t="str">
        <f t="shared" si="133"/>
        <v>Error?</v>
      </c>
      <c r="E8143" s="4" t="s">
        <v>1573</v>
      </c>
    </row>
    <row r="8144" spans="1:5">
      <c r="A8144">
        <v>8085</v>
      </c>
      <c r="B8144" s="127">
        <f>'Expenditures 16-24'!C324</f>
        <v>0</v>
      </c>
      <c r="D8144" s="2" t="str">
        <f t="shared" si="133"/>
        <v>Error?</v>
      </c>
      <c r="E8144" s="4" t="s">
        <v>1573</v>
      </c>
    </row>
    <row r="8145" spans="1:5">
      <c r="A8145">
        <v>8086</v>
      </c>
      <c r="B8145" s="127">
        <f>'Expenditures 16-24'!C325</f>
        <v>0</v>
      </c>
      <c r="D8145" s="2" t="str">
        <f t="shared" si="133"/>
        <v>Error?</v>
      </c>
      <c r="E8145" s="4" t="s">
        <v>1573</v>
      </c>
    </row>
    <row r="8146" spans="1:5">
      <c r="A8146">
        <v>8087</v>
      </c>
      <c r="B8146" s="127">
        <f>'Expenditures 16-24'!C326</f>
        <v>0</v>
      </c>
      <c r="D8146" s="2" t="str">
        <f t="shared" si="133"/>
        <v>Error?</v>
      </c>
      <c r="E8146" s="4" t="s">
        <v>1573</v>
      </c>
    </row>
    <row r="8147" spans="1:5">
      <c r="A8147">
        <v>8088</v>
      </c>
      <c r="B8147" s="127">
        <f>'Expenditures 16-24'!C327</f>
        <v>0</v>
      </c>
      <c r="D8147" s="2" t="str">
        <f t="shared" si="133"/>
        <v>Error?</v>
      </c>
      <c r="E8147" s="4" t="s">
        <v>1573</v>
      </c>
    </row>
    <row r="8148" spans="1:5">
      <c r="A8148">
        <v>8089</v>
      </c>
      <c r="B8148" s="127">
        <f>'Expenditures 16-24'!C328</f>
        <v>0</v>
      </c>
      <c r="D8148" s="2" t="str">
        <f t="shared" si="133"/>
        <v>Error?</v>
      </c>
      <c r="E8148" s="4" t="s">
        <v>1573</v>
      </c>
    </row>
    <row r="8149" spans="1:5">
      <c r="A8149">
        <v>8090</v>
      </c>
      <c r="B8149" s="127">
        <f>'Expenditures 16-24'!C329</f>
        <v>0</v>
      </c>
      <c r="D8149" s="2" t="str">
        <f t="shared" si="133"/>
        <v>Error?</v>
      </c>
      <c r="E8149" s="4" t="s">
        <v>1573</v>
      </c>
    </row>
    <row r="8150" spans="1:5">
      <c r="A8150">
        <v>8091</v>
      </c>
      <c r="B8150" s="127">
        <f>'Expenditures 16-24'!C330</f>
        <v>0</v>
      </c>
      <c r="D8150" s="2" t="str">
        <f t="shared" si="133"/>
        <v>Error?</v>
      </c>
      <c r="E8150" s="4" t="s">
        <v>1573</v>
      </c>
    </row>
    <row r="8151" spans="1:5">
      <c r="A8151">
        <v>8092</v>
      </c>
      <c r="B8151" s="127">
        <f>'Expenditures 16-24'!C344</f>
        <v>0</v>
      </c>
      <c r="D8151" s="2" t="str">
        <f t="shared" si="133"/>
        <v>Error?</v>
      </c>
      <c r="E8151" s="4" t="s">
        <v>1573</v>
      </c>
    </row>
    <row r="8152" spans="1:5">
      <c r="A8152">
        <v>8093</v>
      </c>
      <c r="B8152" s="127">
        <f>'Expenditures 16-24'!C347</f>
        <v>0</v>
      </c>
      <c r="D8152" s="2" t="str">
        <f t="shared" si="133"/>
        <v>Error?</v>
      </c>
      <c r="E8152" s="4" t="s">
        <v>1573</v>
      </c>
    </row>
    <row r="8153" spans="1:5">
      <c r="A8153">
        <v>8094</v>
      </c>
      <c r="B8153" s="127">
        <f>'Expenditures 16-24'!C348</f>
        <v>0</v>
      </c>
      <c r="D8153" s="2" t="str">
        <f t="shared" si="133"/>
        <v>Error?</v>
      </c>
      <c r="E8153" s="4" t="s">
        <v>1573</v>
      </c>
    </row>
    <row r="8154" spans="1:5">
      <c r="A8154">
        <v>8095</v>
      </c>
      <c r="B8154" s="127">
        <f>'Expenditures 16-24'!C349</f>
        <v>0</v>
      </c>
      <c r="D8154" s="2" t="str">
        <f t="shared" si="133"/>
        <v>Error?</v>
      </c>
      <c r="E8154" s="4" t="s">
        <v>1573</v>
      </c>
    </row>
    <row r="8155" spans="1:5">
      <c r="A8155">
        <v>8096</v>
      </c>
      <c r="B8155" s="127">
        <f>'Expenditures 16-24'!C350</f>
        <v>0</v>
      </c>
      <c r="D8155" s="2" t="str">
        <f t="shared" si="133"/>
        <v>Error?</v>
      </c>
      <c r="E8155" s="4" t="s">
        <v>1573</v>
      </c>
    </row>
    <row r="8156" spans="1:5">
      <c r="A8156">
        <v>8097</v>
      </c>
      <c r="B8156" s="127">
        <f>'Expenditures 16-24'!C351</f>
        <v>0</v>
      </c>
      <c r="D8156" s="2" t="str">
        <f t="shared" si="133"/>
        <v>Error?</v>
      </c>
      <c r="E8156" s="4" t="s">
        <v>1573</v>
      </c>
    </row>
    <row r="8157" spans="1:5">
      <c r="A8157">
        <v>8098</v>
      </c>
      <c r="B8157" s="127">
        <f>'Expenditures 16-24'!C352</f>
        <v>0</v>
      </c>
      <c r="D8157" s="2" t="str">
        <f t="shared" si="133"/>
        <v>Error?</v>
      </c>
      <c r="E8157" s="4" t="s">
        <v>1573</v>
      </c>
    </row>
    <row r="8158" spans="1:5">
      <c r="A8158">
        <v>8099</v>
      </c>
      <c r="B8158" s="127">
        <f>'Expenditures 16-24'!C353</f>
        <v>0</v>
      </c>
      <c r="D8158" s="2" t="str">
        <f t="shared" si="133"/>
        <v>Error?</v>
      </c>
      <c r="E8158" s="4" t="s">
        <v>1573</v>
      </c>
    </row>
    <row r="8159" spans="1:5">
      <c r="A8159">
        <v>8100</v>
      </c>
      <c r="B8159" s="127">
        <f>'Expenditures 16-24'!C355</f>
        <v>0</v>
      </c>
      <c r="D8159" s="2" t="str">
        <f t="shared" si="133"/>
        <v>Error?</v>
      </c>
      <c r="E8159" s="4" t="s">
        <v>1573</v>
      </c>
    </row>
    <row r="8160" spans="1:5">
      <c r="A8160">
        <v>8101</v>
      </c>
      <c r="B8160" s="127">
        <f>'Expenditures 16-24'!C356</f>
        <v>0</v>
      </c>
      <c r="D8160" s="2" t="str">
        <f t="shared" si="133"/>
        <v>Error?</v>
      </c>
      <c r="E8160" s="4" t="s">
        <v>1573</v>
      </c>
    </row>
    <row r="8161" spans="1:5">
      <c r="A8161">
        <v>8102</v>
      </c>
      <c r="B8161" s="127">
        <f>'Expenditures 16-24'!C357</f>
        <v>0</v>
      </c>
      <c r="D8161" s="2" t="str">
        <f t="shared" si="133"/>
        <v>Error?</v>
      </c>
      <c r="E8161" s="4" t="s">
        <v>1573</v>
      </c>
    </row>
    <row r="8162" spans="1:5">
      <c r="A8162">
        <v>8103</v>
      </c>
      <c r="B8162" s="127">
        <f>'Expenditures 16-24'!C358</f>
        <v>0</v>
      </c>
      <c r="D8162" s="2" t="str">
        <f t="shared" si="133"/>
        <v>Error?</v>
      </c>
      <c r="E8162" s="4" t="s">
        <v>1573</v>
      </c>
    </row>
    <row r="8163" spans="1:5">
      <c r="A8163">
        <v>8104</v>
      </c>
      <c r="B8163" s="127">
        <f>'Expenditures 16-24'!C360</f>
        <v>0</v>
      </c>
      <c r="D8163" s="2" t="str">
        <f t="shared" si="133"/>
        <v>Error?</v>
      </c>
      <c r="E8163" s="4" t="s">
        <v>1573</v>
      </c>
    </row>
    <row r="8164" spans="1:5">
      <c r="A8164">
        <v>8105</v>
      </c>
      <c r="B8164" s="127">
        <f>'Expenditures 16-24'!C361</f>
        <v>0</v>
      </c>
      <c r="D8164" s="2" t="str">
        <f t="shared" si="133"/>
        <v>Error?</v>
      </c>
      <c r="E8164" s="4" t="s">
        <v>1573</v>
      </c>
    </row>
    <row r="8165" spans="1:5">
      <c r="A8165">
        <v>8106</v>
      </c>
      <c r="B8165" s="127">
        <f>'Expenditures 16-24'!C362</f>
        <v>0</v>
      </c>
      <c r="D8165" s="2" t="str">
        <f t="shared" si="133"/>
        <v>Error?</v>
      </c>
      <c r="E8165" s="4" t="s">
        <v>1573</v>
      </c>
    </row>
    <row r="8166" spans="1:5">
      <c r="A8166" s="119">
        <v>8107</v>
      </c>
      <c r="D8166" s="2" t="str">
        <f t="shared" si="133"/>
        <v>OK</v>
      </c>
      <c r="E8166" s="4" t="s">
        <v>1573</v>
      </c>
    </row>
    <row r="8167" spans="1:5">
      <c r="A8167" s="119">
        <v>8108</v>
      </c>
      <c r="D8167" s="2" t="str">
        <f t="shared" si="133"/>
        <v>OK</v>
      </c>
      <c r="E8167" s="4" t="s">
        <v>1573</v>
      </c>
    </row>
    <row r="8168" spans="1:5">
      <c r="A8168" s="119">
        <v>8109</v>
      </c>
      <c r="D8168" s="2" t="str">
        <f t="shared" si="133"/>
        <v>OK</v>
      </c>
      <c r="E8168" s="4" t="s">
        <v>1573</v>
      </c>
    </row>
    <row r="8169" spans="1:5">
      <c r="A8169">
        <v>8110</v>
      </c>
      <c r="B8169" s="127">
        <f>'Expenditures 16-24'!C367</f>
        <v>0</v>
      </c>
      <c r="D8169" s="2" t="str">
        <f t="shared" si="133"/>
        <v>Error?</v>
      </c>
      <c r="E8169" s="4" t="s">
        <v>1573</v>
      </c>
    </row>
    <row r="8170" spans="1:5">
      <c r="A8170">
        <v>8111</v>
      </c>
      <c r="B8170" s="127">
        <f>'Expenditures 16-24'!C368</f>
        <v>0</v>
      </c>
      <c r="D8170" s="2" t="str">
        <f t="shared" si="133"/>
        <v>Error?</v>
      </c>
      <c r="E8170" s="4" t="s">
        <v>1573</v>
      </c>
    </row>
    <row r="8171" spans="1:5">
      <c r="A8171">
        <v>8112</v>
      </c>
      <c r="B8171" s="127">
        <f>'Expenditures 16-24'!C369</f>
        <v>0</v>
      </c>
      <c r="D8171" s="2" t="str">
        <f t="shared" si="133"/>
        <v>Error?</v>
      </c>
      <c r="E8171" s="4" t="s">
        <v>1573</v>
      </c>
    </row>
    <row r="8172" spans="1:5">
      <c r="A8172">
        <v>8113</v>
      </c>
      <c r="B8172" s="127">
        <f>'Expenditures 16-24'!C371</f>
        <v>0</v>
      </c>
      <c r="D8172" s="2" t="str">
        <f t="shared" si="133"/>
        <v>Error?</v>
      </c>
      <c r="E8172" s="4" t="s">
        <v>1573</v>
      </c>
    </row>
    <row r="8173" spans="1:5">
      <c r="A8173">
        <v>8114</v>
      </c>
      <c r="B8173" s="127">
        <f>'Expenditures 16-24'!C372</f>
        <v>0</v>
      </c>
      <c r="D8173" s="2" t="str">
        <f t="shared" si="133"/>
        <v>Error?</v>
      </c>
      <c r="E8173" s="4" t="s">
        <v>1573</v>
      </c>
    </row>
    <row r="8174" spans="1:5">
      <c r="A8174">
        <v>8115</v>
      </c>
      <c r="B8174" s="127">
        <f>'Expenditures 16-24'!C373</f>
        <v>0</v>
      </c>
      <c r="D8174" s="2" t="str">
        <f t="shared" si="133"/>
        <v>Error?</v>
      </c>
      <c r="E8174" s="4" t="s">
        <v>1573</v>
      </c>
    </row>
    <row r="8175" spans="1:5">
      <c r="A8175">
        <v>8116</v>
      </c>
      <c r="B8175" s="127">
        <f>'Expenditures 16-24'!C374</f>
        <v>0</v>
      </c>
      <c r="D8175" s="2" t="str">
        <f t="shared" si="133"/>
        <v>Error?</v>
      </c>
      <c r="E8175" s="4" t="s">
        <v>1573</v>
      </c>
    </row>
    <row r="8176" spans="1:5">
      <c r="A8176">
        <v>8117</v>
      </c>
      <c r="B8176" s="127">
        <f>'Expenditures 16-24'!C375</f>
        <v>0</v>
      </c>
      <c r="D8176" s="2" t="str">
        <f t="shared" si="133"/>
        <v>Error?</v>
      </c>
      <c r="E8176" s="4" t="s">
        <v>1573</v>
      </c>
    </row>
    <row r="8177" spans="1:5">
      <c r="A8177">
        <v>8118</v>
      </c>
      <c r="B8177" s="127">
        <f>'Expenditures 16-24'!C376</f>
        <v>0</v>
      </c>
      <c r="D8177" s="2" t="str">
        <f t="shared" si="133"/>
        <v>Error?</v>
      </c>
      <c r="E8177" s="4" t="s">
        <v>1573</v>
      </c>
    </row>
    <row r="8178" spans="1:5">
      <c r="A8178">
        <v>8119</v>
      </c>
      <c r="B8178" s="127">
        <f>'Expenditures 16-24'!C377</f>
        <v>0</v>
      </c>
      <c r="D8178" s="2" t="str">
        <f t="shared" si="133"/>
        <v>Error?</v>
      </c>
      <c r="E8178" s="4" t="s">
        <v>1573</v>
      </c>
    </row>
    <row r="8179" spans="1:5">
      <c r="A8179">
        <v>8120</v>
      </c>
      <c r="B8179" s="127">
        <f>'Expenditures 16-24'!C379</f>
        <v>0</v>
      </c>
      <c r="D8179" s="2" t="str">
        <f t="shared" si="133"/>
        <v>Error?</v>
      </c>
      <c r="E8179" s="4" t="s">
        <v>1573</v>
      </c>
    </row>
    <row r="8180" spans="1:5">
      <c r="A8180">
        <v>8121</v>
      </c>
      <c r="B8180" s="127">
        <f>'Expenditures 16-24'!C380</f>
        <v>0</v>
      </c>
      <c r="D8180" s="2" t="str">
        <f t="shared" si="133"/>
        <v>Error?</v>
      </c>
      <c r="E8180" s="4" t="s">
        <v>1573</v>
      </c>
    </row>
    <row r="8181" spans="1:5">
      <c r="A8181">
        <v>8122</v>
      </c>
      <c r="B8181" s="127">
        <f>'Expenditures 16-24'!C381</f>
        <v>0</v>
      </c>
      <c r="D8181" s="2" t="str">
        <f t="shared" si="133"/>
        <v>Error?</v>
      </c>
      <c r="E8181" s="4" t="s">
        <v>1573</v>
      </c>
    </row>
    <row r="8182" spans="1:5">
      <c r="A8182">
        <v>8123</v>
      </c>
      <c r="B8182" s="127">
        <f>'Expenditures 16-24'!C382</f>
        <v>0</v>
      </c>
      <c r="D8182" s="2" t="str">
        <f t="shared" si="133"/>
        <v>Error?</v>
      </c>
      <c r="E8182" s="4" t="s">
        <v>1573</v>
      </c>
    </row>
    <row r="8183" spans="1:5">
      <c r="A8183">
        <v>8124</v>
      </c>
      <c r="B8183" s="127">
        <f>'Expenditures 16-24'!C383</f>
        <v>0</v>
      </c>
      <c r="D8183" s="2" t="str">
        <f t="shared" si="133"/>
        <v>Error?</v>
      </c>
      <c r="E8183" s="4" t="s">
        <v>1573</v>
      </c>
    </row>
    <row r="8184" spans="1:5">
      <c r="A8184">
        <v>8125</v>
      </c>
      <c r="B8184" s="127">
        <f>'Expenditures 16-24'!C384</f>
        <v>0</v>
      </c>
      <c r="D8184" s="2" t="str">
        <f t="shared" si="133"/>
        <v>Error?</v>
      </c>
      <c r="E8184" s="4" t="s">
        <v>1573</v>
      </c>
    </row>
    <row r="8185" spans="1:5">
      <c r="A8185">
        <v>8126</v>
      </c>
      <c r="B8185" s="127">
        <f>'Expenditures 16-24'!C385</f>
        <v>0</v>
      </c>
      <c r="D8185" s="2" t="str">
        <f t="shared" si="133"/>
        <v>Error?</v>
      </c>
      <c r="E8185" s="4" t="s">
        <v>1573</v>
      </c>
    </row>
    <row r="8186" spans="1:5">
      <c r="A8186">
        <v>8127</v>
      </c>
      <c r="B8186" s="127">
        <f>'Expenditures 16-24'!C386</f>
        <v>91004</v>
      </c>
      <c r="D8186" s="2" t="str">
        <f t="shared" si="133"/>
        <v>Error?</v>
      </c>
      <c r="E8186" s="4" t="s">
        <v>1573</v>
      </c>
    </row>
    <row r="8187" spans="1:5">
      <c r="A8187">
        <v>8128</v>
      </c>
      <c r="B8187" s="127">
        <f>'Expenditures 16-24'!C387</f>
        <v>0</v>
      </c>
      <c r="D8187" s="2" t="str">
        <f t="shared" si="133"/>
        <v>Error?</v>
      </c>
      <c r="E8187" s="4" t="s">
        <v>1573</v>
      </c>
    </row>
    <row r="8188" spans="1:5">
      <c r="A8188">
        <v>8129</v>
      </c>
      <c r="B8188" s="127">
        <f>'Expenditures 16-24'!D316</f>
        <v>0</v>
      </c>
      <c r="D8188" s="2" t="str">
        <f t="shared" si="133"/>
        <v>Error?</v>
      </c>
      <c r="E8188" s="4" t="s">
        <v>1573</v>
      </c>
    </row>
    <row r="8189" spans="1:5">
      <c r="A8189">
        <v>8130</v>
      </c>
      <c r="B8189" s="127">
        <f>'Expenditures 16-24'!D318</f>
        <v>0</v>
      </c>
      <c r="D8189" s="2" t="str">
        <f t="shared" ref="D8189:D8252" si="134">IF(ISBLANK(B8189),"OK",IF(A8189-B8189=0,"OK","Error?"))</f>
        <v>Error?</v>
      </c>
      <c r="E8189" s="4" t="s">
        <v>1573</v>
      </c>
    </row>
    <row r="8190" spans="1:5">
      <c r="A8190">
        <v>8131</v>
      </c>
      <c r="B8190" s="127">
        <f>'Expenditures 16-24'!D319</f>
        <v>0</v>
      </c>
      <c r="D8190" s="2" t="str">
        <f t="shared" si="134"/>
        <v>Error?</v>
      </c>
      <c r="E8190" s="4" t="s">
        <v>1573</v>
      </c>
    </row>
    <row r="8191" spans="1:5">
      <c r="A8191">
        <v>8132</v>
      </c>
      <c r="B8191" s="127">
        <f>'Expenditures 16-24'!D320</f>
        <v>0</v>
      </c>
      <c r="D8191" s="2" t="str">
        <f t="shared" si="134"/>
        <v>Error?</v>
      </c>
      <c r="E8191" s="4" t="s">
        <v>1573</v>
      </c>
    </row>
    <row r="8192" spans="1:5">
      <c r="A8192">
        <v>8133</v>
      </c>
      <c r="B8192" s="127">
        <f>'Expenditures 16-24'!D321</f>
        <v>0</v>
      </c>
      <c r="D8192" s="2" t="str">
        <f t="shared" si="134"/>
        <v>Error?</v>
      </c>
      <c r="E8192" s="4" t="s">
        <v>1573</v>
      </c>
    </row>
    <row r="8193" spans="1:5">
      <c r="A8193">
        <v>8134</v>
      </c>
      <c r="B8193" s="127">
        <f>'Expenditures 16-24'!D322</f>
        <v>0</v>
      </c>
      <c r="D8193" s="2" t="str">
        <f t="shared" si="134"/>
        <v>Error?</v>
      </c>
      <c r="E8193" s="4" t="s">
        <v>1573</v>
      </c>
    </row>
    <row r="8194" spans="1:5">
      <c r="A8194">
        <v>8135</v>
      </c>
      <c r="B8194" s="127">
        <f>'Expenditures 16-24'!D323</f>
        <v>0</v>
      </c>
      <c r="D8194" s="2" t="str">
        <f t="shared" si="134"/>
        <v>Error?</v>
      </c>
      <c r="E8194" s="4" t="s">
        <v>1573</v>
      </c>
    </row>
    <row r="8195" spans="1:5">
      <c r="A8195">
        <v>8136</v>
      </c>
      <c r="B8195" s="127">
        <f>'Expenditures 16-24'!D324</f>
        <v>0</v>
      </c>
      <c r="D8195" s="2" t="str">
        <f t="shared" si="134"/>
        <v>Error?</v>
      </c>
      <c r="E8195" s="4" t="s">
        <v>1573</v>
      </c>
    </row>
    <row r="8196" spans="1:5">
      <c r="A8196">
        <v>8137</v>
      </c>
      <c r="B8196" s="127">
        <f>'Expenditures 16-24'!D325</f>
        <v>0</v>
      </c>
      <c r="D8196" s="2" t="str">
        <f t="shared" si="134"/>
        <v>Error?</v>
      </c>
      <c r="E8196" s="4" t="s">
        <v>1573</v>
      </c>
    </row>
    <row r="8197" spans="1:5">
      <c r="A8197">
        <v>8138</v>
      </c>
      <c r="B8197" s="127">
        <f>'Expenditures 16-24'!D326</f>
        <v>0</v>
      </c>
      <c r="D8197" s="2" t="str">
        <f t="shared" si="134"/>
        <v>Error?</v>
      </c>
      <c r="E8197" s="4" t="s">
        <v>1573</v>
      </c>
    </row>
    <row r="8198" spans="1:5">
      <c r="A8198">
        <v>8139</v>
      </c>
      <c r="B8198" s="127">
        <f>'Expenditures 16-24'!D327</f>
        <v>0</v>
      </c>
      <c r="D8198" s="2" t="str">
        <f t="shared" si="134"/>
        <v>Error?</v>
      </c>
      <c r="E8198" s="4" t="s">
        <v>1573</v>
      </c>
    </row>
    <row r="8199" spans="1:5">
      <c r="A8199">
        <v>8140</v>
      </c>
      <c r="B8199" s="127">
        <f>'Expenditures 16-24'!D328</f>
        <v>0</v>
      </c>
      <c r="D8199" s="2" t="str">
        <f t="shared" si="134"/>
        <v>Error?</v>
      </c>
      <c r="E8199" s="4" t="s">
        <v>1573</v>
      </c>
    </row>
    <row r="8200" spans="1:5">
      <c r="A8200">
        <v>8141</v>
      </c>
      <c r="B8200" s="127">
        <f>'Expenditures 16-24'!D329</f>
        <v>0</v>
      </c>
      <c r="D8200" s="2" t="str">
        <f t="shared" si="134"/>
        <v>Error?</v>
      </c>
      <c r="E8200" s="4" t="s">
        <v>1573</v>
      </c>
    </row>
    <row r="8201" spans="1:5">
      <c r="A8201">
        <v>8142</v>
      </c>
      <c r="B8201" s="127">
        <f>'Expenditures 16-24'!D330</f>
        <v>0</v>
      </c>
      <c r="D8201" s="2" t="str">
        <f t="shared" si="134"/>
        <v>Error?</v>
      </c>
      <c r="E8201" s="4" t="s">
        <v>1573</v>
      </c>
    </row>
    <row r="8202" spans="1:5">
      <c r="A8202">
        <v>8143</v>
      </c>
      <c r="B8202" s="127">
        <f>'Expenditures 16-24'!D344</f>
        <v>0</v>
      </c>
      <c r="D8202" s="2" t="str">
        <f t="shared" si="134"/>
        <v>Error?</v>
      </c>
      <c r="E8202" s="4" t="s">
        <v>1573</v>
      </c>
    </row>
    <row r="8203" spans="1:5">
      <c r="A8203">
        <v>8144</v>
      </c>
      <c r="B8203" s="127">
        <f>'Expenditures 16-24'!D347</f>
        <v>0</v>
      </c>
      <c r="D8203" s="2" t="str">
        <f t="shared" si="134"/>
        <v>Error?</v>
      </c>
      <c r="E8203" s="4" t="s">
        <v>1573</v>
      </c>
    </row>
    <row r="8204" spans="1:5">
      <c r="A8204">
        <v>8145</v>
      </c>
      <c r="B8204" s="127">
        <f>'Expenditures 16-24'!D348</f>
        <v>0</v>
      </c>
      <c r="D8204" s="2" t="str">
        <f t="shared" si="134"/>
        <v>Error?</v>
      </c>
      <c r="E8204" s="4" t="s">
        <v>1573</v>
      </c>
    </row>
    <row r="8205" spans="1:5">
      <c r="A8205">
        <v>8146</v>
      </c>
      <c r="B8205" s="127">
        <f>'Expenditures 16-24'!D349</f>
        <v>0</v>
      </c>
      <c r="D8205" s="2" t="str">
        <f t="shared" si="134"/>
        <v>Error?</v>
      </c>
      <c r="E8205" s="4" t="s">
        <v>1573</v>
      </c>
    </row>
    <row r="8206" spans="1:5">
      <c r="A8206">
        <v>8147</v>
      </c>
      <c r="B8206" s="127">
        <f>'Expenditures 16-24'!D350</f>
        <v>0</v>
      </c>
      <c r="D8206" s="2" t="str">
        <f t="shared" si="134"/>
        <v>Error?</v>
      </c>
      <c r="E8206" s="4" t="s">
        <v>1573</v>
      </c>
    </row>
    <row r="8207" spans="1:5">
      <c r="A8207">
        <v>8148</v>
      </c>
      <c r="B8207" s="127">
        <f>'Expenditures 16-24'!D351</f>
        <v>0</v>
      </c>
      <c r="D8207" s="2" t="str">
        <f t="shared" si="134"/>
        <v>Error?</v>
      </c>
      <c r="E8207" s="4" t="s">
        <v>1573</v>
      </c>
    </row>
    <row r="8208" spans="1:5">
      <c r="A8208">
        <v>8149</v>
      </c>
      <c r="B8208" s="127">
        <f>'Expenditures 16-24'!D352</f>
        <v>0</v>
      </c>
      <c r="D8208" s="2" t="str">
        <f t="shared" si="134"/>
        <v>Error?</v>
      </c>
      <c r="E8208" s="4" t="s">
        <v>1573</v>
      </c>
    </row>
    <row r="8209" spans="1:5">
      <c r="A8209">
        <v>8150</v>
      </c>
      <c r="B8209" s="127">
        <f>'Expenditures 16-24'!D353</f>
        <v>0</v>
      </c>
      <c r="D8209" s="2" t="str">
        <f t="shared" si="134"/>
        <v>Error?</v>
      </c>
      <c r="E8209" s="4" t="s">
        <v>1573</v>
      </c>
    </row>
    <row r="8210" spans="1:5">
      <c r="A8210">
        <v>8151</v>
      </c>
      <c r="B8210" s="127">
        <f>'Expenditures 16-24'!D355</f>
        <v>0</v>
      </c>
      <c r="D8210" s="2" t="str">
        <f t="shared" si="134"/>
        <v>Error?</v>
      </c>
      <c r="E8210" s="4" t="s">
        <v>1573</v>
      </c>
    </row>
    <row r="8211" spans="1:5">
      <c r="A8211">
        <v>8152</v>
      </c>
      <c r="B8211" s="127">
        <f>'Expenditures 16-24'!D356</f>
        <v>0</v>
      </c>
      <c r="D8211" s="2" t="str">
        <f t="shared" si="134"/>
        <v>Error?</v>
      </c>
      <c r="E8211" s="4" t="s">
        <v>1573</v>
      </c>
    </row>
    <row r="8212" spans="1:5">
      <c r="A8212">
        <v>8153</v>
      </c>
      <c r="B8212" s="127">
        <f>'Expenditures 16-24'!D357</f>
        <v>0</v>
      </c>
      <c r="D8212" s="2" t="str">
        <f t="shared" si="134"/>
        <v>Error?</v>
      </c>
      <c r="E8212" s="4" t="s">
        <v>1573</v>
      </c>
    </row>
    <row r="8213" spans="1:5">
      <c r="A8213">
        <v>8154</v>
      </c>
      <c r="B8213" s="127">
        <f>'Expenditures 16-24'!D358</f>
        <v>0</v>
      </c>
      <c r="D8213" s="2" t="str">
        <f t="shared" si="134"/>
        <v>Error?</v>
      </c>
      <c r="E8213" s="4" t="s">
        <v>1573</v>
      </c>
    </row>
    <row r="8214" spans="1:5">
      <c r="A8214">
        <v>8155</v>
      </c>
      <c r="B8214" s="127">
        <f>'Expenditures 16-24'!D360</f>
        <v>0</v>
      </c>
      <c r="D8214" s="2" t="str">
        <f t="shared" si="134"/>
        <v>Error?</v>
      </c>
      <c r="E8214" s="4" t="s">
        <v>1573</v>
      </c>
    </row>
    <row r="8215" spans="1:5">
      <c r="A8215">
        <v>8156</v>
      </c>
      <c r="B8215" s="127">
        <f>'Expenditures 16-24'!D361</f>
        <v>0</v>
      </c>
      <c r="D8215" s="2" t="str">
        <f t="shared" si="134"/>
        <v>Error?</v>
      </c>
      <c r="E8215" s="4" t="s">
        <v>1573</v>
      </c>
    </row>
    <row r="8216" spans="1:5">
      <c r="A8216">
        <v>8157</v>
      </c>
      <c r="B8216" s="127">
        <f>'Expenditures 16-24'!D362</f>
        <v>0</v>
      </c>
      <c r="D8216" s="2" t="str">
        <f t="shared" si="134"/>
        <v>Error?</v>
      </c>
      <c r="E8216" s="4" t="s">
        <v>1573</v>
      </c>
    </row>
    <row r="8217" spans="1:5">
      <c r="A8217" s="119">
        <v>8158</v>
      </c>
      <c r="D8217" s="2" t="str">
        <f t="shared" si="134"/>
        <v>OK</v>
      </c>
      <c r="E8217" s="4" t="s">
        <v>1573</v>
      </c>
    </row>
    <row r="8218" spans="1:5">
      <c r="A8218" s="119">
        <v>8159</v>
      </c>
      <c r="D8218" s="2" t="str">
        <f t="shared" si="134"/>
        <v>OK</v>
      </c>
      <c r="E8218" s="4" t="s">
        <v>1573</v>
      </c>
    </row>
    <row r="8219" spans="1:5">
      <c r="A8219" s="119">
        <v>8160</v>
      </c>
      <c r="D8219" s="2" t="str">
        <f t="shared" si="134"/>
        <v>OK</v>
      </c>
      <c r="E8219" s="4" t="s">
        <v>1573</v>
      </c>
    </row>
    <row r="8220" spans="1:5">
      <c r="A8220">
        <v>8161</v>
      </c>
      <c r="B8220" s="127">
        <f>'Expenditures 16-24'!D367</f>
        <v>0</v>
      </c>
      <c r="D8220" s="2" t="str">
        <f t="shared" si="134"/>
        <v>Error?</v>
      </c>
      <c r="E8220" s="4" t="s">
        <v>1573</v>
      </c>
    </row>
    <row r="8221" spans="1:5">
      <c r="A8221">
        <v>8162</v>
      </c>
      <c r="B8221" s="127">
        <f>'Expenditures 16-24'!D368</f>
        <v>0</v>
      </c>
      <c r="D8221" s="2" t="str">
        <f t="shared" si="134"/>
        <v>Error?</v>
      </c>
      <c r="E8221" s="4" t="s">
        <v>1573</v>
      </c>
    </row>
    <row r="8222" spans="1:5">
      <c r="A8222">
        <v>8163</v>
      </c>
      <c r="B8222" s="127">
        <f>'Expenditures 16-24'!D369</f>
        <v>0</v>
      </c>
      <c r="D8222" s="2" t="str">
        <f t="shared" si="134"/>
        <v>Error?</v>
      </c>
      <c r="E8222" s="4" t="s">
        <v>1573</v>
      </c>
    </row>
    <row r="8223" spans="1:5">
      <c r="A8223">
        <v>8164</v>
      </c>
      <c r="B8223" s="127">
        <f>'Expenditures 16-24'!D371</f>
        <v>0</v>
      </c>
      <c r="D8223" s="2" t="str">
        <f t="shared" si="134"/>
        <v>Error?</v>
      </c>
      <c r="E8223" s="4" t="s">
        <v>1573</v>
      </c>
    </row>
    <row r="8224" spans="1:5">
      <c r="A8224">
        <v>8165</v>
      </c>
      <c r="B8224" s="127">
        <f>'Expenditures 16-24'!D372</f>
        <v>0</v>
      </c>
      <c r="D8224" s="2" t="str">
        <f t="shared" si="134"/>
        <v>Error?</v>
      </c>
      <c r="E8224" s="4" t="s">
        <v>1573</v>
      </c>
    </row>
    <row r="8225" spans="1:5">
      <c r="A8225">
        <v>8166</v>
      </c>
      <c r="B8225" s="127">
        <f>'Expenditures 16-24'!D373</f>
        <v>0</v>
      </c>
      <c r="D8225" s="2" t="str">
        <f t="shared" si="134"/>
        <v>Error?</v>
      </c>
      <c r="E8225" s="4" t="s">
        <v>1573</v>
      </c>
    </row>
    <row r="8226" spans="1:5">
      <c r="A8226">
        <v>8167</v>
      </c>
      <c r="B8226" s="127">
        <f>'Expenditures 16-24'!D374</f>
        <v>0</v>
      </c>
      <c r="D8226" s="2" t="str">
        <f t="shared" si="134"/>
        <v>Error?</v>
      </c>
      <c r="E8226" s="4" t="s">
        <v>1573</v>
      </c>
    </row>
    <row r="8227" spans="1:5">
      <c r="A8227">
        <v>8168</v>
      </c>
      <c r="B8227" s="127">
        <f>'Expenditures 16-24'!D375</f>
        <v>0</v>
      </c>
      <c r="D8227" s="2" t="str">
        <f t="shared" si="134"/>
        <v>Error?</v>
      </c>
      <c r="E8227" s="4" t="s">
        <v>1573</v>
      </c>
    </row>
    <row r="8228" spans="1:5">
      <c r="A8228">
        <v>8169</v>
      </c>
      <c r="B8228" s="127">
        <f>'Expenditures 16-24'!D376</f>
        <v>0</v>
      </c>
      <c r="D8228" s="2" t="str">
        <f t="shared" si="134"/>
        <v>Error?</v>
      </c>
      <c r="E8228" s="4" t="s">
        <v>1573</v>
      </c>
    </row>
    <row r="8229" spans="1:5">
      <c r="A8229">
        <v>8170</v>
      </c>
      <c r="B8229" s="127">
        <f>'Expenditures 16-24'!D377</f>
        <v>0</v>
      </c>
      <c r="D8229" s="2" t="str">
        <f t="shared" si="134"/>
        <v>Error?</v>
      </c>
      <c r="E8229" s="4" t="s">
        <v>1573</v>
      </c>
    </row>
    <row r="8230" spans="1:5">
      <c r="A8230">
        <v>8171</v>
      </c>
      <c r="B8230" s="127">
        <f>'Expenditures 16-24'!D379</f>
        <v>0</v>
      </c>
      <c r="D8230" s="2" t="str">
        <f t="shared" si="134"/>
        <v>Error?</v>
      </c>
      <c r="E8230" s="4" t="s">
        <v>1573</v>
      </c>
    </row>
    <row r="8231" spans="1:5">
      <c r="A8231">
        <v>8172</v>
      </c>
      <c r="B8231" s="127">
        <f>'Expenditures 16-24'!D380</f>
        <v>0</v>
      </c>
      <c r="D8231" s="2" t="str">
        <f t="shared" si="134"/>
        <v>Error?</v>
      </c>
      <c r="E8231" s="4" t="s">
        <v>1573</v>
      </c>
    </row>
    <row r="8232" spans="1:5">
      <c r="A8232">
        <v>8173</v>
      </c>
      <c r="B8232" s="127">
        <f>'Expenditures 16-24'!D381</f>
        <v>0</v>
      </c>
      <c r="D8232" s="2" t="str">
        <f t="shared" si="134"/>
        <v>Error?</v>
      </c>
      <c r="E8232" s="4" t="s">
        <v>1573</v>
      </c>
    </row>
    <row r="8233" spans="1:5">
      <c r="A8233">
        <v>8174</v>
      </c>
      <c r="B8233" s="127">
        <f>'Expenditures 16-24'!D382</f>
        <v>0</v>
      </c>
      <c r="D8233" s="2" t="str">
        <f t="shared" si="134"/>
        <v>Error?</v>
      </c>
      <c r="E8233" s="4" t="s">
        <v>1573</v>
      </c>
    </row>
    <row r="8234" spans="1:5">
      <c r="A8234">
        <v>8175</v>
      </c>
      <c r="B8234" s="127">
        <f>'Expenditures 16-24'!D383</f>
        <v>0</v>
      </c>
      <c r="D8234" s="2" t="str">
        <f t="shared" si="134"/>
        <v>Error?</v>
      </c>
      <c r="E8234" s="4" t="s">
        <v>1573</v>
      </c>
    </row>
    <row r="8235" spans="1:5">
      <c r="A8235">
        <v>8176</v>
      </c>
      <c r="B8235" s="127">
        <f>'Expenditures 16-24'!D384</f>
        <v>0</v>
      </c>
      <c r="D8235" s="2" t="str">
        <f t="shared" si="134"/>
        <v>Error?</v>
      </c>
      <c r="E8235" s="4" t="s">
        <v>1573</v>
      </c>
    </row>
    <row r="8236" spans="1:5">
      <c r="A8236">
        <v>8177</v>
      </c>
      <c r="B8236" s="127">
        <f>'Expenditures 16-24'!D385</f>
        <v>0</v>
      </c>
      <c r="D8236" s="2" t="str">
        <f t="shared" si="134"/>
        <v>Error?</v>
      </c>
      <c r="E8236" s="4" t="s">
        <v>1573</v>
      </c>
    </row>
    <row r="8237" spans="1:5">
      <c r="A8237">
        <v>8178</v>
      </c>
      <c r="B8237" s="127">
        <f>'Expenditures 16-24'!D386</f>
        <v>14087</v>
      </c>
      <c r="D8237" s="2" t="str">
        <f t="shared" si="134"/>
        <v>Error?</v>
      </c>
      <c r="E8237" s="4" t="s">
        <v>1573</v>
      </c>
    </row>
    <row r="8238" spans="1:5">
      <c r="A8238">
        <v>8179</v>
      </c>
      <c r="B8238" s="127">
        <f>'Expenditures 16-24'!D387</f>
        <v>0</v>
      </c>
      <c r="D8238" s="2" t="str">
        <f t="shared" si="134"/>
        <v>Error?</v>
      </c>
      <c r="E8238" s="4" t="s">
        <v>1573</v>
      </c>
    </row>
    <row r="8239" spans="1:5">
      <c r="A8239">
        <v>8180</v>
      </c>
      <c r="B8239" s="127">
        <f>'Expenditures 16-24'!E316</f>
        <v>0</v>
      </c>
      <c r="D8239" s="2" t="str">
        <f t="shared" si="134"/>
        <v>Error?</v>
      </c>
      <c r="E8239" s="4" t="s">
        <v>1573</v>
      </c>
    </row>
    <row r="8240" spans="1:5">
      <c r="A8240">
        <v>8181</v>
      </c>
      <c r="B8240" s="127">
        <f>'Expenditures 16-24'!E317</f>
        <v>0</v>
      </c>
      <c r="D8240" s="2" t="str">
        <f t="shared" si="134"/>
        <v>Error?</v>
      </c>
      <c r="E8240" s="4" t="s">
        <v>1573</v>
      </c>
    </row>
    <row r="8241" spans="1:5">
      <c r="A8241">
        <v>8182</v>
      </c>
      <c r="B8241" s="127">
        <f>'Expenditures 16-24'!E318</f>
        <v>0</v>
      </c>
      <c r="D8241" s="2" t="str">
        <f t="shared" si="134"/>
        <v>Error?</v>
      </c>
      <c r="E8241" s="4" t="s">
        <v>1573</v>
      </c>
    </row>
    <row r="8242" spans="1:5">
      <c r="A8242">
        <v>8183</v>
      </c>
      <c r="B8242" s="127">
        <f>'Expenditures 16-24'!E319</f>
        <v>0</v>
      </c>
      <c r="D8242" s="2" t="str">
        <f t="shared" si="134"/>
        <v>Error?</v>
      </c>
      <c r="E8242" s="4" t="s">
        <v>1573</v>
      </c>
    </row>
    <row r="8243" spans="1:5">
      <c r="A8243">
        <v>8184</v>
      </c>
      <c r="B8243" s="127">
        <f>'Expenditures 16-24'!E320</f>
        <v>0</v>
      </c>
      <c r="D8243" s="2" t="str">
        <f t="shared" si="134"/>
        <v>Error?</v>
      </c>
      <c r="E8243" s="4" t="s">
        <v>1573</v>
      </c>
    </row>
    <row r="8244" spans="1:5">
      <c r="A8244">
        <v>8185</v>
      </c>
      <c r="B8244" s="127">
        <f>'Expenditures 16-24'!E321</f>
        <v>0</v>
      </c>
      <c r="D8244" s="2" t="str">
        <f t="shared" si="134"/>
        <v>Error?</v>
      </c>
      <c r="E8244" s="4" t="s">
        <v>1573</v>
      </c>
    </row>
    <row r="8245" spans="1:5">
      <c r="A8245">
        <v>8186</v>
      </c>
      <c r="B8245" s="127">
        <f>'Expenditures 16-24'!E322</f>
        <v>0</v>
      </c>
      <c r="D8245" s="2" t="str">
        <f t="shared" si="134"/>
        <v>Error?</v>
      </c>
      <c r="E8245" s="4" t="s">
        <v>1573</v>
      </c>
    </row>
    <row r="8246" spans="1:5">
      <c r="A8246">
        <v>8187</v>
      </c>
      <c r="B8246" s="127">
        <f>'Expenditures 16-24'!E323</f>
        <v>0</v>
      </c>
      <c r="D8246" s="2" t="str">
        <f t="shared" si="134"/>
        <v>Error?</v>
      </c>
      <c r="E8246" s="4" t="s">
        <v>1573</v>
      </c>
    </row>
    <row r="8247" spans="1:5">
      <c r="A8247">
        <v>8188</v>
      </c>
      <c r="B8247" s="127">
        <f>'Expenditures 16-24'!E324</f>
        <v>0</v>
      </c>
      <c r="D8247" s="2" t="str">
        <f t="shared" si="134"/>
        <v>Error?</v>
      </c>
      <c r="E8247" s="4" t="s">
        <v>1573</v>
      </c>
    </row>
    <row r="8248" spans="1:5">
      <c r="A8248">
        <v>8189</v>
      </c>
      <c r="B8248" s="127">
        <f>'Expenditures 16-24'!E325</f>
        <v>0</v>
      </c>
      <c r="D8248" s="2" t="str">
        <f t="shared" si="134"/>
        <v>Error?</v>
      </c>
      <c r="E8248" s="4" t="s">
        <v>1573</v>
      </c>
    </row>
    <row r="8249" spans="1:5">
      <c r="A8249">
        <v>8190</v>
      </c>
      <c r="B8249" s="127">
        <f>'Expenditures 16-24'!E326</f>
        <v>0</v>
      </c>
      <c r="D8249" s="2" t="str">
        <f t="shared" si="134"/>
        <v>Error?</v>
      </c>
      <c r="E8249" s="4" t="s">
        <v>1573</v>
      </c>
    </row>
    <row r="8250" spans="1:5">
      <c r="A8250">
        <v>8191</v>
      </c>
      <c r="B8250" s="127">
        <f>'Expenditures 16-24'!E327</f>
        <v>0</v>
      </c>
      <c r="D8250" s="2" t="str">
        <f t="shared" si="134"/>
        <v>Error?</v>
      </c>
      <c r="E8250" s="4" t="s">
        <v>1573</v>
      </c>
    </row>
    <row r="8251" spans="1:5">
      <c r="A8251">
        <v>8192</v>
      </c>
      <c r="B8251" s="127">
        <f>'Expenditures 16-24'!E328</f>
        <v>0</v>
      </c>
      <c r="D8251" s="2" t="str">
        <f t="shared" si="134"/>
        <v>Error?</v>
      </c>
      <c r="E8251" s="4" t="s">
        <v>1573</v>
      </c>
    </row>
    <row r="8252" spans="1:5">
      <c r="A8252">
        <v>8193</v>
      </c>
      <c r="B8252" s="127">
        <f>'Expenditures 16-24'!E329</f>
        <v>0</v>
      </c>
      <c r="D8252" s="2" t="str">
        <f t="shared" si="134"/>
        <v>Error?</v>
      </c>
      <c r="E8252" s="4" t="s">
        <v>1573</v>
      </c>
    </row>
    <row r="8253" spans="1:5">
      <c r="A8253">
        <v>8194</v>
      </c>
      <c r="B8253" s="127">
        <f>'Expenditures 16-24'!E330</f>
        <v>0</v>
      </c>
      <c r="D8253" s="2" t="str">
        <f t="shared" ref="D8253:D8316" si="135">IF(ISBLANK(B8253),"OK",IF(A8253-B8253=0,"OK","Error?"))</f>
        <v>Error?</v>
      </c>
      <c r="E8253" s="4" t="s">
        <v>1573</v>
      </c>
    </row>
    <row r="8254" spans="1:5">
      <c r="A8254">
        <v>8195</v>
      </c>
      <c r="B8254" s="127">
        <f>'Expenditures 16-24'!E344</f>
        <v>0</v>
      </c>
      <c r="D8254" s="2" t="str">
        <f t="shared" si="135"/>
        <v>Error?</v>
      </c>
      <c r="E8254" s="4" t="s">
        <v>1573</v>
      </c>
    </row>
    <row r="8255" spans="1:5">
      <c r="A8255">
        <v>8196</v>
      </c>
      <c r="B8255" s="127">
        <f>'Expenditures 16-24'!E347</f>
        <v>0</v>
      </c>
      <c r="D8255" s="2" t="str">
        <f t="shared" si="135"/>
        <v>Error?</v>
      </c>
      <c r="E8255" s="4" t="s">
        <v>1573</v>
      </c>
    </row>
    <row r="8256" spans="1:5">
      <c r="A8256">
        <v>8197</v>
      </c>
      <c r="B8256" s="127">
        <f>'Expenditures 16-24'!E348</f>
        <v>0</v>
      </c>
      <c r="D8256" s="2" t="str">
        <f t="shared" si="135"/>
        <v>Error?</v>
      </c>
      <c r="E8256" s="4" t="s">
        <v>1573</v>
      </c>
    </row>
    <row r="8257" spans="1:5">
      <c r="A8257">
        <v>8198</v>
      </c>
      <c r="B8257" s="127">
        <f>'Expenditures 16-24'!E349</f>
        <v>0</v>
      </c>
      <c r="D8257" s="2" t="str">
        <f t="shared" si="135"/>
        <v>Error?</v>
      </c>
      <c r="E8257" s="4" t="s">
        <v>1573</v>
      </c>
    </row>
    <row r="8258" spans="1:5">
      <c r="A8258">
        <v>8199</v>
      </c>
      <c r="B8258" s="127">
        <f>'Expenditures 16-24'!E350</f>
        <v>0</v>
      </c>
      <c r="D8258" s="2" t="str">
        <f t="shared" si="135"/>
        <v>Error?</v>
      </c>
      <c r="E8258" s="4" t="s">
        <v>1573</v>
      </c>
    </row>
    <row r="8259" spans="1:5">
      <c r="A8259">
        <v>8200</v>
      </c>
      <c r="B8259" s="127">
        <f>'Expenditures 16-24'!E351</f>
        <v>0</v>
      </c>
      <c r="D8259" s="2" t="str">
        <f t="shared" si="135"/>
        <v>Error?</v>
      </c>
      <c r="E8259" s="4" t="s">
        <v>1573</v>
      </c>
    </row>
    <row r="8260" spans="1:5">
      <c r="A8260">
        <v>8201</v>
      </c>
      <c r="B8260" s="127">
        <f>'Expenditures 16-24'!E352</f>
        <v>0</v>
      </c>
      <c r="D8260" s="2" t="str">
        <f t="shared" si="135"/>
        <v>Error?</v>
      </c>
      <c r="E8260" s="4" t="s">
        <v>1573</v>
      </c>
    </row>
    <row r="8261" spans="1:5">
      <c r="A8261">
        <v>8202</v>
      </c>
      <c r="B8261" s="127">
        <f>'Expenditures 16-24'!E353</f>
        <v>0</v>
      </c>
      <c r="D8261" s="2" t="str">
        <f t="shared" si="135"/>
        <v>Error?</v>
      </c>
      <c r="E8261" s="4" t="s">
        <v>1573</v>
      </c>
    </row>
    <row r="8262" spans="1:5">
      <c r="A8262">
        <v>8203</v>
      </c>
      <c r="B8262" s="127">
        <f>'Expenditures 16-24'!E355</f>
        <v>0</v>
      </c>
      <c r="D8262" s="2" t="str">
        <f t="shared" si="135"/>
        <v>Error?</v>
      </c>
      <c r="E8262" s="4" t="s">
        <v>1573</v>
      </c>
    </row>
    <row r="8263" spans="1:5">
      <c r="A8263">
        <v>8204</v>
      </c>
      <c r="B8263" s="127">
        <f>'Expenditures 16-24'!E356</f>
        <v>0</v>
      </c>
      <c r="D8263" s="2" t="str">
        <f t="shared" si="135"/>
        <v>Error?</v>
      </c>
      <c r="E8263" s="4" t="s">
        <v>1573</v>
      </c>
    </row>
    <row r="8264" spans="1:5">
      <c r="A8264">
        <v>8205</v>
      </c>
      <c r="B8264" s="127">
        <f>'Expenditures 16-24'!E357</f>
        <v>0</v>
      </c>
      <c r="D8264" s="2" t="str">
        <f t="shared" si="135"/>
        <v>Error?</v>
      </c>
      <c r="E8264" s="4" t="s">
        <v>1573</v>
      </c>
    </row>
    <row r="8265" spans="1:5">
      <c r="A8265">
        <v>8206</v>
      </c>
      <c r="B8265" s="127">
        <f>'Expenditures 16-24'!E358</f>
        <v>0</v>
      </c>
      <c r="D8265" s="2" t="str">
        <f t="shared" si="135"/>
        <v>Error?</v>
      </c>
      <c r="E8265" s="4" t="s">
        <v>1573</v>
      </c>
    </row>
    <row r="8266" spans="1:5">
      <c r="A8266">
        <v>8207</v>
      </c>
      <c r="B8266" s="127">
        <f>'Expenditures 16-24'!E360</f>
        <v>0</v>
      </c>
      <c r="D8266" s="2" t="str">
        <f t="shared" si="135"/>
        <v>Error?</v>
      </c>
      <c r="E8266" s="4" t="s">
        <v>1573</v>
      </c>
    </row>
    <row r="8267" spans="1:5">
      <c r="A8267">
        <v>8208</v>
      </c>
      <c r="B8267" s="127">
        <f>'Expenditures 16-24'!E361</f>
        <v>0</v>
      </c>
      <c r="D8267" s="2" t="str">
        <f t="shared" si="135"/>
        <v>Error?</v>
      </c>
      <c r="E8267" s="4" t="s">
        <v>1573</v>
      </c>
    </row>
    <row r="8268" spans="1:5">
      <c r="A8268">
        <v>8209</v>
      </c>
      <c r="B8268" s="127">
        <f>'Expenditures 16-24'!E362</f>
        <v>0</v>
      </c>
      <c r="D8268" s="2" t="str">
        <f t="shared" si="135"/>
        <v>Error?</v>
      </c>
      <c r="E8268" s="4" t="s">
        <v>1573</v>
      </c>
    </row>
    <row r="8269" spans="1:5">
      <c r="A8269" s="119">
        <v>8210</v>
      </c>
      <c r="D8269" s="2" t="str">
        <f t="shared" si="135"/>
        <v>OK</v>
      </c>
      <c r="E8269" s="4" t="s">
        <v>1573</v>
      </c>
    </row>
    <row r="8270" spans="1:5">
      <c r="A8270" s="119">
        <v>8211</v>
      </c>
      <c r="D8270" s="2" t="str">
        <f t="shared" si="135"/>
        <v>OK</v>
      </c>
      <c r="E8270" s="4" t="s">
        <v>1573</v>
      </c>
    </row>
    <row r="8271" spans="1:5">
      <c r="A8271">
        <v>8212</v>
      </c>
      <c r="B8271" s="127">
        <f>'Expenditures 16-24'!E367</f>
        <v>0</v>
      </c>
      <c r="D8271" s="2" t="str">
        <f t="shared" si="135"/>
        <v>Error?</v>
      </c>
      <c r="E8271" s="4" t="s">
        <v>1573</v>
      </c>
    </row>
    <row r="8272" spans="1:5">
      <c r="A8272">
        <v>8213</v>
      </c>
      <c r="B8272" s="127">
        <f>'Expenditures 16-24'!E368</f>
        <v>0</v>
      </c>
      <c r="D8272" s="2" t="str">
        <f t="shared" si="135"/>
        <v>Error?</v>
      </c>
      <c r="E8272" s="4" t="s">
        <v>1573</v>
      </c>
    </row>
    <row r="8273" spans="1:5">
      <c r="A8273">
        <v>8214</v>
      </c>
      <c r="B8273" s="127">
        <f>'Expenditures 16-24'!E369</f>
        <v>0</v>
      </c>
      <c r="D8273" s="2" t="str">
        <f t="shared" si="135"/>
        <v>Error?</v>
      </c>
      <c r="E8273" s="4" t="s">
        <v>1573</v>
      </c>
    </row>
    <row r="8274" spans="1:5">
      <c r="A8274">
        <v>8215</v>
      </c>
      <c r="B8274" s="127">
        <f>'Expenditures 16-24'!E371</f>
        <v>0</v>
      </c>
      <c r="D8274" s="2" t="str">
        <f t="shared" si="135"/>
        <v>Error?</v>
      </c>
      <c r="E8274" s="4" t="s">
        <v>1573</v>
      </c>
    </row>
    <row r="8275" spans="1:5">
      <c r="A8275">
        <v>8216</v>
      </c>
      <c r="B8275" s="127">
        <f>'Expenditures 16-24'!E372</f>
        <v>0</v>
      </c>
      <c r="D8275" s="2" t="str">
        <f t="shared" si="135"/>
        <v>Error?</v>
      </c>
      <c r="E8275" s="4" t="s">
        <v>1573</v>
      </c>
    </row>
    <row r="8276" spans="1:5">
      <c r="A8276">
        <v>8217</v>
      </c>
      <c r="B8276" s="127">
        <f>'Expenditures 16-24'!E373</f>
        <v>0</v>
      </c>
      <c r="D8276" s="2" t="str">
        <f t="shared" si="135"/>
        <v>Error?</v>
      </c>
      <c r="E8276" s="4" t="s">
        <v>1573</v>
      </c>
    </row>
    <row r="8277" spans="1:5">
      <c r="A8277">
        <v>8218</v>
      </c>
      <c r="B8277" s="127">
        <f>'Expenditures 16-24'!E374</f>
        <v>0</v>
      </c>
      <c r="D8277" s="2" t="str">
        <f t="shared" si="135"/>
        <v>Error?</v>
      </c>
      <c r="E8277" s="4" t="s">
        <v>1573</v>
      </c>
    </row>
    <row r="8278" spans="1:5">
      <c r="A8278">
        <v>8219</v>
      </c>
      <c r="B8278" s="127">
        <f>'Expenditures 16-24'!E375</f>
        <v>0</v>
      </c>
      <c r="D8278" s="2" t="str">
        <f t="shared" si="135"/>
        <v>Error?</v>
      </c>
      <c r="E8278" s="4" t="s">
        <v>1573</v>
      </c>
    </row>
    <row r="8279" spans="1:5">
      <c r="A8279">
        <v>8220</v>
      </c>
      <c r="B8279" s="127">
        <f>'Expenditures 16-24'!E376</f>
        <v>0</v>
      </c>
      <c r="D8279" s="2" t="str">
        <f t="shared" si="135"/>
        <v>Error?</v>
      </c>
      <c r="E8279" s="4" t="s">
        <v>1573</v>
      </c>
    </row>
    <row r="8280" spans="1:5">
      <c r="A8280">
        <v>8221</v>
      </c>
      <c r="B8280" s="127">
        <f>'Expenditures 16-24'!E377</f>
        <v>0</v>
      </c>
      <c r="D8280" s="2" t="str">
        <f t="shared" si="135"/>
        <v>Error?</v>
      </c>
      <c r="E8280" s="4" t="s">
        <v>1573</v>
      </c>
    </row>
    <row r="8281" spans="1:5">
      <c r="A8281">
        <v>8222</v>
      </c>
      <c r="B8281" s="127">
        <f>'Expenditures 16-24'!E379</f>
        <v>0</v>
      </c>
      <c r="D8281" s="2" t="str">
        <f t="shared" si="135"/>
        <v>Error?</v>
      </c>
      <c r="E8281" s="4" t="s">
        <v>1573</v>
      </c>
    </row>
    <row r="8282" spans="1:5">
      <c r="A8282">
        <v>8223</v>
      </c>
      <c r="B8282" s="127">
        <f>'Expenditures 16-24'!E380</f>
        <v>0</v>
      </c>
      <c r="D8282" s="2" t="str">
        <f t="shared" si="135"/>
        <v>Error?</v>
      </c>
      <c r="E8282" s="4" t="s">
        <v>1573</v>
      </c>
    </row>
    <row r="8283" spans="1:5">
      <c r="A8283">
        <v>8224</v>
      </c>
      <c r="B8283" s="127">
        <f>'Expenditures 16-24'!E381</f>
        <v>0</v>
      </c>
      <c r="D8283" s="2" t="str">
        <f t="shared" si="135"/>
        <v>Error?</v>
      </c>
      <c r="E8283" s="4" t="s">
        <v>1573</v>
      </c>
    </row>
    <row r="8284" spans="1:5">
      <c r="A8284">
        <v>8225</v>
      </c>
      <c r="B8284" s="127">
        <f>'Expenditures 16-24'!E382</f>
        <v>0</v>
      </c>
      <c r="D8284" s="2" t="str">
        <f t="shared" si="135"/>
        <v>Error?</v>
      </c>
      <c r="E8284" s="4" t="s">
        <v>1573</v>
      </c>
    </row>
    <row r="8285" spans="1:5">
      <c r="A8285">
        <v>8226</v>
      </c>
      <c r="B8285" s="127">
        <f>'Expenditures 16-24'!E383</f>
        <v>0</v>
      </c>
      <c r="D8285" s="2" t="str">
        <f t="shared" si="135"/>
        <v>Error?</v>
      </c>
      <c r="E8285" s="4" t="s">
        <v>1573</v>
      </c>
    </row>
    <row r="8286" spans="1:5">
      <c r="A8286">
        <v>8227</v>
      </c>
      <c r="B8286" s="127">
        <f>'Expenditures 16-24'!E384</f>
        <v>0</v>
      </c>
      <c r="D8286" s="2" t="str">
        <f t="shared" si="135"/>
        <v>Error?</v>
      </c>
      <c r="E8286" s="4" t="s">
        <v>1573</v>
      </c>
    </row>
    <row r="8287" spans="1:5">
      <c r="A8287">
        <v>8228</v>
      </c>
      <c r="B8287" s="127">
        <f>'Expenditures 16-24'!E385</f>
        <v>0</v>
      </c>
      <c r="D8287" s="2" t="str">
        <f t="shared" si="135"/>
        <v>Error?</v>
      </c>
      <c r="E8287" s="4" t="s">
        <v>1573</v>
      </c>
    </row>
    <row r="8288" spans="1:5">
      <c r="A8288">
        <v>8229</v>
      </c>
      <c r="B8288" s="127">
        <f>'Expenditures 16-24'!E386</f>
        <v>172876</v>
      </c>
      <c r="D8288" s="2" t="str">
        <f t="shared" si="135"/>
        <v>Error?</v>
      </c>
      <c r="E8288" s="4" t="s">
        <v>1573</v>
      </c>
    </row>
    <row r="8289" spans="1:5">
      <c r="A8289">
        <v>8230</v>
      </c>
      <c r="B8289" s="127">
        <f>'Expenditures 16-24'!E387</f>
        <v>0</v>
      </c>
      <c r="D8289" s="2" t="str">
        <f t="shared" si="135"/>
        <v>Error?</v>
      </c>
      <c r="E8289" s="4" t="s">
        <v>1573</v>
      </c>
    </row>
    <row r="8290" spans="1:5">
      <c r="A8290">
        <v>8231</v>
      </c>
      <c r="B8290" s="127">
        <f>'Expenditures 16-24'!E392</f>
        <v>0</v>
      </c>
      <c r="D8290" s="2" t="str">
        <f t="shared" si="135"/>
        <v>Error?</v>
      </c>
      <c r="E8290" s="4" t="s">
        <v>1573</v>
      </c>
    </row>
    <row r="8291" spans="1:5">
      <c r="A8291">
        <v>8232</v>
      </c>
      <c r="B8291" s="127">
        <f>'Expenditures 16-24'!E393</f>
        <v>0</v>
      </c>
      <c r="D8291" s="2" t="str">
        <f t="shared" si="135"/>
        <v>Error?</v>
      </c>
      <c r="E8291" s="4" t="s">
        <v>1573</v>
      </c>
    </row>
    <row r="8292" spans="1:5">
      <c r="A8292">
        <v>8233</v>
      </c>
      <c r="B8292" s="127">
        <f>'Expenditures 16-24'!E394</f>
        <v>0</v>
      </c>
      <c r="D8292" s="2" t="str">
        <f t="shared" si="135"/>
        <v>Error?</v>
      </c>
      <c r="E8292" s="4" t="s">
        <v>1573</v>
      </c>
    </row>
    <row r="8293" spans="1:5">
      <c r="A8293">
        <v>8234</v>
      </c>
      <c r="B8293" s="127">
        <f>'Expenditures 16-24'!E395</f>
        <v>0</v>
      </c>
      <c r="D8293" s="2" t="str">
        <f t="shared" si="135"/>
        <v>Error?</v>
      </c>
      <c r="E8293" s="4" t="s">
        <v>1573</v>
      </c>
    </row>
    <row r="8294" spans="1:5">
      <c r="A8294">
        <v>8235</v>
      </c>
      <c r="B8294" s="127">
        <f>'Expenditures 16-24'!E396</f>
        <v>0</v>
      </c>
      <c r="D8294" s="2" t="str">
        <f t="shared" si="135"/>
        <v>Error?</v>
      </c>
      <c r="E8294" s="4" t="s">
        <v>1573</v>
      </c>
    </row>
    <row r="8295" spans="1:5">
      <c r="A8295">
        <v>8236</v>
      </c>
      <c r="B8295" s="127">
        <f>'Expenditures 16-24'!E411</f>
        <v>0</v>
      </c>
      <c r="D8295" s="2" t="str">
        <f t="shared" si="135"/>
        <v>Error?</v>
      </c>
      <c r="E8295" s="4" t="s">
        <v>1573</v>
      </c>
    </row>
    <row r="8296" spans="1:5">
      <c r="A8296">
        <v>8237</v>
      </c>
      <c r="B8296" s="127">
        <f>'Expenditures 16-24'!E412</f>
        <v>0</v>
      </c>
      <c r="D8296" s="2" t="str">
        <f t="shared" si="135"/>
        <v>Error?</v>
      </c>
      <c r="E8296" s="4" t="s">
        <v>1573</v>
      </c>
    </row>
    <row r="8297" spans="1:5">
      <c r="A8297">
        <v>8238</v>
      </c>
      <c r="B8297" s="127">
        <f>'Expenditures 16-24'!E413</f>
        <v>0</v>
      </c>
      <c r="D8297" s="2" t="str">
        <f t="shared" si="135"/>
        <v>Error?</v>
      </c>
      <c r="E8297" s="4" t="s">
        <v>1573</v>
      </c>
    </row>
    <row r="8298" spans="1:5">
      <c r="A8298">
        <v>8239</v>
      </c>
      <c r="B8298" s="127">
        <f>'Expenditures 16-24'!F316</f>
        <v>0</v>
      </c>
      <c r="D8298" s="2" t="str">
        <f t="shared" si="135"/>
        <v>Error?</v>
      </c>
      <c r="E8298" s="4" t="s">
        <v>1573</v>
      </c>
    </row>
    <row r="8299" spans="1:5">
      <c r="A8299">
        <v>8240</v>
      </c>
      <c r="B8299" s="127">
        <f>'Expenditures 16-24'!F318</f>
        <v>0</v>
      </c>
      <c r="D8299" s="2" t="str">
        <f t="shared" si="135"/>
        <v>Error?</v>
      </c>
      <c r="E8299" s="4" t="s">
        <v>1573</v>
      </c>
    </row>
    <row r="8300" spans="1:5">
      <c r="A8300">
        <v>8241</v>
      </c>
      <c r="B8300" s="127">
        <f>'Expenditures 16-24'!F319</f>
        <v>0</v>
      </c>
      <c r="D8300" s="2" t="str">
        <f t="shared" si="135"/>
        <v>Error?</v>
      </c>
      <c r="E8300" s="4" t="s">
        <v>1573</v>
      </c>
    </row>
    <row r="8301" spans="1:5">
      <c r="A8301">
        <v>8242</v>
      </c>
      <c r="B8301" s="127">
        <f>'Expenditures 16-24'!F320</f>
        <v>0</v>
      </c>
      <c r="D8301" s="2" t="str">
        <f t="shared" si="135"/>
        <v>Error?</v>
      </c>
      <c r="E8301" s="4" t="s">
        <v>1573</v>
      </c>
    </row>
    <row r="8302" spans="1:5">
      <c r="A8302">
        <v>8243</v>
      </c>
      <c r="B8302" s="127">
        <f>'Expenditures 16-24'!F321</f>
        <v>0</v>
      </c>
      <c r="D8302" s="2" t="str">
        <f t="shared" si="135"/>
        <v>Error?</v>
      </c>
      <c r="E8302" s="4" t="s">
        <v>1573</v>
      </c>
    </row>
    <row r="8303" spans="1:5">
      <c r="A8303">
        <v>8244</v>
      </c>
      <c r="B8303" s="127">
        <f>'Expenditures 16-24'!F322</f>
        <v>0</v>
      </c>
      <c r="D8303" s="2" t="str">
        <f t="shared" si="135"/>
        <v>Error?</v>
      </c>
      <c r="E8303" s="4" t="s">
        <v>1573</v>
      </c>
    </row>
    <row r="8304" spans="1:5">
      <c r="A8304">
        <v>8245</v>
      </c>
      <c r="B8304" s="127">
        <f>'Expenditures 16-24'!F323</f>
        <v>0</v>
      </c>
      <c r="D8304" s="2" t="str">
        <f t="shared" si="135"/>
        <v>Error?</v>
      </c>
      <c r="E8304" s="4" t="s">
        <v>1573</v>
      </c>
    </row>
    <row r="8305" spans="1:5">
      <c r="A8305">
        <v>8246</v>
      </c>
      <c r="B8305" s="127">
        <f>'Expenditures 16-24'!F324</f>
        <v>0</v>
      </c>
      <c r="D8305" s="2" t="str">
        <f t="shared" si="135"/>
        <v>Error?</v>
      </c>
      <c r="E8305" s="4" t="s">
        <v>1573</v>
      </c>
    </row>
    <row r="8306" spans="1:5">
      <c r="A8306">
        <v>8247</v>
      </c>
      <c r="B8306" s="127">
        <f>'Expenditures 16-24'!F325</f>
        <v>0</v>
      </c>
      <c r="D8306" s="2" t="str">
        <f t="shared" si="135"/>
        <v>Error?</v>
      </c>
      <c r="E8306" s="4" t="s">
        <v>1573</v>
      </c>
    </row>
    <row r="8307" spans="1:5">
      <c r="A8307">
        <v>8248</v>
      </c>
      <c r="B8307" s="127">
        <f>'Expenditures 16-24'!F326</f>
        <v>0</v>
      </c>
      <c r="D8307" s="2" t="str">
        <f t="shared" si="135"/>
        <v>Error?</v>
      </c>
      <c r="E8307" s="4" t="s">
        <v>1573</v>
      </c>
    </row>
    <row r="8308" spans="1:5">
      <c r="A8308">
        <v>8249</v>
      </c>
      <c r="B8308" s="127">
        <f>'Expenditures 16-24'!F327</f>
        <v>0</v>
      </c>
      <c r="D8308" s="2" t="str">
        <f t="shared" si="135"/>
        <v>Error?</v>
      </c>
      <c r="E8308" s="4" t="s">
        <v>1573</v>
      </c>
    </row>
    <row r="8309" spans="1:5">
      <c r="A8309">
        <v>8250</v>
      </c>
      <c r="B8309" s="127">
        <f>'Expenditures 16-24'!F328</f>
        <v>0</v>
      </c>
      <c r="D8309" s="2" t="str">
        <f t="shared" si="135"/>
        <v>Error?</v>
      </c>
      <c r="E8309" s="4" t="s">
        <v>1573</v>
      </c>
    </row>
    <row r="8310" spans="1:5">
      <c r="A8310">
        <v>8251</v>
      </c>
      <c r="B8310" s="127">
        <f>'Expenditures 16-24'!F329</f>
        <v>0</v>
      </c>
      <c r="D8310" s="2" t="str">
        <f t="shared" si="135"/>
        <v>Error?</v>
      </c>
      <c r="E8310" s="4" t="s">
        <v>1573</v>
      </c>
    </row>
    <row r="8311" spans="1:5">
      <c r="A8311">
        <v>8252</v>
      </c>
      <c r="B8311" s="127">
        <f>'Expenditures 16-24'!F330</f>
        <v>0</v>
      </c>
      <c r="D8311" s="2" t="str">
        <f t="shared" si="135"/>
        <v>Error?</v>
      </c>
      <c r="E8311" s="4" t="s">
        <v>1573</v>
      </c>
    </row>
    <row r="8312" spans="1:5">
      <c r="A8312">
        <v>8253</v>
      </c>
      <c r="B8312" s="127">
        <f>'Expenditures 16-24'!F344</f>
        <v>0</v>
      </c>
      <c r="D8312" s="2" t="str">
        <f t="shared" si="135"/>
        <v>Error?</v>
      </c>
      <c r="E8312" s="4" t="s">
        <v>1573</v>
      </c>
    </row>
    <row r="8313" spans="1:5">
      <c r="A8313">
        <v>8254</v>
      </c>
      <c r="B8313" s="127">
        <f>'Expenditures 16-24'!F347</f>
        <v>0</v>
      </c>
      <c r="D8313" s="2" t="str">
        <f t="shared" si="135"/>
        <v>Error?</v>
      </c>
      <c r="E8313" s="4" t="s">
        <v>1573</v>
      </c>
    </row>
    <row r="8314" spans="1:5">
      <c r="A8314">
        <v>8255</v>
      </c>
      <c r="B8314" s="127">
        <f>'Expenditures 16-24'!F348</f>
        <v>0</v>
      </c>
      <c r="D8314" s="2" t="str">
        <f t="shared" si="135"/>
        <v>Error?</v>
      </c>
      <c r="E8314" s="4" t="s">
        <v>1573</v>
      </c>
    </row>
    <row r="8315" spans="1:5">
      <c r="A8315">
        <v>8256</v>
      </c>
      <c r="B8315" s="127">
        <f>'Expenditures 16-24'!F349</f>
        <v>0</v>
      </c>
      <c r="D8315" s="2" t="str">
        <f t="shared" si="135"/>
        <v>Error?</v>
      </c>
      <c r="E8315" s="4" t="s">
        <v>1573</v>
      </c>
    </row>
    <row r="8316" spans="1:5">
      <c r="A8316">
        <v>8257</v>
      </c>
      <c r="B8316" s="127">
        <f>'Expenditures 16-24'!F350</f>
        <v>0</v>
      </c>
      <c r="D8316" s="2" t="str">
        <f t="shared" si="135"/>
        <v>Error?</v>
      </c>
      <c r="E8316" s="4" t="s">
        <v>1573</v>
      </c>
    </row>
    <row r="8317" spans="1:5">
      <c r="A8317">
        <v>8258</v>
      </c>
      <c r="B8317" s="127">
        <f>'Expenditures 16-24'!F351</f>
        <v>0</v>
      </c>
      <c r="D8317" s="2" t="str">
        <f t="shared" ref="D8317:D8380" si="136">IF(ISBLANK(B8317),"OK",IF(A8317-B8317=0,"OK","Error?"))</f>
        <v>Error?</v>
      </c>
      <c r="E8317" s="4" t="s">
        <v>1573</v>
      </c>
    </row>
    <row r="8318" spans="1:5">
      <c r="A8318">
        <v>8259</v>
      </c>
      <c r="B8318" s="127">
        <f>'Expenditures 16-24'!F352</f>
        <v>0</v>
      </c>
      <c r="D8318" s="2" t="str">
        <f t="shared" si="136"/>
        <v>Error?</v>
      </c>
      <c r="E8318" s="4" t="s">
        <v>1573</v>
      </c>
    </row>
    <row r="8319" spans="1:5">
      <c r="A8319">
        <v>8260</v>
      </c>
      <c r="B8319" s="127">
        <f>'Expenditures 16-24'!F353</f>
        <v>0</v>
      </c>
      <c r="D8319" s="2" t="str">
        <f t="shared" si="136"/>
        <v>Error?</v>
      </c>
      <c r="E8319" s="4" t="s">
        <v>1573</v>
      </c>
    </row>
    <row r="8320" spans="1:5">
      <c r="A8320">
        <v>8261</v>
      </c>
      <c r="B8320" s="127">
        <f>'Expenditures 16-24'!F355</f>
        <v>0</v>
      </c>
      <c r="D8320" s="2" t="str">
        <f t="shared" si="136"/>
        <v>Error?</v>
      </c>
      <c r="E8320" s="4" t="s">
        <v>1573</v>
      </c>
    </row>
    <row r="8321" spans="1:5">
      <c r="A8321">
        <v>8262</v>
      </c>
      <c r="B8321" s="127">
        <f>'Expenditures 16-24'!F356</f>
        <v>0</v>
      </c>
      <c r="D8321" s="2" t="str">
        <f t="shared" si="136"/>
        <v>Error?</v>
      </c>
      <c r="E8321" s="4" t="s">
        <v>1573</v>
      </c>
    </row>
    <row r="8322" spans="1:5">
      <c r="A8322">
        <v>8263</v>
      </c>
      <c r="B8322" s="127">
        <f>'Expenditures 16-24'!F357</f>
        <v>0</v>
      </c>
      <c r="D8322" s="2" t="str">
        <f t="shared" si="136"/>
        <v>Error?</v>
      </c>
      <c r="E8322" s="4" t="s">
        <v>1573</v>
      </c>
    </row>
    <row r="8323" spans="1:5">
      <c r="A8323">
        <v>8264</v>
      </c>
      <c r="B8323" s="127">
        <f>'Expenditures 16-24'!F358</f>
        <v>0</v>
      </c>
      <c r="D8323" s="2" t="str">
        <f t="shared" si="136"/>
        <v>Error?</v>
      </c>
      <c r="E8323" s="4" t="s">
        <v>1573</v>
      </c>
    </row>
    <row r="8324" spans="1:5">
      <c r="A8324">
        <v>8265</v>
      </c>
      <c r="B8324" s="127">
        <f>'Expenditures 16-24'!F360</f>
        <v>0</v>
      </c>
      <c r="D8324" s="2" t="str">
        <f t="shared" si="136"/>
        <v>Error?</v>
      </c>
      <c r="E8324" s="4" t="s">
        <v>1573</v>
      </c>
    </row>
    <row r="8325" spans="1:5">
      <c r="A8325">
        <v>8266</v>
      </c>
      <c r="B8325" s="127">
        <f>'Expenditures 16-24'!F361</f>
        <v>0</v>
      </c>
      <c r="D8325" s="2" t="str">
        <f t="shared" si="136"/>
        <v>Error?</v>
      </c>
      <c r="E8325" s="4" t="s">
        <v>1573</v>
      </c>
    </row>
    <row r="8326" spans="1:5">
      <c r="A8326">
        <v>8267</v>
      </c>
      <c r="B8326" s="127">
        <f>'Expenditures 16-24'!F362</f>
        <v>0</v>
      </c>
      <c r="D8326" s="2" t="str">
        <f t="shared" si="136"/>
        <v>Error?</v>
      </c>
      <c r="E8326" s="4" t="s">
        <v>1573</v>
      </c>
    </row>
    <row r="8327" spans="1:5">
      <c r="A8327" s="119">
        <v>8268</v>
      </c>
      <c r="D8327" s="2" t="str">
        <f t="shared" si="136"/>
        <v>OK</v>
      </c>
      <c r="E8327" s="4" t="s">
        <v>1573</v>
      </c>
    </row>
    <row r="8328" spans="1:5">
      <c r="A8328" s="119">
        <v>8269</v>
      </c>
      <c r="D8328" s="2" t="str">
        <f t="shared" si="136"/>
        <v>OK</v>
      </c>
      <c r="E8328" s="4" t="s">
        <v>1573</v>
      </c>
    </row>
    <row r="8329" spans="1:5">
      <c r="A8329">
        <v>8270</v>
      </c>
      <c r="B8329" s="127">
        <f>'Expenditures 16-24'!F367</f>
        <v>0</v>
      </c>
      <c r="D8329" s="2" t="str">
        <f t="shared" si="136"/>
        <v>Error?</v>
      </c>
      <c r="E8329" s="4" t="s">
        <v>1573</v>
      </c>
    </row>
    <row r="8330" spans="1:5">
      <c r="A8330">
        <v>8271</v>
      </c>
      <c r="B8330" s="127">
        <f>'Expenditures 16-24'!F368</f>
        <v>0</v>
      </c>
      <c r="D8330" s="2" t="str">
        <f t="shared" si="136"/>
        <v>Error?</v>
      </c>
      <c r="E8330" s="4" t="s">
        <v>1573</v>
      </c>
    </row>
    <row r="8331" spans="1:5">
      <c r="A8331">
        <v>8272</v>
      </c>
      <c r="B8331" s="127">
        <f>'Expenditures 16-24'!F371</f>
        <v>0</v>
      </c>
      <c r="D8331" s="2" t="str">
        <f t="shared" si="136"/>
        <v>Error?</v>
      </c>
      <c r="E8331" s="4" t="s">
        <v>1573</v>
      </c>
    </row>
    <row r="8332" spans="1:5">
      <c r="A8332">
        <v>8273</v>
      </c>
      <c r="B8332" s="127">
        <f>'Expenditures 16-24'!F372</f>
        <v>0</v>
      </c>
      <c r="D8332" s="2" t="str">
        <f t="shared" si="136"/>
        <v>Error?</v>
      </c>
      <c r="E8332" s="4" t="s">
        <v>1573</v>
      </c>
    </row>
    <row r="8333" spans="1:5">
      <c r="A8333">
        <v>8274</v>
      </c>
      <c r="B8333" s="127">
        <f>'Expenditures 16-24'!F373</f>
        <v>0</v>
      </c>
      <c r="D8333" s="2" t="str">
        <f t="shared" si="136"/>
        <v>Error?</v>
      </c>
      <c r="E8333" s="4" t="s">
        <v>1573</v>
      </c>
    </row>
    <row r="8334" spans="1:5">
      <c r="A8334">
        <v>8275</v>
      </c>
      <c r="B8334" s="127">
        <f>'Expenditures 16-24'!F374</f>
        <v>0</v>
      </c>
      <c r="D8334" s="2" t="str">
        <f t="shared" si="136"/>
        <v>Error?</v>
      </c>
      <c r="E8334" s="4" t="s">
        <v>1573</v>
      </c>
    </row>
    <row r="8335" spans="1:5">
      <c r="A8335">
        <v>8276</v>
      </c>
      <c r="B8335" s="127">
        <f>'Expenditures 16-24'!F375</f>
        <v>0</v>
      </c>
      <c r="D8335" s="2" t="str">
        <f t="shared" si="136"/>
        <v>Error?</v>
      </c>
      <c r="E8335" s="4" t="s">
        <v>1573</v>
      </c>
    </row>
    <row r="8336" spans="1:5">
      <c r="A8336">
        <v>8277</v>
      </c>
      <c r="B8336" s="127">
        <f>'Expenditures 16-24'!F376</f>
        <v>0</v>
      </c>
      <c r="D8336" s="2" t="str">
        <f t="shared" si="136"/>
        <v>Error?</v>
      </c>
      <c r="E8336" s="4" t="s">
        <v>1573</v>
      </c>
    </row>
    <row r="8337" spans="1:5">
      <c r="A8337">
        <v>8278</v>
      </c>
      <c r="B8337" s="127">
        <f>'Expenditures 16-24'!F377</f>
        <v>0</v>
      </c>
      <c r="D8337" s="2" t="str">
        <f t="shared" si="136"/>
        <v>Error?</v>
      </c>
      <c r="E8337" s="4" t="s">
        <v>1573</v>
      </c>
    </row>
    <row r="8338" spans="1:5">
      <c r="A8338">
        <v>8279</v>
      </c>
      <c r="B8338" s="127">
        <f>'Expenditures 16-24'!F379</f>
        <v>0</v>
      </c>
      <c r="D8338" s="2" t="str">
        <f t="shared" si="136"/>
        <v>Error?</v>
      </c>
      <c r="E8338" s="4" t="s">
        <v>1573</v>
      </c>
    </row>
    <row r="8339" spans="1:5">
      <c r="A8339">
        <v>8280</v>
      </c>
      <c r="B8339" s="127">
        <f>'Expenditures 16-24'!F380</f>
        <v>0</v>
      </c>
      <c r="D8339" s="2" t="str">
        <f t="shared" si="136"/>
        <v>Error?</v>
      </c>
      <c r="E8339" s="4" t="s">
        <v>1573</v>
      </c>
    </row>
    <row r="8340" spans="1:5">
      <c r="A8340">
        <v>8281</v>
      </c>
      <c r="B8340" s="127">
        <f>'Expenditures 16-24'!F381</f>
        <v>0</v>
      </c>
      <c r="D8340" s="2" t="str">
        <f t="shared" si="136"/>
        <v>Error?</v>
      </c>
      <c r="E8340" s="4" t="s">
        <v>1573</v>
      </c>
    </row>
    <row r="8341" spans="1:5">
      <c r="A8341">
        <v>8282</v>
      </c>
      <c r="B8341" s="127">
        <f>'Expenditures 16-24'!F382</f>
        <v>0</v>
      </c>
      <c r="D8341" s="2" t="str">
        <f t="shared" si="136"/>
        <v>Error?</v>
      </c>
      <c r="E8341" s="4" t="s">
        <v>1573</v>
      </c>
    </row>
    <row r="8342" spans="1:5">
      <c r="A8342">
        <v>8283</v>
      </c>
      <c r="B8342" s="127">
        <f>'Expenditures 16-24'!F383</f>
        <v>0</v>
      </c>
      <c r="D8342" s="2" t="str">
        <f t="shared" si="136"/>
        <v>Error?</v>
      </c>
      <c r="E8342" s="4" t="s">
        <v>1573</v>
      </c>
    </row>
    <row r="8343" spans="1:5">
      <c r="A8343">
        <v>8284</v>
      </c>
      <c r="B8343" s="127">
        <f>'Expenditures 16-24'!F384</f>
        <v>0</v>
      </c>
      <c r="D8343" s="2" t="str">
        <f t="shared" si="136"/>
        <v>Error?</v>
      </c>
      <c r="E8343" s="4" t="s">
        <v>1573</v>
      </c>
    </row>
    <row r="8344" spans="1:5">
      <c r="A8344">
        <v>8285</v>
      </c>
      <c r="B8344" s="127">
        <f>'Expenditures 16-24'!F385</f>
        <v>0</v>
      </c>
      <c r="D8344" s="2" t="str">
        <f t="shared" si="136"/>
        <v>Error?</v>
      </c>
      <c r="E8344" s="4" t="s">
        <v>1573</v>
      </c>
    </row>
    <row r="8345" spans="1:5">
      <c r="A8345">
        <v>8286</v>
      </c>
      <c r="B8345" s="127">
        <f>'Expenditures 16-24'!F386</f>
        <v>1412</v>
      </c>
      <c r="D8345" s="2" t="str">
        <f t="shared" si="136"/>
        <v>Error?</v>
      </c>
      <c r="E8345" s="4" t="s">
        <v>1573</v>
      </c>
    </row>
    <row r="8346" spans="1:5">
      <c r="A8346">
        <v>8287</v>
      </c>
      <c r="B8346" s="127">
        <f>'Expenditures 16-24'!F387</f>
        <v>0</v>
      </c>
      <c r="D8346" s="2" t="str">
        <f t="shared" si="136"/>
        <v>Error?</v>
      </c>
      <c r="E8346" s="4" t="s">
        <v>1573</v>
      </c>
    </row>
    <row r="8347" spans="1:5">
      <c r="A8347">
        <v>8288</v>
      </c>
      <c r="B8347" s="127">
        <f>'Expenditures 16-24'!F369</f>
        <v>0</v>
      </c>
      <c r="D8347" s="2" t="str">
        <f t="shared" si="136"/>
        <v>Error?</v>
      </c>
      <c r="E8347" s="4" t="s">
        <v>1573</v>
      </c>
    </row>
    <row r="8348" spans="1:5">
      <c r="A8348">
        <v>8289</v>
      </c>
      <c r="B8348" s="127">
        <f>'Expenditures 16-24'!G316</f>
        <v>0</v>
      </c>
      <c r="D8348" s="2" t="str">
        <f t="shared" si="136"/>
        <v>Error?</v>
      </c>
      <c r="E8348" s="4" t="s">
        <v>1573</v>
      </c>
    </row>
    <row r="8349" spans="1:5">
      <c r="A8349">
        <v>8290</v>
      </c>
      <c r="B8349" s="127">
        <f>'Expenditures 16-24'!G318</f>
        <v>0</v>
      </c>
      <c r="D8349" s="2" t="str">
        <f t="shared" si="136"/>
        <v>Error?</v>
      </c>
      <c r="E8349" s="4" t="s">
        <v>1573</v>
      </c>
    </row>
    <row r="8350" spans="1:5">
      <c r="A8350">
        <v>8291</v>
      </c>
      <c r="B8350" s="127">
        <f>'Expenditures 16-24'!G319</f>
        <v>0</v>
      </c>
      <c r="D8350" s="2" t="str">
        <f t="shared" si="136"/>
        <v>Error?</v>
      </c>
      <c r="E8350" s="4" t="s">
        <v>1573</v>
      </c>
    </row>
    <row r="8351" spans="1:5">
      <c r="A8351">
        <v>8292</v>
      </c>
      <c r="B8351" s="127">
        <f>'Expenditures 16-24'!G320</f>
        <v>0</v>
      </c>
      <c r="D8351" s="2" t="str">
        <f t="shared" si="136"/>
        <v>Error?</v>
      </c>
      <c r="E8351" s="4" t="s">
        <v>1573</v>
      </c>
    </row>
    <row r="8352" spans="1:5">
      <c r="A8352">
        <v>8293</v>
      </c>
      <c r="B8352" s="127">
        <f>'Expenditures 16-24'!G321</f>
        <v>0</v>
      </c>
      <c r="D8352" s="2" t="str">
        <f t="shared" si="136"/>
        <v>Error?</v>
      </c>
      <c r="E8352" s="4" t="s">
        <v>1573</v>
      </c>
    </row>
    <row r="8353" spans="1:5">
      <c r="A8353">
        <v>8294</v>
      </c>
      <c r="B8353" s="127">
        <f>'Expenditures 16-24'!G322</f>
        <v>0</v>
      </c>
      <c r="D8353" s="2" t="str">
        <f t="shared" si="136"/>
        <v>Error?</v>
      </c>
      <c r="E8353" s="4" t="s">
        <v>1573</v>
      </c>
    </row>
    <row r="8354" spans="1:5">
      <c r="A8354">
        <v>8295</v>
      </c>
      <c r="B8354" s="127">
        <f>'Expenditures 16-24'!G323</f>
        <v>0</v>
      </c>
      <c r="D8354" s="2" t="str">
        <f t="shared" si="136"/>
        <v>Error?</v>
      </c>
      <c r="E8354" s="4" t="s">
        <v>1573</v>
      </c>
    </row>
    <row r="8355" spans="1:5">
      <c r="A8355">
        <v>8296</v>
      </c>
      <c r="B8355" s="127">
        <f>'Expenditures 16-24'!G324</f>
        <v>0</v>
      </c>
      <c r="D8355" s="2" t="str">
        <f t="shared" si="136"/>
        <v>Error?</v>
      </c>
      <c r="E8355" s="4" t="s">
        <v>1573</v>
      </c>
    </row>
    <row r="8356" spans="1:5">
      <c r="A8356">
        <v>8297</v>
      </c>
      <c r="B8356" s="127">
        <f>'Expenditures 16-24'!G325</f>
        <v>0</v>
      </c>
      <c r="D8356" s="2" t="str">
        <f t="shared" si="136"/>
        <v>Error?</v>
      </c>
      <c r="E8356" s="4" t="s">
        <v>1573</v>
      </c>
    </row>
    <row r="8357" spans="1:5">
      <c r="A8357">
        <v>8298</v>
      </c>
      <c r="B8357" s="127">
        <f>'Expenditures 16-24'!G326</f>
        <v>0</v>
      </c>
      <c r="D8357" s="2" t="str">
        <f t="shared" si="136"/>
        <v>Error?</v>
      </c>
      <c r="E8357" s="4" t="s">
        <v>1573</v>
      </c>
    </row>
    <row r="8358" spans="1:5">
      <c r="A8358">
        <v>8299</v>
      </c>
      <c r="B8358" s="127">
        <f>'Expenditures 16-24'!G327</f>
        <v>0</v>
      </c>
      <c r="D8358" s="2" t="str">
        <f t="shared" si="136"/>
        <v>Error?</v>
      </c>
      <c r="E8358" s="4" t="s">
        <v>1573</v>
      </c>
    </row>
    <row r="8359" spans="1:5">
      <c r="A8359">
        <v>8300</v>
      </c>
      <c r="B8359" s="127">
        <f>'Expenditures 16-24'!G328</f>
        <v>0</v>
      </c>
      <c r="D8359" s="2" t="str">
        <f t="shared" si="136"/>
        <v>Error?</v>
      </c>
      <c r="E8359" s="4" t="s">
        <v>1573</v>
      </c>
    </row>
    <row r="8360" spans="1:5">
      <c r="A8360">
        <v>8301</v>
      </c>
      <c r="B8360" s="127">
        <f>'Expenditures 16-24'!G329</f>
        <v>0</v>
      </c>
      <c r="D8360" s="2" t="str">
        <f t="shared" si="136"/>
        <v>Error?</v>
      </c>
      <c r="E8360" s="4" t="s">
        <v>1573</v>
      </c>
    </row>
    <row r="8361" spans="1:5">
      <c r="A8361">
        <v>8302</v>
      </c>
      <c r="B8361" s="127">
        <f>'Expenditures 16-24'!G330</f>
        <v>0</v>
      </c>
      <c r="D8361" s="2" t="str">
        <f t="shared" si="136"/>
        <v>Error?</v>
      </c>
      <c r="E8361" s="4" t="s">
        <v>1573</v>
      </c>
    </row>
    <row r="8362" spans="1:5">
      <c r="A8362">
        <v>8303</v>
      </c>
      <c r="B8362" s="127">
        <f>'Expenditures 16-24'!G344</f>
        <v>0</v>
      </c>
      <c r="D8362" s="2" t="str">
        <f t="shared" si="136"/>
        <v>Error?</v>
      </c>
      <c r="E8362" s="4" t="s">
        <v>1573</v>
      </c>
    </row>
    <row r="8363" spans="1:5">
      <c r="A8363">
        <v>8304</v>
      </c>
      <c r="B8363" s="127">
        <f>'Expenditures 16-24'!G347</f>
        <v>0</v>
      </c>
      <c r="D8363" s="2" t="str">
        <f t="shared" si="136"/>
        <v>Error?</v>
      </c>
      <c r="E8363" s="4" t="s">
        <v>1573</v>
      </c>
    </row>
    <row r="8364" spans="1:5">
      <c r="A8364">
        <v>8305</v>
      </c>
      <c r="B8364" s="127">
        <f>'Expenditures 16-24'!G348</f>
        <v>0</v>
      </c>
      <c r="D8364" s="2" t="str">
        <f t="shared" si="136"/>
        <v>Error?</v>
      </c>
      <c r="E8364" s="4" t="s">
        <v>1573</v>
      </c>
    </row>
    <row r="8365" spans="1:5">
      <c r="A8365">
        <v>8306</v>
      </c>
      <c r="B8365" s="127">
        <f>'Expenditures 16-24'!G349</f>
        <v>0</v>
      </c>
      <c r="D8365" s="2" t="str">
        <f t="shared" si="136"/>
        <v>Error?</v>
      </c>
      <c r="E8365" s="4" t="s">
        <v>1573</v>
      </c>
    </row>
    <row r="8366" spans="1:5">
      <c r="A8366">
        <v>8307</v>
      </c>
      <c r="B8366" s="127">
        <f>'Expenditures 16-24'!G350</f>
        <v>0</v>
      </c>
      <c r="D8366" s="2" t="str">
        <f t="shared" si="136"/>
        <v>Error?</v>
      </c>
      <c r="E8366" s="4" t="s">
        <v>1573</v>
      </c>
    </row>
    <row r="8367" spans="1:5">
      <c r="A8367">
        <v>8308</v>
      </c>
      <c r="B8367" s="127">
        <f>'Expenditures 16-24'!G351</f>
        <v>0</v>
      </c>
      <c r="D8367" s="2" t="str">
        <f t="shared" si="136"/>
        <v>Error?</v>
      </c>
      <c r="E8367" s="4" t="s">
        <v>1573</v>
      </c>
    </row>
    <row r="8368" spans="1:5">
      <c r="A8368">
        <v>8309</v>
      </c>
      <c r="B8368" s="127">
        <f>'Expenditures 16-24'!G352</f>
        <v>0</v>
      </c>
      <c r="D8368" s="2" t="str">
        <f t="shared" si="136"/>
        <v>Error?</v>
      </c>
      <c r="E8368" s="4" t="s">
        <v>1573</v>
      </c>
    </row>
    <row r="8369" spans="1:5">
      <c r="A8369">
        <v>8310</v>
      </c>
      <c r="B8369" s="127">
        <f>'Expenditures 16-24'!G353</f>
        <v>0</v>
      </c>
      <c r="D8369" s="2" t="str">
        <f t="shared" si="136"/>
        <v>Error?</v>
      </c>
      <c r="E8369" s="4" t="s">
        <v>1573</v>
      </c>
    </row>
    <row r="8370" spans="1:5">
      <c r="A8370">
        <v>8311</v>
      </c>
      <c r="B8370" s="127">
        <f>'Expenditures 16-24'!G355</f>
        <v>0</v>
      </c>
      <c r="D8370" s="2" t="str">
        <f t="shared" si="136"/>
        <v>Error?</v>
      </c>
      <c r="E8370" s="4" t="s">
        <v>1573</v>
      </c>
    </row>
    <row r="8371" spans="1:5">
      <c r="A8371">
        <v>8312</v>
      </c>
      <c r="B8371" s="127">
        <f>'Expenditures 16-24'!G356</f>
        <v>0</v>
      </c>
      <c r="D8371" s="2" t="str">
        <f t="shared" si="136"/>
        <v>Error?</v>
      </c>
      <c r="E8371" s="4" t="s">
        <v>1573</v>
      </c>
    </row>
    <row r="8372" spans="1:5">
      <c r="A8372">
        <v>8313</v>
      </c>
      <c r="B8372" s="127">
        <f>'Expenditures 16-24'!G357</f>
        <v>0</v>
      </c>
      <c r="D8372" s="2" t="str">
        <f t="shared" si="136"/>
        <v>Error?</v>
      </c>
      <c r="E8372" s="4" t="s">
        <v>1573</v>
      </c>
    </row>
    <row r="8373" spans="1:5">
      <c r="A8373">
        <v>8314</v>
      </c>
      <c r="B8373" s="127">
        <f>'Expenditures 16-24'!G358</f>
        <v>0</v>
      </c>
      <c r="D8373" s="2" t="str">
        <f t="shared" si="136"/>
        <v>Error?</v>
      </c>
      <c r="E8373" s="4" t="s">
        <v>1573</v>
      </c>
    </row>
    <row r="8374" spans="1:5">
      <c r="A8374">
        <v>8315</v>
      </c>
      <c r="B8374" s="127">
        <f>'Expenditures 16-24'!G360</f>
        <v>0</v>
      </c>
      <c r="D8374" s="2" t="str">
        <f t="shared" si="136"/>
        <v>Error?</v>
      </c>
      <c r="E8374" s="4" t="s">
        <v>1573</v>
      </c>
    </row>
    <row r="8375" spans="1:5">
      <c r="A8375">
        <v>8316</v>
      </c>
      <c r="B8375" s="127">
        <f>'Expenditures 16-24'!G361</f>
        <v>0</v>
      </c>
      <c r="D8375" s="2" t="str">
        <f t="shared" si="136"/>
        <v>Error?</v>
      </c>
      <c r="E8375" s="4" t="s">
        <v>1573</v>
      </c>
    </row>
    <row r="8376" spans="1:5">
      <c r="A8376">
        <v>8317</v>
      </c>
      <c r="B8376" s="127">
        <f>'Expenditures 16-24'!G362</f>
        <v>0</v>
      </c>
      <c r="D8376" s="2" t="str">
        <f t="shared" si="136"/>
        <v>Error?</v>
      </c>
      <c r="E8376" s="4" t="s">
        <v>1573</v>
      </c>
    </row>
    <row r="8377" spans="1:5">
      <c r="A8377" s="119">
        <v>8318</v>
      </c>
      <c r="D8377" s="2" t="str">
        <f t="shared" si="136"/>
        <v>OK</v>
      </c>
      <c r="E8377" s="4" t="s">
        <v>1573</v>
      </c>
    </row>
    <row r="8378" spans="1:5">
      <c r="A8378" s="119">
        <v>8319</v>
      </c>
      <c r="D8378" s="2" t="str">
        <f t="shared" si="136"/>
        <v>OK</v>
      </c>
      <c r="E8378" s="4" t="s">
        <v>1573</v>
      </c>
    </row>
    <row r="8379" spans="1:5">
      <c r="A8379">
        <v>8320</v>
      </c>
      <c r="B8379" s="127">
        <f>'Expenditures 16-24'!G367</f>
        <v>0</v>
      </c>
      <c r="D8379" s="2" t="str">
        <f t="shared" si="136"/>
        <v>Error?</v>
      </c>
      <c r="E8379" s="4" t="s">
        <v>1573</v>
      </c>
    </row>
    <row r="8380" spans="1:5">
      <c r="A8380">
        <v>8321</v>
      </c>
      <c r="B8380" s="127">
        <f>'Expenditures 16-24'!G368</f>
        <v>0</v>
      </c>
      <c r="D8380" s="2" t="str">
        <f t="shared" si="136"/>
        <v>Error?</v>
      </c>
      <c r="E8380" s="4" t="s">
        <v>1573</v>
      </c>
    </row>
    <row r="8381" spans="1:5">
      <c r="A8381">
        <v>8322</v>
      </c>
      <c r="B8381" s="127">
        <f>'Expenditures 16-24'!G369</f>
        <v>0</v>
      </c>
      <c r="D8381" s="2" t="str">
        <f t="shared" ref="D8381:D8444" si="137">IF(ISBLANK(B8381),"OK",IF(A8381-B8381=0,"OK","Error?"))</f>
        <v>Error?</v>
      </c>
      <c r="E8381" s="4" t="s">
        <v>1573</v>
      </c>
    </row>
    <row r="8382" spans="1:5">
      <c r="A8382">
        <v>8323</v>
      </c>
      <c r="B8382" s="127">
        <f>'Expenditures 16-24'!G371</f>
        <v>0</v>
      </c>
      <c r="D8382" s="2" t="str">
        <f t="shared" si="137"/>
        <v>Error?</v>
      </c>
      <c r="E8382" s="4" t="s">
        <v>1573</v>
      </c>
    </row>
    <row r="8383" spans="1:5">
      <c r="A8383">
        <v>8324</v>
      </c>
      <c r="B8383" s="127">
        <f>'Expenditures 16-24'!G372</f>
        <v>0</v>
      </c>
      <c r="D8383" s="2" t="str">
        <f t="shared" si="137"/>
        <v>Error?</v>
      </c>
      <c r="E8383" s="4" t="s">
        <v>1573</v>
      </c>
    </row>
    <row r="8384" spans="1:5">
      <c r="A8384">
        <v>8325</v>
      </c>
      <c r="B8384" s="127">
        <f>'Expenditures 16-24'!G373</f>
        <v>0</v>
      </c>
      <c r="D8384" s="2" t="str">
        <f t="shared" si="137"/>
        <v>Error?</v>
      </c>
      <c r="E8384" s="4" t="s">
        <v>1573</v>
      </c>
    </row>
    <row r="8385" spans="1:5">
      <c r="A8385">
        <v>8326</v>
      </c>
      <c r="B8385" s="127">
        <f>'Expenditures 16-24'!G374</f>
        <v>0</v>
      </c>
      <c r="D8385" s="2" t="str">
        <f t="shared" si="137"/>
        <v>Error?</v>
      </c>
      <c r="E8385" s="4" t="s">
        <v>1573</v>
      </c>
    </row>
    <row r="8386" spans="1:5">
      <c r="A8386">
        <v>8327</v>
      </c>
      <c r="B8386" s="127">
        <f>'Expenditures 16-24'!G375</f>
        <v>0</v>
      </c>
      <c r="D8386" s="2" t="str">
        <f t="shared" si="137"/>
        <v>Error?</v>
      </c>
      <c r="E8386" s="4" t="s">
        <v>1573</v>
      </c>
    </row>
    <row r="8387" spans="1:5">
      <c r="A8387">
        <v>8328</v>
      </c>
      <c r="B8387" s="127">
        <f>'Expenditures 16-24'!G376</f>
        <v>0</v>
      </c>
      <c r="D8387" s="2" t="str">
        <f t="shared" si="137"/>
        <v>Error?</v>
      </c>
      <c r="E8387" s="4" t="s">
        <v>1573</v>
      </c>
    </row>
    <row r="8388" spans="1:5">
      <c r="A8388">
        <v>8329</v>
      </c>
      <c r="B8388" s="127">
        <f>'Expenditures 16-24'!G377</f>
        <v>0</v>
      </c>
      <c r="D8388" s="2" t="str">
        <f t="shared" si="137"/>
        <v>Error?</v>
      </c>
      <c r="E8388" s="4" t="s">
        <v>1573</v>
      </c>
    </row>
    <row r="8389" spans="1:5">
      <c r="A8389">
        <v>8330</v>
      </c>
      <c r="B8389" s="127">
        <f>'Expenditures 16-24'!G379</f>
        <v>0</v>
      </c>
      <c r="D8389" s="2" t="str">
        <f t="shared" si="137"/>
        <v>Error?</v>
      </c>
      <c r="E8389" s="4" t="s">
        <v>1573</v>
      </c>
    </row>
    <row r="8390" spans="1:5">
      <c r="A8390">
        <v>8331</v>
      </c>
      <c r="B8390" s="127">
        <f>'Expenditures 16-24'!G380</f>
        <v>0</v>
      </c>
      <c r="D8390" s="2" t="str">
        <f t="shared" si="137"/>
        <v>Error?</v>
      </c>
      <c r="E8390" s="4" t="s">
        <v>1573</v>
      </c>
    </row>
    <row r="8391" spans="1:5">
      <c r="A8391">
        <v>8332</v>
      </c>
      <c r="B8391" s="127">
        <f>'Expenditures 16-24'!G381</f>
        <v>0</v>
      </c>
      <c r="D8391" s="2" t="str">
        <f t="shared" si="137"/>
        <v>Error?</v>
      </c>
      <c r="E8391" s="4" t="s">
        <v>1573</v>
      </c>
    </row>
    <row r="8392" spans="1:5">
      <c r="A8392">
        <v>8333</v>
      </c>
      <c r="B8392" s="127">
        <f>'Expenditures 16-24'!G382</f>
        <v>0</v>
      </c>
      <c r="D8392" s="2" t="str">
        <f t="shared" si="137"/>
        <v>Error?</v>
      </c>
      <c r="E8392" s="4" t="s">
        <v>1573</v>
      </c>
    </row>
    <row r="8393" spans="1:5">
      <c r="A8393">
        <v>8334</v>
      </c>
      <c r="B8393" s="127">
        <f>'Expenditures 16-24'!G383</f>
        <v>0</v>
      </c>
      <c r="D8393" s="2" t="str">
        <f t="shared" si="137"/>
        <v>Error?</v>
      </c>
      <c r="E8393" s="4" t="s">
        <v>1573</v>
      </c>
    </row>
    <row r="8394" spans="1:5">
      <c r="A8394">
        <v>8335</v>
      </c>
      <c r="B8394" s="127">
        <f>'Expenditures 16-24'!G384</f>
        <v>0</v>
      </c>
      <c r="D8394" s="2" t="str">
        <f t="shared" si="137"/>
        <v>Error?</v>
      </c>
      <c r="E8394" s="4" t="s">
        <v>1573</v>
      </c>
    </row>
    <row r="8395" spans="1:5">
      <c r="A8395">
        <v>8336</v>
      </c>
      <c r="B8395" s="127">
        <f>'Expenditures 16-24'!G385</f>
        <v>0</v>
      </c>
      <c r="D8395" s="2" t="str">
        <f t="shared" si="137"/>
        <v>Error?</v>
      </c>
      <c r="E8395" s="4" t="s">
        <v>1573</v>
      </c>
    </row>
    <row r="8396" spans="1:5">
      <c r="A8396">
        <v>8337</v>
      </c>
      <c r="B8396" s="127">
        <f>'Expenditures 16-24'!G386</f>
        <v>0</v>
      </c>
      <c r="D8396" s="2" t="str">
        <f t="shared" si="137"/>
        <v>Error?</v>
      </c>
      <c r="E8396" s="4" t="s">
        <v>1573</v>
      </c>
    </row>
    <row r="8397" spans="1:5">
      <c r="A8397">
        <v>8338</v>
      </c>
      <c r="B8397" s="127">
        <f>'Expenditures 16-24'!G387</f>
        <v>0</v>
      </c>
      <c r="D8397" s="2" t="str">
        <f t="shared" si="137"/>
        <v>Error?</v>
      </c>
      <c r="E8397" s="4" t="s">
        <v>1573</v>
      </c>
    </row>
    <row r="8398" spans="1:5" ht="15">
      <c r="A8398">
        <v>8339</v>
      </c>
      <c r="B8398" s="1333">
        <f>'Expenditures 16-24'!H316</f>
        <v>0</v>
      </c>
      <c r="D8398" s="2" t="str">
        <f t="shared" si="137"/>
        <v>Error?</v>
      </c>
      <c r="E8398" s="4" t="s">
        <v>1573</v>
      </c>
    </row>
    <row r="8399" spans="1:5" ht="15">
      <c r="A8399">
        <v>8340</v>
      </c>
      <c r="B8399" s="1333">
        <f>'Expenditures 16-24'!H318</f>
        <v>0</v>
      </c>
      <c r="D8399" s="2" t="str">
        <f t="shared" si="137"/>
        <v>Error?</v>
      </c>
      <c r="E8399" s="4" t="s">
        <v>1573</v>
      </c>
    </row>
    <row r="8400" spans="1:5" ht="15">
      <c r="A8400">
        <v>8341</v>
      </c>
      <c r="B8400" s="1333">
        <f>'Expenditures 16-24'!H319</f>
        <v>0</v>
      </c>
      <c r="D8400" s="2" t="str">
        <f t="shared" si="137"/>
        <v>Error?</v>
      </c>
      <c r="E8400" s="4" t="s">
        <v>1573</v>
      </c>
    </row>
    <row r="8401" spans="1:5" ht="15">
      <c r="A8401">
        <v>8342</v>
      </c>
      <c r="B8401" s="1333">
        <f>'Expenditures 16-24'!H320</f>
        <v>0</v>
      </c>
      <c r="D8401" s="2" t="str">
        <f t="shared" si="137"/>
        <v>Error?</v>
      </c>
      <c r="E8401" s="4" t="s">
        <v>1573</v>
      </c>
    </row>
    <row r="8402" spans="1:5" ht="15">
      <c r="A8402">
        <v>8343</v>
      </c>
      <c r="B8402" s="1333">
        <f>'Expenditures 16-24'!H321</f>
        <v>0</v>
      </c>
      <c r="D8402" s="2" t="str">
        <f t="shared" si="137"/>
        <v>Error?</v>
      </c>
      <c r="E8402" s="4" t="s">
        <v>1573</v>
      </c>
    </row>
    <row r="8403" spans="1:5">
      <c r="A8403">
        <v>8344</v>
      </c>
      <c r="B8403" s="127">
        <f>'Expenditures 16-24'!H322</f>
        <v>0</v>
      </c>
      <c r="D8403" s="2" t="str">
        <f t="shared" si="137"/>
        <v>Error?</v>
      </c>
      <c r="E8403" s="4" t="s">
        <v>1573</v>
      </c>
    </row>
    <row r="8404" spans="1:5">
      <c r="A8404">
        <v>8345</v>
      </c>
      <c r="B8404" s="127">
        <f>'Expenditures 16-24'!H323</f>
        <v>0</v>
      </c>
      <c r="D8404" s="2" t="str">
        <f t="shared" si="137"/>
        <v>Error?</v>
      </c>
      <c r="E8404" s="4" t="s">
        <v>1573</v>
      </c>
    </row>
    <row r="8405" spans="1:5">
      <c r="A8405">
        <v>8346</v>
      </c>
      <c r="B8405" s="127">
        <f>'Expenditures 16-24'!H324</f>
        <v>0</v>
      </c>
      <c r="D8405" s="2" t="str">
        <f t="shared" si="137"/>
        <v>Error?</v>
      </c>
      <c r="E8405" s="4" t="s">
        <v>1573</v>
      </c>
    </row>
    <row r="8406" spans="1:5">
      <c r="A8406">
        <v>8347</v>
      </c>
      <c r="B8406" s="127">
        <f>'Expenditures 16-24'!H325</f>
        <v>0</v>
      </c>
      <c r="D8406" s="2" t="str">
        <f t="shared" si="137"/>
        <v>Error?</v>
      </c>
      <c r="E8406" s="4" t="s">
        <v>1573</v>
      </c>
    </row>
    <row r="8407" spans="1:5">
      <c r="A8407">
        <v>8348</v>
      </c>
      <c r="B8407" s="127">
        <f>'Expenditures 16-24'!H326</f>
        <v>0</v>
      </c>
      <c r="D8407" s="2" t="str">
        <f t="shared" si="137"/>
        <v>Error?</v>
      </c>
      <c r="E8407" s="4" t="s">
        <v>1573</v>
      </c>
    </row>
    <row r="8408" spans="1:5">
      <c r="A8408">
        <v>8349</v>
      </c>
      <c r="B8408" s="127">
        <f>'Expenditures 16-24'!H327</f>
        <v>0</v>
      </c>
      <c r="D8408" s="2" t="str">
        <f t="shared" si="137"/>
        <v>Error?</v>
      </c>
      <c r="E8408" s="4" t="s">
        <v>1573</v>
      </c>
    </row>
    <row r="8409" spans="1:5">
      <c r="A8409">
        <v>8350</v>
      </c>
      <c r="B8409" s="127">
        <f>'Expenditures 16-24'!H328</f>
        <v>0</v>
      </c>
      <c r="D8409" s="2" t="str">
        <f t="shared" si="137"/>
        <v>Error?</v>
      </c>
      <c r="E8409" s="4" t="s">
        <v>1573</v>
      </c>
    </row>
    <row r="8410" spans="1:5">
      <c r="A8410">
        <v>8351</v>
      </c>
      <c r="B8410" s="127">
        <f>'Expenditures 16-24'!H329</f>
        <v>0</v>
      </c>
      <c r="D8410" s="2" t="str">
        <f t="shared" si="137"/>
        <v>Error?</v>
      </c>
      <c r="E8410" s="4" t="s">
        <v>1573</v>
      </c>
    </row>
    <row r="8411" spans="1:5">
      <c r="A8411">
        <v>8352</v>
      </c>
      <c r="B8411" s="127">
        <f>'Expenditures 16-24'!H330</f>
        <v>0</v>
      </c>
      <c r="D8411" s="2" t="str">
        <f t="shared" si="137"/>
        <v>Error?</v>
      </c>
      <c r="E8411" s="4" t="s">
        <v>1573</v>
      </c>
    </row>
    <row r="8412" spans="1:5">
      <c r="A8412">
        <v>8353</v>
      </c>
      <c r="B8412" s="127">
        <f>'Expenditures 16-24'!H331</f>
        <v>0</v>
      </c>
      <c r="D8412" s="2" t="str">
        <f t="shared" si="137"/>
        <v>Error?</v>
      </c>
      <c r="E8412" s="4" t="s">
        <v>1573</v>
      </c>
    </row>
    <row r="8413" spans="1:5">
      <c r="A8413">
        <v>8354</v>
      </c>
      <c r="B8413" s="127">
        <f>'Expenditures 16-24'!H332</f>
        <v>0</v>
      </c>
      <c r="D8413" s="2" t="str">
        <f t="shared" si="137"/>
        <v>Error?</v>
      </c>
      <c r="E8413" s="4" t="s">
        <v>1573</v>
      </c>
    </row>
    <row r="8414" spans="1:5">
      <c r="A8414">
        <v>8355</v>
      </c>
      <c r="B8414" s="127">
        <f>'Expenditures 16-24'!H333</f>
        <v>0</v>
      </c>
      <c r="D8414" s="2" t="str">
        <f t="shared" si="137"/>
        <v>Error?</v>
      </c>
      <c r="E8414" s="4" t="s">
        <v>1573</v>
      </c>
    </row>
    <row r="8415" spans="1:5">
      <c r="A8415">
        <v>8356</v>
      </c>
      <c r="B8415" s="127">
        <f>'Expenditures 16-24'!H334</f>
        <v>0</v>
      </c>
      <c r="D8415" s="2" t="str">
        <f t="shared" si="137"/>
        <v>Error?</v>
      </c>
      <c r="E8415" s="4" t="s">
        <v>1573</v>
      </c>
    </row>
    <row r="8416" spans="1:5">
      <c r="A8416">
        <v>8357</v>
      </c>
      <c r="B8416" s="127">
        <f>'Expenditures 16-24'!H335</f>
        <v>0</v>
      </c>
      <c r="D8416" s="2" t="str">
        <f t="shared" si="137"/>
        <v>Error?</v>
      </c>
      <c r="E8416" s="4" t="s">
        <v>1573</v>
      </c>
    </row>
    <row r="8417" spans="1:5">
      <c r="A8417">
        <v>8358</v>
      </c>
      <c r="B8417" s="127">
        <f>'Expenditures 16-24'!H336</f>
        <v>0</v>
      </c>
      <c r="D8417" s="2" t="str">
        <f t="shared" si="137"/>
        <v>Error?</v>
      </c>
      <c r="E8417" s="4" t="s">
        <v>1573</v>
      </c>
    </row>
    <row r="8418" spans="1:5">
      <c r="A8418">
        <v>8359</v>
      </c>
      <c r="B8418" s="127">
        <f>'Expenditures 16-24'!H337</f>
        <v>0</v>
      </c>
      <c r="D8418" s="2" t="str">
        <f t="shared" si="137"/>
        <v>Error?</v>
      </c>
      <c r="E8418" s="4" t="s">
        <v>1573</v>
      </c>
    </row>
    <row r="8419" spans="1:5">
      <c r="A8419">
        <v>8360</v>
      </c>
      <c r="B8419" s="127">
        <f>'Expenditures 16-24'!H338</f>
        <v>0</v>
      </c>
      <c r="D8419" s="2" t="str">
        <f t="shared" si="137"/>
        <v>Error?</v>
      </c>
      <c r="E8419" s="4" t="s">
        <v>1573</v>
      </c>
    </row>
    <row r="8420" spans="1:5">
      <c r="A8420">
        <v>8361</v>
      </c>
      <c r="B8420" s="127">
        <f>'Expenditures 16-24'!H339</f>
        <v>0</v>
      </c>
      <c r="D8420" s="2" t="str">
        <f t="shared" si="137"/>
        <v>Error?</v>
      </c>
      <c r="E8420" s="4" t="s">
        <v>1573</v>
      </c>
    </row>
    <row r="8421" spans="1:5">
      <c r="A8421">
        <v>8362</v>
      </c>
      <c r="B8421" s="127">
        <f>'Expenditures 16-24'!H340</f>
        <v>0</v>
      </c>
      <c r="D8421" s="2" t="str">
        <f t="shared" si="137"/>
        <v>Error?</v>
      </c>
      <c r="E8421" s="4" t="s">
        <v>1573</v>
      </c>
    </row>
    <row r="8422" spans="1:5">
      <c r="A8422">
        <v>8363</v>
      </c>
      <c r="B8422" s="127">
        <f>'Expenditures 16-24'!H341</f>
        <v>0</v>
      </c>
      <c r="D8422" s="2" t="str">
        <f t="shared" si="137"/>
        <v>Error?</v>
      </c>
      <c r="E8422" s="4" t="s">
        <v>1573</v>
      </c>
    </row>
    <row r="8423" spans="1:5">
      <c r="A8423">
        <v>8364</v>
      </c>
      <c r="B8423" s="127">
        <f>'Expenditures 16-24'!H342</f>
        <v>0</v>
      </c>
      <c r="D8423" s="2" t="str">
        <f t="shared" si="137"/>
        <v>Error?</v>
      </c>
      <c r="E8423" s="4" t="s">
        <v>1573</v>
      </c>
    </row>
    <row r="8424" spans="1:5">
      <c r="A8424">
        <v>8365</v>
      </c>
      <c r="B8424" s="127">
        <f>'Expenditures 16-24'!H343</f>
        <v>0</v>
      </c>
      <c r="D8424" s="2" t="str">
        <f t="shared" si="137"/>
        <v>Error?</v>
      </c>
      <c r="E8424" s="4" t="s">
        <v>1573</v>
      </c>
    </row>
    <row r="8425" spans="1:5">
      <c r="A8425">
        <v>8366</v>
      </c>
      <c r="B8425" s="127">
        <f>'Expenditures 16-24'!H344</f>
        <v>0</v>
      </c>
      <c r="D8425" s="2" t="str">
        <f t="shared" si="137"/>
        <v>Error?</v>
      </c>
      <c r="E8425" s="4" t="s">
        <v>1573</v>
      </c>
    </row>
    <row r="8426" spans="1:5">
      <c r="A8426">
        <v>8367</v>
      </c>
      <c r="B8426" s="127">
        <f>'Expenditures 16-24'!H347</f>
        <v>0</v>
      </c>
      <c r="D8426" s="2" t="str">
        <f t="shared" si="137"/>
        <v>Error?</v>
      </c>
      <c r="E8426" s="4" t="s">
        <v>1573</v>
      </c>
    </row>
    <row r="8427" spans="1:5">
      <c r="A8427">
        <v>8368</v>
      </c>
      <c r="B8427" s="127">
        <f>'Expenditures 16-24'!H348</f>
        <v>0</v>
      </c>
      <c r="D8427" s="2" t="str">
        <f t="shared" si="137"/>
        <v>Error?</v>
      </c>
      <c r="E8427" s="4" t="s">
        <v>1573</v>
      </c>
    </row>
    <row r="8428" spans="1:5">
      <c r="A8428">
        <v>8369</v>
      </c>
      <c r="B8428" s="127">
        <f>'Expenditures 16-24'!H349</f>
        <v>0</v>
      </c>
      <c r="D8428" s="2" t="str">
        <f t="shared" si="137"/>
        <v>Error?</v>
      </c>
      <c r="E8428" s="4" t="s">
        <v>1573</v>
      </c>
    </row>
    <row r="8429" spans="1:5">
      <c r="A8429">
        <v>8370</v>
      </c>
      <c r="B8429" s="127">
        <f>'Expenditures 16-24'!H350</f>
        <v>0</v>
      </c>
      <c r="D8429" s="2" t="str">
        <f t="shared" si="137"/>
        <v>Error?</v>
      </c>
      <c r="E8429" s="4" t="s">
        <v>1573</v>
      </c>
    </row>
    <row r="8430" spans="1:5">
      <c r="A8430">
        <v>8371</v>
      </c>
      <c r="B8430" s="127">
        <f>'Expenditures 16-24'!H351</f>
        <v>0</v>
      </c>
      <c r="D8430" s="2" t="str">
        <f t="shared" si="137"/>
        <v>Error?</v>
      </c>
      <c r="E8430" s="4" t="s">
        <v>1573</v>
      </c>
    </row>
    <row r="8431" spans="1:5">
      <c r="A8431">
        <v>8372</v>
      </c>
      <c r="B8431" s="127">
        <f>'Expenditures 16-24'!H352</f>
        <v>0</v>
      </c>
      <c r="D8431" s="2" t="str">
        <f t="shared" si="137"/>
        <v>Error?</v>
      </c>
      <c r="E8431" s="4" t="s">
        <v>1573</v>
      </c>
    </row>
    <row r="8432" spans="1:5">
      <c r="A8432">
        <v>8373</v>
      </c>
      <c r="B8432" s="127">
        <f>'Expenditures 16-24'!H353</f>
        <v>0</v>
      </c>
      <c r="D8432" s="2" t="str">
        <f t="shared" si="137"/>
        <v>Error?</v>
      </c>
      <c r="E8432" s="4" t="s">
        <v>1573</v>
      </c>
    </row>
    <row r="8433" spans="1:5">
      <c r="A8433">
        <v>8374</v>
      </c>
      <c r="B8433" s="127">
        <f>'Expenditures 16-24'!H355</f>
        <v>0</v>
      </c>
      <c r="D8433" s="2" t="str">
        <f t="shared" si="137"/>
        <v>Error?</v>
      </c>
      <c r="E8433" s="4" t="s">
        <v>1573</v>
      </c>
    </row>
    <row r="8434" spans="1:5">
      <c r="A8434">
        <v>8375</v>
      </c>
      <c r="B8434" s="127">
        <f>'Expenditures 16-24'!H356</f>
        <v>0</v>
      </c>
      <c r="D8434" s="2" t="str">
        <f t="shared" si="137"/>
        <v>Error?</v>
      </c>
      <c r="E8434" s="4" t="s">
        <v>1573</v>
      </c>
    </row>
    <row r="8435" spans="1:5">
      <c r="A8435">
        <v>8376</v>
      </c>
      <c r="B8435" s="127">
        <f>'Expenditures 16-24'!H357</f>
        <v>0</v>
      </c>
      <c r="D8435" s="2" t="str">
        <f t="shared" si="137"/>
        <v>Error?</v>
      </c>
      <c r="E8435" s="4" t="s">
        <v>1573</v>
      </c>
    </row>
    <row r="8436" spans="1:5">
      <c r="A8436">
        <v>8377</v>
      </c>
      <c r="B8436" s="127">
        <f>'Expenditures 16-24'!H358</f>
        <v>0</v>
      </c>
      <c r="D8436" s="2" t="str">
        <f t="shared" si="137"/>
        <v>Error?</v>
      </c>
      <c r="E8436" s="4" t="s">
        <v>1573</v>
      </c>
    </row>
    <row r="8437" spans="1:5">
      <c r="A8437">
        <v>8378</v>
      </c>
      <c r="B8437" s="127">
        <f>'Expenditures 16-24'!H360</f>
        <v>0</v>
      </c>
      <c r="D8437" s="2" t="str">
        <f t="shared" si="137"/>
        <v>Error?</v>
      </c>
      <c r="E8437" s="4" t="s">
        <v>1573</v>
      </c>
    </row>
    <row r="8438" spans="1:5">
      <c r="A8438">
        <v>8379</v>
      </c>
      <c r="B8438" s="127">
        <f>'Expenditures 16-24'!H361</f>
        <v>0</v>
      </c>
      <c r="D8438" s="2" t="str">
        <f t="shared" si="137"/>
        <v>Error?</v>
      </c>
      <c r="E8438" s="4" t="s">
        <v>1573</v>
      </c>
    </row>
    <row r="8439" spans="1:5">
      <c r="A8439">
        <v>8380</v>
      </c>
      <c r="B8439" s="127">
        <f>'Expenditures 16-24'!H362</f>
        <v>0</v>
      </c>
      <c r="D8439" s="2" t="str">
        <f t="shared" si="137"/>
        <v>Error?</v>
      </c>
      <c r="E8439" s="4" t="s">
        <v>1573</v>
      </c>
    </row>
    <row r="8440" spans="1:5">
      <c r="A8440" s="119">
        <v>8381</v>
      </c>
      <c r="D8440" s="2" t="str">
        <f t="shared" si="137"/>
        <v>OK</v>
      </c>
      <c r="E8440" s="4" t="s">
        <v>1573</v>
      </c>
    </row>
    <row r="8441" spans="1:5">
      <c r="A8441" s="119">
        <v>8382</v>
      </c>
      <c r="D8441" s="2" t="str">
        <f t="shared" si="137"/>
        <v>OK</v>
      </c>
      <c r="E8441" s="4" t="s">
        <v>1573</v>
      </c>
    </row>
    <row r="8442" spans="1:5">
      <c r="A8442">
        <v>8383</v>
      </c>
      <c r="B8442" s="127">
        <f>'Expenditures 16-24'!H367</f>
        <v>0</v>
      </c>
      <c r="D8442" s="2" t="str">
        <f t="shared" si="137"/>
        <v>Error?</v>
      </c>
      <c r="E8442" s="4" t="s">
        <v>1573</v>
      </c>
    </row>
    <row r="8443" spans="1:5">
      <c r="A8443">
        <v>8384</v>
      </c>
      <c r="B8443" s="127">
        <f>'Expenditures 16-24'!H368</f>
        <v>0</v>
      </c>
      <c r="D8443" s="2" t="str">
        <f t="shared" si="137"/>
        <v>Error?</v>
      </c>
      <c r="E8443" s="4" t="s">
        <v>1573</v>
      </c>
    </row>
    <row r="8444" spans="1:5">
      <c r="A8444">
        <v>8385</v>
      </c>
      <c r="B8444" s="127">
        <f>'Expenditures 16-24'!H369</f>
        <v>0</v>
      </c>
      <c r="D8444" s="2" t="str">
        <f t="shared" si="137"/>
        <v>Error?</v>
      </c>
      <c r="E8444" s="4" t="s">
        <v>1573</v>
      </c>
    </row>
    <row r="8445" spans="1:5">
      <c r="A8445">
        <v>8386</v>
      </c>
      <c r="B8445" s="127">
        <f>'Expenditures 16-24'!H371</f>
        <v>0</v>
      </c>
      <c r="D8445" s="2" t="str">
        <f t="shared" ref="D8445:D8508" si="138">IF(ISBLANK(B8445),"OK",IF(A8445-B8445=0,"OK","Error?"))</f>
        <v>Error?</v>
      </c>
      <c r="E8445" s="4" t="s">
        <v>1573</v>
      </c>
    </row>
    <row r="8446" spans="1:5">
      <c r="A8446">
        <v>8387</v>
      </c>
      <c r="B8446" s="127">
        <f>'Expenditures 16-24'!H372</f>
        <v>0</v>
      </c>
      <c r="D8446" s="2" t="str">
        <f t="shared" si="138"/>
        <v>Error?</v>
      </c>
      <c r="E8446" s="4" t="s">
        <v>1573</v>
      </c>
    </row>
    <row r="8447" spans="1:5">
      <c r="A8447">
        <v>8388</v>
      </c>
      <c r="B8447" s="127">
        <f>'Expenditures 16-24'!H373</f>
        <v>0</v>
      </c>
      <c r="D8447" s="2" t="str">
        <f t="shared" si="138"/>
        <v>Error?</v>
      </c>
      <c r="E8447" s="4" t="s">
        <v>1573</v>
      </c>
    </row>
    <row r="8448" spans="1:5">
      <c r="A8448">
        <v>8389</v>
      </c>
      <c r="B8448" s="127">
        <f>'Expenditures 16-24'!H374</f>
        <v>0</v>
      </c>
      <c r="D8448" s="2" t="str">
        <f t="shared" si="138"/>
        <v>Error?</v>
      </c>
      <c r="E8448" s="4" t="s">
        <v>1573</v>
      </c>
    </row>
    <row r="8449" spans="1:5">
      <c r="A8449">
        <v>8390</v>
      </c>
      <c r="B8449" s="127">
        <f>'Expenditures 16-24'!H375</f>
        <v>0</v>
      </c>
      <c r="D8449" s="2" t="str">
        <f t="shared" si="138"/>
        <v>Error?</v>
      </c>
      <c r="E8449" s="4" t="s">
        <v>1573</v>
      </c>
    </row>
    <row r="8450" spans="1:5">
      <c r="A8450">
        <v>8391</v>
      </c>
      <c r="B8450" s="127">
        <f>'Expenditures 16-24'!H376</f>
        <v>0</v>
      </c>
      <c r="D8450" s="2" t="str">
        <f t="shared" si="138"/>
        <v>Error?</v>
      </c>
      <c r="E8450" s="4" t="s">
        <v>1573</v>
      </c>
    </row>
    <row r="8451" spans="1:5">
      <c r="A8451">
        <v>8392</v>
      </c>
      <c r="B8451" s="127">
        <f>'Expenditures 16-24'!H377</f>
        <v>0</v>
      </c>
      <c r="D8451" s="2" t="str">
        <f t="shared" si="138"/>
        <v>Error?</v>
      </c>
      <c r="E8451" s="4" t="s">
        <v>1573</v>
      </c>
    </row>
    <row r="8452" spans="1:5">
      <c r="A8452">
        <v>8393</v>
      </c>
      <c r="B8452" s="127">
        <f>'Expenditures 16-24'!H379</f>
        <v>0</v>
      </c>
      <c r="D8452" s="2" t="str">
        <f t="shared" si="138"/>
        <v>Error?</v>
      </c>
      <c r="E8452" s="4" t="s">
        <v>1573</v>
      </c>
    </row>
    <row r="8453" spans="1:5">
      <c r="A8453">
        <v>8394</v>
      </c>
      <c r="B8453" s="127">
        <f>'Expenditures 16-24'!H380</f>
        <v>0</v>
      </c>
      <c r="D8453" s="2" t="str">
        <f t="shared" si="138"/>
        <v>Error?</v>
      </c>
      <c r="E8453" s="4" t="s">
        <v>1573</v>
      </c>
    </row>
    <row r="8454" spans="1:5">
      <c r="A8454">
        <v>8395</v>
      </c>
      <c r="B8454" s="127">
        <f>'Expenditures 16-24'!H381</f>
        <v>0</v>
      </c>
      <c r="D8454" s="2" t="str">
        <f t="shared" si="138"/>
        <v>Error?</v>
      </c>
      <c r="E8454" s="4" t="s">
        <v>1573</v>
      </c>
    </row>
    <row r="8455" spans="1:5">
      <c r="A8455">
        <v>8396</v>
      </c>
      <c r="B8455" s="127">
        <f>'Expenditures 16-24'!H382</f>
        <v>0</v>
      </c>
      <c r="D8455" s="2" t="str">
        <f t="shared" si="138"/>
        <v>Error?</v>
      </c>
      <c r="E8455" s="4" t="s">
        <v>1573</v>
      </c>
    </row>
    <row r="8456" spans="1:5">
      <c r="A8456">
        <v>8397</v>
      </c>
      <c r="B8456" s="127">
        <f>'Expenditures 16-24'!H383</f>
        <v>0</v>
      </c>
      <c r="D8456" s="2" t="str">
        <f t="shared" si="138"/>
        <v>Error?</v>
      </c>
      <c r="E8456" s="4" t="s">
        <v>1573</v>
      </c>
    </row>
    <row r="8457" spans="1:5">
      <c r="A8457">
        <v>8398</v>
      </c>
      <c r="B8457" s="127">
        <f>'Expenditures 16-24'!H384</f>
        <v>0</v>
      </c>
      <c r="D8457" s="2" t="str">
        <f t="shared" si="138"/>
        <v>Error?</v>
      </c>
      <c r="E8457" s="4" t="s">
        <v>1573</v>
      </c>
    </row>
    <row r="8458" spans="1:5">
      <c r="A8458">
        <v>8399</v>
      </c>
      <c r="B8458" s="127">
        <f>'Expenditures 16-24'!H385</f>
        <v>0</v>
      </c>
      <c r="D8458" s="2" t="str">
        <f t="shared" si="138"/>
        <v>Error?</v>
      </c>
      <c r="E8458" s="4" t="s">
        <v>1573</v>
      </c>
    </row>
    <row r="8459" spans="1:5">
      <c r="A8459">
        <v>8400</v>
      </c>
      <c r="B8459" s="127">
        <f>'Expenditures 16-24'!H386</f>
        <v>0</v>
      </c>
      <c r="D8459" s="2" t="str">
        <f t="shared" si="138"/>
        <v>Error?</v>
      </c>
      <c r="E8459" s="4" t="s">
        <v>1573</v>
      </c>
    </row>
    <row r="8460" spans="1:5">
      <c r="A8460">
        <v>8401</v>
      </c>
      <c r="B8460" s="127">
        <f>'Expenditures 16-24'!H387</f>
        <v>0</v>
      </c>
      <c r="D8460" s="2" t="str">
        <f t="shared" si="138"/>
        <v>Error?</v>
      </c>
      <c r="E8460" s="4" t="s">
        <v>1573</v>
      </c>
    </row>
    <row r="8461" spans="1:5">
      <c r="A8461" s="119">
        <v>8402</v>
      </c>
      <c r="D8461" s="2" t="str">
        <f t="shared" si="138"/>
        <v>OK</v>
      </c>
      <c r="E8461" s="4" t="s">
        <v>1573</v>
      </c>
    </row>
    <row r="8462" spans="1:5">
      <c r="A8462" s="119">
        <v>8403</v>
      </c>
      <c r="D8462" s="2" t="str">
        <f t="shared" si="138"/>
        <v>OK</v>
      </c>
      <c r="E8462" s="4" t="s">
        <v>1573</v>
      </c>
    </row>
    <row r="8463" spans="1:5">
      <c r="A8463">
        <v>8404</v>
      </c>
      <c r="B8463" s="127">
        <f>'Expenditures 16-24'!H392</f>
        <v>0</v>
      </c>
      <c r="D8463" s="2" t="str">
        <f t="shared" si="138"/>
        <v>Error?</v>
      </c>
      <c r="E8463" s="4" t="s">
        <v>1573</v>
      </c>
    </row>
    <row r="8464" spans="1:5">
      <c r="A8464">
        <v>8405</v>
      </c>
      <c r="B8464" s="127">
        <f>'Expenditures 16-24'!H393</f>
        <v>0</v>
      </c>
      <c r="D8464" s="2" t="str">
        <f t="shared" si="138"/>
        <v>Error?</v>
      </c>
      <c r="E8464" s="4" t="s">
        <v>1573</v>
      </c>
    </row>
    <row r="8465" spans="1:5">
      <c r="A8465">
        <v>8406</v>
      </c>
      <c r="B8465" s="127">
        <f>'Expenditures 16-24'!H394</f>
        <v>0</v>
      </c>
      <c r="D8465" s="2" t="str">
        <f t="shared" si="138"/>
        <v>Error?</v>
      </c>
      <c r="E8465" s="4" t="s">
        <v>1573</v>
      </c>
    </row>
    <row r="8466" spans="1:5">
      <c r="A8466">
        <v>8407</v>
      </c>
      <c r="B8466" s="127">
        <f>'Expenditures 16-24'!H395</f>
        <v>0</v>
      </c>
      <c r="D8466" s="2" t="str">
        <f t="shared" si="138"/>
        <v>Error?</v>
      </c>
      <c r="E8466" s="4" t="s">
        <v>1573</v>
      </c>
    </row>
    <row r="8467" spans="1:5">
      <c r="A8467" s="119">
        <v>8408</v>
      </c>
      <c r="D8467" s="2" t="str">
        <f t="shared" si="138"/>
        <v>OK</v>
      </c>
      <c r="E8467" s="4" t="s">
        <v>1573</v>
      </c>
    </row>
    <row r="8468" spans="1:5">
      <c r="A8468">
        <v>8409</v>
      </c>
      <c r="B8468" s="127">
        <f>'Expenditures 16-24'!H397</f>
        <v>0</v>
      </c>
      <c r="D8468" s="2" t="str">
        <f t="shared" si="138"/>
        <v>Error?</v>
      </c>
      <c r="E8468" s="4" t="s">
        <v>1573</v>
      </c>
    </row>
    <row r="8469" spans="1:5">
      <c r="A8469">
        <v>8410</v>
      </c>
      <c r="B8469" s="127">
        <f>'Expenditures 16-24'!H398</f>
        <v>0</v>
      </c>
      <c r="D8469" s="2" t="str">
        <f t="shared" si="138"/>
        <v>Error?</v>
      </c>
      <c r="E8469" s="4" t="s">
        <v>1573</v>
      </c>
    </row>
    <row r="8470" spans="1:5">
      <c r="A8470">
        <v>8411</v>
      </c>
      <c r="B8470" s="127">
        <f>'Expenditures 16-24'!H399</f>
        <v>0</v>
      </c>
      <c r="D8470" s="2" t="str">
        <f t="shared" si="138"/>
        <v>Error?</v>
      </c>
      <c r="E8470" s="4" t="s">
        <v>1573</v>
      </c>
    </row>
    <row r="8471" spans="1:5">
      <c r="A8471">
        <v>8412</v>
      </c>
      <c r="B8471" s="127">
        <f>'Expenditures 16-24'!H400</f>
        <v>0</v>
      </c>
      <c r="D8471" s="2" t="str">
        <f t="shared" si="138"/>
        <v>Error?</v>
      </c>
      <c r="E8471" s="4" t="s">
        <v>1573</v>
      </c>
    </row>
    <row r="8472" spans="1:5">
      <c r="A8472">
        <v>8413</v>
      </c>
      <c r="B8472" s="127">
        <f>'Expenditures 16-24'!H401</f>
        <v>0</v>
      </c>
      <c r="D8472" s="2" t="str">
        <f t="shared" si="138"/>
        <v>Error?</v>
      </c>
      <c r="E8472" s="4" t="s">
        <v>1573</v>
      </c>
    </row>
    <row r="8473" spans="1:5">
      <c r="A8473">
        <v>8414</v>
      </c>
      <c r="B8473" s="127">
        <f>'Expenditures 16-24'!H402</f>
        <v>0</v>
      </c>
      <c r="D8473" s="2" t="str">
        <f t="shared" si="138"/>
        <v>Error?</v>
      </c>
      <c r="E8473" s="4" t="s">
        <v>1573</v>
      </c>
    </row>
    <row r="8474" spans="1:5">
      <c r="A8474">
        <v>8415</v>
      </c>
      <c r="B8474" s="127">
        <f>'Expenditures 16-24'!H403</f>
        <v>0</v>
      </c>
      <c r="D8474" s="2" t="str">
        <f t="shared" si="138"/>
        <v>Error?</v>
      </c>
      <c r="E8474" s="4" t="s">
        <v>1573</v>
      </c>
    </row>
    <row r="8475" spans="1:5">
      <c r="A8475">
        <v>8416</v>
      </c>
      <c r="B8475" s="127">
        <f>'Expenditures 16-24'!H404</f>
        <v>0</v>
      </c>
      <c r="D8475" s="2" t="str">
        <f t="shared" si="138"/>
        <v>Error?</v>
      </c>
      <c r="E8475" s="4" t="s">
        <v>1573</v>
      </c>
    </row>
    <row r="8476" spans="1:5">
      <c r="A8476">
        <v>8417</v>
      </c>
      <c r="B8476" s="127">
        <f>'Expenditures 16-24'!H405</f>
        <v>0</v>
      </c>
      <c r="D8476" s="2" t="str">
        <f t="shared" si="138"/>
        <v>Error?</v>
      </c>
      <c r="E8476" s="4" t="s">
        <v>1573</v>
      </c>
    </row>
    <row r="8477" spans="1:5">
      <c r="A8477">
        <v>8418</v>
      </c>
      <c r="B8477" s="127">
        <f>'Expenditures 16-24'!H406</f>
        <v>0</v>
      </c>
      <c r="D8477" s="2" t="str">
        <f t="shared" si="138"/>
        <v>Error?</v>
      </c>
      <c r="E8477" s="4" t="s">
        <v>1573</v>
      </c>
    </row>
    <row r="8478" spans="1:5">
      <c r="A8478">
        <v>8419</v>
      </c>
      <c r="B8478" s="127">
        <f>'Expenditures 16-24'!H407</f>
        <v>0</v>
      </c>
      <c r="D8478" s="2" t="str">
        <f t="shared" si="138"/>
        <v>Error?</v>
      </c>
      <c r="E8478" s="4" t="s">
        <v>1573</v>
      </c>
    </row>
    <row r="8479" spans="1:5">
      <c r="A8479">
        <v>8420</v>
      </c>
      <c r="B8479" s="127">
        <f>'Expenditures 16-24'!H408</f>
        <v>0</v>
      </c>
      <c r="D8479" s="2" t="str">
        <f t="shared" si="138"/>
        <v>Error?</v>
      </c>
      <c r="E8479" s="4" t="s">
        <v>1573</v>
      </c>
    </row>
    <row r="8480" spans="1:5">
      <c r="A8480">
        <v>8421</v>
      </c>
      <c r="B8480" s="127">
        <f>'Expenditures 16-24'!H409</f>
        <v>0</v>
      </c>
      <c r="D8480" s="2" t="str">
        <f t="shared" si="138"/>
        <v>Error?</v>
      </c>
      <c r="E8480" s="4" t="s">
        <v>1573</v>
      </c>
    </row>
    <row r="8481" spans="1:5">
      <c r="A8481">
        <v>8422</v>
      </c>
      <c r="B8481" s="127">
        <f>'Expenditures 16-24'!H410</f>
        <v>0</v>
      </c>
      <c r="D8481" s="2" t="str">
        <f t="shared" si="138"/>
        <v>Error?</v>
      </c>
      <c r="E8481" s="4" t="s">
        <v>1573</v>
      </c>
    </row>
    <row r="8482" spans="1:5">
      <c r="A8482">
        <v>8423</v>
      </c>
      <c r="B8482" s="127">
        <f>'Expenditures 16-24'!H411</f>
        <v>0</v>
      </c>
      <c r="D8482" s="2" t="str">
        <f t="shared" si="138"/>
        <v>Error?</v>
      </c>
      <c r="E8482" s="4" t="s">
        <v>1573</v>
      </c>
    </row>
    <row r="8483" spans="1:5">
      <c r="A8483">
        <v>8424</v>
      </c>
      <c r="B8483" s="127">
        <f>'Expenditures 16-24'!H412</f>
        <v>0</v>
      </c>
      <c r="D8483" s="2" t="str">
        <f t="shared" si="138"/>
        <v>Error?</v>
      </c>
      <c r="E8483" s="4" t="s">
        <v>1573</v>
      </c>
    </row>
    <row r="8484" spans="1:5">
      <c r="A8484">
        <v>8425</v>
      </c>
      <c r="B8484" s="127">
        <f>'Expenditures 16-24'!H413</f>
        <v>0</v>
      </c>
      <c r="D8484" s="2" t="str">
        <f t="shared" si="138"/>
        <v>Error?</v>
      </c>
      <c r="E8484" s="4" t="s">
        <v>1573</v>
      </c>
    </row>
    <row r="8485" spans="1:5">
      <c r="A8485" s="119">
        <v>8426</v>
      </c>
      <c r="D8485" s="2" t="str">
        <f t="shared" si="138"/>
        <v>OK</v>
      </c>
      <c r="E8485" s="4" t="s">
        <v>1573</v>
      </c>
    </row>
    <row r="8486" spans="1:5">
      <c r="A8486" s="119">
        <v>8427</v>
      </c>
      <c r="D8486" s="2" t="str">
        <f t="shared" si="138"/>
        <v>OK</v>
      </c>
      <c r="E8486" s="4" t="s">
        <v>1573</v>
      </c>
    </row>
    <row r="8487" spans="1:5">
      <c r="A8487" s="119">
        <v>8428</v>
      </c>
      <c r="D8487" s="2" t="str">
        <f t="shared" si="138"/>
        <v>OK</v>
      </c>
      <c r="E8487" s="4" t="s">
        <v>1573</v>
      </c>
    </row>
    <row r="8488" spans="1:5">
      <c r="A8488">
        <v>8429</v>
      </c>
      <c r="B8488" s="127">
        <f>'Expenditures 16-24'!I316</f>
        <v>0</v>
      </c>
      <c r="D8488" s="2" t="str">
        <f t="shared" si="138"/>
        <v>Error?</v>
      </c>
      <c r="E8488" s="4" t="s">
        <v>1573</v>
      </c>
    </row>
    <row r="8489" spans="1:5">
      <c r="A8489">
        <v>8430</v>
      </c>
      <c r="B8489" s="127">
        <f>'Expenditures 16-24'!I318</f>
        <v>0</v>
      </c>
      <c r="D8489" s="2" t="str">
        <f t="shared" si="138"/>
        <v>Error?</v>
      </c>
      <c r="E8489" s="4" t="s">
        <v>1573</v>
      </c>
    </row>
    <row r="8490" spans="1:5">
      <c r="A8490">
        <v>8431</v>
      </c>
      <c r="B8490" s="127">
        <f>'Expenditures 16-24'!I319</f>
        <v>0</v>
      </c>
      <c r="D8490" s="2" t="str">
        <f t="shared" si="138"/>
        <v>Error?</v>
      </c>
      <c r="E8490" s="4" t="s">
        <v>1573</v>
      </c>
    </row>
    <row r="8491" spans="1:5">
      <c r="A8491">
        <v>8432</v>
      </c>
      <c r="B8491" s="127">
        <f>'Expenditures 16-24'!I320</f>
        <v>0</v>
      </c>
      <c r="D8491" s="2" t="str">
        <f t="shared" si="138"/>
        <v>Error?</v>
      </c>
      <c r="E8491" s="4" t="s">
        <v>1573</v>
      </c>
    </row>
    <row r="8492" spans="1:5">
      <c r="A8492">
        <v>8433</v>
      </c>
      <c r="B8492" s="127">
        <f>'Expenditures 16-24'!I321</f>
        <v>0</v>
      </c>
      <c r="D8492" s="2" t="str">
        <f t="shared" si="138"/>
        <v>Error?</v>
      </c>
      <c r="E8492" s="4" t="s">
        <v>1573</v>
      </c>
    </row>
    <row r="8493" spans="1:5">
      <c r="A8493">
        <v>8434</v>
      </c>
      <c r="B8493" s="127">
        <f>'Expenditures 16-24'!I322</f>
        <v>0</v>
      </c>
      <c r="D8493" s="2" t="str">
        <f t="shared" si="138"/>
        <v>Error?</v>
      </c>
      <c r="E8493" s="4" t="s">
        <v>1573</v>
      </c>
    </row>
    <row r="8494" spans="1:5">
      <c r="A8494">
        <v>8435</v>
      </c>
      <c r="B8494" s="127">
        <f>'Expenditures 16-24'!I323</f>
        <v>0</v>
      </c>
      <c r="D8494" s="2" t="str">
        <f t="shared" si="138"/>
        <v>Error?</v>
      </c>
      <c r="E8494" s="4" t="s">
        <v>1573</v>
      </c>
    </row>
    <row r="8495" spans="1:5">
      <c r="A8495">
        <v>8436</v>
      </c>
      <c r="B8495" s="127">
        <f>'Expenditures 16-24'!I324</f>
        <v>0</v>
      </c>
      <c r="D8495" s="2" t="str">
        <f t="shared" si="138"/>
        <v>Error?</v>
      </c>
      <c r="E8495" s="4" t="s">
        <v>1573</v>
      </c>
    </row>
    <row r="8496" spans="1:5">
      <c r="A8496">
        <v>8437</v>
      </c>
      <c r="B8496" s="127">
        <f>'Expenditures 16-24'!I325</f>
        <v>0</v>
      </c>
      <c r="D8496" s="2" t="str">
        <f t="shared" si="138"/>
        <v>Error?</v>
      </c>
      <c r="E8496" s="4" t="s">
        <v>1573</v>
      </c>
    </row>
    <row r="8497" spans="1:5">
      <c r="A8497">
        <v>8438</v>
      </c>
      <c r="B8497" s="127">
        <f>'Expenditures 16-24'!I326</f>
        <v>0</v>
      </c>
      <c r="D8497" s="2" t="str">
        <f t="shared" si="138"/>
        <v>Error?</v>
      </c>
      <c r="E8497" s="4" t="s">
        <v>1573</v>
      </c>
    </row>
    <row r="8498" spans="1:5">
      <c r="A8498">
        <v>8439</v>
      </c>
      <c r="B8498" s="127">
        <f>'Expenditures 16-24'!I327</f>
        <v>0</v>
      </c>
      <c r="D8498" s="2" t="str">
        <f t="shared" si="138"/>
        <v>Error?</v>
      </c>
      <c r="E8498" s="4" t="s">
        <v>1573</v>
      </c>
    </row>
    <row r="8499" spans="1:5">
      <c r="A8499">
        <v>8440</v>
      </c>
      <c r="B8499" s="127">
        <f>'Expenditures 16-24'!I328</f>
        <v>0</v>
      </c>
      <c r="D8499" s="2" t="str">
        <f t="shared" si="138"/>
        <v>Error?</v>
      </c>
      <c r="E8499" s="4" t="s">
        <v>1573</v>
      </c>
    </row>
    <row r="8500" spans="1:5">
      <c r="A8500">
        <v>8441</v>
      </c>
      <c r="B8500" s="127">
        <f>'Expenditures 16-24'!I329</f>
        <v>0</v>
      </c>
      <c r="D8500" s="2" t="str">
        <f t="shared" si="138"/>
        <v>Error?</v>
      </c>
      <c r="E8500" s="4" t="s">
        <v>1573</v>
      </c>
    </row>
    <row r="8501" spans="1:5">
      <c r="A8501">
        <v>8442</v>
      </c>
      <c r="B8501" s="127">
        <f>'Expenditures 16-24'!I330</f>
        <v>0</v>
      </c>
      <c r="D8501" s="2" t="str">
        <f t="shared" si="138"/>
        <v>Error?</v>
      </c>
      <c r="E8501" s="4" t="s">
        <v>1573</v>
      </c>
    </row>
    <row r="8502" spans="1:5">
      <c r="A8502">
        <v>8443</v>
      </c>
      <c r="B8502" s="127">
        <f>'Expenditures 16-24'!I344</f>
        <v>0</v>
      </c>
      <c r="D8502" s="2" t="str">
        <f t="shared" si="138"/>
        <v>Error?</v>
      </c>
      <c r="E8502" s="4" t="s">
        <v>1573</v>
      </c>
    </row>
    <row r="8503" spans="1:5">
      <c r="A8503">
        <v>8444</v>
      </c>
      <c r="B8503" s="127">
        <f>'Expenditures 16-24'!I347</f>
        <v>0</v>
      </c>
      <c r="D8503" s="2" t="str">
        <f t="shared" si="138"/>
        <v>Error?</v>
      </c>
      <c r="E8503" s="4" t="s">
        <v>1573</v>
      </c>
    </row>
    <row r="8504" spans="1:5">
      <c r="A8504">
        <v>8445</v>
      </c>
      <c r="B8504" s="127">
        <f>'Expenditures 16-24'!I348</f>
        <v>0</v>
      </c>
      <c r="D8504" s="2" t="str">
        <f t="shared" si="138"/>
        <v>Error?</v>
      </c>
      <c r="E8504" s="4" t="s">
        <v>1573</v>
      </c>
    </row>
    <row r="8505" spans="1:5">
      <c r="A8505">
        <v>8446</v>
      </c>
      <c r="B8505" s="127">
        <f>'Expenditures 16-24'!I349</f>
        <v>0</v>
      </c>
      <c r="D8505" s="2" t="str">
        <f t="shared" si="138"/>
        <v>Error?</v>
      </c>
      <c r="E8505" s="4" t="s">
        <v>1573</v>
      </c>
    </row>
    <row r="8506" spans="1:5">
      <c r="A8506">
        <v>8447</v>
      </c>
      <c r="B8506" s="127">
        <f>'Expenditures 16-24'!I350</f>
        <v>0</v>
      </c>
      <c r="D8506" s="2" t="str">
        <f t="shared" si="138"/>
        <v>Error?</v>
      </c>
      <c r="E8506" s="4" t="s">
        <v>1573</v>
      </c>
    </row>
    <row r="8507" spans="1:5">
      <c r="A8507">
        <v>8448</v>
      </c>
      <c r="B8507" s="127">
        <f>'Expenditures 16-24'!I351</f>
        <v>0</v>
      </c>
      <c r="D8507" s="2" t="str">
        <f t="shared" si="138"/>
        <v>Error?</v>
      </c>
      <c r="E8507" s="4" t="s">
        <v>1573</v>
      </c>
    </row>
    <row r="8508" spans="1:5">
      <c r="A8508">
        <v>8449</v>
      </c>
      <c r="B8508" s="127">
        <f>'Expenditures 16-24'!I352</f>
        <v>0</v>
      </c>
      <c r="D8508" s="2" t="str">
        <f t="shared" si="138"/>
        <v>Error?</v>
      </c>
      <c r="E8508" s="4" t="s">
        <v>1573</v>
      </c>
    </row>
    <row r="8509" spans="1:5">
      <c r="A8509">
        <v>8450</v>
      </c>
      <c r="B8509" s="127">
        <f>'Expenditures 16-24'!I353</f>
        <v>0</v>
      </c>
      <c r="D8509" s="2" t="str">
        <f t="shared" ref="D8509:D8572" si="139">IF(ISBLANK(B8509),"OK",IF(A8509-B8509=0,"OK","Error?"))</f>
        <v>Error?</v>
      </c>
      <c r="E8509" s="4" t="s">
        <v>1573</v>
      </c>
    </row>
    <row r="8510" spans="1:5">
      <c r="A8510">
        <v>8451</v>
      </c>
      <c r="B8510" s="127">
        <f>'Expenditures 16-24'!I355</f>
        <v>0</v>
      </c>
      <c r="D8510" s="2" t="str">
        <f t="shared" si="139"/>
        <v>Error?</v>
      </c>
      <c r="E8510" s="4" t="s">
        <v>1573</v>
      </c>
    </row>
    <row r="8511" spans="1:5">
      <c r="A8511">
        <v>8452</v>
      </c>
      <c r="B8511" s="127">
        <f>'Expenditures 16-24'!I356</f>
        <v>0</v>
      </c>
      <c r="D8511" s="2" t="str">
        <f t="shared" si="139"/>
        <v>Error?</v>
      </c>
      <c r="E8511" s="4" t="s">
        <v>1573</v>
      </c>
    </row>
    <row r="8512" spans="1:5">
      <c r="A8512">
        <v>8453</v>
      </c>
      <c r="B8512" s="127">
        <f>'Expenditures 16-24'!I357</f>
        <v>0</v>
      </c>
      <c r="D8512" s="2" t="str">
        <f t="shared" si="139"/>
        <v>Error?</v>
      </c>
      <c r="E8512" s="4" t="s">
        <v>1573</v>
      </c>
    </row>
    <row r="8513" spans="1:5">
      <c r="A8513">
        <v>8454</v>
      </c>
      <c r="B8513" s="127">
        <f>'Expenditures 16-24'!I358</f>
        <v>0</v>
      </c>
      <c r="D8513" s="2" t="str">
        <f t="shared" si="139"/>
        <v>Error?</v>
      </c>
      <c r="E8513" s="4" t="s">
        <v>1573</v>
      </c>
    </row>
    <row r="8514" spans="1:5">
      <c r="A8514">
        <v>8455</v>
      </c>
      <c r="B8514" s="127">
        <f>'Expenditures 16-24'!I360</f>
        <v>0</v>
      </c>
      <c r="D8514" s="2" t="str">
        <f t="shared" si="139"/>
        <v>Error?</v>
      </c>
      <c r="E8514" s="4" t="s">
        <v>1573</v>
      </c>
    </row>
    <row r="8515" spans="1:5">
      <c r="A8515">
        <v>8456</v>
      </c>
      <c r="B8515" s="127">
        <f>'Expenditures 16-24'!I361</f>
        <v>0</v>
      </c>
      <c r="D8515" s="2" t="str">
        <f t="shared" si="139"/>
        <v>Error?</v>
      </c>
      <c r="E8515" s="4" t="s">
        <v>1573</v>
      </c>
    </row>
    <row r="8516" spans="1:5">
      <c r="A8516">
        <v>8457</v>
      </c>
      <c r="B8516" s="127">
        <f>'Expenditures 16-24'!I362</f>
        <v>0</v>
      </c>
      <c r="D8516" s="2" t="str">
        <f t="shared" si="139"/>
        <v>Error?</v>
      </c>
      <c r="E8516" s="4" t="s">
        <v>1573</v>
      </c>
    </row>
    <row r="8517" spans="1:5">
      <c r="A8517">
        <v>8458</v>
      </c>
      <c r="B8517" s="127">
        <f>'Expenditures 16-24'!I367</f>
        <v>0</v>
      </c>
      <c r="D8517" s="2" t="str">
        <f t="shared" si="139"/>
        <v>Error?</v>
      </c>
      <c r="E8517" s="4" t="s">
        <v>1573</v>
      </c>
    </row>
    <row r="8518" spans="1:5">
      <c r="A8518">
        <v>8459</v>
      </c>
      <c r="B8518" s="127">
        <f>'Expenditures 16-24'!I368</f>
        <v>0</v>
      </c>
      <c r="D8518" s="2" t="str">
        <f t="shared" si="139"/>
        <v>Error?</v>
      </c>
      <c r="E8518" s="4" t="s">
        <v>1573</v>
      </c>
    </row>
    <row r="8519" spans="1:5">
      <c r="A8519">
        <v>8460</v>
      </c>
      <c r="B8519" s="127">
        <f>'Expenditures 16-24'!I369</f>
        <v>0</v>
      </c>
      <c r="D8519" s="2" t="str">
        <f t="shared" si="139"/>
        <v>Error?</v>
      </c>
      <c r="E8519" s="4" t="s">
        <v>1573</v>
      </c>
    </row>
    <row r="8520" spans="1:5">
      <c r="A8520">
        <v>8461</v>
      </c>
      <c r="B8520" s="127">
        <f>'Expenditures 16-24'!I371</f>
        <v>0</v>
      </c>
      <c r="D8520" s="2" t="str">
        <f t="shared" si="139"/>
        <v>Error?</v>
      </c>
      <c r="E8520" s="4" t="s">
        <v>1573</v>
      </c>
    </row>
    <row r="8521" spans="1:5">
      <c r="A8521">
        <v>8462</v>
      </c>
      <c r="B8521" s="127">
        <f>'Expenditures 16-24'!I372</f>
        <v>0</v>
      </c>
      <c r="D8521" s="2" t="str">
        <f t="shared" si="139"/>
        <v>Error?</v>
      </c>
      <c r="E8521" s="4" t="s">
        <v>1573</v>
      </c>
    </row>
    <row r="8522" spans="1:5">
      <c r="A8522">
        <v>8463</v>
      </c>
      <c r="B8522" s="127">
        <f>'Expenditures 16-24'!I373</f>
        <v>0</v>
      </c>
      <c r="D8522" s="2" t="str">
        <f t="shared" si="139"/>
        <v>Error?</v>
      </c>
      <c r="E8522" s="4" t="s">
        <v>1573</v>
      </c>
    </row>
    <row r="8523" spans="1:5">
      <c r="A8523">
        <v>8464</v>
      </c>
      <c r="B8523" s="127">
        <f>'Expenditures 16-24'!I374</f>
        <v>0</v>
      </c>
      <c r="D8523" s="2" t="str">
        <f t="shared" si="139"/>
        <v>Error?</v>
      </c>
      <c r="E8523" s="4" t="s">
        <v>1573</v>
      </c>
    </row>
    <row r="8524" spans="1:5">
      <c r="A8524">
        <v>8465</v>
      </c>
      <c r="B8524" s="127">
        <f>'Expenditures 16-24'!I375</f>
        <v>0</v>
      </c>
      <c r="D8524" s="2" t="str">
        <f t="shared" si="139"/>
        <v>Error?</v>
      </c>
      <c r="E8524" s="4" t="s">
        <v>1573</v>
      </c>
    </row>
    <row r="8525" spans="1:5">
      <c r="A8525">
        <v>8466</v>
      </c>
      <c r="B8525" s="127">
        <f>'Expenditures 16-24'!I376</f>
        <v>0</v>
      </c>
      <c r="D8525" s="2" t="str">
        <f t="shared" si="139"/>
        <v>Error?</v>
      </c>
      <c r="E8525" s="4" t="s">
        <v>1573</v>
      </c>
    </row>
    <row r="8526" spans="1:5">
      <c r="A8526">
        <v>8467</v>
      </c>
      <c r="B8526" s="127">
        <f>'Expenditures 16-24'!I377</f>
        <v>0</v>
      </c>
      <c r="D8526" s="2" t="str">
        <f t="shared" si="139"/>
        <v>Error?</v>
      </c>
      <c r="E8526" s="4" t="s">
        <v>1573</v>
      </c>
    </row>
    <row r="8527" spans="1:5">
      <c r="A8527">
        <v>8468</v>
      </c>
      <c r="B8527" s="127">
        <f>'Expenditures 16-24'!I379</f>
        <v>0</v>
      </c>
      <c r="D8527" s="2" t="str">
        <f t="shared" si="139"/>
        <v>Error?</v>
      </c>
      <c r="E8527" s="4" t="s">
        <v>1573</v>
      </c>
    </row>
    <row r="8528" spans="1:5">
      <c r="A8528">
        <v>8469</v>
      </c>
      <c r="B8528" s="127">
        <f>'Expenditures 16-24'!I380</f>
        <v>0</v>
      </c>
      <c r="D8528" s="2" t="str">
        <f t="shared" si="139"/>
        <v>Error?</v>
      </c>
      <c r="E8528" s="4" t="s">
        <v>1573</v>
      </c>
    </row>
    <row r="8529" spans="1:5">
      <c r="A8529">
        <v>8470</v>
      </c>
      <c r="B8529" s="127">
        <f>'Expenditures 16-24'!I381</f>
        <v>0</v>
      </c>
      <c r="D8529" s="2" t="str">
        <f t="shared" si="139"/>
        <v>Error?</v>
      </c>
      <c r="E8529" s="4" t="s">
        <v>1573</v>
      </c>
    </row>
    <row r="8530" spans="1:5">
      <c r="A8530">
        <v>8471</v>
      </c>
      <c r="B8530" s="127">
        <f>'Expenditures 16-24'!I382</f>
        <v>0</v>
      </c>
      <c r="D8530" s="2" t="str">
        <f t="shared" si="139"/>
        <v>Error?</v>
      </c>
      <c r="E8530" s="4" t="s">
        <v>1573</v>
      </c>
    </row>
    <row r="8531" spans="1:5">
      <c r="A8531">
        <v>8472</v>
      </c>
      <c r="B8531" s="127">
        <f>'Expenditures 16-24'!I383</f>
        <v>0</v>
      </c>
      <c r="D8531" s="2" t="str">
        <f t="shared" si="139"/>
        <v>Error?</v>
      </c>
      <c r="E8531" s="4" t="s">
        <v>1573</v>
      </c>
    </row>
    <row r="8532" spans="1:5">
      <c r="A8532">
        <v>8473</v>
      </c>
      <c r="B8532" s="127">
        <f>'Expenditures 16-24'!I384</f>
        <v>0</v>
      </c>
      <c r="D8532" s="2" t="str">
        <f t="shared" si="139"/>
        <v>Error?</v>
      </c>
      <c r="E8532" s="4" t="s">
        <v>1573</v>
      </c>
    </row>
    <row r="8533" spans="1:5">
      <c r="A8533">
        <v>8474</v>
      </c>
      <c r="B8533" s="127">
        <f>'Expenditures 16-24'!I385</f>
        <v>0</v>
      </c>
      <c r="D8533" s="2" t="str">
        <f t="shared" si="139"/>
        <v>Error?</v>
      </c>
      <c r="E8533" s="4" t="s">
        <v>1573</v>
      </c>
    </row>
    <row r="8534" spans="1:5">
      <c r="A8534">
        <v>8475</v>
      </c>
      <c r="B8534" s="127">
        <f>'Expenditures 16-24'!I386</f>
        <v>0</v>
      </c>
      <c r="D8534" s="2" t="str">
        <f t="shared" si="139"/>
        <v>Error?</v>
      </c>
      <c r="E8534" s="4" t="s">
        <v>1573</v>
      </c>
    </row>
    <row r="8535" spans="1:5">
      <c r="A8535">
        <v>8476</v>
      </c>
      <c r="B8535" s="127">
        <f>'Expenditures 16-24'!I387</f>
        <v>0</v>
      </c>
      <c r="D8535" s="2" t="str">
        <f t="shared" si="139"/>
        <v>Error?</v>
      </c>
      <c r="E8535" s="4" t="s">
        <v>1573</v>
      </c>
    </row>
    <row r="8536" spans="1:5">
      <c r="A8536">
        <v>8477</v>
      </c>
      <c r="B8536" s="127">
        <f>'Expenditures 16-24'!J316</f>
        <v>0</v>
      </c>
      <c r="D8536" s="2" t="str">
        <f t="shared" si="139"/>
        <v>Error?</v>
      </c>
      <c r="E8536" s="4" t="s">
        <v>1573</v>
      </c>
    </row>
    <row r="8537" spans="1:5">
      <c r="A8537">
        <v>8478</v>
      </c>
      <c r="B8537" s="127">
        <f>'Expenditures 16-24'!J318</f>
        <v>0</v>
      </c>
      <c r="D8537" s="2" t="str">
        <f t="shared" si="139"/>
        <v>Error?</v>
      </c>
      <c r="E8537" s="4" t="s">
        <v>1573</v>
      </c>
    </row>
    <row r="8538" spans="1:5">
      <c r="A8538">
        <v>8479</v>
      </c>
      <c r="B8538" s="127">
        <f>'Expenditures 16-24'!J319</f>
        <v>0</v>
      </c>
      <c r="D8538" s="2" t="str">
        <f t="shared" si="139"/>
        <v>Error?</v>
      </c>
      <c r="E8538" s="4" t="s">
        <v>1573</v>
      </c>
    </row>
    <row r="8539" spans="1:5">
      <c r="A8539">
        <v>8480</v>
      </c>
      <c r="B8539" s="127">
        <f>'Expenditures 16-24'!J320</f>
        <v>0</v>
      </c>
      <c r="D8539" s="2" t="str">
        <f t="shared" si="139"/>
        <v>Error?</v>
      </c>
      <c r="E8539" s="4" t="s">
        <v>1573</v>
      </c>
    </row>
    <row r="8540" spans="1:5">
      <c r="A8540">
        <v>8481</v>
      </c>
      <c r="B8540" s="127">
        <f>'Expenditures 16-24'!J321</f>
        <v>0</v>
      </c>
      <c r="D8540" s="2" t="str">
        <f t="shared" si="139"/>
        <v>Error?</v>
      </c>
      <c r="E8540" s="4" t="s">
        <v>1573</v>
      </c>
    </row>
    <row r="8541" spans="1:5">
      <c r="A8541">
        <v>8482</v>
      </c>
      <c r="B8541" s="127">
        <f>'Expenditures 16-24'!J322</f>
        <v>0</v>
      </c>
      <c r="D8541" s="2" t="str">
        <f t="shared" si="139"/>
        <v>Error?</v>
      </c>
      <c r="E8541" s="4" t="s">
        <v>1573</v>
      </c>
    </row>
    <row r="8542" spans="1:5">
      <c r="A8542">
        <v>8483</v>
      </c>
      <c r="B8542" s="127">
        <f>'Expenditures 16-24'!J323</f>
        <v>0</v>
      </c>
      <c r="D8542" s="2" t="str">
        <f t="shared" si="139"/>
        <v>Error?</v>
      </c>
      <c r="E8542" s="4" t="s">
        <v>1573</v>
      </c>
    </row>
    <row r="8543" spans="1:5">
      <c r="A8543">
        <v>8484</v>
      </c>
      <c r="B8543" s="127">
        <f>'Expenditures 16-24'!J324</f>
        <v>0</v>
      </c>
      <c r="D8543" s="2" t="str">
        <f t="shared" si="139"/>
        <v>Error?</v>
      </c>
      <c r="E8543" s="4" t="s">
        <v>1573</v>
      </c>
    </row>
    <row r="8544" spans="1:5">
      <c r="A8544">
        <v>8485</v>
      </c>
      <c r="B8544" s="127">
        <f>'Expenditures 16-24'!J325</f>
        <v>0</v>
      </c>
      <c r="D8544" s="2" t="str">
        <f t="shared" si="139"/>
        <v>Error?</v>
      </c>
      <c r="E8544" s="4" t="s">
        <v>1573</v>
      </c>
    </row>
    <row r="8545" spans="1:5">
      <c r="A8545">
        <v>8486</v>
      </c>
      <c r="B8545" s="127">
        <f>'Expenditures 16-24'!J326</f>
        <v>0</v>
      </c>
      <c r="D8545" s="2" t="str">
        <f t="shared" si="139"/>
        <v>Error?</v>
      </c>
      <c r="E8545" s="4" t="s">
        <v>1573</v>
      </c>
    </row>
    <row r="8546" spans="1:5">
      <c r="A8546">
        <v>8487</v>
      </c>
      <c r="B8546" s="127">
        <f>'Expenditures 16-24'!J327</f>
        <v>0</v>
      </c>
      <c r="D8546" s="2" t="str">
        <f t="shared" si="139"/>
        <v>Error?</v>
      </c>
      <c r="E8546" s="4" t="s">
        <v>1573</v>
      </c>
    </row>
    <row r="8547" spans="1:5">
      <c r="A8547">
        <v>8488</v>
      </c>
      <c r="B8547" s="127">
        <f>'Expenditures 16-24'!J328</f>
        <v>0</v>
      </c>
      <c r="D8547" s="2" t="str">
        <f t="shared" si="139"/>
        <v>Error?</v>
      </c>
      <c r="E8547" s="4" t="s">
        <v>1573</v>
      </c>
    </row>
    <row r="8548" spans="1:5">
      <c r="A8548">
        <v>8489</v>
      </c>
      <c r="B8548" s="127">
        <f>'Expenditures 16-24'!J329</f>
        <v>0</v>
      </c>
      <c r="D8548" s="2" t="str">
        <f t="shared" si="139"/>
        <v>Error?</v>
      </c>
      <c r="E8548" s="4" t="s">
        <v>1573</v>
      </c>
    </row>
    <row r="8549" spans="1:5">
      <c r="A8549">
        <v>8490</v>
      </c>
      <c r="B8549" s="127">
        <f>'Expenditures 16-24'!J330</f>
        <v>0</v>
      </c>
      <c r="D8549" s="2" t="str">
        <f t="shared" si="139"/>
        <v>Error?</v>
      </c>
      <c r="E8549" s="4" t="s">
        <v>1573</v>
      </c>
    </row>
    <row r="8550" spans="1:5">
      <c r="A8550">
        <v>8491</v>
      </c>
      <c r="B8550" s="127">
        <f>'Expenditures 16-24'!J344</f>
        <v>0</v>
      </c>
      <c r="D8550" s="2" t="str">
        <f t="shared" si="139"/>
        <v>Error?</v>
      </c>
      <c r="E8550" s="4" t="s">
        <v>1573</v>
      </c>
    </row>
    <row r="8551" spans="1:5">
      <c r="A8551">
        <v>8492</v>
      </c>
      <c r="B8551" s="127">
        <f>'Expenditures 16-24'!J347</f>
        <v>0</v>
      </c>
      <c r="D8551" s="2" t="str">
        <f t="shared" si="139"/>
        <v>Error?</v>
      </c>
      <c r="E8551" s="4" t="s">
        <v>1573</v>
      </c>
    </row>
    <row r="8552" spans="1:5">
      <c r="A8552">
        <v>8493</v>
      </c>
      <c r="B8552" s="127">
        <f>'Expenditures 16-24'!J348</f>
        <v>0</v>
      </c>
      <c r="D8552" s="2" t="str">
        <f t="shared" si="139"/>
        <v>Error?</v>
      </c>
      <c r="E8552" s="4" t="s">
        <v>1573</v>
      </c>
    </row>
    <row r="8553" spans="1:5">
      <c r="A8553">
        <v>8494</v>
      </c>
      <c r="B8553" s="127">
        <f>'Expenditures 16-24'!J349</f>
        <v>0</v>
      </c>
      <c r="D8553" s="2" t="str">
        <f t="shared" si="139"/>
        <v>Error?</v>
      </c>
      <c r="E8553" s="4" t="s">
        <v>1573</v>
      </c>
    </row>
    <row r="8554" spans="1:5">
      <c r="A8554">
        <v>8495</v>
      </c>
      <c r="B8554" s="127">
        <f>'Expenditures 16-24'!J350</f>
        <v>0</v>
      </c>
      <c r="D8554" s="2" t="str">
        <f t="shared" si="139"/>
        <v>Error?</v>
      </c>
      <c r="E8554" s="4" t="s">
        <v>1573</v>
      </c>
    </row>
    <row r="8555" spans="1:5">
      <c r="A8555">
        <v>8496</v>
      </c>
      <c r="B8555" s="127">
        <f>'Expenditures 16-24'!J351</f>
        <v>0</v>
      </c>
      <c r="D8555" s="2" t="str">
        <f t="shared" si="139"/>
        <v>Error?</v>
      </c>
      <c r="E8555" s="4" t="s">
        <v>1573</v>
      </c>
    </row>
    <row r="8556" spans="1:5">
      <c r="A8556">
        <v>8497</v>
      </c>
      <c r="B8556" s="127">
        <f>'Expenditures 16-24'!J352</f>
        <v>0</v>
      </c>
      <c r="D8556" s="2" t="str">
        <f t="shared" si="139"/>
        <v>Error?</v>
      </c>
      <c r="E8556" s="4" t="s">
        <v>1573</v>
      </c>
    </row>
    <row r="8557" spans="1:5">
      <c r="A8557">
        <v>8498</v>
      </c>
      <c r="B8557" s="127">
        <f>'Expenditures 16-24'!J353</f>
        <v>0</v>
      </c>
      <c r="D8557" s="2" t="str">
        <f t="shared" si="139"/>
        <v>Error?</v>
      </c>
      <c r="E8557" s="4" t="s">
        <v>1573</v>
      </c>
    </row>
    <row r="8558" spans="1:5">
      <c r="A8558">
        <v>8499</v>
      </c>
      <c r="B8558" s="127">
        <f>'Expenditures 16-24'!J355</f>
        <v>0</v>
      </c>
      <c r="D8558" s="2" t="str">
        <f t="shared" si="139"/>
        <v>Error?</v>
      </c>
      <c r="E8558" s="4" t="s">
        <v>1573</v>
      </c>
    </row>
    <row r="8559" spans="1:5">
      <c r="A8559">
        <v>8500</v>
      </c>
      <c r="B8559" s="127">
        <f>'Expenditures 16-24'!J356</f>
        <v>0</v>
      </c>
      <c r="D8559" s="2" t="str">
        <f t="shared" si="139"/>
        <v>Error?</v>
      </c>
      <c r="E8559" s="4" t="s">
        <v>1573</v>
      </c>
    </row>
    <row r="8560" spans="1:5">
      <c r="A8560">
        <v>8501</v>
      </c>
      <c r="B8560" s="127">
        <f>'Expenditures 16-24'!J357</f>
        <v>0</v>
      </c>
      <c r="D8560" s="2" t="str">
        <f t="shared" si="139"/>
        <v>Error?</v>
      </c>
      <c r="E8560" s="4" t="s">
        <v>1573</v>
      </c>
    </row>
    <row r="8561" spans="1:5">
      <c r="A8561">
        <v>8502</v>
      </c>
      <c r="B8561" s="127">
        <f>'Expenditures 16-24'!J358</f>
        <v>0</v>
      </c>
      <c r="D8561" s="2" t="str">
        <f t="shared" si="139"/>
        <v>Error?</v>
      </c>
      <c r="E8561" s="4" t="s">
        <v>1573</v>
      </c>
    </row>
    <row r="8562" spans="1:5">
      <c r="A8562">
        <v>8503</v>
      </c>
      <c r="B8562" s="127">
        <f>'Expenditures 16-24'!J360</f>
        <v>0</v>
      </c>
      <c r="D8562" s="2" t="str">
        <f t="shared" si="139"/>
        <v>Error?</v>
      </c>
      <c r="E8562" s="4" t="s">
        <v>1573</v>
      </c>
    </row>
    <row r="8563" spans="1:5">
      <c r="A8563">
        <v>8504</v>
      </c>
      <c r="B8563" s="127">
        <f>'Expenditures 16-24'!J361</f>
        <v>0</v>
      </c>
      <c r="D8563" s="2" t="str">
        <f t="shared" si="139"/>
        <v>Error?</v>
      </c>
      <c r="E8563" s="4" t="s">
        <v>1573</v>
      </c>
    </row>
    <row r="8564" spans="1:5">
      <c r="A8564">
        <v>8505</v>
      </c>
      <c r="B8564" s="127">
        <f>'Expenditures 16-24'!J362</f>
        <v>0</v>
      </c>
      <c r="D8564" s="2" t="str">
        <f t="shared" si="139"/>
        <v>Error?</v>
      </c>
      <c r="E8564" s="4" t="s">
        <v>1573</v>
      </c>
    </row>
    <row r="8565" spans="1:5">
      <c r="A8565">
        <v>8506</v>
      </c>
      <c r="B8565" s="127">
        <f>'Expenditures 16-24'!J367</f>
        <v>0</v>
      </c>
      <c r="D8565" s="2" t="str">
        <f t="shared" si="139"/>
        <v>Error?</v>
      </c>
      <c r="E8565" s="4" t="s">
        <v>1573</v>
      </c>
    </row>
    <row r="8566" spans="1:5">
      <c r="A8566">
        <v>8507</v>
      </c>
      <c r="B8566" s="127">
        <f>'Expenditures 16-24'!J368</f>
        <v>0</v>
      </c>
      <c r="D8566" s="2" t="str">
        <f t="shared" si="139"/>
        <v>Error?</v>
      </c>
      <c r="E8566" s="4" t="s">
        <v>1573</v>
      </c>
    </row>
    <row r="8567" spans="1:5">
      <c r="A8567">
        <v>8508</v>
      </c>
      <c r="B8567" s="127">
        <f>'Expenditures 16-24'!J369</f>
        <v>0</v>
      </c>
      <c r="D8567" s="2" t="str">
        <f t="shared" si="139"/>
        <v>Error?</v>
      </c>
      <c r="E8567" s="4" t="s">
        <v>1573</v>
      </c>
    </row>
    <row r="8568" spans="1:5">
      <c r="A8568">
        <v>8509</v>
      </c>
      <c r="B8568" s="127">
        <f>'Expenditures 16-24'!J371</f>
        <v>0</v>
      </c>
      <c r="D8568" s="2" t="str">
        <f t="shared" si="139"/>
        <v>Error?</v>
      </c>
      <c r="E8568" s="4" t="s">
        <v>1573</v>
      </c>
    </row>
    <row r="8569" spans="1:5">
      <c r="A8569">
        <v>8510</v>
      </c>
      <c r="B8569" s="127">
        <f>'Expenditures 16-24'!J372</f>
        <v>0</v>
      </c>
      <c r="D8569" s="2" t="str">
        <f t="shared" si="139"/>
        <v>Error?</v>
      </c>
      <c r="E8569" s="4" t="s">
        <v>1573</v>
      </c>
    </row>
    <row r="8570" spans="1:5">
      <c r="A8570">
        <v>8511</v>
      </c>
      <c r="B8570" s="127">
        <f>'Expenditures 16-24'!J373</f>
        <v>0</v>
      </c>
      <c r="D8570" s="2" t="str">
        <f t="shared" si="139"/>
        <v>Error?</v>
      </c>
      <c r="E8570" s="4" t="s">
        <v>1573</v>
      </c>
    </row>
    <row r="8571" spans="1:5">
      <c r="A8571">
        <v>8512</v>
      </c>
      <c r="B8571" s="127">
        <f>'Expenditures 16-24'!J374</f>
        <v>0</v>
      </c>
      <c r="D8571" s="2" t="str">
        <f t="shared" si="139"/>
        <v>Error?</v>
      </c>
      <c r="E8571" s="4" t="s">
        <v>1573</v>
      </c>
    </row>
    <row r="8572" spans="1:5">
      <c r="A8572">
        <v>8513</v>
      </c>
      <c r="B8572" s="127">
        <f>'Expenditures 16-24'!J375</f>
        <v>0</v>
      </c>
      <c r="D8572" s="2" t="str">
        <f t="shared" si="139"/>
        <v>Error?</v>
      </c>
      <c r="E8572" s="4" t="s">
        <v>1573</v>
      </c>
    </row>
    <row r="8573" spans="1:5">
      <c r="A8573">
        <v>8514</v>
      </c>
      <c r="B8573" s="127">
        <f>'Expenditures 16-24'!J376</f>
        <v>0</v>
      </c>
      <c r="D8573" s="2" t="str">
        <f t="shared" ref="D8573:D8636" si="140">IF(ISBLANK(B8573),"OK",IF(A8573-B8573=0,"OK","Error?"))</f>
        <v>Error?</v>
      </c>
      <c r="E8573" s="4" t="s">
        <v>1573</v>
      </c>
    </row>
    <row r="8574" spans="1:5">
      <c r="A8574">
        <v>8515</v>
      </c>
      <c r="B8574" s="127">
        <f>'Expenditures 16-24'!J377</f>
        <v>0</v>
      </c>
      <c r="D8574" s="2" t="str">
        <f t="shared" si="140"/>
        <v>Error?</v>
      </c>
      <c r="E8574" s="4" t="s">
        <v>1573</v>
      </c>
    </row>
    <row r="8575" spans="1:5">
      <c r="A8575">
        <v>8516</v>
      </c>
      <c r="B8575" s="127">
        <f>'Expenditures 16-24'!J379</f>
        <v>0</v>
      </c>
      <c r="D8575" s="2" t="str">
        <f t="shared" si="140"/>
        <v>Error?</v>
      </c>
      <c r="E8575" s="4" t="s">
        <v>1573</v>
      </c>
    </row>
    <row r="8576" spans="1:5">
      <c r="A8576">
        <v>8517</v>
      </c>
      <c r="B8576" s="127">
        <f>'Expenditures 16-24'!J380</f>
        <v>0</v>
      </c>
      <c r="D8576" s="2" t="str">
        <f t="shared" si="140"/>
        <v>Error?</v>
      </c>
      <c r="E8576" s="4" t="s">
        <v>1573</v>
      </c>
    </row>
    <row r="8577" spans="1:5">
      <c r="A8577">
        <v>8518</v>
      </c>
      <c r="B8577" s="127">
        <f>'Expenditures 16-24'!J381</f>
        <v>0</v>
      </c>
      <c r="D8577" s="2" t="str">
        <f t="shared" si="140"/>
        <v>Error?</v>
      </c>
      <c r="E8577" s="4" t="s">
        <v>1573</v>
      </c>
    </row>
    <row r="8578" spans="1:5">
      <c r="A8578">
        <v>8519</v>
      </c>
      <c r="B8578" s="127">
        <f>'Expenditures 16-24'!J382</f>
        <v>0</v>
      </c>
      <c r="D8578" s="2" t="str">
        <f t="shared" si="140"/>
        <v>Error?</v>
      </c>
      <c r="E8578" s="4" t="s">
        <v>1573</v>
      </c>
    </row>
    <row r="8579" spans="1:5">
      <c r="A8579">
        <v>8520</v>
      </c>
      <c r="B8579" s="127">
        <f>'Expenditures 16-24'!J383</f>
        <v>0</v>
      </c>
      <c r="D8579" s="2" t="str">
        <f t="shared" si="140"/>
        <v>Error?</v>
      </c>
      <c r="E8579" s="4" t="s">
        <v>1573</v>
      </c>
    </row>
    <row r="8580" spans="1:5">
      <c r="A8580">
        <v>8521</v>
      </c>
      <c r="B8580" s="127">
        <f>'Expenditures 16-24'!J384</f>
        <v>0</v>
      </c>
      <c r="D8580" s="2" t="str">
        <f t="shared" si="140"/>
        <v>Error?</v>
      </c>
      <c r="E8580" s="4" t="s">
        <v>1573</v>
      </c>
    </row>
    <row r="8581" spans="1:5">
      <c r="A8581">
        <v>8522</v>
      </c>
      <c r="B8581" s="127">
        <f>'Expenditures 16-24'!J385</f>
        <v>0</v>
      </c>
      <c r="D8581" s="2" t="str">
        <f t="shared" si="140"/>
        <v>Error?</v>
      </c>
      <c r="E8581" s="4" t="s">
        <v>1573</v>
      </c>
    </row>
    <row r="8582" spans="1:5">
      <c r="A8582">
        <v>8523</v>
      </c>
      <c r="B8582" s="127">
        <f>'Expenditures 16-24'!J386</f>
        <v>0</v>
      </c>
      <c r="D8582" s="2" t="str">
        <f t="shared" si="140"/>
        <v>Error?</v>
      </c>
      <c r="E8582" s="4" t="s">
        <v>1573</v>
      </c>
    </row>
    <row r="8583" spans="1:5">
      <c r="A8583">
        <v>8524</v>
      </c>
      <c r="B8583" s="127">
        <f>'Expenditures 16-24'!J387</f>
        <v>0</v>
      </c>
      <c r="D8583" s="2" t="str">
        <f t="shared" si="140"/>
        <v>Error?</v>
      </c>
      <c r="E8583" s="4" t="s">
        <v>1573</v>
      </c>
    </row>
    <row r="8584" spans="1:5">
      <c r="A8584">
        <v>8525</v>
      </c>
      <c r="B8584" s="127">
        <f>'Expenditures 16-24'!K316</f>
        <v>0</v>
      </c>
      <c r="D8584" s="2" t="str">
        <f t="shared" si="140"/>
        <v>Error?</v>
      </c>
      <c r="E8584" s="4" t="s">
        <v>1573</v>
      </c>
    </row>
    <row r="8585" spans="1:5">
      <c r="A8585">
        <v>8526</v>
      </c>
      <c r="B8585" s="127">
        <f>'Expenditures 16-24'!K317</f>
        <v>0</v>
      </c>
      <c r="D8585" s="2" t="str">
        <f t="shared" si="140"/>
        <v>Error?</v>
      </c>
      <c r="E8585" s="4" t="s">
        <v>1573</v>
      </c>
    </row>
    <row r="8586" spans="1:5">
      <c r="A8586">
        <v>8527</v>
      </c>
      <c r="B8586" s="127">
        <f>'Expenditures 16-24'!K318</f>
        <v>0</v>
      </c>
      <c r="D8586" s="2" t="str">
        <f t="shared" si="140"/>
        <v>Error?</v>
      </c>
      <c r="E8586" s="4" t="s">
        <v>1573</v>
      </c>
    </row>
    <row r="8587" spans="1:5">
      <c r="A8587">
        <v>8528</v>
      </c>
      <c r="B8587" s="127">
        <f>'Expenditures 16-24'!K319</f>
        <v>0</v>
      </c>
      <c r="D8587" s="2" t="str">
        <f t="shared" si="140"/>
        <v>Error?</v>
      </c>
      <c r="E8587" s="4" t="s">
        <v>1573</v>
      </c>
    </row>
    <row r="8588" spans="1:5">
      <c r="A8588">
        <v>8529</v>
      </c>
      <c r="B8588" s="127">
        <f>'Expenditures 16-24'!K320</f>
        <v>0</v>
      </c>
      <c r="D8588" s="2" t="str">
        <f t="shared" si="140"/>
        <v>Error?</v>
      </c>
      <c r="E8588" s="4" t="s">
        <v>1573</v>
      </c>
    </row>
    <row r="8589" spans="1:5">
      <c r="A8589">
        <v>8530</v>
      </c>
      <c r="B8589" s="127">
        <f>'Expenditures 16-24'!K321</f>
        <v>0</v>
      </c>
      <c r="D8589" s="2" t="str">
        <f t="shared" si="140"/>
        <v>Error?</v>
      </c>
      <c r="E8589" s="4" t="s">
        <v>1573</v>
      </c>
    </row>
    <row r="8590" spans="1:5">
      <c r="A8590">
        <v>8531</v>
      </c>
      <c r="B8590" s="127">
        <f>'Expenditures 16-24'!K322</f>
        <v>0</v>
      </c>
      <c r="D8590" s="2" t="str">
        <f t="shared" si="140"/>
        <v>Error?</v>
      </c>
      <c r="E8590" s="4" t="s">
        <v>1573</v>
      </c>
    </row>
    <row r="8591" spans="1:5">
      <c r="A8591">
        <v>8532</v>
      </c>
      <c r="B8591" s="127">
        <f>'Expenditures 16-24'!K323</f>
        <v>0</v>
      </c>
      <c r="D8591" s="2" t="str">
        <f t="shared" si="140"/>
        <v>Error?</v>
      </c>
      <c r="E8591" s="4" t="s">
        <v>1573</v>
      </c>
    </row>
    <row r="8592" spans="1:5">
      <c r="A8592">
        <v>8533</v>
      </c>
      <c r="B8592" s="127">
        <f>'Expenditures 16-24'!K324</f>
        <v>0</v>
      </c>
      <c r="D8592" s="2" t="str">
        <f t="shared" si="140"/>
        <v>Error?</v>
      </c>
      <c r="E8592" s="4" t="s">
        <v>1573</v>
      </c>
    </row>
    <row r="8593" spans="1:5">
      <c r="A8593">
        <v>8534</v>
      </c>
      <c r="B8593" s="127">
        <f>'Expenditures 16-24'!K325</f>
        <v>0</v>
      </c>
      <c r="D8593" s="2" t="str">
        <f t="shared" si="140"/>
        <v>Error?</v>
      </c>
      <c r="E8593" s="4" t="s">
        <v>1573</v>
      </c>
    </row>
    <row r="8594" spans="1:5">
      <c r="A8594">
        <v>8535</v>
      </c>
      <c r="B8594" s="127">
        <f>'Expenditures 16-24'!K326</f>
        <v>0</v>
      </c>
      <c r="D8594" s="2" t="str">
        <f t="shared" si="140"/>
        <v>Error?</v>
      </c>
      <c r="E8594" s="4" t="s">
        <v>1573</v>
      </c>
    </row>
    <row r="8595" spans="1:5">
      <c r="A8595">
        <v>8536</v>
      </c>
      <c r="B8595" s="127">
        <f>'Expenditures 16-24'!K327</f>
        <v>0</v>
      </c>
      <c r="D8595" s="2" t="str">
        <f t="shared" si="140"/>
        <v>Error?</v>
      </c>
      <c r="E8595" s="4" t="s">
        <v>1573</v>
      </c>
    </row>
    <row r="8596" spans="1:5">
      <c r="A8596">
        <v>8537</v>
      </c>
      <c r="B8596" s="127">
        <f>'Expenditures 16-24'!K328</f>
        <v>0</v>
      </c>
      <c r="D8596" s="2" t="str">
        <f t="shared" si="140"/>
        <v>Error?</v>
      </c>
      <c r="E8596" s="4" t="s">
        <v>1573</v>
      </c>
    </row>
    <row r="8597" spans="1:5">
      <c r="A8597">
        <v>8538</v>
      </c>
      <c r="B8597" s="127">
        <f>'Expenditures 16-24'!K329</f>
        <v>0</v>
      </c>
      <c r="D8597" s="2" t="str">
        <f t="shared" si="140"/>
        <v>Error?</v>
      </c>
      <c r="E8597" s="4" t="s">
        <v>1573</v>
      </c>
    </row>
    <row r="8598" spans="1:5">
      <c r="A8598">
        <v>8539</v>
      </c>
      <c r="B8598" s="127">
        <f>'Expenditures 16-24'!K330</f>
        <v>0</v>
      </c>
      <c r="D8598" s="2" t="str">
        <f t="shared" si="140"/>
        <v>Error?</v>
      </c>
      <c r="E8598" s="4" t="s">
        <v>1573</v>
      </c>
    </row>
    <row r="8599" spans="1:5">
      <c r="A8599">
        <v>8540</v>
      </c>
      <c r="B8599" s="127">
        <f>'Expenditures 16-24'!K331</f>
        <v>0</v>
      </c>
      <c r="D8599" s="2" t="str">
        <f t="shared" si="140"/>
        <v>Error?</v>
      </c>
      <c r="E8599" s="4" t="s">
        <v>1573</v>
      </c>
    </row>
    <row r="8600" spans="1:5">
      <c r="A8600">
        <v>8541</v>
      </c>
      <c r="B8600" s="127">
        <f>'Expenditures 16-24'!K332</f>
        <v>0</v>
      </c>
      <c r="D8600" s="2" t="str">
        <f t="shared" si="140"/>
        <v>Error?</v>
      </c>
      <c r="E8600" s="4" t="s">
        <v>1573</v>
      </c>
    </row>
    <row r="8601" spans="1:5">
      <c r="A8601">
        <v>8542</v>
      </c>
      <c r="B8601" s="127">
        <f>'Expenditures 16-24'!K333</f>
        <v>0</v>
      </c>
      <c r="D8601" s="2" t="str">
        <f t="shared" si="140"/>
        <v>Error?</v>
      </c>
      <c r="E8601" s="4" t="s">
        <v>1573</v>
      </c>
    </row>
    <row r="8602" spans="1:5">
      <c r="A8602">
        <v>8543</v>
      </c>
      <c r="B8602" s="127">
        <f>'Expenditures 16-24'!K334</f>
        <v>0</v>
      </c>
      <c r="D8602" s="2" t="str">
        <f t="shared" si="140"/>
        <v>Error?</v>
      </c>
      <c r="E8602" s="4" t="s">
        <v>1573</v>
      </c>
    </row>
    <row r="8603" spans="1:5">
      <c r="A8603">
        <v>8544</v>
      </c>
      <c r="B8603" s="127">
        <f>'Expenditures 16-24'!K335</f>
        <v>0</v>
      </c>
      <c r="D8603" s="2" t="str">
        <f t="shared" si="140"/>
        <v>Error?</v>
      </c>
      <c r="E8603" s="4" t="s">
        <v>1573</v>
      </c>
    </row>
    <row r="8604" spans="1:5">
      <c r="A8604">
        <v>8545</v>
      </c>
      <c r="B8604" s="127">
        <f>'Expenditures 16-24'!K336</f>
        <v>0</v>
      </c>
      <c r="D8604" s="2" t="str">
        <f t="shared" si="140"/>
        <v>Error?</v>
      </c>
      <c r="E8604" s="4" t="s">
        <v>1573</v>
      </c>
    </row>
    <row r="8605" spans="1:5">
      <c r="A8605">
        <v>8546</v>
      </c>
      <c r="B8605" s="127">
        <f>'Expenditures 16-24'!K337</f>
        <v>0</v>
      </c>
      <c r="D8605" s="2" t="str">
        <f t="shared" si="140"/>
        <v>Error?</v>
      </c>
      <c r="E8605" s="4" t="s">
        <v>1573</v>
      </c>
    </row>
    <row r="8606" spans="1:5">
      <c r="A8606">
        <v>8547</v>
      </c>
      <c r="B8606" s="127">
        <f>'Expenditures 16-24'!K338</f>
        <v>0</v>
      </c>
      <c r="D8606" s="2" t="str">
        <f t="shared" si="140"/>
        <v>Error?</v>
      </c>
      <c r="E8606" s="4" t="s">
        <v>1573</v>
      </c>
    </row>
    <row r="8607" spans="1:5">
      <c r="A8607">
        <v>8548</v>
      </c>
      <c r="B8607" s="127">
        <f>'Expenditures 16-24'!K339</f>
        <v>0</v>
      </c>
      <c r="D8607" s="2" t="str">
        <f t="shared" si="140"/>
        <v>Error?</v>
      </c>
      <c r="E8607" s="4" t="s">
        <v>1573</v>
      </c>
    </row>
    <row r="8608" spans="1:5">
      <c r="A8608">
        <v>8549</v>
      </c>
      <c r="B8608" s="127">
        <f>'Expenditures 16-24'!K340</f>
        <v>0</v>
      </c>
      <c r="D8608" s="2" t="str">
        <f t="shared" si="140"/>
        <v>Error?</v>
      </c>
      <c r="E8608" s="4" t="s">
        <v>1573</v>
      </c>
    </row>
    <row r="8609" spans="1:5">
      <c r="A8609">
        <v>8550</v>
      </c>
      <c r="B8609" s="127">
        <f>'Expenditures 16-24'!K341</f>
        <v>0</v>
      </c>
      <c r="D8609" s="2" t="str">
        <f t="shared" si="140"/>
        <v>Error?</v>
      </c>
      <c r="E8609" s="4" t="s">
        <v>1573</v>
      </c>
    </row>
    <row r="8610" spans="1:5">
      <c r="A8610">
        <v>8551</v>
      </c>
      <c r="B8610" s="127">
        <f>'Expenditures 16-24'!K342</f>
        <v>0</v>
      </c>
      <c r="D8610" s="2" t="str">
        <f t="shared" si="140"/>
        <v>Error?</v>
      </c>
      <c r="E8610" s="4" t="s">
        <v>1573</v>
      </c>
    </row>
    <row r="8611" spans="1:5">
      <c r="A8611">
        <v>8552</v>
      </c>
      <c r="B8611" s="127">
        <f>'Expenditures 16-24'!K343</f>
        <v>0</v>
      </c>
      <c r="D8611" s="2" t="str">
        <f t="shared" si="140"/>
        <v>Error?</v>
      </c>
      <c r="E8611" s="4" t="s">
        <v>1573</v>
      </c>
    </row>
    <row r="8612" spans="1:5">
      <c r="A8612">
        <v>8553</v>
      </c>
      <c r="B8612" s="127">
        <f>'Expenditures 16-24'!K344</f>
        <v>0</v>
      </c>
      <c r="D8612" s="2" t="str">
        <f t="shared" si="140"/>
        <v>Error?</v>
      </c>
      <c r="E8612" s="4" t="s">
        <v>1573</v>
      </c>
    </row>
    <row r="8613" spans="1:5">
      <c r="A8613">
        <v>8554</v>
      </c>
      <c r="B8613" s="127">
        <f>'Expenditures 16-24'!K347</f>
        <v>0</v>
      </c>
      <c r="D8613" s="2" t="str">
        <f t="shared" si="140"/>
        <v>Error?</v>
      </c>
      <c r="E8613" s="4" t="s">
        <v>1573</v>
      </c>
    </row>
    <row r="8614" spans="1:5">
      <c r="A8614">
        <v>8555</v>
      </c>
      <c r="B8614" s="127">
        <f>'Expenditures 16-24'!K348</f>
        <v>0</v>
      </c>
      <c r="D8614" s="2" t="str">
        <f t="shared" si="140"/>
        <v>Error?</v>
      </c>
      <c r="E8614" s="4" t="s">
        <v>1573</v>
      </c>
    </row>
    <row r="8615" spans="1:5">
      <c r="A8615">
        <v>8556</v>
      </c>
      <c r="B8615" s="127">
        <f>'Expenditures 16-24'!K349</f>
        <v>0</v>
      </c>
      <c r="D8615" s="2" t="str">
        <f t="shared" si="140"/>
        <v>Error?</v>
      </c>
      <c r="E8615" s="4" t="s">
        <v>1573</v>
      </c>
    </row>
    <row r="8616" spans="1:5">
      <c r="A8616">
        <v>8557</v>
      </c>
      <c r="B8616" s="127">
        <f>'Expenditures 16-24'!K350</f>
        <v>0</v>
      </c>
      <c r="D8616" s="2" t="str">
        <f t="shared" si="140"/>
        <v>Error?</v>
      </c>
      <c r="E8616" s="4" t="s">
        <v>1573</v>
      </c>
    </row>
    <row r="8617" spans="1:5">
      <c r="A8617">
        <v>8558</v>
      </c>
      <c r="B8617" s="127">
        <f>'Expenditures 16-24'!K351</f>
        <v>0</v>
      </c>
      <c r="D8617" s="2" t="str">
        <f t="shared" si="140"/>
        <v>Error?</v>
      </c>
      <c r="E8617" s="4" t="s">
        <v>1573</v>
      </c>
    </row>
    <row r="8618" spans="1:5">
      <c r="A8618">
        <v>8559</v>
      </c>
      <c r="B8618" s="127">
        <f>'Expenditures 16-24'!K352</f>
        <v>0</v>
      </c>
      <c r="D8618" s="2" t="str">
        <f t="shared" si="140"/>
        <v>Error?</v>
      </c>
      <c r="E8618" s="4" t="s">
        <v>1573</v>
      </c>
    </row>
    <row r="8619" spans="1:5">
      <c r="A8619">
        <v>8560</v>
      </c>
      <c r="B8619" s="127">
        <f>'Expenditures 16-24'!K353</f>
        <v>0</v>
      </c>
      <c r="D8619" s="2" t="str">
        <f t="shared" si="140"/>
        <v>Error?</v>
      </c>
      <c r="E8619" s="4" t="s">
        <v>1573</v>
      </c>
    </row>
    <row r="8620" spans="1:5">
      <c r="A8620">
        <v>8561</v>
      </c>
      <c r="B8620" s="127">
        <f>'Expenditures 16-24'!K355</f>
        <v>0</v>
      </c>
      <c r="D8620" s="2" t="str">
        <f t="shared" si="140"/>
        <v>Error?</v>
      </c>
      <c r="E8620" s="4" t="s">
        <v>1573</v>
      </c>
    </row>
    <row r="8621" spans="1:5">
      <c r="A8621">
        <v>8562</v>
      </c>
      <c r="B8621" s="127">
        <f>'Expenditures 16-24'!K356</f>
        <v>0</v>
      </c>
      <c r="D8621" s="2" t="str">
        <f t="shared" si="140"/>
        <v>Error?</v>
      </c>
      <c r="E8621" s="4" t="s">
        <v>1573</v>
      </c>
    </row>
    <row r="8622" spans="1:5">
      <c r="A8622">
        <v>8563</v>
      </c>
      <c r="B8622" s="127">
        <f>'Expenditures 16-24'!K357</f>
        <v>0</v>
      </c>
      <c r="D8622" s="2" t="str">
        <f t="shared" si="140"/>
        <v>Error?</v>
      </c>
      <c r="E8622" s="4" t="s">
        <v>1573</v>
      </c>
    </row>
    <row r="8623" spans="1:5">
      <c r="A8623">
        <v>8564</v>
      </c>
      <c r="B8623" s="127">
        <f>'Expenditures 16-24'!K358</f>
        <v>0</v>
      </c>
      <c r="D8623" s="2" t="str">
        <f t="shared" si="140"/>
        <v>Error?</v>
      </c>
      <c r="E8623" s="4" t="s">
        <v>1573</v>
      </c>
    </row>
    <row r="8624" spans="1:5">
      <c r="A8624">
        <v>8565</v>
      </c>
      <c r="B8624" s="127">
        <f>'Expenditures 16-24'!K360</f>
        <v>0</v>
      </c>
      <c r="D8624" s="2" t="str">
        <f t="shared" si="140"/>
        <v>Error?</v>
      </c>
      <c r="E8624" s="4" t="s">
        <v>1573</v>
      </c>
    </row>
    <row r="8625" spans="1:5">
      <c r="A8625">
        <v>8566</v>
      </c>
      <c r="B8625" s="127">
        <f>'Expenditures 16-24'!K361</f>
        <v>0</v>
      </c>
      <c r="D8625" s="2" t="str">
        <f t="shared" si="140"/>
        <v>Error?</v>
      </c>
      <c r="E8625" s="4" t="s">
        <v>1573</v>
      </c>
    </row>
    <row r="8626" spans="1:5">
      <c r="A8626">
        <v>8567</v>
      </c>
      <c r="B8626" s="127">
        <f>'Expenditures 16-24'!K362</f>
        <v>0</v>
      </c>
      <c r="D8626" s="2" t="str">
        <f t="shared" si="140"/>
        <v>Error?</v>
      </c>
      <c r="E8626" s="4" t="s">
        <v>1573</v>
      </c>
    </row>
    <row r="8627" spans="1:5">
      <c r="A8627">
        <v>8568</v>
      </c>
      <c r="B8627" s="127">
        <f>'Expenditures 16-24'!K367</f>
        <v>0</v>
      </c>
      <c r="D8627" s="2" t="str">
        <f t="shared" si="140"/>
        <v>Error?</v>
      </c>
      <c r="E8627" s="4" t="s">
        <v>1573</v>
      </c>
    </row>
    <row r="8628" spans="1:5">
      <c r="A8628">
        <v>8569</v>
      </c>
      <c r="B8628" s="127">
        <f>'Expenditures 16-24'!K368</f>
        <v>0</v>
      </c>
      <c r="D8628" s="2" t="str">
        <f t="shared" si="140"/>
        <v>Error?</v>
      </c>
      <c r="E8628" s="4" t="s">
        <v>1573</v>
      </c>
    </row>
    <row r="8629" spans="1:5">
      <c r="A8629">
        <v>8570</v>
      </c>
      <c r="B8629" s="127">
        <f>'Expenditures 16-24'!K369</f>
        <v>0</v>
      </c>
      <c r="D8629" s="2" t="str">
        <f t="shared" si="140"/>
        <v>Error?</v>
      </c>
      <c r="E8629" s="4" t="s">
        <v>1573</v>
      </c>
    </row>
    <row r="8630" spans="1:5">
      <c r="A8630">
        <v>8571</v>
      </c>
      <c r="B8630" s="127">
        <f>'Expenditures 16-24'!K371</f>
        <v>0</v>
      </c>
      <c r="D8630" s="2" t="str">
        <f t="shared" si="140"/>
        <v>Error?</v>
      </c>
      <c r="E8630" s="4" t="s">
        <v>1573</v>
      </c>
    </row>
    <row r="8631" spans="1:5">
      <c r="A8631">
        <v>8572</v>
      </c>
      <c r="B8631" s="127">
        <f>'Expenditures 16-24'!K372</f>
        <v>0</v>
      </c>
      <c r="D8631" s="2" t="str">
        <f t="shared" si="140"/>
        <v>Error?</v>
      </c>
      <c r="E8631" s="4" t="s">
        <v>1573</v>
      </c>
    </row>
    <row r="8632" spans="1:5">
      <c r="A8632">
        <v>8573</v>
      </c>
      <c r="B8632" s="127">
        <f>'Expenditures 16-24'!K373</f>
        <v>0</v>
      </c>
      <c r="D8632" s="2" t="str">
        <f t="shared" si="140"/>
        <v>Error?</v>
      </c>
      <c r="E8632" s="4" t="s">
        <v>1573</v>
      </c>
    </row>
    <row r="8633" spans="1:5">
      <c r="A8633">
        <v>8574</v>
      </c>
      <c r="B8633" s="127">
        <f>'Expenditures 16-24'!K374</f>
        <v>0</v>
      </c>
      <c r="D8633" s="2" t="str">
        <f t="shared" si="140"/>
        <v>Error?</v>
      </c>
      <c r="E8633" s="4" t="s">
        <v>1573</v>
      </c>
    </row>
    <row r="8634" spans="1:5">
      <c r="A8634">
        <v>8575</v>
      </c>
      <c r="B8634" s="127">
        <f>'Expenditures 16-24'!K375</f>
        <v>0</v>
      </c>
      <c r="D8634" s="2" t="str">
        <f t="shared" si="140"/>
        <v>Error?</v>
      </c>
      <c r="E8634" s="4" t="s">
        <v>1573</v>
      </c>
    </row>
    <row r="8635" spans="1:5">
      <c r="A8635">
        <v>8576</v>
      </c>
      <c r="B8635" s="127">
        <f>'Expenditures 16-24'!K376</f>
        <v>0</v>
      </c>
      <c r="D8635" s="2" t="str">
        <f t="shared" si="140"/>
        <v>Error?</v>
      </c>
      <c r="E8635" s="4" t="s">
        <v>1573</v>
      </c>
    </row>
    <row r="8636" spans="1:5">
      <c r="A8636">
        <v>8577</v>
      </c>
      <c r="B8636" s="127">
        <f>'Expenditures 16-24'!K377</f>
        <v>0</v>
      </c>
      <c r="D8636" s="2" t="str">
        <f t="shared" si="140"/>
        <v>Error?</v>
      </c>
      <c r="E8636" s="4" t="s">
        <v>1573</v>
      </c>
    </row>
    <row r="8637" spans="1:5">
      <c r="A8637">
        <v>8578</v>
      </c>
      <c r="B8637" s="127">
        <f>'Expenditures 16-24'!K379</f>
        <v>0</v>
      </c>
      <c r="D8637" s="2" t="str">
        <f t="shared" ref="D8637:D8700" si="141">IF(ISBLANK(B8637),"OK",IF(A8637-B8637=0,"OK","Error?"))</f>
        <v>Error?</v>
      </c>
      <c r="E8637" s="4" t="s">
        <v>1573</v>
      </c>
    </row>
    <row r="8638" spans="1:5">
      <c r="A8638">
        <v>8579</v>
      </c>
      <c r="B8638" s="127">
        <f>'Expenditures 16-24'!K380</f>
        <v>0</v>
      </c>
      <c r="D8638" s="2" t="str">
        <f t="shared" si="141"/>
        <v>Error?</v>
      </c>
      <c r="E8638" s="4" t="s">
        <v>1573</v>
      </c>
    </row>
    <row r="8639" spans="1:5">
      <c r="A8639">
        <v>8580</v>
      </c>
      <c r="B8639" s="127">
        <f>'Expenditures 16-24'!K381</f>
        <v>0</v>
      </c>
      <c r="D8639" s="2" t="str">
        <f t="shared" si="141"/>
        <v>Error?</v>
      </c>
      <c r="E8639" s="4" t="s">
        <v>1573</v>
      </c>
    </row>
    <row r="8640" spans="1:5">
      <c r="A8640">
        <v>8581</v>
      </c>
      <c r="B8640" s="127">
        <f>'Expenditures 16-24'!K382</f>
        <v>0</v>
      </c>
      <c r="D8640" s="2" t="str">
        <f t="shared" si="141"/>
        <v>Error?</v>
      </c>
      <c r="E8640" s="4" t="s">
        <v>1573</v>
      </c>
    </row>
    <row r="8641" spans="1:5">
      <c r="A8641">
        <v>8582</v>
      </c>
      <c r="B8641" s="127">
        <f>'Expenditures 16-24'!K383</f>
        <v>0</v>
      </c>
      <c r="D8641" s="2" t="str">
        <f t="shared" si="141"/>
        <v>Error?</v>
      </c>
      <c r="E8641" s="4" t="s">
        <v>1573</v>
      </c>
    </row>
    <row r="8642" spans="1:5">
      <c r="A8642">
        <v>8583</v>
      </c>
      <c r="B8642" s="127">
        <f>'Expenditures 16-24'!K384</f>
        <v>0</v>
      </c>
      <c r="D8642" s="2" t="str">
        <f t="shared" si="141"/>
        <v>Error?</v>
      </c>
      <c r="E8642" s="4" t="s">
        <v>1573</v>
      </c>
    </row>
    <row r="8643" spans="1:5">
      <c r="A8643">
        <v>8584</v>
      </c>
      <c r="B8643" s="127">
        <f>'Expenditures 16-24'!K385</f>
        <v>0</v>
      </c>
      <c r="D8643" s="2" t="str">
        <f t="shared" si="141"/>
        <v>Error?</v>
      </c>
      <c r="E8643" s="4" t="s">
        <v>1573</v>
      </c>
    </row>
    <row r="8644" spans="1:5">
      <c r="A8644">
        <v>8585</v>
      </c>
      <c r="B8644" s="127">
        <f>'Expenditures 16-24'!K386</f>
        <v>279379</v>
      </c>
      <c r="D8644" s="2" t="str">
        <f t="shared" si="141"/>
        <v>Error?</v>
      </c>
      <c r="E8644" s="4" t="s">
        <v>1573</v>
      </c>
    </row>
    <row r="8645" spans="1:5">
      <c r="A8645">
        <v>8586</v>
      </c>
      <c r="B8645" s="127">
        <f>'Expenditures 16-24'!K387</f>
        <v>0</v>
      </c>
      <c r="D8645" s="2" t="str">
        <f t="shared" si="141"/>
        <v>Error?</v>
      </c>
      <c r="E8645" s="4" t="s">
        <v>1573</v>
      </c>
    </row>
    <row r="8646" spans="1:5">
      <c r="A8646">
        <v>8587</v>
      </c>
      <c r="B8646" s="127">
        <f>'Expenditures 16-24'!K392</f>
        <v>0</v>
      </c>
      <c r="D8646" s="2" t="str">
        <f t="shared" si="141"/>
        <v>Error?</v>
      </c>
      <c r="E8646" s="4" t="s">
        <v>1573</v>
      </c>
    </row>
    <row r="8647" spans="1:5">
      <c r="A8647">
        <v>8588</v>
      </c>
      <c r="B8647" s="127">
        <f>'Expenditures 16-24'!K393</f>
        <v>0</v>
      </c>
      <c r="D8647" s="2" t="str">
        <f t="shared" si="141"/>
        <v>Error?</v>
      </c>
      <c r="E8647" s="4" t="s">
        <v>1573</v>
      </c>
    </row>
    <row r="8648" spans="1:5">
      <c r="A8648">
        <v>8589</v>
      </c>
      <c r="B8648" s="127">
        <f>'Expenditures 16-24'!K394</f>
        <v>0</v>
      </c>
      <c r="D8648" s="2" t="str">
        <f t="shared" si="141"/>
        <v>Error?</v>
      </c>
      <c r="E8648" s="4" t="s">
        <v>1573</v>
      </c>
    </row>
    <row r="8649" spans="1:5">
      <c r="A8649">
        <v>8590</v>
      </c>
      <c r="B8649" s="127">
        <f>'Expenditures 16-24'!K395</f>
        <v>0</v>
      </c>
      <c r="D8649" s="2" t="str">
        <f t="shared" si="141"/>
        <v>Error?</v>
      </c>
      <c r="E8649" s="4" t="s">
        <v>1573</v>
      </c>
    </row>
    <row r="8650" spans="1:5">
      <c r="A8650">
        <v>8591</v>
      </c>
      <c r="B8650" s="127">
        <f>'Expenditures 16-24'!K397</f>
        <v>0</v>
      </c>
      <c r="D8650" s="2" t="str">
        <f t="shared" si="141"/>
        <v>Error?</v>
      </c>
      <c r="E8650" s="4" t="s">
        <v>1573</v>
      </c>
    </row>
    <row r="8651" spans="1:5">
      <c r="A8651">
        <v>8592</v>
      </c>
      <c r="B8651" s="127">
        <f>'Expenditures 16-24'!K398</f>
        <v>0</v>
      </c>
      <c r="D8651" s="2" t="str">
        <f t="shared" si="141"/>
        <v>Error?</v>
      </c>
      <c r="E8651" s="4" t="s">
        <v>1573</v>
      </c>
    </row>
    <row r="8652" spans="1:5">
      <c r="A8652">
        <v>8593</v>
      </c>
      <c r="B8652" s="127">
        <f>'Expenditures 16-24'!K399</f>
        <v>0</v>
      </c>
      <c r="D8652" s="2" t="str">
        <f t="shared" si="141"/>
        <v>Error?</v>
      </c>
      <c r="E8652" s="4" t="s">
        <v>1573</v>
      </c>
    </row>
    <row r="8653" spans="1:5">
      <c r="A8653">
        <v>8594</v>
      </c>
      <c r="B8653" s="127">
        <f>'Expenditures 16-24'!K400</f>
        <v>0</v>
      </c>
      <c r="D8653" s="2" t="str">
        <f t="shared" si="141"/>
        <v>Error?</v>
      </c>
      <c r="E8653" s="4" t="s">
        <v>1573</v>
      </c>
    </row>
    <row r="8654" spans="1:5">
      <c r="A8654">
        <v>8595</v>
      </c>
      <c r="B8654" s="127">
        <f>'Expenditures 16-24'!K401</f>
        <v>0</v>
      </c>
      <c r="D8654" s="2" t="str">
        <f t="shared" si="141"/>
        <v>Error?</v>
      </c>
      <c r="E8654" s="4" t="s">
        <v>1573</v>
      </c>
    </row>
    <row r="8655" spans="1:5">
      <c r="A8655">
        <v>8596</v>
      </c>
      <c r="B8655" s="127">
        <f>'Expenditures 16-24'!K402</f>
        <v>0</v>
      </c>
      <c r="D8655" s="2" t="str">
        <f t="shared" si="141"/>
        <v>Error?</v>
      </c>
      <c r="E8655" s="4" t="s">
        <v>1573</v>
      </c>
    </row>
    <row r="8656" spans="1:5">
      <c r="A8656">
        <v>8597</v>
      </c>
      <c r="B8656" s="127">
        <f>'Expenditures 16-24'!K403</f>
        <v>0</v>
      </c>
      <c r="D8656" s="2" t="str">
        <f t="shared" si="141"/>
        <v>Error?</v>
      </c>
      <c r="E8656" s="4" t="s">
        <v>1573</v>
      </c>
    </row>
    <row r="8657" spans="1:5">
      <c r="A8657">
        <v>8598</v>
      </c>
      <c r="B8657" s="127">
        <f>'Expenditures 16-24'!K404</f>
        <v>0</v>
      </c>
      <c r="D8657" s="2" t="str">
        <f t="shared" si="141"/>
        <v>Error?</v>
      </c>
      <c r="E8657" s="4" t="s">
        <v>1573</v>
      </c>
    </row>
    <row r="8658" spans="1:5">
      <c r="A8658">
        <v>8599</v>
      </c>
      <c r="B8658" s="127">
        <f>'Expenditures 16-24'!K405</f>
        <v>0</v>
      </c>
      <c r="D8658" s="2" t="str">
        <f t="shared" si="141"/>
        <v>Error?</v>
      </c>
      <c r="E8658" s="4" t="s">
        <v>1573</v>
      </c>
    </row>
    <row r="8659" spans="1:5">
      <c r="A8659">
        <v>8600</v>
      </c>
      <c r="B8659" s="127">
        <f>'Expenditures 16-24'!K406</f>
        <v>0</v>
      </c>
      <c r="D8659" s="2" t="str">
        <f t="shared" si="141"/>
        <v>Error?</v>
      </c>
      <c r="E8659" s="4" t="s">
        <v>1573</v>
      </c>
    </row>
    <row r="8660" spans="1:5">
      <c r="A8660">
        <v>8601</v>
      </c>
      <c r="B8660" s="127">
        <f>'Expenditures 16-24'!K407</f>
        <v>0</v>
      </c>
      <c r="D8660" s="2" t="str">
        <f t="shared" si="141"/>
        <v>Error?</v>
      </c>
      <c r="E8660" s="4" t="s">
        <v>1573</v>
      </c>
    </row>
    <row r="8661" spans="1:5">
      <c r="A8661">
        <v>8602</v>
      </c>
      <c r="B8661" s="127">
        <f>'Expenditures 16-24'!K408</f>
        <v>0</v>
      </c>
      <c r="D8661" s="2" t="str">
        <f t="shared" si="141"/>
        <v>Error?</v>
      </c>
      <c r="E8661" s="4" t="s">
        <v>1573</v>
      </c>
    </row>
    <row r="8662" spans="1:5">
      <c r="A8662">
        <v>8603</v>
      </c>
      <c r="B8662" s="127">
        <f>'Expenditures 16-24'!K409</f>
        <v>0</v>
      </c>
      <c r="D8662" s="2" t="str">
        <f t="shared" si="141"/>
        <v>Error?</v>
      </c>
      <c r="E8662" s="4" t="s">
        <v>1573</v>
      </c>
    </row>
    <row r="8663" spans="1:5">
      <c r="A8663">
        <v>8604</v>
      </c>
      <c r="B8663" s="127">
        <f>'Expenditures 16-24'!K410</f>
        <v>0</v>
      </c>
      <c r="D8663" s="2" t="str">
        <f t="shared" si="141"/>
        <v>Error?</v>
      </c>
      <c r="E8663" s="4" t="s">
        <v>1573</v>
      </c>
    </row>
    <row r="8664" spans="1:5">
      <c r="A8664">
        <v>8605</v>
      </c>
      <c r="B8664" s="127">
        <f>'Expenditures 16-24'!K411</f>
        <v>0</v>
      </c>
      <c r="D8664" s="2" t="str">
        <f t="shared" si="141"/>
        <v>Error?</v>
      </c>
      <c r="E8664" s="4" t="s">
        <v>1573</v>
      </c>
    </row>
    <row r="8665" spans="1:5">
      <c r="A8665">
        <v>8606</v>
      </c>
      <c r="B8665" s="127">
        <f>'Expenditures 16-24'!K412</f>
        <v>0</v>
      </c>
      <c r="D8665" s="2" t="str">
        <f t="shared" si="141"/>
        <v>Error?</v>
      </c>
      <c r="E8665" s="4" t="s">
        <v>1573</v>
      </c>
    </row>
    <row r="8666" spans="1:5">
      <c r="A8666">
        <v>8607</v>
      </c>
      <c r="B8666" s="127">
        <f>'Expenditures 16-24'!K413</f>
        <v>0</v>
      </c>
      <c r="D8666" s="2" t="str">
        <f t="shared" si="141"/>
        <v>Error?</v>
      </c>
      <c r="E8666" s="4" t="s">
        <v>1573</v>
      </c>
    </row>
    <row r="8667" spans="1:5">
      <c r="A8667">
        <v>8608</v>
      </c>
      <c r="B8667" s="127">
        <f>'PCTC-OEPP 33-35'!F74</f>
        <v>0</v>
      </c>
      <c r="D8667" s="2" t="str">
        <f t="shared" si="141"/>
        <v>Error?</v>
      </c>
      <c r="E8667" s="4" t="s">
        <v>1574</v>
      </c>
    </row>
    <row r="8668" spans="1:5">
      <c r="A8668">
        <v>8609</v>
      </c>
      <c r="B8668" s="127">
        <f>'PCTC-OEPP 33-35'!F75</f>
        <v>0</v>
      </c>
      <c r="D8668" s="2" t="str">
        <f t="shared" si="141"/>
        <v>Error?</v>
      </c>
      <c r="E8668" s="4" t="s">
        <v>1574</v>
      </c>
    </row>
    <row r="8669" spans="1:5">
      <c r="A8669">
        <v>8610</v>
      </c>
      <c r="B8669" s="127">
        <f>'PCTC-OEPP 33-35'!F76</f>
        <v>0</v>
      </c>
      <c r="D8669" s="2" t="str">
        <f t="shared" si="141"/>
        <v>Error?</v>
      </c>
      <c r="E8669" s="4" t="s">
        <v>1574</v>
      </c>
    </row>
    <row r="8670" spans="1:5">
      <c r="A8670">
        <v>8611</v>
      </c>
      <c r="B8670" s="127">
        <f>'PCTC-OEPP 33-35'!F77</f>
        <v>0</v>
      </c>
      <c r="D8670" s="2" t="str">
        <f t="shared" si="141"/>
        <v>Error?</v>
      </c>
      <c r="E8670" s="4" t="s">
        <v>1574</v>
      </c>
    </row>
    <row r="8671" spans="1:5">
      <c r="A8671">
        <v>8612</v>
      </c>
      <c r="B8671" s="127">
        <f>'PCTC-OEPP 33-35'!F78</f>
        <v>0</v>
      </c>
      <c r="D8671" s="2" t="str">
        <f t="shared" si="141"/>
        <v>Error?</v>
      </c>
      <c r="E8671" s="4" t="s">
        <v>1574</v>
      </c>
    </row>
    <row r="8672" spans="1:5">
      <c r="A8672">
        <v>8613</v>
      </c>
      <c r="B8672" s="127">
        <f>'PCTC-OEPP 33-35'!F79</f>
        <v>0</v>
      </c>
      <c r="D8672" s="2" t="str">
        <f t="shared" si="141"/>
        <v>Error?</v>
      </c>
      <c r="E8672" s="4" t="s">
        <v>1574</v>
      </c>
    </row>
    <row r="8673" spans="1:5">
      <c r="A8673">
        <v>8614</v>
      </c>
      <c r="B8673" s="127">
        <f>'PCTC-OEPP 33-35'!F80</f>
        <v>0</v>
      </c>
      <c r="D8673" s="2" t="str">
        <f t="shared" si="141"/>
        <v>Error?</v>
      </c>
      <c r="E8673" s="4" t="s">
        <v>1574</v>
      </c>
    </row>
    <row r="8674" spans="1:5">
      <c r="A8674">
        <v>8615</v>
      </c>
      <c r="B8674" s="127">
        <f>'PCTC-OEPP 33-35'!F81</f>
        <v>0</v>
      </c>
      <c r="D8674" s="2" t="str">
        <f t="shared" si="141"/>
        <v>Error?</v>
      </c>
      <c r="E8674" s="4" t="s">
        <v>1574</v>
      </c>
    </row>
    <row r="8675" spans="1:5">
      <c r="A8675">
        <v>8616</v>
      </c>
      <c r="B8675" s="127">
        <f>'PCTC-OEPP 33-35'!F82</f>
        <v>0</v>
      </c>
      <c r="D8675" s="2" t="str">
        <f t="shared" si="141"/>
        <v>Error?</v>
      </c>
      <c r="E8675" s="4" t="s">
        <v>1574</v>
      </c>
    </row>
    <row r="8676" spans="1:5">
      <c r="A8676">
        <v>8617</v>
      </c>
      <c r="B8676" s="127">
        <f>'PCTC-OEPP 33-35'!F83</f>
        <v>0</v>
      </c>
      <c r="D8676" s="2" t="str">
        <f t="shared" si="141"/>
        <v>Error?</v>
      </c>
      <c r="E8676" s="4" t="s">
        <v>1574</v>
      </c>
    </row>
    <row r="8677" spans="1:5">
      <c r="A8677">
        <v>8618</v>
      </c>
      <c r="B8677" s="127">
        <f>'PCTC-OEPP 33-35'!F84</f>
        <v>0</v>
      </c>
      <c r="D8677" s="2" t="str">
        <f t="shared" si="141"/>
        <v>Error?</v>
      </c>
      <c r="E8677" s="4" t="s">
        <v>1574</v>
      </c>
    </row>
    <row r="8678" spans="1:5">
      <c r="A8678">
        <v>8619</v>
      </c>
      <c r="B8678" s="127">
        <f>'PCTC-OEPP 33-35'!F85</f>
        <v>0</v>
      </c>
      <c r="D8678" s="2" t="str">
        <f t="shared" si="141"/>
        <v>Error?</v>
      </c>
      <c r="E8678" s="4" t="s">
        <v>1574</v>
      </c>
    </row>
    <row r="8679" spans="1:5">
      <c r="A8679">
        <v>8620</v>
      </c>
      <c r="B8679" s="127">
        <f>'PCTC-OEPP 33-35'!F86</f>
        <v>0</v>
      </c>
      <c r="D8679" s="2" t="str">
        <f t="shared" si="141"/>
        <v>Error?</v>
      </c>
      <c r="E8679" s="4" t="s">
        <v>1574</v>
      </c>
    </row>
    <row r="8680" spans="1:5">
      <c r="A8680">
        <v>8621</v>
      </c>
      <c r="B8680" s="127">
        <f>'PCTC-OEPP 33-35'!F87</f>
        <v>0</v>
      </c>
      <c r="D8680" s="2" t="str">
        <f t="shared" si="141"/>
        <v>Error?</v>
      </c>
      <c r="E8680" s="4" t="s">
        <v>1574</v>
      </c>
    </row>
    <row r="8681" spans="1:5">
      <c r="A8681">
        <v>8622</v>
      </c>
      <c r="B8681" s="127">
        <f>'PCTC-OEPP 33-35'!F88</f>
        <v>0</v>
      </c>
      <c r="D8681" s="2" t="str">
        <f t="shared" si="141"/>
        <v>Error?</v>
      </c>
      <c r="E8681" s="4" t="s">
        <v>1574</v>
      </c>
    </row>
    <row r="8682" spans="1:5">
      <c r="A8682">
        <v>8623</v>
      </c>
      <c r="B8682" s="127">
        <f>'PCTC-OEPP 33-35'!F89</f>
        <v>0</v>
      </c>
      <c r="D8682" s="2" t="str">
        <f t="shared" si="141"/>
        <v>Error?</v>
      </c>
      <c r="E8682" s="4" t="s">
        <v>1574</v>
      </c>
    </row>
    <row r="8683" spans="1:5">
      <c r="A8683">
        <v>8624</v>
      </c>
      <c r="B8683" s="127">
        <f>'PCTC-OEPP 33-35'!F90</f>
        <v>0</v>
      </c>
      <c r="D8683" s="2" t="str">
        <f t="shared" si="141"/>
        <v>Error?</v>
      </c>
      <c r="E8683" s="4" t="s">
        <v>1574</v>
      </c>
    </row>
    <row r="8684" spans="1:5">
      <c r="A8684">
        <v>8625</v>
      </c>
      <c r="B8684" s="127">
        <f>'PCTC-OEPP 33-35'!F91</f>
        <v>0</v>
      </c>
      <c r="D8684" s="2" t="str">
        <f t="shared" si="141"/>
        <v>Error?</v>
      </c>
      <c r="E8684" s="4" t="s">
        <v>1574</v>
      </c>
    </row>
    <row r="8685" spans="1:5">
      <c r="A8685">
        <v>8626</v>
      </c>
      <c r="B8685" s="127">
        <f>'PCTC-OEPP 33-35'!F92</f>
        <v>0</v>
      </c>
      <c r="D8685" s="2" t="str">
        <f t="shared" si="141"/>
        <v>Error?</v>
      </c>
      <c r="E8685" s="4" t="s">
        <v>1574</v>
      </c>
    </row>
    <row r="8686" spans="1:5">
      <c r="A8686">
        <v>8627</v>
      </c>
      <c r="B8686" s="127">
        <f>'PCTC-OEPP 33-35'!F186</f>
        <v>0</v>
      </c>
      <c r="D8686" s="2" t="str">
        <f t="shared" si="141"/>
        <v>Error?</v>
      </c>
      <c r="E8686" s="4" t="s">
        <v>1574</v>
      </c>
    </row>
    <row r="8687" spans="1:5">
      <c r="A8687">
        <v>8628</v>
      </c>
      <c r="B8687" s="127">
        <f>'PCTC-OEPP 33-35'!F187</f>
        <v>0</v>
      </c>
      <c r="D8687" s="2" t="str">
        <f t="shared" si="141"/>
        <v>Error?</v>
      </c>
      <c r="E8687" s="4" t="s">
        <v>1574</v>
      </c>
    </row>
    <row r="8688" spans="1:5">
      <c r="A8688">
        <v>8629</v>
      </c>
      <c r="B8688" s="127">
        <f>'Assets-Liab 5-6'!C48</f>
        <v>0</v>
      </c>
      <c r="D8688" s="2" t="str">
        <f t="shared" si="141"/>
        <v>Error?</v>
      </c>
      <c r="E8688" s="4" t="s">
        <v>1649</v>
      </c>
    </row>
    <row r="8689" spans="1:5">
      <c r="A8689">
        <v>8630</v>
      </c>
      <c r="B8689" s="127">
        <f>'Assets-Liab 5-6'!C49</f>
        <v>20741</v>
      </c>
      <c r="D8689" s="2" t="str">
        <f t="shared" si="141"/>
        <v>Error?</v>
      </c>
      <c r="E8689" s="4" t="s">
        <v>1649</v>
      </c>
    </row>
    <row r="8690" spans="1:5">
      <c r="A8690">
        <v>8631</v>
      </c>
      <c r="B8690" s="127">
        <f>'Assets-Liab 5-6'!C50</f>
        <v>20741</v>
      </c>
      <c r="D8690" s="2" t="str">
        <f t="shared" si="141"/>
        <v>Error?</v>
      </c>
      <c r="E8690" s="4" t="s">
        <v>1649</v>
      </c>
    </row>
    <row r="8691" spans="1:5">
      <c r="A8691">
        <v>8632</v>
      </c>
      <c r="B8691" s="127">
        <f>'Assets-Liab 5-6'!M61</f>
        <v>28147336</v>
      </c>
      <c r="D8691" s="2" t="str">
        <f t="shared" si="141"/>
        <v>Error?</v>
      </c>
      <c r="E8691" s="4" t="s">
        <v>1649</v>
      </c>
    </row>
    <row r="8692" spans="1:5">
      <c r="A8692">
        <v>8633</v>
      </c>
      <c r="B8692" s="127">
        <f>'PCTC-OEPP 33-35'!F191</f>
        <v>0</v>
      </c>
      <c r="D8692" s="2" t="str">
        <f t="shared" si="141"/>
        <v>Error?</v>
      </c>
      <c r="E8692" s="4" t="s">
        <v>1574</v>
      </c>
    </row>
    <row r="8693" spans="1:5">
      <c r="A8693">
        <v>8634</v>
      </c>
      <c r="B8693" s="127">
        <f>'CARES CRRSA ARP 28-31'!C12</f>
        <v>0</v>
      </c>
      <c r="D8693" s="2" t="str">
        <f t="shared" si="141"/>
        <v>Error?</v>
      </c>
      <c r="E8693" s="4" t="s">
        <v>1683</v>
      </c>
    </row>
    <row r="8694" spans="1:5">
      <c r="A8694">
        <v>8635</v>
      </c>
      <c r="B8694" s="127">
        <f>'CARES CRRSA ARP 28-31'!C13</f>
        <v>0</v>
      </c>
      <c r="D8694" s="2" t="str">
        <f t="shared" si="141"/>
        <v>Error?</v>
      </c>
      <c r="E8694" s="4" t="s">
        <v>1683</v>
      </c>
    </row>
    <row r="8695" spans="1:5">
      <c r="A8695">
        <v>8636</v>
      </c>
      <c r="B8695" s="127">
        <f>'CARES CRRSA ARP 28-31'!C14</f>
        <v>0</v>
      </c>
      <c r="D8695" s="2" t="str">
        <f t="shared" si="141"/>
        <v>Error?</v>
      </c>
      <c r="E8695" s="4" t="s">
        <v>1683</v>
      </c>
    </row>
    <row r="8696" spans="1:5">
      <c r="A8696">
        <v>8637</v>
      </c>
      <c r="B8696" s="127">
        <f>'CARES CRRSA ARP 28-31'!C15</f>
        <v>0</v>
      </c>
      <c r="D8696" s="2" t="str">
        <f t="shared" si="141"/>
        <v>Error?</v>
      </c>
      <c r="E8696" s="4" t="s">
        <v>1683</v>
      </c>
    </row>
    <row r="8697" spans="1:5">
      <c r="A8697">
        <v>8638</v>
      </c>
      <c r="B8697" s="127">
        <f>'CARES CRRSA ARP 28-31'!C16</f>
        <v>0</v>
      </c>
      <c r="D8697" s="2" t="str">
        <f t="shared" si="141"/>
        <v>Error?</v>
      </c>
      <c r="E8697" s="4" t="s">
        <v>1683</v>
      </c>
    </row>
    <row r="8698" spans="1:5">
      <c r="A8698">
        <v>8639</v>
      </c>
      <c r="B8698" s="127">
        <f>'CARES CRRSA ARP 28-31'!C21</f>
        <v>0</v>
      </c>
      <c r="D8698" s="2" t="str">
        <f t="shared" si="141"/>
        <v>Error?</v>
      </c>
      <c r="E8698" s="4" t="s">
        <v>1683</v>
      </c>
    </row>
    <row r="8699" spans="1:5">
      <c r="A8699">
        <v>8640</v>
      </c>
      <c r="B8699" s="127">
        <f>'CARES CRRSA ARP 28-31'!C22</f>
        <v>0</v>
      </c>
      <c r="D8699" s="2" t="str">
        <f t="shared" si="141"/>
        <v>Error?</v>
      </c>
      <c r="E8699" s="4" t="s">
        <v>1683</v>
      </c>
    </row>
    <row r="8700" spans="1:5">
      <c r="A8700">
        <v>8641</v>
      </c>
      <c r="B8700" s="127">
        <f>'CARES CRRSA ARP 28-31'!C24</f>
        <v>35912</v>
      </c>
      <c r="D8700" s="2" t="str">
        <f t="shared" si="141"/>
        <v>Error?</v>
      </c>
      <c r="E8700" s="4" t="s">
        <v>1683</v>
      </c>
    </row>
    <row r="8701" spans="1:5">
      <c r="A8701">
        <v>8642</v>
      </c>
      <c r="B8701" s="127">
        <f>'CARES CRRSA ARP 28-31'!C25</f>
        <v>0</v>
      </c>
      <c r="D8701" s="2" t="str">
        <f t="shared" ref="D8701:D8764" si="142">IF(ISBLANK(B8701),"OK",IF(A8701-B8701=0,"OK","Error?"))</f>
        <v>Error?</v>
      </c>
      <c r="E8701" s="4" t="s">
        <v>1683</v>
      </c>
    </row>
    <row r="8702" spans="1:5">
      <c r="A8702">
        <v>8643</v>
      </c>
      <c r="B8702" s="127">
        <f>'CARES CRRSA ARP 28-31'!C26</f>
        <v>0</v>
      </c>
      <c r="D8702" s="2" t="str">
        <f t="shared" si="142"/>
        <v>Error?</v>
      </c>
      <c r="E8702" s="4" t="s">
        <v>1683</v>
      </c>
    </row>
    <row r="8703" spans="1:5">
      <c r="A8703">
        <v>8644</v>
      </c>
      <c r="B8703" s="127">
        <f>'CARES CRRSA ARP 28-31'!C27</f>
        <v>0</v>
      </c>
      <c r="D8703" s="2" t="str">
        <f t="shared" si="142"/>
        <v>Error?</v>
      </c>
      <c r="E8703" s="4" t="s">
        <v>1683</v>
      </c>
    </row>
    <row r="8704" spans="1:5">
      <c r="A8704">
        <v>8645</v>
      </c>
      <c r="B8704" s="127">
        <f>'CARES CRRSA ARP 28-31'!C28</f>
        <v>35912</v>
      </c>
      <c r="D8704" s="2" t="str">
        <f t="shared" si="142"/>
        <v>Error?</v>
      </c>
      <c r="E8704" s="4" t="s">
        <v>1683</v>
      </c>
    </row>
    <row r="8705" spans="1:5">
      <c r="A8705">
        <v>8646</v>
      </c>
      <c r="B8705" s="127">
        <f>'CARES CRRSA ARP 28-31'!C30</f>
        <v>35912</v>
      </c>
      <c r="D8705" s="2" t="str">
        <f t="shared" si="142"/>
        <v>Error?</v>
      </c>
      <c r="E8705" s="4" t="s">
        <v>1683</v>
      </c>
    </row>
    <row r="8706" spans="1:5">
      <c r="A8706">
        <v>8647</v>
      </c>
      <c r="B8706" s="127">
        <f>'CARES CRRSA ARP 28-31'!C31</f>
        <v>35912</v>
      </c>
      <c r="D8706" s="2" t="str">
        <f t="shared" si="142"/>
        <v>Error?</v>
      </c>
      <c r="E8706" s="4" t="s">
        <v>1683</v>
      </c>
    </row>
    <row r="8707" spans="1:5">
      <c r="A8707">
        <v>8648</v>
      </c>
      <c r="B8707" s="127">
        <f>'CARES CRRSA ARP 28-31'!C32</f>
        <v>0</v>
      </c>
      <c r="D8707" s="2" t="str">
        <f t="shared" si="142"/>
        <v>Error?</v>
      </c>
      <c r="E8707" s="4" t="s">
        <v>1683</v>
      </c>
    </row>
    <row r="8708" spans="1:5">
      <c r="A8708">
        <v>8649</v>
      </c>
      <c r="B8708" s="127">
        <f>'CARES CRRSA ARP 28-31'!D12</f>
        <v>0</v>
      </c>
      <c r="D8708" s="2" t="str">
        <f t="shared" si="142"/>
        <v>Error?</v>
      </c>
      <c r="E8708" s="4" t="s">
        <v>1683</v>
      </c>
    </row>
    <row r="8709" spans="1:5">
      <c r="A8709">
        <v>8650</v>
      </c>
      <c r="B8709" s="127">
        <f>'CARES CRRSA ARP 28-31'!D13</f>
        <v>0</v>
      </c>
      <c r="D8709" s="2" t="str">
        <f t="shared" si="142"/>
        <v>Error?</v>
      </c>
      <c r="E8709" s="4" t="s">
        <v>1683</v>
      </c>
    </row>
    <row r="8710" spans="1:5">
      <c r="A8710">
        <v>8651</v>
      </c>
      <c r="B8710" s="127">
        <f>'CARES CRRSA ARP 28-31'!D14</f>
        <v>0</v>
      </c>
      <c r="D8710" s="2" t="str">
        <f t="shared" si="142"/>
        <v>Error?</v>
      </c>
      <c r="E8710" s="4" t="s">
        <v>1683</v>
      </c>
    </row>
    <row r="8711" spans="1:5">
      <c r="A8711">
        <v>8652</v>
      </c>
      <c r="B8711" s="127">
        <f>'CARES CRRSA ARP 28-31'!D15</f>
        <v>0</v>
      </c>
      <c r="D8711" s="2" t="str">
        <f t="shared" si="142"/>
        <v>Error?</v>
      </c>
      <c r="E8711" s="4" t="s">
        <v>1683</v>
      </c>
    </row>
    <row r="8712" spans="1:5">
      <c r="A8712">
        <v>8653</v>
      </c>
      <c r="B8712" s="127">
        <f>'CARES CRRSA ARP 28-31'!D16</f>
        <v>0</v>
      </c>
      <c r="D8712" s="2" t="str">
        <f t="shared" si="142"/>
        <v>Error?</v>
      </c>
      <c r="E8712" s="4" t="s">
        <v>1683</v>
      </c>
    </row>
    <row r="8713" spans="1:5">
      <c r="A8713">
        <v>8654</v>
      </c>
      <c r="B8713" s="127">
        <f>'CARES CRRSA ARP 28-31'!D21</f>
        <v>0</v>
      </c>
      <c r="D8713" s="2" t="str">
        <f t="shared" si="142"/>
        <v>Error?</v>
      </c>
      <c r="E8713" s="4" t="s">
        <v>1683</v>
      </c>
    </row>
    <row r="8714" spans="1:5">
      <c r="A8714">
        <v>8655</v>
      </c>
      <c r="B8714" s="127">
        <f>'CARES CRRSA ARP 28-31'!D22</f>
        <v>0</v>
      </c>
      <c r="D8714" s="2" t="str">
        <f t="shared" si="142"/>
        <v>Error?</v>
      </c>
      <c r="E8714" s="4" t="s">
        <v>1683</v>
      </c>
    </row>
    <row r="8715" spans="1:5">
      <c r="A8715">
        <v>8656</v>
      </c>
      <c r="B8715" s="127">
        <f>'CARES CRRSA ARP 28-31'!D24</f>
        <v>0</v>
      </c>
      <c r="D8715" s="2" t="str">
        <f t="shared" si="142"/>
        <v>Error?</v>
      </c>
      <c r="E8715" s="4" t="s">
        <v>1683</v>
      </c>
    </row>
    <row r="8716" spans="1:5">
      <c r="A8716">
        <v>8657</v>
      </c>
      <c r="B8716" s="127">
        <f>'CARES CRRSA ARP 28-31'!D25</f>
        <v>0</v>
      </c>
      <c r="D8716" s="2" t="str">
        <f t="shared" si="142"/>
        <v>Error?</v>
      </c>
      <c r="E8716" s="4" t="s">
        <v>1683</v>
      </c>
    </row>
    <row r="8717" spans="1:5">
      <c r="A8717">
        <v>8658</v>
      </c>
      <c r="B8717" s="127">
        <f>'CARES CRRSA ARP 28-31'!D26</f>
        <v>0</v>
      </c>
      <c r="D8717" s="2" t="str">
        <f t="shared" si="142"/>
        <v>Error?</v>
      </c>
      <c r="E8717" s="4" t="s">
        <v>1683</v>
      </c>
    </row>
    <row r="8718" spans="1:5">
      <c r="A8718">
        <v>8659</v>
      </c>
      <c r="B8718" s="127">
        <f>'CARES CRRSA ARP 28-31'!D27</f>
        <v>0</v>
      </c>
      <c r="D8718" s="2" t="str">
        <f t="shared" si="142"/>
        <v>Error?</v>
      </c>
      <c r="E8718" s="4" t="s">
        <v>1683</v>
      </c>
    </row>
    <row r="8719" spans="1:5">
      <c r="A8719">
        <v>8660</v>
      </c>
      <c r="B8719" s="127">
        <f>'CARES CRRSA ARP 28-31'!D28</f>
        <v>0</v>
      </c>
      <c r="D8719" s="2" t="str">
        <f t="shared" si="142"/>
        <v>Error?</v>
      </c>
      <c r="E8719" s="4" t="s">
        <v>1683</v>
      </c>
    </row>
    <row r="8720" spans="1:5">
      <c r="A8720">
        <v>8661</v>
      </c>
      <c r="B8720" s="127">
        <f>'CARES CRRSA ARP 28-31'!D30</f>
        <v>0</v>
      </c>
      <c r="D8720" s="2" t="str">
        <f t="shared" si="142"/>
        <v>Error?</v>
      </c>
      <c r="E8720" s="4" t="s">
        <v>1683</v>
      </c>
    </row>
    <row r="8721" spans="1:5">
      <c r="A8721">
        <v>8662</v>
      </c>
      <c r="B8721" s="127">
        <f>'CARES CRRSA ARP 28-31'!D31</f>
        <v>0</v>
      </c>
      <c r="D8721" s="2" t="str">
        <f t="shared" si="142"/>
        <v>Error?</v>
      </c>
      <c r="E8721" s="4" t="s">
        <v>1683</v>
      </c>
    </row>
    <row r="8722" spans="1:5">
      <c r="A8722">
        <v>8663</v>
      </c>
      <c r="B8722" s="127">
        <f>'CARES CRRSA ARP 28-31'!D32</f>
        <v>0</v>
      </c>
      <c r="D8722" s="2" t="str">
        <f t="shared" si="142"/>
        <v>Error?</v>
      </c>
      <c r="E8722" s="4" t="s">
        <v>1683</v>
      </c>
    </row>
    <row r="8723" spans="1:5">
      <c r="A8723">
        <v>8664</v>
      </c>
      <c r="B8723" s="127">
        <f>'CARES CRRSA ARP 28-31'!F12</f>
        <v>0</v>
      </c>
      <c r="D8723" s="2" t="str">
        <f t="shared" si="142"/>
        <v>Error?</v>
      </c>
      <c r="E8723" s="4" t="s">
        <v>1683</v>
      </c>
    </row>
    <row r="8724" spans="1:5">
      <c r="A8724">
        <v>8665</v>
      </c>
      <c r="B8724" s="127">
        <f>'CARES CRRSA ARP 28-31'!F13</f>
        <v>0</v>
      </c>
      <c r="D8724" s="2" t="str">
        <f t="shared" si="142"/>
        <v>Error?</v>
      </c>
      <c r="E8724" s="4" t="s">
        <v>1683</v>
      </c>
    </row>
    <row r="8725" spans="1:5">
      <c r="A8725">
        <v>8666</v>
      </c>
      <c r="B8725" s="127">
        <f>'CARES CRRSA ARP 28-31'!F14</f>
        <v>0</v>
      </c>
      <c r="D8725" s="2" t="str">
        <f t="shared" si="142"/>
        <v>Error?</v>
      </c>
      <c r="E8725" s="4" t="s">
        <v>1683</v>
      </c>
    </row>
    <row r="8726" spans="1:5">
      <c r="A8726">
        <v>8667</v>
      </c>
      <c r="B8726" s="127">
        <f>'CARES CRRSA ARP 28-31'!F15</f>
        <v>0</v>
      </c>
      <c r="D8726" s="2" t="str">
        <f t="shared" si="142"/>
        <v>Error?</v>
      </c>
      <c r="E8726" s="4" t="s">
        <v>1683</v>
      </c>
    </row>
    <row r="8727" spans="1:5">
      <c r="A8727">
        <v>8668</v>
      </c>
      <c r="B8727" s="127">
        <f>'CARES CRRSA ARP 28-31'!F16</f>
        <v>0</v>
      </c>
      <c r="D8727" s="2" t="str">
        <f t="shared" si="142"/>
        <v>Error?</v>
      </c>
      <c r="E8727" s="4" t="s">
        <v>1683</v>
      </c>
    </row>
    <row r="8728" spans="1:5">
      <c r="A8728">
        <v>8669</v>
      </c>
      <c r="B8728" s="127">
        <f>'CARES CRRSA ARP 28-31'!F22</f>
        <v>0</v>
      </c>
      <c r="D8728" s="2" t="str">
        <f t="shared" si="142"/>
        <v>Error?</v>
      </c>
      <c r="E8728" s="4" t="s">
        <v>1683</v>
      </c>
    </row>
    <row r="8729" spans="1:5">
      <c r="A8729">
        <v>8670</v>
      </c>
      <c r="B8729" s="127">
        <f>'CARES CRRSA ARP 28-31'!F24</f>
        <v>0</v>
      </c>
      <c r="D8729" s="2" t="str">
        <f t="shared" si="142"/>
        <v>Error?</v>
      </c>
      <c r="E8729" s="4" t="s">
        <v>1683</v>
      </c>
    </row>
    <row r="8730" spans="1:5">
      <c r="A8730">
        <v>8671</v>
      </c>
      <c r="B8730" s="127">
        <f>'CARES CRRSA ARP 28-31'!F25</f>
        <v>0</v>
      </c>
      <c r="D8730" s="2" t="str">
        <f t="shared" si="142"/>
        <v>Error?</v>
      </c>
      <c r="E8730" s="4" t="s">
        <v>1683</v>
      </c>
    </row>
    <row r="8731" spans="1:5">
      <c r="A8731">
        <v>8672</v>
      </c>
      <c r="B8731" s="127">
        <f>'CARES CRRSA ARP 28-31'!F26</f>
        <v>0</v>
      </c>
      <c r="D8731" s="2" t="str">
        <f t="shared" si="142"/>
        <v>Error?</v>
      </c>
      <c r="E8731" s="4" t="s">
        <v>1683</v>
      </c>
    </row>
    <row r="8732" spans="1:5">
      <c r="A8732">
        <v>8673</v>
      </c>
      <c r="B8732" s="127">
        <f>'CARES CRRSA ARP 28-31'!F27</f>
        <v>0</v>
      </c>
      <c r="D8732" s="2" t="str">
        <f t="shared" si="142"/>
        <v>Error?</v>
      </c>
      <c r="E8732" s="4" t="s">
        <v>1683</v>
      </c>
    </row>
    <row r="8733" spans="1:5">
      <c r="A8733">
        <v>8674</v>
      </c>
      <c r="B8733" s="127">
        <f>'CARES CRRSA ARP 28-31'!F28</f>
        <v>0</v>
      </c>
      <c r="D8733" s="2" t="str">
        <f t="shared" si="142"/>
        <v>Error?</v>
      </c>
      <c r="E8733" s="4" t="s">
        <v>1683</v>
      </c>
    </row>
    <row r="8734" spans="1:5">
      <c r="A8734">
        <v>8675</v>
      </c>
      <c r="B8734" s="127">
        <f>'CARES CRRSA ARP 28-31'!F30</f>
        <v>0</v>
      </c>
      <c r="D8734" s="2" t="str">
        <f t="shared" si="142"/>
        <v>Error?</v>
      </c>
      <c r="E8734" s="4" t="s">
        <v>1683</v>
      </c>
    </row>
    <row r="8735" spans="1:5">
      <c r="A8735">
        <v>8676</v>
      </c>
      <c r="B8735" s="127">
        <f>'CARES CRRSA ARP 28-31'!F31</f>
        <v>0</v>
      </c>
      <c r="D8735" s="2" t="str">
        <f t="shared" si="142"/>
        <v>Error?</v>
      </c>
      <c r="E8735" s="4" t="s">
        <v>1683</v>
      </c>
    </row>
    <row r="8736" spans="1:5">
      <c r="A8736">
        <v>8677</v>
      </c>
      <c r="B8736" s="127">
        <f>'CARES CRRSA ARP 28-31'!F32</f>
        <v>0</v>
      </c>
      <c r="D8736" s="2" t="str">
        <f t="shared" si="142"/>
        <v>Error?</v>
      </c>
      <c r="E8736" s="4" t="s">
        <v>1683</v>
      </c>
    </row>
    <row r="8737" spans="1:5">
      <c r="A8737">
        <v>8678</v>
      </c>
      <c r="B8737" s="127">
        <f>'CARES CRRSA ARP 28-31'!G12</f>
        <v>0</v>
      </c>
      <c r="D8737" s="2" t="str">
        <f t="shared" si="142"/>
        <v>Error?</v>
      </c>
      <c r="E8737" s="4" t="s">
        <v>1683</v>
      </c>
    </row>
    <row r="8738" spans="1:5">
      <c r="A8738">
        <v>8679</v>
      </c>
      <c r="B8738" s="127">
        <f>'CARES CRRSA ARP 28-31'!G13</f>
        <v>0</v>
      </c>
      <c r="D8738" s="2" t="str">
        <f t="shared" si="142"/>
        <v>Error?</v>
      </c>
      <c r="E8738" s="4" t="s">
        <v>1683</v>
      </c>
    </row>
    <row r="8739" spans="1:5">
      <c r="A8739">
        <v>8680</v>
      </c>
      <c r="B8739" s="127">
        <f>'CARES CRRSA ARP 28-31'!G14</f>
        <v>0</v>
      </c>
      <c r="D8739" s="2" t="str">
        <f t="shared" si="142"/>
        <v>Error?</v>
      </c>
      <c r="E8739" s="4" t="s">
        <v>1683</v>
      </c>
    </row>
    <row r="8740" spans="1:5">
      <c r="A8740">
        <v>8681</v>
      </c>
      <c r="B8740" s="127">
        <f>'CARES CRRSA ARP 28-31'!G15</f>
        <v>0</v>
      </c>
      <c r="D8740" s="2" t="str">
        <f t="shared" si="142"/>
        <v>Error?</v>
      </c>
      <c r="E8740" s="4" t="s">
        <v>1683</v>
      </c>
    </row>
    <row r="8741" spans="1:5">
      <c r="A8741">
        <v>8682</v>
      </c>
      <c r="B8741" s="127">
        <f>'CARES CRRSA ARP 28-31'!G16</f>
        <v>0</v>
      </c>
      <c r="D8741" s="2" t="str">
        <f t="shared" si="142"/>
        <v>Error?</v>
      </c>
      <c r="E8741" s="4" t="s">
        <v>1683</v>
      </c>
    </row>
    <row r="8742" spans="1:5">
      <c r="A8742">
        <v>8683</v>
      </c>
      <c r="B8742" s="127">
        <f>'CARES CRRSA ARP 28-31'!G21</f>
        <v>0</v>
      </c>
      <c r="D8742" s="2" t="str">
        <f t="shared" si="142"/>
        <v>Error?</v>
      </c>
      <c r="E8742" s="4" t="s">
        <v>1683</v>
      </c>
    </row>
    <row r="8743" spans="1:5">
      <c r="A8743">
        <v>8684</v>
      </c>
      <c r="B8743" s="127">
        <f>'CARES CRRSA ARP 28-31'!G22</f>
        <v>0</v>
      </c>
      <c r="D8743" s="2" t="str">
        <f t="shared" si="142"/>
        <v>Error?</v>
      </c>
      <c r="E8743" s="4" t="s">
        <v>1683</v>
      </c>
    </row>
    <row r="8744" spans="1:5">
      <c r="A8744">
        <v>8685</v>
      </c>
      <c r="B8744" s="127">
        <f>'CARES CRRSA ARP 28-31'!G24</f>
        <v>0</v>
      </c>
      <c r="D8744" s="2" t="str">
        <f t="shared" si="142"/>
        <v>Error?</v>
      </c>
      <c r="E8744" s="4" t="s">
        <v>1683</v>
      </c>
    </row>
    <row r="8745" spans="1:5">
      <c r="A8745">
        <v>8686</v>
      </c>
      <c r="B8745" s="127">
        <f>'CARES CRRSA ARP 28-31'!G25</f>
        <v>0</v>
      </c>
      <c r="D8745" s="2" t="str">
        <f t="shared" si="142"/>
        <v>Error?</v>
      </c>
      <c r="E8745" s="4" t="s">
        <v>1683</v>
      </c>
    </row>
    <row r="8746" spans="1:5">
      <c r="A8746">
        <v>8687</v>
      </c>
      <c r="B8746" s="127">
        <f>'CARES CRRSA ARP 28-31'!G26</f>
        <v>0</v>
      </c>
      <c r="D8746" s="2" t="str">
        <f t="shared" si="142"/>
        <v>Error?</v>
      </c>
      <c r="E8746" s="4" t="s">
        <v>1683</v>
      </c>
    </row>
    <row r="8747" spans="1:5">
      <c r="A8747">
        <v>8688</v>
      </c>
      <c r="B8747" s="127">
        <f>'CARES CRRSA ARP 28-31'!G27</f>
        <v>0</v>
      </c>
      <c r="D8747" s="2" t="str">
        <f t="shared" si="142"/>
        <v>Error?</v>
      </c>
      <c r="E8747" s="4" t="s">
        <v>1683</v>
      </c>
    </row>
    <row r="8748" spans="1:5">
      <c r="A8748">
        <v>8689</v>
      </c>
      <c r="B8748" s="127">
        <f>'CARES CRRSA ARP 28-31'!G28</f>
        <v>0</v>
      </c>
      <c r="D8748" s="2" t="str">
        <f t="shared" si="142"/>
        <v>Error?</v>
      </c>
      <c r="E8748" s="4" t="s">
        <v>1683</v>
      </c>
    </row>
    <row r="8749" spans="1:5">
      <c r="A8749">
        <v>8690</v>
      </c>
      <c r="B8749" s="127">
        <f>'CARES CRRSA ARP 28-31'!G30</f>
        <v>0</v>
      </c>
      <c r="D8749" s="2" t="str">
        <f t="shared" si="142"/>
        <v>Error?</v>
      </c>
      <c r="E8749" s="4" t="s">
        <v>1683</v>
      </c>
    </row>
    <row r="8750" spans="1:5">
      <c r="A8750">
        <v>8691</v>
      </c>
      <c r="B8750" s="127">
        <f>'CARES CRRSA ARP 28-31'!G31</f>
        <v>0</v>
      </c>
      <c r="D8750" s="2" t="str">
        <f t="shared" si="142"/>
        <v>Error?</v>
      </c>
      <c r="E8750" s="4" t="s">
        <v>1683</v>
      </c>
    </row>
    <row r="8751" spans="1:5">
      <c r="A8751">
        <v>8692</v>
      </c>
      <c r="B8751" s="127">
        <f>'CARES CRRSA ARP 28-31'!G32</f>
        <v>0</v>
      </c>
      <c r="D8751" s="2" t="str">
        <f t="shared" si="142"/>
        <v>Error?</v>
      </c>
      <c r="E8751" s="4" t="s">
        <v>1683</v>
      </c>
    </row>
    <row r="8752" spans="1:5">
      <c r="A8752">
        <v>8693</v>
      </c>
      <c r="B8752" s="127">
        <f>'CARES CRRSA ARP 28-31'!H12</f>
        <v>0</v>
      </c>
      <c r="D8752" s="2" t="str">
        <f t="shared" si="142"/>
        <v>Error?</v>
      </c>
      <c r="E8752" s="4" t="s">
        <v>1683</v>
      </c>
    </row>
    <row r="8753" spans="1:5">
      <c r="A8753">
        <v>8694</v>
      </c>
      <c r="B8753" s="127">
        <f>'CARES CRRSA ARP 28-31'!H13</f>
        <v>0</v>
      </c>
      <c r="D8753" s="2" t="str">
        <f t="shared" si="142"/>
        <v>Error?</v>
      </c>
      <c r="E8753" s="4" t="s">
        <v>1683</v>
      </c>
    </row>
    <row r="8754" spans="1:5">
      <c r="A8754">
        <v>8695</v>
      </c>
      <c r="B8754" s="127">
        <f>'CARES CRRSA ARP 28-31'!H14</f>
        <v>0</v>
      </c>
      <c r="D8754" s="2" t="str">
        <f t="shared" si="142"/>
        <v>Error?</v>
      </c>
      <c r="E8754" s="4" t="s">
        <v>1683</v>
      </c>
    </row>
    <row r="8755" spans="1:5">
      <c r="A8755">
        <v>8696</v>
      </c>
      <c r="B8755" s="127">
        <f>'CARES CRRSA ARP 28-31'!H15</f>
        <v>0</v>
      </c>
      <c r="D8755" s="2" t="str">
        <f t="shared" si="142"/>
        <v>Error?</v>
      </c>
      <c r="E8755" s="4" t="s">
        <v>1683</v>
      </c>
    </row>
    <row r="8756" spans="1:5">
      <c r="A8756">
        <v>8697</v>
      </c>
      <c r="B8756" s="127">
        <f>'CARES CRRSA ARP 28-31'!H21</f>
        <v>0</v>
      </c>
      <c r="D8756" s="2" t="str">
        <f t="shared" si="142"/>
        <v>Error?</v>
      </c>
      <c r="E8756" s="4" t="s">
        <v>1683</v>
      </c>
    </row>
    <row r="8757" spans="1:5">
      <c r="A8757">
        <v>8698</v>
      </c>
      <c r="B8757" s="127">
        <f>'CARES CRRSA ARP 28-31'!H22</f>
        <v>0</v>
      </c>
      <c r="D8757" s="2" t="str">
        <f t="shared" si="142"/>
        <v>Error?</v>
      </c>
      <c r="E8757" s="4" t="s">
        <v>1683</v>
      </c>
    </row>
    <row r="8758" spans="1:5">
      <c r="A8758">
        <v>8699</v>
      </c>
      <c r="B8758" s="127">
        <f>'CARES CRRSA ARP 28-31'!H24</f>
        <v>0</v>
      </c>
      <c r="D8758" s="2" t="str">
        <f t="shared" si="142"/>
        <v>Error?</v>
      </c>
      <c r="E8758" s="4" t="s">
        <v>1683</v>
      </c>
    </row>
    <row r="8759" spans="1:5">
      <c r="A8759">
        <v>8700</v>
      </c>
      <c r="B8759" s="127">
        <f>'CARES CRRSA ARP 28-31'!H25</f>
        <v>0</v>
      </c>
      <c r="D8759" s="2" t="str">
        <f t="shared" si="142"/>
        <v>Error?</v>
      </c>
      <c r="E8759" s="4" t="s">
        <v>1683</v>
      </c>
    </row>
    <row r="8760" spans="1:5">
      <c r="A8760">
        <v>8701</v>
      </c>
      <c r="B8760" s="127">
        <f>'CARES CRRSA ARP 28-31'!H26</f>
        <v>0</v>
      </c>
      <c r="D8760" s="2" t="str">
        <f t="shared" si="142"/>
        <v>Error?</v>
      </c>
      <c r="E8760" s="4" t="s">
        <v>1683</v>
      </c>
    </row>
    <row r="8761" spans="1:5">
      <c r="A8761">
        <v>8702</v>
      </c>
      <c r="B8761" s="127">
        <f>'CARES CRRSA ARP 28-31'!H27</f>
        <v>0</v>
      </c>
      <c r="D8761" s="2" t="str">
        <f t="shared" si="142"/>
        <v>Error?</v>
      </c>
      <c r="E8761" s="4" t="s">
        <v>1683</v>
      </c>
    </row>
    <row r="8762" spans="1:5">
      <c r="A8762">
        <v>8703</v>
      </c>
      <c r="B8762" s="127">
        <f>'CARES CRRSA ARP 28-31'!H28</f>
        <v>0</v>
      </c>
      <c r="D8762" s="2" t="str">
        <f t="shared" si="142"/>
        <v>Error?</v>
      </c>
      <c r="E8762" s="4" t="s">
        <v>1683</v>
      </c>
    </row>
    <row r="8763" spans="1:5">
      <c r="A8763">
        <v>8704</v>
      </c>
      <c r="B8763" s="127">
        <f>'CARES CRRSA ARP 28-31'!H30</f>
        <v>0</v>
      </c>
      <c r="D8763" s="2" t="str">
        <f t="shared" si="142"/>
        <v>Error?</v>
      </c>
      <c r="E8763" s="4" t="s">
        <v>1683</v>
      </c>
    </row>
    <row r="8764" spans="1:5">
      <c r="A8764">
        <v>8705</v>
      </c>
      <c r="B8764" s="127">
        <f>'CARES CRRSA ARP 28-31'!H31</f>
        <v>0</v>
      </c>
      <c r="D8764" s="2" t="str">
        <f t="shared" si="142"/>
        <v>Error?</v>
      </c>
      <c r="E8764" s="4" t="s">
        <v>1683</v>
      </c>
    </row>
    <row r="8765" spans="1:5">
      <c r="A8765">
        <v>8706</v>
      </c>
      <c r="B8765" s="127">
        <f>'CARES CRRSA ARP 28-31'!H32</f>
        <v>0</v>
      </c>
      <c r="D8765" s="2" t="str">
        <f t="shared" ref="D8765:D8828" si="143">IF(ISBLANK(B8765),"OK",IF(A8765-B8765=0,"OK","Error?"))</f>
        <v>Error?</v>
      </c>
      <c r="E8765" s="4" t="s">
        <v>1683</v>
      </c>
    </row>
    <row r="8766" spans="1:5">
      <c r="A8766">
        <v>8707</v>
      </c>
      <c r="B8766" s="127">
        <f>'CARES CRRSA ARP 28-31'!K12</f>
        <v>0</v>
      </c>
      <c r="D8766" s="2" t="str">
        <f t="shared" si="143"/>
        <v>Error?</v>
      </c>
      <c r="E8766" s="4" t="s">
        <v>1683</v>
      </c>
    </row>
    <row r="8767" spans="1:5">
      <c r="A8767">
        <v>8708</v>
      </c>
      <c r="B8767" s="127">
        <f>'CARES CRRSA ARP 28-31'!K13</f>
        <v>0</v>
      </c>
      <c r="D8767" s="2" t="str">
        <f t="shared" si="143"/>
        <v>Error?</v>
      </c>
      <c r="E8767" s="4" t="s">
        <v>1683</v>
      </c>
    </row>
    <row r="8768" spans="1:5">
      <c r="A8768">
        <v>8709</v>
      </c>
      <c r="B8768" s="127">
        <f>'CARES CRRSA ARP 28-31'!K14</f>
        <v>0</v>
      </c>
      <c r="D8768" s="2" t="str">
        <f t="shared" si="143"/>
        <v>Error?</v>
      </c>
      <c r="E8768" s="4" t="s">
        <v>1683</v>
      </c>
    </row>
    <row r="8769" spans="1:5">
      <c r="A8769">
        <v>8710</v>
      </c>
      <c r="B8769" s="127">
        <f>'CARES CRRSA ARP 28-31'!K15</f>
        <v>0</v>
      </c>
      <c r="D8769" s="2" t="str">
        <f t="shared" si="143"/>
        <v>Error?</v>
      </c>
      <c r="E8769" s="4" t="s">
        <v>1683</v>
      </c>
    </row>
    <row r="8770" spans="1:5">
      <c r="A8770">
        <v>8711</v>
      </c>
      <c r="B8770" s="127">
        <f>'CARES CRRSA ARP 28-31'!K21</f>
        <v>0</v>
      </c>
      <c r="D8770" s="2" t="str">
        <f t="shared" si="143"/>
        <v>Error?</v>
      </c>
      <c r="E8770" s="4" t="s">
        <v>1683</v>
      </c>
    </row>
    <row r="8771" spans="1:5">
      <c r="A8771">
        <v>8712</v>
      </c>
      <c r="B8771" s="127">
        <f>'CARES CRRSA ARP 28-31'!K22</f>
        <v>0</v>
      </c>
      <c r="D8771" s="2" t="str">
        <f t="shared" si="143"/>
        <v>Error?</v>
      </c>
      <c r="E8771" s="4" t="s">
        <v>1683</v>
      </c>
    </row>
    <row r="8772" spans="1:5">
      <c r="A8772">
        <v>8713</v>
      </c>
      <c r="B8772" s="127">
        <f>'CARES CRRSA ARP 28-31'!K24</f>
        <v>0</v>
      </c>
      <c r="D8772" s="2" t="str">
        <f t="shared" si="143"/>
        <v>Error?</v>
      </c>
      <c r="E8772" s="4" t="s">
        <v>1683</v>
      </c>
    </row>
    <row r="8773" spans="1:5">
      <c r="A8773">
        <v>8714</v>
      </c>
      <c r="B8773" s="127">
        <f>'CARES CRRSA ARP 28-31'!K25</f>
        <v>0</v>
      </c>
      <c r="D8773" s="2" t="str">
        <f t="shared" si="143"/>
        <v>Error?</v>
      </c>
      <c r="E8773" s="4" t="s">
        <v>1683</v>
      </c>
    </row>
    <row r="8774" spans="1:5">
      <c r="A8774">
        <v>8715</v>
      </c>
      <c r="B8774" s="127">
        <f>'CARES CRRSA ARP 28-31'!K26</f>
        <v>0</v>
      </c>
      <c r="D8774" s="2" t="str">
        <f t="shared" si="143"/>
        <v>Error?</v>
      </c>
      <c r="E8774" s="4" t="s">
        <v>1683</v>
      </c>
    </row>
    <row r="8775" spans="1:5">
      <c r="A8775">
        <v>8716</v>
      </c>
      <c r="B8775" s="127">
        <f>'CARES CRRSA ARP 28-31'!K27</f>
        <v>0</v>
      </c>
      <c r="D8775" s="2" t="str">
        <f t="shared" si="143"/>
        <v>Error?</v>
      </c>
      <c r="E8775" s="4" t="s">
        <v>1683</v>
      </c>
    </row>
    <row r="8776" spans="1:5">
      <c r="A8776">
        <v>8717</v>
      </c>
      <c r="B8776" s="127">
        <f>'CARES CRRSA ARP 28-31'!K28</f>
        <v>0</v>
      </c>
      <c r="D8776" s="2" t="str">
        <f t="shared" si="143"/>
        <v>Error?</v>
      </c>
      <c r="E8776" s="4" t="s">
        <v>1683</v>
      </c>
    </row>
    <row r="8777" spans="1:5">
      <c r="A8777">
        <v>8718</v>
      </c>
      <c r="B8777" s="127">
        <f>'CARES CRRSA ARP 28-31'!K30</f>
        <v>0</v>
      </c>
      <c r="D8777" s="2" t="str">
        <f t="shared" si="143"/>
        <v>Error?</v>
      </c>
      <c r="E8777" s="4" t="s">
        <v>1683</v>
      </c>
    </row>
    <row r="8778" spans="1:5">
      <c r="A8778">
        <v>8719</v>
      </c>
      <c r="B8778" s="127">
        <f>'CARES CRRSA ARP 28-31'!K31</f>
        <v>0</v>
      </c>
      <c r="D8778" s="2" t="str">
        <f t="shared" si="143"/>
        <v>Error?</v>
      </c>
      <c r="E8778" s="4" t="s">
        <v>1683</v>
      </c>
    </row>
    <row r="8779" spans="1:5">
      <c r="A8779">
        <v>8720</v>
      </c>
      <c r="B8779" s="127">
        <f>'CARES CRRSA ARP 28-31'!K32</f>
        <v>0</v>
      </c>
      <c r="D8779" s="2" t="str">
        <f t="shared" si="143"/>
        <v>Error?</v>
      </c>
      <c r="E8779" s="4" t="s">
        <v>1683</v>
      </c>
    </row>
    <row r="8780" spans="1:5">
      <c r="A8780">
        <v>8721</v>
      </c>
      <c r="B8780" s="127">
        <f>'CARES CRRSA ARP 28-31'!L12</f>
        <v>0</v>
      </c>
      <c r="D8780" s="2" t="str">
        <f t="shared" si="143"/>
        <v>Error?</v>
      </c>
      <c r="E8780" s="4" t="s">
        <v>1683</v>
      </c>
    </row>
    <row r="8781" spans="1:5">
      <c r="A8781">
        <v>8722</v>
      </c>
      <c r="B8781" s="127">
        <f>'CARES CRRSA ARP 28-31'!L13</f>
        <v>0</v>
      </c>
      <c r="D8781" s="2" t="str">
        <f t="shared" si="143"/>
        <v>Error?</v>
      </c>
      <c r="E8781" s="4" t="s">
        <v>1683</v>
      </c>
    </row>
    <row r="8782" spans="1:5">
      <c r="A8782">
        <v>8723</v>
      </c>
      <c r="B8782" s="127">
        <f>'CARES CRRSA ARP 28-31'!L14</f>
        <v>0</v>
      </c>
      <c r="D8782" s="2" t="str">
        <f t="shared" si="143"/>
        <v>Error?</v>
      </c>
      <c r="E8782" s="4" t="s">
        <v>1683</v>
      </c>
    </row>
    <row r="8783" spans="1:5">
      <c r="A8783">
        <v>8724</v>
      </c>
      <c r="B8783" s="127">
        <f>'CARES CRRSA ARP 28-31'!L15</f>
        <v>0</v>
      </c>
      <c r="D8783" s="2" t="str">
        <f t="shared" si="143"/>
        <v>Error?</v>
      </c>
      <c r="E8783" s="4" t="s">
        <v>1683</v>
      </c>
    </row>
    <row r="8784" spans="1:5">
      <c r="A8784">
        <v>8725</v>
      </c>
      <c r="B8784" s="127">
        <f>'CARES CRRSA ARP 28-31'!L16</f>
        <v>0</v>
      </c>
      <c r="D8784" s="2" t="str">
        <f t="shared" si="143"/>
        <v>Error?</v>
      </c>
      <c r="E8784" s="4" t="s">
        <v>1683</v>
      </c>
    </row>
    <row r="8785" spans="1:5">
      <c r="A8785">
        <v>8726</v>
      </c>
      <c r="B8785" s="127">
        <f>'CARES CRRSA ARP 28-31'!L21</f>
        <v>0</v>
      </c>
      <c r="D8785" s="2" t="str">
        <f t="shared" si="143"/>
        <v>Error?</v>
      </c>
      <c r="E8785" s="4" t="s">
        <v>1683</v>
      </c>
    </row>
    <row r="8786" spans="1:5">
      <c r="A8786">
        <v>8727</v>
      </c>
      <c r="B8786" s="127">
        <f>'CARES CRRSA ARP 28-31'!L22</f>
        <v>0</v>
      </c>
      <c r="D8786" s="2" t="str">
        <f t="shared" si="143"/>
        <v>Error?</v>
      </c>
      <c r="E8786" s="4" t="s">
        <v>1683</v>
      </c>
    </row>
    <row r="8787" spans="1:5">
      <c r="A8787">
        <v>8728</v>
      </c>
      <c r="B8787" s="127">
        <f>'CARES CRRSA ARP 28-31'!L24</f>
        <v>35912</v>
      </c>
      <c r="D8787" s="2" t="str">
        <f t="shared" si="143"/>
        <v>Error?</v>
      </c>
      <c r="E8787" s="4" t="s">
        <v>1683</v>
      </c>
    </row>
    <row r="8788" spans="1:5">
      <c r="A8788">
        <v>8729</v>
      </c>
      <c r="B8788" s="127">
        <f>'CARES CRRSA ARP 28-31'!L25</f>
        <v>0</v>
      </c>
      <c r="D8788" s="2" t="str">
        <f t="shared" si="143"/>
        <v>Error?</v>
      </c>
      <c r="E8788" s="4" t="s">
        <v>1683</v>
      </c>
    </row>
    <row r="8789" spans="1:5">
      <c r="A8789">
        <v>8730</v>
      </c>
      <c r="B8789" s="127">
        <f>'CARES CRRSA ARP 28-31'!L26</f>
        <v>0</v>
      </c>
      <c r="D8789" s="2" t="str">
        <f t="shared" si="143"/>
        <v>Error?</v>
      </c>
      <c r="E8789" s="4" t="s">
        <v>1683</v>
      </c>
    </row>
    <row r="8790" spans="1:5">
      <c r="A8790">
        <v>8731</v>
      </c>
      <c r="B8790" s="127">
        <f>'CARES CRRSA ARP 28-31'!L27</f>
        <v>0</v>
      </c>
      <c r="D8790" s="2" t="str">
        <f t="shared" si="143"/>
        <v>Error?</v>
      </c>
      <c r="E8790" s="4" t="s">
        <v>1683</v>
      </c>
    </row>
    <row r="8791" spans="1:5">
      <c r="A8791">
        <v>8732</v>
      </c>
      <c r="B8791" s="127">
        <f>'CARES CRRSA ARP 28-31'!L28</f>
        <v>35912</v>
      </c>
      <c r="D8791" s="2" t="str">
        <f t="shared" si="143"/>
        <v>Error?</v>
      </c>
      <c r="E8791" s="4" t="s">
        <v>1683</v>
      </c>
    </row>
    <row r="8792" spans="1:5">
      <c r="A8792">
        <v>8733</v>
      </c>
      <c r="B8792" s="127">
        <f>'CARES CRRSA ARP 28-31'!L30</f>
        <v>35912</v>
      </c>
      <c r="D8792" s="2" t="str">
        <f t="shared" si="143"/>
        <v>Error?</v>
      </c>
      <c r="E8792" s="4" t="s">
        <v>1683</v>
      </c>
    </row>
    <row r="8793" spans="1:5">
      <c r="A8793">
        <v>8734</v>
      </c>
      <c r="B8793" s="127">
        <f>'CARES CRRSA ARP 28-31'!L31</f>
        <v>35912</v>
      </c>
      <c r="D8793" s="2" t="str">
        <f t="shared" si="143"/>
        <v>Error?</v>
      </c>
      <c r="E8793" s="4" t="s">
        <v>1683</v>
      </c>
    </row>
    <row r="8794" spans="1:5">
      <c r="A8794">
        <v>8735</v>
      </c>
      <c r="B8794" s="127">
        <f>'CARES CRRSA ARP 28-31'!L32</f>
        <v>0</v>
      </c>
      <c r="D8794" s="2" t="str">
        <f t="shared" si="143"/>
        <v>Error?</v>
      </c>
      <c r="E8794" s="4" t="s">
        <v>1683</v>
      </c>
    </row>
    <row r="8795" spans="1:5">
      <c r="A8795">
        <v>8736</v>
      </c>
      <c r="B8795" s="127">
        <f>'CARES CRRSA ARP 28-31'!F21</f>
        <v>0</v>
      </c>
      <c r="D8795" s="2" t="str">
        <f t="shared" si="143"/>
        <v>Error?</v>
      </c>
      <c r="E8795" s="4" t="s">
        <v>1683</v>
      </c>
    </row>
    <row r="8796" spans="1:5">
      <c r="A8796">
        <v>8737</v>
      </c>
      <c r="B8796" s="127">
        <f>'CARES CRRSA ARP 28-31'!H16</f>
        <v>0</v>
      </c>
      <c r="D8796" s="2" t="str">
        <f t="shared" si="143"/>
        <v>Error?</v>
      </c>
      <c r="E8796" s="4" t="s">
        <v>1683</v>
      </c>
    </row>
    <row r="8797" spans="1:5">
      <c r="A8797">
        <v>8738</v>
      </c>
      <c r="B8797" s="127">
        <f>'CARES CRRSA ARP 28-31'!K16</f>
        <v>0</v>
      </c>
      <c r="D8797" s="2" t="str">
        <f t="shared" si="143"/>
        <v>Error?</v>
      </c>
      <c r="E8797" s="4" t="s">
        <v>1683</v>
      </c>
    </row>
    <row r="8798" spans="1:5">
      <c r="A8798">
        <v>8739</v>
      </c>
      <c r="B8798" s="127">
        <f>'CARES CRRSA ARP 28-31'!D43</f>
        <v>0</v>
      </c>
      <c r="D8798" s="2" t="str">
        <f t="shared" si="143"/>
        <v>Error?</v>
      </c>
      <c r="E8798" s="4" t="s">
        <v>1683</v>
      </c>
    </row>
    <row r="8799" spans="1:5">
      <c r="A8799">
        <v>8740</v>
      </c>
      <c r="B8799" s="127">
        <f>'CARES CRRSA ARP 28-31'!E43</f>
        <v>0</v>
      </c>
      <c r="D8799" s="2" t="str">
        <f t="shared" si="143"/>
        <v>Error?</v>
      </c>
      <c r="E8799" s="4" t="s">
        <v>1683</v>
      </c>
    </row>
    <row r="8800" spans="1:5">
      <c r="A8800">
        <v>8741</v>
      </c>
      <c r="B8800" s="127">
        <f>'CARES CRRSA ARP 28-31'!F43</f>
        <v>10200</v>
      </c>
      <c r="D8800" s="2" t="str">
        <f t="shared" si="143"/>
        <v>Error?</v>
      </c>
      <c r="E8800" s="4" t="s">
        <v>1683</v>
      </c>
    </row>
    <row r="8801" spans="1:5">
      <c r="A8801">
        <v>8742</v>
      </c>
      <c r="B8801" s="127">
        <f>'CARES CRRSA ARP 28-31'!G43</f>
        <v>185</v>
      </c>
      <c r="D8801" s="2" t="str">
        <f t="shared" si="143"/>
        <v>Error?</v>
      </c>
      <c r="E8801" s="4" t="s">
        <v>1683</v>
      </c>
    </row>
    <row r="8802" spans="1:5">
      <c r="A8802">
        <v>8743</v>
      </c>
      <c r="B8802" s="127">
        <f>'CARES CRRSA ARP 28-31'!H43</f>
        <v>6859</v>
      </c>
      <c r="D8802" s="2" t="str">
        <f t="shared" si="143"/>
        <v>Error?</v>
      </c>
      <c r="E8802" s="4" t="s">
        <v>1683</v>
      </c>
    </row>
    <row r="8803" spans="1:5">
      <c r="A8803">
        <v>8744</v>
      </c>
      <c r="B8803" s="127">
        <f>'CARES CRRSA ARP 28-31'!I43</f>
        <v>0</v>
      </c>
      <c r="D8803" s="2" t="str">
        <f t="shared" si="143"/>
        <v>Error?</v>
      </c>
      <c r="E8803" s="4" t="s">
        <v>1683</v>
      </c>
    </row>
    <row r="8804" spans="1:5">
      <c r="A8804">
        <v>8745</v>
      </c>
      <c r="B8804" s="127">
        <f>'CARES CRRSA ARP 28-31'!J43</f>
        <v>0</v>
      </c>
      <c r="D8804" s="2" t="str">
        <f t="shared" si="143"/>
        <v>Error?</v>
      </c>
      <c r="E8804" s="4" t="s">
        <v>1683</v>
      </c>
    </row>
    <row r="8805" spans="1:5">
      <c r="A8805">
        <v>8746</v>
      </c>
      <c r="B8805" s="127">
        <f>'CARES CRRSA ARP 28-31'!L43</f>
        <v>17244</v>
      </c>
      <c r="D8805" s="2" t="str">
        <f t="shared" si="143"/>
        <v>Error?</v>
      </c>
      <c r="E8805" s="4" t="s">
        <v>1683</v>
      </c>
    </row>
    <row r="8806" spans="1:5">
      <c r="A8806">
        <v>8747</v>
      </c>
      <c r="B8806" s="127">
        <f>'CARES CRRSA ARP 28-31'!D44</f>
        <v>0</v>
      </c>
      <c r="D8806" s="2" t="str">
        <f t="shared" si="143"/>
        <v>Error?</v>
      </c>
      <c r="E8806" s="4" t="s">
        <v>1683</v>
      </c>
    </row>
    <row r="8807" spans="1:5">
      <c r="A8807">
        <v>8748</v>
      </c>
      <c r="B8807" s="127">
        <f>'CARES CRRSA ARP 28-31'!E44</f>
        <v>0</v>
      </c>
      <c r="D8807" s="2" t="str">
        <f t="shared" si="143"/>
        <v>Error?</v>
      </c>
      <c r="E8807" s="4" t="s">
        <v>1683</v>
      </c>
    </row>
    <row r="8808" spans="1:5">
      <c r="A8808">
        <v>8749</v>
      </c>
      <c r="B8808" s="127">
        <f>'CARES CRRSA ARP 28-31'!F44</f>
        <v>25429</v>
      </c>
      <c r="D8808" s="2" t="str">
        <f t="shared" si="143"/>
        <v>Error?</v>
      </c>
      <c r="E8808" s="4" t="s">
        <v>1683</v>
      </c>
    </row>
    <row r="8809" spans="1:5">
      <c r="A8809">
        <v>8750</v>
      </c>
      <c r="B8809" s="127">
        <f>'CARES CRRSA ARP 28-31'!G44</f>
        <v>0</v>
      </c>
      <c r="D8809" s="2" t="str">
        <f t="shared" si="143"/>
        <v>Error?</v>
      </c>
      <c r="E8809" s="4" t="s">
        <v>1683</v>
      </c>
    </row>
    <row r="8810" spans="1:5">
      <c r="A8810">
        <v>8751</v>
      </c>
      <c r="B8810" s="127">
        <f>'CARES CRRSA ARP 28-31'!H44</f>
        <v>0</v>
      </c>
      <c r="D8810" s="2" t="str">
        <f t="shared" si="143"/>
        <v>Error?</v>
      </c>
      <c r="E8810" s="4" t="s">
        <v>1683</v>
      </c>
    </row>
    <row r="8811" spans="1:5">
      <c r="A8811">
        <v>8752</v>
      </c>
      <c r="B8811" s="127">
        <f>'CARES CRRSA ARP 28-31'!I44</f>
        <v>0</v>
      </c>
      <c r="D8811" s="2" t="str">
        <f t="shared" si="143"/>
        <v>Error?</v>
      </c>
      <c r="E8811" s="4" t="s">
        <v>1683</v>
      </c>
    </row>
    <row r="8812" spans="1:5">
      <c r="A8812">
        <v>8753</v>
      </c>
      <c r="B8812" s="127">
        <f>'CARES CRRSA ARP 28-31'!J44</f>
        <v>0</v>
      </c>
      <c r="D8812" s="2" t="str">
        <f t="shared" si="143"/>
        <v>Error?</v>
      </c>
      <c r="E8812" s="4" t="s">
        <v>1683</v>
      </c>
    </row>
    <row r="8813" spans="1:5">
      <c r="A8813">
        <v>8754</v>
      </c>
      <c r="B8813" s="127">
        <f>'CARES CRRSA ARP 28-31'!L44</f>
        <v>25429</v>
      </c>
      <c r="D8813" s="2" t="str">
        <f t="shared" si="143"/>
        <v>Error?</v>
      </c>
      <c r="E8813" s="4" t="s">
        <v>1683</v>
      </c>
    </row>
    <row r="8814" spans="1:5">
      <c r="A8814">
        <v>8755</v>
      </c>
      <c r="B8814" s="127">
        <f>'CARES CRRSA ARP 28-31'!D47</f>
        <v>0</v>
      </c>
      <c r="D8814" s="2" t="str">
        <f t="shared" si="143"/>
        <v>Error?</v>
      </c>
      <c r="E8814" s="4" t="s">
        <v>1683</v>
      </c>
    </row>
    <row r="8815" spans="1:5">
      <c r="A8815">
        <v>8756</v>
      </c>
      <c r="B8815" s="127">
        <f>'CARES CRRSA ARP 28-31'!E47</f>
        <v>0</v>
      </c>
      <c r="D8815" s="2" t="str">
        <f t="shared" si="143"/>
        <v>Error?</v>
      </c>
      <c r="E8815" s="4" t="s">
        <v>1683</v>
      </c>
    </row>
    <row r="8816" spans="1:5">
      <c r="A8816">
        <v>8757</v>
      </c>
      <c r="B8816" s="127">
        <f>'CARES CRRSA ARP 28-31'!F47</f>
        <v>0</v>
      </c>
      <c r="D8816" s="2" t="str">
        <f t="shared" si="143"/>
        <v>Error?</v>
      </c>
      <c r="E8816" s="4" t="s">
        <v>1683</v>
      </c>
    </row>
    <row r="8817" spans="1:5">
      <c r="A8817">
        <v>8758</v>
      </c>
      <c r="B8817" s="127">
        <f>'CARES CRRSA ARP 28-31'!G47</f>
        <v>0</v>
      </c>
      <c r="D8817" s="2" t="str">
        <f t="shared" si="143"/>
        <v>Error?</v>
      </c>
      <c r="E8817" s="4" t="s">
        <v>1683</v>
      </c>
    </row>
    <row r="8818" spans="1:5">
      <c r="A8818">
        <v>8759</v>
      </c>
      <c r="B8818" s="127">
        <f>'CARES CRRSA ARP 28-31'!H47</f>
        <v>0</v>
      </c>
      <c r="D8818" s="2" t="str">
        <f t="shared" si="143"/>
        <v>Error?</v>
      </c>
      <c r="E8818" s="4" t="s">
        <v>1683</v>
      </c>
    </row>
    <row r="8819" spans="1:5">
      <c r="A8819">
        <v>8760</v>
      </c>
      <c r="B8819" s="127">
        <f>'CARES CRRSA ARP 28-31'!I47</f>
        <v>0</v>
      </c>
      <c r="D8819" s="2" t="str">
        <f t="shared" si="143"/>
        <v>Error?</v>
      </c>
      <c r="E8819" s="4" t="s">
        <v>1683</v>
      </c>
    </row>
    <row r="8820" spans="1:5">
      <c r="A8820">
        <v>8761</v>
      </c>
      <c r="B8820" s="127">
        <f>'CARES CRRSA ARP 28-31'!J47</f>
        <v>0</v>
      </c>
      <c r="D8820" s="2" t="str">
        <f t="shared" si="143"/>
        <v>Error?</v>
      </c>
      <c r="E8820" s="4" t="s">
        <v>1683</v>
      </c>
    </row>
    <row r="8821" spans="1:5">
      <c r="A8821">
        <v>8762</v>
      </c>
      <c r="B8821" s="127">
        <f>'CARES CRRSA ARP 28-31'!L47</f>
        <v>0</v>
      </c>
      <c r="D8821" s="2" t="str">
        <f t="shared" si="143"/>
        <v>Error?</v>
      </c>
      <c r="E8821" s="4" t="s">
        <v>1683</v>
      </c>
    </row>
    <row r="8822" spans="1:5">
      <c r="A8822">
        <v>8763</v>
      </c>
      <c r="B8822" s="127">
        <f>'CARES CRRSA ARP 28-31'!D48</f>
        <v>0</v>
      </c>
      <c r="D8822" s="2" t="str">
        <f t="shared" si="143"/>
        <v>Error?</v>
      </c>
      <c r="E8822" s="4" t="s">
        <v>1683</v>
      </c>
    </row>
    <row r="8823" spans="1:5">
      <c r="A8823">
        <v>8764</v>
      </c>
      <c r="B8823" s="127">
        <f>'CARES CRRSA ARP 28-31'!E48</f>
        <v>0</v>
      </c>
      <c r="D8823" s="2" t="str">
        <f t="shared" si="143"/>
        <v>Error?</v>
      </c>
      <c r="E8823" s="4" t="s">
        <v>1683</v>
      </c>
    </row>
    <row r="8824" spans="1:5">
      <c r="A8824">
        <v>8765</v>
      </c>
      <c r="B8824" s="127">
        <f>'CARES CRRSA ARP 28-31'!F48</f>
        <v>134</v>
      </c>
      <c r="D8824" s="2" t="str">
        <f t="shared" si="143"/>
        <v>Error?</v>
      </c>
      <c r="E8824" s="4" t="s">
        <v>1683</v>
      </c>
    </row>
    <row r="8825" spans="1:5">
      <c r="A8825">
        <v>8766</v>
      </c>
      <c r="B8825" s="127">
        <f>'CARES CRRSA ARP 28-31'!G48</f>
        <v>0</v>
      </c>
      <c r="D8825" s="2" t="str">
        <f t="shared" si="143"/>
        <v>Error?</v>
      </c>
      <c r="E8825" s="4" t="s">
        <v>1683</v>
      </c>
    </row>
    <row r="8826" spans="1:5">
      <c r="A8826">
        <v>8767</v>
      </c>
      <c r="B8826" s="127">
        <f>'CARES CRRSA ARP 28-31'!H48</f>
        <v>0</v>
      </c>
      <c r="D8826" s="2" t="str">
        <f t="shared" si="143"/>
        <v>Error?</v>
      </c>
      <c r="E8826" s="4" t="s">
        <v>1683</v>
      </c>
    </row>
    <row r="8827" spans="1:5">
      <c r="A8827">
        <v>8768</v>
      </c>
      <c r="B8827" s="127">
        <f>'CARES CRRSA ARP 28-31'!I48</f>
        <v>0</v>
      </c>
      <c r="D8827" s="2" t="str">
        <f t="shared" si="143"/>
        <v>Error?</v>
      </c>
      <c r="E8827" s="4" t="s">
        <v>1683</v>
      </c>
    </row>
    <row r="8828" spans="1:5">
      <c r="A8828">
        <v>8769</v>
      </c>
      <c r="B8828" s="127">
        <f>'CARES CRRSA ARP 28-31'!J48</f>
        <v>0</v>
      </c>
      <c r="D8828" s="2" t="str">
        <f t="shared" si="143"/>
        <v>Error?</v>
      </c>
      <c r="E8828" s="4" t="s">
        <v>1683</v>
      </c>
    </row>
    <row r="8829" spans="1:5">
      <c r="A8829">
        <v>8770</v>
      </c>
      <c r="B8829" s="127">
        <f>'CARES CRRSA ARP 28-31'!L48</f>
        <v>134</v>
      </c>
      <c r="D8829" s="2" t="str">
        <f t="shared" ref="D8829:D8892" si="144">IF(ISBLANK(B8829),"OK",IF(A8829-B8829=0,"OK","Error?"))</f>
        <v>Error?</v>
      </c>
      <c r="E8829" s="4" t="s">
        <v>1683</v>
      </c>
    </row>
    <row r="8830" spans="1:5">
      <c r="A8830">
        <v>8771</v>
      </c>
      <c r="B8830" s="127">
        <f>'CARES CRRSA ARP 28-31'!D49</f>
        <v>0</v>
      </c>
      <c r="D8830" s="2" t="str">
        <f t="shared" si="144"/>
        <v>Error?</v>
      </c>
      <c r="E8830" s="4" t="s">
        <v>1683</v>
      </c>
    </row>
    <row r="8831" spans="1:5">
      <c r="A8831">
        <v>8772</v>
      </c>
      <c r="B8831" s="127">
        <f>'CARES CRRSA ARP 28-31'!E49</f>
        <v>0</v>
      </c>
      <c r="D8831" s="2" t="str">
        <f t="shared" si="144"/>
        <v>Error?</v>
      </c>
      <c r="E8831" s="4" t="s">
        <v>1683</v>
      </c>
    </row>
    <row r="8832" spans="1:5">
      <c r="A8832">
        <v>8773</v>
      </c>
      <c r="B8832" s="127">
        <f>'CARES CRRSA ARP 28-31'!F49</f>
        <v>0</v>
      </c>
      <c r="D8832" s="2" t="str">
        <f t="shared" si="144"/>
        <v>Error?</v>
      </c>
      <c r="E8832" s="4" t="s">
        <v>1683</v>
      </c>
    </row>
    <row r="8833" spans="1:5">
      <c r="A8833">
        <v>8774</v>
      </c>
      <c r="B8833" s="127">
        <f>'CARES CRRSA ARP 28-31'!G49</f>
        <v>0</v>
      </c>
      <c r="D8833" s="2" t="str">
        <f t="shared" si="144"/>
        <v>Error?</v>
      </c>
      <c r="E8833" s="4" t="s">
        <v>1683</v>
      </c>
    </row>
    <row r="8834" spans="1:5">
      <c r="A8834">
        <v>8775</v>
      </c>
      <c r="B8834" s="127">
        <f>'CARES CRRSA ARP 28-31'!H49</f>
        <v>0</v>
      </c>
      <c r="D8834" s="2" t="str">
        <f t="shared" si="144"/>
        <v>Error?</v>
      </c>
      <c r="E8834" s="4" t="s">
        <v>1683</v>
      </c>
    </row>
    <row r="8835" spans="1:5">
      <c r="A8835">
        <v>8776</v>
      </c>
      <c r="B8835" s="127">
        <f>'CARES CRRSA ARP 28-31'!I49</f>
        <v>0</v>
      </c>
      <c r="D8835" s="2" t="str">
        <f t="shared" si="144"/>
        <v>Error?</v>
      </c>
      <c r="E8835" s="4" t="s">
        <v>1683</v>
      </c>
    </row>
    <row r="8836" spans="1:5">
      <c r="A8836">
        <v>8777</v>
      </c>
      <c r="B8836" s="127">
        <f>'CARES CRRSA ARP 28-31'!J49</f>
        <v>0</v>
      </c>
      <c r="D8836" s="2" t="str">
        <f t="shared" si="144"/>
        <v>Error?</v>
      </c>
      <c r="E8836" s="4" t="s">
        <v>1683</v>
      </c>
    </row>
    <row r="8837" spans="1:5">
      <c r="A8837">
        <v>8778</v>
      </c>
      <c r="B8837" s="127">
        <f>'CARES CRRSA ARP 28-31'!L49</f>
        <v>0</v>
      </c>
      <c r="D8837" s="2" t="str">
        <f t="shared" si="144"/>
        <v>Error?</v>
      </c>
      <c r="E8837" s="4" t="s">
        <v>1683</v>
      </c>
    </row>
    <row r="8838" spans="1:5">
      <c r="A8838">
        <v>8779</v>
      </c>
      <c r="B8838" s="127">
        <f>'CARES CRRSA ARP 28-31'!F52</f>
        <v>0</v>
      </c>
      <c r="D8838" s="2" t="str">
        <f t="shared" si="144"/>
        <v>Error?</v>
      </c>
      <c r="E8838" s="4" t="s">
        <v>1683</v>
      </c>
    </row>
    <row r="8839" spans="1:5">
      <c r="A8839">
        <v>8780</v>
      </c>
      <c r="B8839" s="127">
        <f>'CARES CRRSA ARP 28-31'!G52</f>
        <v>0</v>
      </c>
      <c r="D8839" s="2" t="str">
        <f t="shared" si="144"/>
        <v>Error?</v>
      </c>
      <c r="E8839" s="4" t="s">
        <v>1683</v>
      </c>
    </row>
    <row r="8840" spans="1:5">
      <c r="A8840">
        <v>8781</v>
      </c>
      <c r="B8840" s="127">
        <f>'CARES CRRSA ARP 28-31'!H52</f>
        <v>0</v>
      </c>
      <c r="D8840" s="2" t="str">
        <f t="shared" si="144"/>
        <v>Error?</v>
      </c>
      <c r="E8840" s="4" t="s">
        <v>1683</v>
      </c>
    </row>
    <row r="8841" spans="1:5">
      <c r="A8841">
        <v>8782</v>
      </c>
      <c r="B8841" s="127">
        <f>'CARES CRRSA ARP 28-31'!J52</f>
        <v>0</v>
      </c>
      <c r="D8841" s="2" t="str">
        <f t="shared" si="144"/>
        <v>Error?</v>
      </c>
      <c r="E8841" s="4" t="s">
        <v>1683</v>
      </c>
    </row>
    <row r="8842" spans="1:5">
      <c r="A8842">
        <v>8783</v>
      </c>
      <c r="B8842" s="127">
        <f>'CARES CRRSA ARP 28-31'!L52</f>
        <v>0</v>
      </c>
      <c r="D8842" s="2" t="str">
        <f t="shared" si="144"/>
        <v>Error?</v>
      </c>
      <c r="E8842" s="4" t="s">
        <v>1683</v>
      </c>
    </row>
    <row r="8843" spans="1:5">
      <c r="A8843">
        <v>8784</v>
      </c>
      <c r="B8843" s="127">
        <f>'CARES CRRSA ARP 28-31'!F53</f>
        <v>0</v>
      </c>
      <c r="D8843" s="2" t="str">
        <f t="shared" si="144"/>
        <v>Error?</v>
      </c>
      <c r="E8843" s="4" t="s">
        <v>1683</v>
      </c>
    </row>
    <row r="8844" spans="1:5">
      <c r="A8844">
        <v>8785</v>
      </c>
      <c r="B8844" s="127">
        <f>'CARES CRRSA ARP 28-31'!G53</f>
        <v>0</v>
      </c>
      <c r="D8844" s="2" t="str">
        <f t="shared" si="144"/>
        <v>Error?</v>
      </c>
      <c r="E8844" s="4" t="s">
        <v>1683</v>
      </c>
    </row>
    <row r="8845" spans="1:5">
      <c r="A8845">
        <v>8786</v>
      </c>
      <c r="B8845" s="127">
        <f>'CARES CRRSA ARP 28-31'!H53</f>
        <v>0</v>
      </c>
      <c r="D8845" s="2" t="str">
        <f t="shared" si="144"/>
        <v>Error?</v>
      </c>
      <c r="E8845" s="4" t="s">
        <v>1683</v>
      </c>
    </row>
    <row r="8846" spans="1:5">
      <c r="A8846">
        <v>8787</v>
      </c>
      <c r="B8846" s="127">
        <f>'CARES CRRSA ARP 28-31'!J53</f>
        <v>0</v>
      </c>
      <c r="D8846" s="2" t="str">
        <f t="shared" si="144"/>
        <v>Error?</v>
      </c>
      <c r="E8846" s="4" t="s">
        <v>1683</v>
      </c>
    </row>
    <row r="8847" spans="1:5">
      <c r="A8847">
        <v>8788</v>
      </c>
      <c r="B8847" s="127">
        <f>'CARES CRRSA ARP 28-31'!L53</f>
        <v>0</v>
      </c>
      <c r="D8847" s="2" t="str">
        <f t="shared" si="144"/>
        <v>Error?</v>
      </c>
      <c r="E8847" s="4" t="s">
        <v>1683</v>
      </c>
    </row>
    <row r="8848" spans="1:5">
      <c r="A8848">
        <v>8789</v>
      </c>
      <c r="B8848" s="127">
        <f>'CARES CRRSA ARP 28-31'!F54</f>
        <v>0</v>
      </c>
      <c r="D8848" s="2" t="str">
        <f t="shared" si="144"/>
        <v>Error?</v>
      </c>
      <c r="E8848" s="4" t="s">
        <v>1683</v>
      </c>
    </row>
    <row r="8849" spans="1:5">
      <c r="A8849">
        <v>8790</v>
      </c>
      <c r="B8849" s="127">
        <f>'CARES CRRSA ARP 28-31'!G54</f>
        <v>0</v>
      </c>
      <c r="D8849" s="2" t="str">
        <f t="shared" si="144"/>
        <v>Error?</v>
      </c>
      <c r="E8849" s="4" t="s">
        <v>1683</v>
      </c>
    </row>
    <row r="8850" spans="1:5">
      <c r="A8850">
        <v>8791</v>
      </c>
      <c r="B8850" s="127">
        <f>'CARES CRRSA ARP 28-31'!H54</f>
        <v>0</v>
      </c>
      <c r="D8850" s="2" t="str">
        <f t="shared" si="144"/>
        <v>Error?</v>
      </c>
      <c r="E8850" s="4" t="s">
        <v>1683</v>
      </c>
    </row>
    <row r="8851" spans="1:5">
      <c r="A8851">
        <v>8792</v>
      </c>
      <c r="B8851" s="127">
        <f>'CARES CRRSA ARP 28-31'!J54</f>
        <v>0</v>
      </c>
      <c r="D8851" s="2" t="str">
        <f t="shared" si="144"/>
        <v>Error?</v>
      </c>
      <c r="E8851" s="4" t="s">
        <v>1683</v>
      </c>
    </row>
    <row r="8852" spans="1:5">
      <c r="A8852">
        <v>8793</v>
      </c>
      <c r="B8852" s="127">
        <f>'CARES CRRSA ARP 28-31'!L54</f>
        <v>0</v>
      </c>
      <c r="D8852" s="2" t="str">
        <f t="shared" si="144"/>
        <v>Error?</v>
      </c>
      <c r="E8852" s="4" t="s">
        <v>1683</v>
      </c>
    </row>
    <row r="8853" spans="1:5">
      <c r="A8853">
        <v>8794</v>
      </c>
      <c r="B8853" s="127">
        <f>'CARES CRRSA ARP 28-31'!D61</f>
        <v>0</v>
      </c>
      <c r="D8853" s="2" t="str">
        <f t="shared" si="144"/>
        <v>Error?</v>
      </c>
      <c r="E8853" s="4" t="s">
        <v>1683</v>
      </c>
    </row>
    <row r="8854" spans="1:5">
      <c r="A8854">
        <v>8795</v>
      </c>
      <c r="B8854" s="127">
        <f>'CARES CRRSA ARP 28-31'!E61</f>
        <v>0</v>
      </c>
      <c r="D8854" s="2" t="str">
        <f t="shared" si="144"/>
        <v>Error?</v>
      </c>
      <c r="E8854" s="4" t="s">
        <v>1683</v>
      </c>
    </row>
    <row r="8855" spans="1:5">
      <c r="A8855">
        <v>8796</v>
      </c>
      <c r="B8855" s="127">
        <f>'CARES CRRSA ARP 28-31'!F61</f>
        <v>0</v>
      </c>
      <c r="D8855" s="2" t="str">
        <f t="shared" si="144"/>
        <v>Error?</v>
      </c>
      <c r="E8855" s="4" t="s">
        <v>1683</v>
      </c>
    </row>
    <row r="8856" spans="1:5">
      <c r="A8856">
        <v>8797</v>
      </c>
      <c r="B8856" s="127">
        <f>'CARES CRRSA ARP 28-31'!G61</f>
        <v>0</v>
      </c>
      <c r="D8856" s="2" t="str">
        <f t="shared" si="144"/>
        <v>Error?</v>
      </c>
      <c r="E8856" s="4" t="s">
        <v>1683</v>
      </c>
    </row>
    <row r="8857" spans="1:5">
      <c r="A8857">
        <v>8798</v>
      </c>
      <c r="B8857" s="127">
        <f>'CARES CRRSA ARP 28-31'!H61</f>
        <v>0</v>
      </c>
      <c r="D8857" s="2" t="str">
        <f t="shared" si="144"/>
        <v>Error?</v>
      </c>
      <c r="E8857" s="4" t="s">
        <v>1683</v>
      </c>
    </row>
    <row r="8858" spans="1:5">
      <c r="A8858">
        <v>8799</v>
      </c>
      <c r="B8858" s="127">
        <f>'CARES CRRSA ARP 28-31'!I61</f>
        <v>0</v>
      </c>
      <c r="D8858" s="2" t="str">
        <f t="shared" si="144"/>
        <v>Error?</v>
      </c>
      <c r="E8858" s="4" t="s">
        <v>1683</v>
      </c>
    </row>
    <row r="8859" spans="1:5">
      <c r="A8859">
        <v>8800</v>
      </c>
      <c r="B8859" s="127">
        <f>'CARES CRRSA ARP 28-31'!J61</f>
        <v>0</v>
      </c>
      <c r="D8859" s="2" t="str">
        <f t="shared" si="144"/>
        <v>Error?</v>
      </c>
      <c r="E8859" s="4" t="s">
        <v>1683</v>
      </c>
    </row>
    <row r="8860" spans="1:5">
      <c r="A8860">
        <v>8801</v>
      </c>
      <c r="B8860" s="127">
        <f>'CARES CRRSA ARP 28-31'!L61</f>
        <v>0</v>
      </c>
      <c r="D8860" s="2" t="str">
        <f t="shared" si="144"/>
        <v>Error?</v>
      </c>
      <c r="E8860" s="4" t="s">
        <v>1683</v>
      </c>
    </row>
    <row r="8861" spans="1:5">
      <c r="A8861">
        <v>8802</v>
      </c>
      <c r="B8861" s="127">
        <f>'CARES CRRSA ARP 28-31'!D62</f>
        <v>0</v>
      </c>
      <c r="D8861" s="2" t="str">
        <f t="shared" si="144"/>
        <v>Error?</v>
      </c>
      <c r="E8861" s="4" t="s">
        <v>1683</v>
      </c>
    </row>
    <row r="8862" spans="1:5">
      <c r="A8862">
        <v>8803</v>
      </c>
      <c r="B8862" s="127">
        <f>'CARES CRRSA ARP 28-31'!E62</f>
        <v>0</v>
      </c>
      <c r="D8862" s="2" t="str">
        <f t="shared" si="144"/>
        <v>Error?</v>
      </c>
      <c r="E8862" s="4" t="s">
        <v>1683</v>
      </c>
    </row>
    <row r="8863" spans="1:5">
      <c r="A8863">
        <v>8804</v>
      </c>
      <c r="B8863" s="127">
        <f>'CARES CRRSA ARP 28-31'!F62</f>
        <v>0</v>
      </c>
      <c r="D8863" s="2" t="str">
        <f t="shared" si="144"/>
        <v>Error?</v>
      </c>
      <c r="E8863" s="4" t="s">
        <v>1683</v>
      </c>
    </row>
    <row r="8864" spans="1:5">
      <c r="A8864">
        <v>8805</v>
      </c>
      <c r="B8864" s="127">
        <f>'CARES CRRSA ARP 28-31'!G62</f>
        <v>0</v>
      </c>
      <c r="D8864" s="2" t="str">
        <f t="shared" si="144"/>
        <v>Error?</v>
      </c>
      <c r="E8864" s="4" t="s">
        <v>1683</v>
      </c>
    </row>
    <row r="8865" spans="1:5">
      <c r="A8865">
        <v>8806</v>
      </c>
      <c r="B8865" s="127">
        <f>'CARES CRRSA ARP 28-31'!H62</f>
        <v>0</v>
      </c>
      <c r="D8865" s="2" t="str">
        <f t="shared" si="144"/>
        <v>Error?</v>
      </c>
      <c r="E8865" s="4" t="s">
        <v>1683</v>
      </c>
    </row>
    <row r="8866" spans="1:5">
      <c r="A8866">
        <v>8807</v>
      </c>
      <c r="B8866" s="127">
        <f>'CARES CRRSA ARP 28-31'!I62</f>
        <v>0</v>
      </c>
      <c r="D8866" s="2" t="str">
        <f t="shared" si="144"/>
        <v>Error?</v>
      </c>
      <c r="E8866" s="4" t="s">
        <v>1683</v>
      </c>
    </row>
    <row r="8867" spans="1:5">
      <c r="A8867">
        <v>8808</v>
      </c>
      <c r="B8867" s="127">
        <f>'CARES CRRSA ARP 28-31'!J62</f>
        <v>0</v>
      </c>
      <c r="D8867" s="2" t="str">
        <f t="shared" si="144"/>
        <v>Error?</v>
      </c>
      <c r="E8867" s="4" t="s">
        <v>1683</v>
      </c>
    </row>
    <row r="8868" spans="1:5">
      <c r="A8868">
        <v>8809</v>
      </c>
      <c r="B8868" s="127">
        <f>'CARES CRRSA ARP 28-31'!L62</f>
        <v>0</v>
      </c>
      <c r="D8868" s="2" t="str">
        <f t="shared" si="144"/>
        <v>Error?</v>
      </c>
      <c r="E8868" s="4" t="s">
        <v>1683</v>
      </c>
    </row>
    <row r="8869" spans="1:5">
      <c r="A8869">
        <v>8810</v>
      </c>
      <c r="B8869" s="127">
        <f>'CARES CRRSA ARP 28-31'!D65</f>
        <v>0</v>
      </c>
      <c r="D8869" s="2" t="str">
        <f t="shared" si="144"/>
        <v>Error?</v>
      </c>
      <c r="E8869" s="4" t="s">
        <v>1683</v>
      </c>
    </row>
    <row r="8870" spans="1:5">
      <c r="A8870">
        <v>8811</v>
      </c>
      <c r="B8870" s="127">
        <f>'CARES CRRSA ARP 28-31'!E65</f>
        <v>0</v>
      </c>
      <c r="D8870" s="2" t="str">
        <f t="shared" si="144"/>
        <v>Error?</v>
      </c>
      <c r="E8870" s="4" t="s">
        <v>1683</v>
      </c>
    </row>
    <row r="8871" spans="1:5">
      <c r="A8871">
        <v>8812</v>
      </c>
      <c r="B8871" s="127">
        <f>'CARES CRRSA ARP 28-31'!F65</f>
        <v>0</v>
      </c>
      <c r="D8871" s="2" t="str">
        <f t="shared" si="144"/>
        <v>Error?</v>
      </c>
      <c r="E8871" s="4" t="s">
        <v>1683</v>
      </c>
    </row>
    <row r="8872" spans="1:5">
      <c r="A8872">
        <v>8813</v>
      </c>
      <c r="B8872" s="127">
        <f>'CARES CRRSA ARP 28-31'!G65</f>
        <v>0</v>
      </c>
      <c r="D8872" s="2" t="str">
        <f t="shared" si="144"/>
        <v>Error?</v>
      </c>
      <c r="E8872" s="4" t="s">
        <v>1683</v>
      </c>
    </row>
    <row r="8873" spans="1:5">
      <c r="A8873">
        <v>8814</v>
      </c>
      <c r="B8873" s="127">
        <f>'CARES CRRSA ARP 28-31'!H65</f>
        <v>0</v>
      </c>
      <c r="D8873" s="2" t="str">
        <f t="shared" si="144"/>
        <v>Error?</v>
      </c>
      <c r="E8873" s="4" t="s">
        <v>1683</v>
      </c>
    </row>
    <row r="8874" spans="1:5">
      <c r="A8874">
        <v>8815</v>
      </c>
      <c r="B8874" s="127">
        <f>'CARES CRRSA ARP 28-31'!I65</f>
        <v>0</v>
      </c>
      <c r="D8874" s="2" t="str">
        <f t="shared" si="144"/>
        <v>Error?</v>
      </c>
      <c r="E8874" s="4" t="s">
        <v>1683</v>
      </c>
    </row>
    <row r="8875" spans="1:5">
      <c r="A8875">
        <v>8816</v>
      </c>
      <c r="B8875" s="127">
        <f>'CARES CRRSA ARP 28-31'!J65</f>
        <v>0</v>
      </c>
      <c r="D8875" s="2" t="str">
        <f t="shared" si="144"/>
        <v>Error?</v>
      </c>
      <c r="E8875" s="4" t="s">
        <v>1683</v>
      </c>
    </row>
    <row r="8876" spans="1:5">
      <c r="A8876">
        <v>8817</v>
      </c>
      <c r="B8876" s="127">
        <f>'CARES CRRSA ARP 28-31'!L65</f>
        <v>0</v>
      </c>
      <c r="D8876" s="2" t="str">
        <f t="shared" si="144"/>
        <v>Error?</v>
      </c>
      <c r="E8876" s="4" t="s">
        <v>1683</v>
      </c>
    </row>
    <row r="8877" spans="1:5">
      <c r="A8877">
        <v>8818</v>
      </c>
      <c r="B8877" s="127">
        <f>'CARES CRRSA ARP 28-31'!D66</f>
        <v>0</v>
      </c>
      <c r="D8877" s="2" t="str">
        <f t="shared" si="144"/>
        <v>Error?</v>
      </c>
      <c r="E8877" s="4" t="s">
        <v>1683</v>
      </c>
    </row>
    <row r="8878" spans="1:5">
      <c r="A8878">
        <v>8819</v>
      </c>
      <c r="B8878" s="127">
        <f>'CARES CRRSA ARP 28-31'!E66</f>
        <v>0</v>
      </c>
      <c r="D8878" s="2" t="str">
        <f t="shared" si="144"/>
        <v>Error?</v>
      </c>
      <c r="E8878" s="4" t="s">
        <v>1683</v>
      </c>
    </row>
    <row r="8879" spans="1:5">
      <c r="A8879">
        <v>8820</v>
      </c>
      <c r="B8879" s="127">
        <f>'CARES CRRSA ARP 28-31'!F66</f>
        <v>0</v>
      </c>
      <c r="D8879" s="2" t="str">
        <f t="shared" si="144"/>
        <v>Error?</v>
      </c>
      <c r="E8879" s="4" t="s">
        <v>1683</v>
      </c>
    </row>
    <row r="8880" spans="1:5">
      <c r="A8880">
        <v>8821</v>
      </c>
      <c r="B8880" s="127">
        <f>'CARES CRRSA ARP 28-31'!G66</f>
        <v>0</v>
      </c>
      <c r="D8880" s="2" t="str">
        <f t="shared" si="144"/>
        <v>Error?</v>
      </c>
      <c r="E8880" s="4" t="s">
        <v>1683</v>
      </c>
    </row>
    <row r="8881" spans="1:5">
      <c r="A8881">
        <v>8822</v>
      </c>
      <c r="B8881" s="127">
        <f>'CARES CRRSA ARP 28-31'!H66</f>
        <v>0</v>
      </c>
      <c r="D8881" s="2" t="str">
        <f t="shared" si="144"/>
        <v>Error?</v>
      </c>
      <c r="E8881" s="4" t="s">
        <v>1683</v>
      </c>
    </row>
    <row r="8882" spans="1:5">
      <c r="A8882">
        <v>8823</v>
      </c>
      <c r="B8882" s="127">
        <f>'CARES CRRSA ARP 28-31'!I66</f>
        <v>0</v>
      </c>
      <c r="D8882" s="2" t="str">
        <f t="shared" si="144"/>
        <v>Error?</v>
      </c>
      <c r="E8882" s="4" t="s">
        <v>1683</v>
      </c>
    </row>
    <row r="8883" spans="1:5">
      <c r="A8883">
        <v>8824</v>
      </c>
      <c r="B8883" s="127">
        <f>'CARES CRRSA ARP 28-31'!J66</f>
        <v>0</v>
      </c>
      <c r="D8883" s="2" t="str">
        <f t="shared" si="144"/>
        <v>Error?</v>
      </c>
      <c r="E8883" s="4" t="s">
        <v>1683</v>
      </c>
    </row>
    <row r="8884" spans="1:5">
      <c r="A8884">
        <v>8825</v>
      </c>
      <c r="B8884" s="127">
        <f>'CARES CRRSA ARP 28-31'!L66</f>
        <v>0</v>
      </c>
      <c r="D8884" s="2" t="str">
        <f t="shared" si="144"/>
        <v>Error?</v>
      </c>
      <c r="E8884" s="4" t="s">
        <v>1683</v>
      </c>
    </row>
    <row r="8885" spans="1:5">
      <c r="A8885">
        <v>8826</v>
      </c>
      <c r="B8885" s="127">
        <f>'CARES CRRSA ARP 28-31'!D67</f>
        <v>0</v>
      </c>
      <c r="D8885" s="2" t="str">
        <f t="shared" si="144"/>
        <v>Error?</v>
      </c>
      <c r="E8885" s="4" t="s">
        <v>1683</v>
      </c>
    </row>
    <row r="8886" spans="1:5">
      <c r="A8886">
        <v>8827</v>
      </c>
      <c r="B8886" s="127">
        <f>'CARES CRRSA ARP 28-31'!E67</f>
        <v>0</v>
      </c>
      <c r="D8886" s="2" t="str">
        <f t="shared" si="144"/>
        <v>Error?</v>
      </c>
      <c r="E8886" s="4" t="s">
        <v>1683</v>
      </c>
    </row>
    <row r="8887" spans="1:5">
      <c r="A8887">
        <v>8828</v>
      </c>
      <c r="B8887" s="127">
        <f>'CARES CRRSA ARP 28-31'!F67</f>
        <v>0</v>
      </c>
      <c r="D8887" s="2" t="str">
        <f t="shared" si="144"/>
        <v>Error?</v>
      </c>
      <c r="E8887" s="4" t="s">
        <v>1683</v>
      </c>
    </row>
    <row r="8888" spans="1:5">
      <c r="A8888">
        <v>8829</v>
      </c>
      <c r="B8888" s="127">
        <f>'CARES CRRSA ARP 28-31'!G67</f>
        <v>0</v>
      </c>
      <c r="D8888" s="2" t="str">
        <f t="shared" si="144"/>
        <v>Error?</v>
      </c>
      <c r="E8888" s="4" t="s">
        <v>1683</v>
      </c>
    </row>
    <row r="8889" spans="1:5">
      <c r="A8889">
        <v>8830</v>
      </c>
      <c r="B8889" s="127">
        <f>'CARES CRRSA ARP 28-31'!H67</f>
        <v>0</v>
      </c>
      <c r="D8889" s="2" t="str">
        <f t="shared" si="144"/>
        <v>Error?</v>
      </c>
      <c r="E8889" s="4" t="s">
        <v>1683</v>
      </c>
    </row>
    <row r="8890" spans="1:5">
      <c r="A8890">
        <v>8831</v>
      </c>
      <c r="B8890" s="127">
        <f>'CARES CRRSA ARP 28-31'!I67</f>
        <v>0</v>
      </c>
      <c r="D8890" s="2" t="str">
        <f t="shared" si="144"/>
        <v>Error?</v>
      </c>
      <c r="E8890" s="4" t="s">
        <v>1683</v>
      </c>
    </row>
    <row r="8891" spans="1:5">
      <c r="A8891">
        <v>8832</v>
      </c>
      <c r="B8891" s="127">
        <f>'CARES CRRSA ARP 28-31'!J67</f>
        <v>0</v>
      </c>
      <c r="D8891" s="2" t="str">
        <f t="shared" si="144"/>
        <v>Error?</v>
      </c>
      <c r="E8891" s="4" t="s">
        <v>1683</v>
      </c>
    </row>
    <row r="8892" spans="1:5">
      <c r="A8892">
        <v>8833</v>
      </c>
      <c r="B8892" s="127">
        <f>'CARES CRRSA ARP 28-31'!L67</f>
        <v>0</v>
      </c>
      <c r="D8892" s="2" t="str">
        <f t="shared" si="144"/>
        <v>Error?</v>
      </c>
      <c r="E8892" s="4" t="s">
        <v>1683</v>
      </c>
    </row>
    <row r="8893" spans="1:5">
      <c r="A8893">
        <v>8834</v>
      </c>
      <c r="B8893" s="127">
        <f>'CARES CRRSA ARP 28-31'!F70</f>
        <v>0</v>
      </c>
      <c r="D8893" s="2" t="str">
        <f t="shared" ref="D8893:D8956" si="145">IF(ISBLANK(B8893),"OK",IF(A8893-B8893=0,"OK","Error?"))</f>
        <v>Error?</v>
      </c>
      <c r="E8893" s="4" t="s">
        <v>1683</v>
      </c>
    </row>
    <row r="8894" spans="1:5">
      <c r="A8894">
        <v>8835</v>
      </c>
      <c r="B8894" s="127">
        <f>'CARES CRRSA ARP 28-31'!G70</f>
        <v>0</v>
      </c>
      <c r="D8894" s="2" t="str">
        <f t="shared" si="145"/>
        <v>Error?</v>
      </c>
      <c r="E8894" s="4" t="s">
        <v>1683</v>
      </c>
    </row>
    <row r="8895" spans="1:5">
      <c r="A8895">
        <v>8836</v>
      </c>
      <c r="B8895" s="127">
        <f>'CARES CRRSA ARP 28-31'!H70</f>
        <v>0</v>
      </c>
      <c r="D8895" s="2" t="str">
        <f t="shared" si="145"/>
        <v>Error?</v>
      </c>
      <c r="E8895" s="4" t="s">
        <v>1683</v>
      </c>
    </row>
    <row r="8896" spans="1:5">
      <c r="A8896">
        <v>8837</v>
      </c>
      <c r="B8896" s="127">
        <f>'CARES CRRSA ARP 28-31'!J70</f>
        <v>0</v>
      </c>
      <c r="D8896" s="2" t="str">
        <f t="shared" si="145"/>
        <v>Error?</v>
      </c>
      <c r="E8896" s="4" t="s">
        <v>1683</v>
      </c>
    </row>
    <row r="8897" spans="1:5">
      <c r="A8897">
        <v>8838</v>
      </c>
      <c r="B8897" s="127">
        <f>'CARES CRRSA ARP 28-31'!L70</f>
        <v>0</v>
      </c>
      <c r="D8897" s="2" t="str">
        <f t="shared" si="145"/>
        <v>Error?</v>
      </c>
      <c r="E8897" s="4" t="s">
        <v>1683</v>
      </c>
    </row>
    <row r="8898" spans="1:5">
      <c r="A8898">
        <v>8839</v>
      </c>
      <c r="B8898" s="127">
        <f>'CARES CRRSA ARP 28-31'!F71</f>
        <v>0</v>
      </c>
      <c r="D8898" s="2" t="str">
        <f t="shared" si="145"/>
        <v>Error?</v>
      </c>
      <c r="E8898" s="4" t="s">
        <v>1683</v>
      </c>
    </row>
    <row r="8899" spans="1:5">
      <c r="A8899">
        <v>8840</v>
      </c>
      <c r="B8899" s="127">
        <f>'CARES CRRSA ARP 28-31'!G71</f>
        <v>0</v>
      </c>
      <c r="D8899" s="2" t="str">
        <f t="shared" si="145"/>
        <v>Error?</v>
      </c>
      <c r="E8899" s="4" t="s">
        <v>1683</v>
      </c>
    </row>
    <row r="8900" spans="1:5">
      <c r="A8900">
        <v>8841</v>
      </c>
      <c r="B8900" s="127">
        <f>'CARES CRRSA ARP 28-31'!H71</f>
        <v>0</v>
      </c>
      <c r="D8900" s="2" t="str">
        <f t="shared" si="145"/>
        <v>Error?</v>
      </c>
      <c r="E8900" s="4" t="s">
        <v>1683</v>
      </c>
    </row>
    <row r="8901" spans="1:5">
      <c r="A8901">
        <v>8842</v>
      </c>
      <c r="B8901" s="127">
        <f>'CARES CRRSA ARP 28-31'!J71</f>
        <v>0</v>
      </c>
      <c r="D8901" s="2" t="str">
        <f t="shared" si="145"/>
        <v>Error?</v>
      </c>
      <c r="E8901" s="4" t="s">
        <v>1683</v>
      </c>
    </row>
    <row r="8902" spans="1:5">
      <c r="A8902">
        <v>8843</v>
      </c>
      <c r="B8902" s="127">
        <f>'CARES CRRSA ARP 28-31'!L71</f>
        <v>0</v>
      </c>
      <c r="D8902" s="2" t="str">
        <f t="shared" si="145"/>
        <v>Error?</v>
      </c>
      <c r="E8902" s="4" t="s">
        <v>1683</v>
      </c>
    </row>
    <row r="8903" spans="1:5">
      <c r="A8903">
        <v>8844</v>
      </c>
      <c r="B8903" s="127">
        <f>'CARES CRRSA ARP 28-31'!F72</f>
        <v>0</v>
      </c>
      <c r="D8903" s="2" t="str">
        <f t="shared" si="145"/>
        <v>Error?</v>
      </c>
      <c r="E8903" s="4" t="s">
        <v>1683</v>
      </c>
    </row>
    <row r="8904" spans="1:5">
      <c r="A8904">
        <v>8845</v>
      </c>
      <c r="B8904" s="127">
        <f>'CARES CRRSA ARP 28-31'!G72</f>
        <v>0</v>
      </c>
      <c r="D8904" s="2" t="str">
        <f t="shared" si="145"/>
        <v>Error?</v>
      </c>
      <c r="E8904" s="4" t="s">
        <v>1683</v>
      </c>
    </row>
    <row r="8905" spans="1:5">
      <c r="A8905">
        <v>8846</v>
      </c>
      <c r="B8905" s="127">
        <f>'CARES CRRSA ARP 28-31'!H72</f>
        <v>0</v>
      </c>
      <c r="D8905" s="2" t="str">
        <f t="shared" si="145"/>
        <v>Error?</v>
      </c>
      <c r="E8905" s="4" t="s">
        <v>1683</v>
      </c>
    </row>
    <row r="8906" spans="1:5">
      <c r="A8906">
        <v>8847</v>
      </c>
      <c r="B8906" s="127">
        <f>'CARES CRRSA ARP 28-31'!J72</f>
        <v>0</v>
      </c>
      <c r="D8906" s="2" t="str">
        <f t="shared" si="145"/>
        <v>Error?</v>
      </c>
      <c r="E8906" s="4" t="s">
        <v>1683</v>
      </c>
    </row>
    <row r="8907" spans="1:5">
      <c r="A8907">
        <v>8848</v>
      </c>
      <c r="B8907" s="127">
        <f>'CARES CRRSA ARP 28-31'!L72</f>
        <v>0</v>
      </c>
      <c r="D8907" s="2" t="str">
        <f t="shared" si="145"/>
        <v>Error?</v>
      </c>
      <c r="E8907" s="4" t="s">
        <v>1683</v>
      </c>
    </row>
    <row r="8908" spans="1:5">
      <c r="A8908">
        <v>8849</v>
      </c>
      <c r="B8908" s="127">
        <f>'CARES CRRSA ARP 28-31'!D79</f>
        <v>0</v>
      </c>
      <c r="D8908" s="2" t="str">
        <f t="shared" si="145"/>
        <v>Error?</v>
      </c>
      <c r="E8908" s="4" t="s">
        <v>1683</v>
      </c>
    </row>
    <row r="8909" spans="1:5">
      <c r="A8909">
        <v>8850</v>
      </c>
      <c r="B8909" s="127">
        <f>'CARES CRRSA ARP 28-31'!E79</f>
        <v>0</v>
      </c>
      <c r="D8909" s="2" t="str">
        <f t="shared" si="145"/>
        <v>Error?</v>
      </c>
      <c r="E8909" s="4" t="s">
        <v>1683</v>
      </c>
    </row>
    <row r="8910" spans="1:5">
      <c r="A8910">
        <v>8851</v>
      </c>
      <c r="B8910" s="127">
        <f>'CARES CRRSA ARP 28-31'!F79</f>
        <v>0</v>
      </c>
      <c r="D8910" s="2" t="str">
        <f t="shared" si="145"/>
        <v>Error?</v>
      </c>
      <c r="E8910" s="4" t="s">
        <v>1683</v>
      </c>
    </row>
    <row r="8911" spans="1:5">
      <c r="A8911">
        <v>8852</v>
      </c>
      <c r="B8911" s="127">
        <f>'CARES CRRSA ARP 28-31'!G79</f>
        <v>32712</v>
      </c>
      <c r="D8911" s="2" t="str">
        <f t="shared" si="145"/>
        <v>Error?</v>
      </c>
      <c r="E8911" s="4" t="s">
        <v>1683</v>
      </c>
    </row>
    <row r="8912" spans="1:5">
      <c r="A8912">
        <v>8853</v>
      </c>
      <c r="B8912" s="127">
        <f>'CARES CRRSA ARP 28-31'!H79</f>
        <v>0</v>
      </c>
      <c r="D8912" s="2" t="str">
        <f t="shared" si="145"/>
        <v>Error?</v>
      </c>
      <c r="E8912" s="4" t="s">
        <v>1683</v>
      </c>
    </row>
    <row r="8913" spans="1:5">
      <c r="A8913">
        <v>8854</v>
      </c>
      <c r="B8913" s="127">
        <f>'CARES CRRSA ARP 28-31'!I79</f>
        <v>0</v>
      </c>
      <c r="D8913" s="2" t="str">
        <f t="shared" si="145"/>
        <v>Error?</v>
      </c>
      <c r="E8913" s="4" t="s">
        <v>1683</v>
      </c>
    </row>
    <row r="8914" spans="1:5">
      <c r="A8914">
        <v>8855</v>
      </c>
      <c r="B8914" s="127">
        <f>'CARES CRRSA ARP 28-31'!J79</f>
        <v>0</v>
      </c>
      <c r="D8914" s="2" t="str">
        <f t="shared" si="145"/>
        <v>Error?</v>
      </c>
      <c r="E8914" s="4" t="s">
        <v>1683</v>
      </c>
    </row>
    <row r="8915" spans="1:5">
      <c r="A8915">
        <v>8856</v>
      </c>
      <c r="B8915" s="127">
        <f>'CARES CRRSA ARP 28-31'!L79</f>
        <v>32712</v>
      </c>
      <c r="D8915" s="2" t="str">
        <f t="shared" si="145"/>
        <v>Error?</v>
      </c>
      <c r="E8915" s="4" t="s">
        <v>1683</v>
      </c>
    </row>
    <row r="8916" spans="1:5">
      <c r="A8916">
        <v>8857</v>
      </c>
      <c r="B8916" s="127">
        <f>'CARES CRRSA ARP 28-31'!D80</f>
        <v>0</v>
      </c>
      <c r="D8916" s="2" t="str">
        <f t="shared" si="145"/>
        <v>Error?</v>
      </c>
      <c r="E8916" s="4" t="s">
        <v>1683</v>
      </c>
    </row>
    <row r="8917" spans="1:5">
      <c r="A8917">
        <v>8858</v>
      </c>
      <c r="B8917" s="127">
        <f>'CARES CRRSA ARP 28-31'!E80</f>
        <v>0</v>
      </c>
      <c r="D8917" s="2" t="str">
        <f t="shared" si="145"/>
        <v>Error?</v>
      </c>
      <c r="E8917" s="4" t="s">
        <v>1683</v>
      </c>
    </row>
    <row r="8918" spans="1:5">
      <c r="A8918">
        <v>8859</v>
      </c>
      <c r="B8918" s="127">
        <f>'CARES CRRSA ARP 28-31'!F80</f>
        <v>111143</v>
      </c>
      <c r="D8918" s="2" t="str">
        <f t="shared" si="145"/>
        <v>Error?</v>
      </c>
      <c r="E8918" s="4" t="s">
        <v>1683</v>
      </c>
    </row>
    <row r="8919" spans="1:5">
      <c r="A8919">
        <v>8860</v>
      </c>
      <c r="B8919" s="127">
        <f>'CARES CRRSA ARP 28-31'!G80</f>
        <v>0</v>
      </c>
      <c r="D8919" s="2" t="str">
        <f t="shared" si="145"/>
        <v>Error?</v>
      </c>
      <c r="E8919" s="4" t="s">
        <v>1683</v>
      </c>
    </row>
    <row r="8920" spans="1:5">
      <c r="A8920">
        <v>8861</v>
      </c>
      <c r="B8920" s="127">
        <f>'CARES CRRSA ARP 28-31'!H80</f>
        <v>0</v>
      </c>
      <c r="D8920" s="2" t="str">
        <f t="shared" si="145"/>
        <v>Error?</v>
      </c>
      <c r="E8920" s="4" t="s">
        <v>1683</v>
      </c>
    </row>
    <row r="8921" spans="1:5">
      <c r="A8921">
        <v>8862</v>
      </c>
      <c r="B8921" s="127">
        <f>'CARES CRRSA ARP 28-31'!I80</f>
        <v>0</v>
      </c>
      <c r="D8921" s="2" t="str">
        <f t="shared" si="145"/>
        <v>Error?</v>
      </c>
      <c r="E8921" s="4" t="s">
        <v>1683</v>
      </c>
    </row>
    <row r="8922" spans="1:5">
      <c r="A8922">
        <v>8863</v>
      </c>
      <c r="B8922" s="127">
        <f>'CARES CRRSA ARP 28-31'!J80</f>
        <v>0</v>
      </c>
      <c r="D8922" s="2" t="str">
        <f t="shared" si="145"/>
        <v>Error?</v>
      </c>
      <c r="E8922" s="4" t="s">
        <v>1683</v>
      </c>
    </row>
    <row r="8923" spans="1:5">
      <c r="A8923">
        <v>8864</v>
      </c>
      <c r="B8923" s="127">
        <f>'CARES CRRSA ARP 28-31'!L80</f>
        <v>111143</v>
      </c>
      <c r="D8923" s="2" t="str">
        <f t="shared" si="145"/>
        <v>Error?</v>
      </c>
      <c r="E8923" s="4" t="s">
        <v>1683</v>
      </c>
    </row>
    <row r="8924" spans="1:5">
      <c r="A8924">
        <v>8865</v>
      </c>
      <c r="B8924" s="127">
        <f>'CARES CRRSA ARP 28-31'!D83</f>
        <v>0</v>
      </c>
      <c r="D8924" s="2" t="str">
        <f t="shared" si="145"/>
        <v>Error?</v>
      </c>
      <c r="E8924" s="4" t="s">
        <v>1683</v>
      </c>
    </row>
    <row r="8925" spans="1:5">
      <c r="A8925">
        <v>8866</v>
      </c>
      <c r="B8925" s="127">
        <f>'CARES CRRSA ARP 28-31'!E83</f>
        <v>0</v>
      </c>
      <c r="D8925" s="2" t="str">
        <f t="shared" si="145"/>
        <v>Error?</v>
      </c>
      <c r="E8925" s="4" t="s">
        <v>1683</v>
      </c>
    </row>
    <row r="8926" spans="1:5">
      <c r="A8926">
        <v>8867</v>
      </c>
      <c r="B8926" s="127">
        <f>'CARES CRRSA ARP 28-31'!F83</f>
        <v>0</v>
      </c>
      <c r="D8926" s="2" t="str">
        <f t="shared" si="145"/>
        <v>Error?</v>
      </c>
      <c r="E8926" s="4" t="s">
        <v>1683</v>
      </c>
    </row>
    <row r="8927" spans="1:5">
      <c r="A8927">
        <v>8868</v>
      </c>
      <c r="B8927" s="127">
        <f>'CARES CRRSA ARP 28-31'!G83</f>
        <v>0</v>
      </c>
      <c r="D8927" s="2" t="str">
        <f t="shared" si="145"/>
        <v>Error?</v>
      </c>
      <c r="E8927" s="4" t="s">
        <v>1683</v>
      </c>
    </row>
    <row r="8928" spans="1:5">
      <c r="A8928">
        <v>8869</v>
      </c>
      <c r="B8928" s="127">
        <f>'CARES CRRSA ARP 28-31'!H83</f>
        <v>0</v>
      </c>
      <c r="D8928" s="2" t="str">
        <f t="shared" si="145"/>
        <v>Error?</v>
      </c>
      <c r="E8928" s="4" t="s">
        <v>1683</v>
      </c>
    </row>
    <row r="8929" spans="1:5">
      <c r="A8929">
        <v>8870</v>
      </c>
      <c r="B8929" s="127">
        <f>'CARES CRRSA ARP 28-31'!I83</f>
        <v>0</v>
      </c>
      <c r="D8929" s="2" t="str">
        <f t="shared" si="145"/>
        <v>Error?</v>
      </c>
      <c r="E8929" s="4" t="s">
        <v>1683</v>
      </c>
    </row>
    <row r="8930" spans="1:5">
      <c r="A8930">
        <v>8871</v>
      </c>
      <c r="B8930" s="127">
        <f>'CARES CRRSA ARP 28-31'!J83</f>
        <v>0</v>
      </c>
      <c r="D8930" s="2" t="str">
        <f t="shared" si="145"/>
        <v>Error?</v>
      </c>
      <c r="E8930" s="4" t="s">
        <v>1683</v>
      </c>
    </row>
    <row r="8931" spans="1:5">
      <c r="A8931">
        <v>8872</v>
      </c>
      <c r="B8931" s="127">
        <f>'CARES CRRSA ARP 28-31'!L83</f>
        <v>0</v>
      </c>
      <c r="D8931" s="2" t="str">
        <f t="shared" si="145"/>
        <v>Error?</v>
      </c>
      <c r="E8931" s="4" t="s">
        <v>1683</v>
      </c>
    </row>
    <row r="8932" spans="1:5">
      <c r="A8932">
        <v>8873</v>
      </c>
      <c r="B8932" s="127">
        <f>'CARES CRRSA ARP 28-31'!D84</f>
        <v>0</v>
      </c>
      <c r="D8932" s="2" t="str">
        <f t="shared" si="145"/>
        <v>Error?</v>
      </c>
      <c r="E8932" s="4" t="s">
        <v>1683</v>
      </c>
    </row>
    <row r="8933" spans="1:5">
      <c r="A8933">
        <v>8874</v>
      </c>
      <c r="B8933" s="127">
        <f>'CARES CRRSA ARP 28-31'!E84</f>
        <v>0</v>
      </c>
      <c r="D8933" s="2" t="str">
        <f t="shared" si="145"/>
        <v>Error?</v>
      </c>
      <c r="E8933" s="4" t="s">
        <v>1683</v>
      </c>
    </row>
    <row r="8934" spans="1:5">
      <c r="A8934">
        <v>8875</v>
      </c>
      <c r="B8934" s="127">
        <f>'CARES CRRSA ARP 28-31'!F84</f>
        <v>3200</v>
      </c>
      <c r="D8934" s="2" t="str">
        <f t="shared" si="145"/>
        <v>Error?</v>
      </c>
      <c r="E8934" s="4" t="s">
        <v>1683</v>
      </c>
    </row>
    <row r="8935" spans="1:5">
      <c r="A8935">
        <v>8876</v>
      </c>
      <c r="B8935" s="127">
        <f>'CARES CRRSA ARP 28-31'!G84</f>
        <v>0</v>
      </c>
      <c r="D8935" s="2" t="str">
        <f t="shared" si="145"/>
        <v>Error?</v>
      </c>
      <c r="E8935" s="4" t="s">
        <v>1683</v>
      </c>
    </row>
    <row r="8936" spans="1:5">
      <c r="A8936">
        <v>8877</v>
      </c>
      <c r="B8936" s="127">
        <f>'CARES CRRSA ARP 28-31'!H84</f>
        <v>0</v>
      </c>
      <c r="D8936" s="2" t="str">
        <f t="shared" si="145"/>
        <v>Error?</v>
      </c>
      <c r="E8936" s="4" t="s">
        <v>1683</v>
      </c>
    </row>
    <row r="8937" spans="1:5">
      <c r="A8937">
        <v>8878</v>
      </c>
      <c r="B8937" s="127">
        <f>'CARES CRRSA ARP 28-31'!I84</f>
        <v>0</v>
      </c>
      <c r="D8937" s="2" t="str">
        <f t="shared" si="145"/>
        <v>Error?</v>
      </c>
      <c r="E8937" s="4" t="s">
        <v>1683</v>
      </c>
    </row>
    <row r="8938" spans="1:5">
      <c r="A8938">
        <v>8879</v>
      </c>
      <c r="B8938" s="127">
        <f>'CARES CRRSA ARP 28-31'!J84</f>
        <v>0</v>
      </c>
      <c r="D8938" s="2" t="str">
        <f t="shared" si="145"/>
        <v>Error?</v>
      </c>
      <c r="E8938" s="4" t="s">
        <v>1683</v>
      </c>
    </row>
    <row r="8939" spans="1:5">
      <c r="A8939">
        <v>8880</v>
      </c>
      <c r="B8939" s="127">
        <f>'CARES CRRSA ARP 28-31'!L84</f>
        <v>3200</v>
      </c>
      <c r="D8939" s="2" t="str">
        <f t="shared" si="145"/>
        <v>Error?</v>
      </c>
      <c r="E8939" s="4" t="s">
        <v>1683</v>
      </c>
    </row>
    <row r="8940" spans="1:5">
      <c r="A8940">
        <v>8881</v>
      </c>
      <c r="B8940" s="127">
        <f>'CARES CRRSA ARP 28-31'!D85</f>
        <v>0</v>
      </c>
      <c r="D8940" s="2" t="str">
        <f t="shared" si="145"/>
        <v>Error?</v>
      </c>
      <c r="E8940" s="4" t="s">
        <v>1683</v>
      </c>
    </row>
    <row r="8941" spans="1:5">
      <c r="A8941">
        <v>8882</v>
      </c>
      <c r="B8941" s="127">
        <f>'CARES CRRSA ARP 28-31'!E85</f>
        <v>0</v>
      </c>
      <c r="D8941" s="2" t="str">
        <f t="shared" si="145"/>
        <v>Error?</v>
      </c>
      <c r="E8941" s="4" t="s">
        <v>1683</v>
      </c>
    </row>
    <row r="8942" spans="1:5">
      <c r="A8942">
        <v>8883</v>
      </c>
      <c r="B8942" s="127">
        <f>'CARES CRRSA ARP 28-31'!F85</f>
        <v>0</v>
      </c>
      <c r="D8942" s="2" t="str">
        <f t="shared" si="145"/>
        <v>Error?</v>
      </c>
      <c r="E8942" s="4" t="s">
        <v>1683</v>
      </c>
    </row>
    <row r="8943" spans="1:5">
      <c r="A8943">
        <v>8884</v>
      </c>
      <c r="B8943" s="127">
        <f>'CARES CRRSA ARP 28-31'!G85</f>
        <v>0</v>
      </c>
      <c r="D8943" s="2" t="str">
        <f t="shared" si="145"/>
        <v>Error?</v>
      </c>
      <c r="E8943" s="4" t="s">
        <v>1683</v>
      </c>
    </row>
    <row r="8944" spans="1:5">
      <c r="A8944">
        <v>8885</v>
      </c>
      <c r="B8944" s="127">
        <f>'CARES CRRSA ARP 28-31'!H85</f>
        <v>0</v>
      </c>
      <c r="D8944" s="2" t="str">
        <f t="shared" si="145"/>
        <v>Error?</v>
      </c>
      <c r="E8944" s="4" t="s">
        <v>1683</v>
      </c>
    </row>
    <row r="8945" spans="1:5">
      <c r="A8945">
        <v>8886</v>
      </c>
      <c r="B8945" s="127">
        <f>'CARES CRRSA ARP 28-31'!I85</f>
        <v>0</v>
      </c>
      <c r="D8945" s="2" t="str">
        <f t="shared" si="145"/>
        <v>Error?</v>
      </c>
      <c r="E8945" s="4" t="s">
        <v>1683</v>
      </c>
    </row>
    <row r="8946" spans="1:5">
      <c r="A8946">
        <v>8887</v>
      </c>
      <c r="B8946" s="127">
        <f>'CARES CRRSA ARP 28-31'!J85</f>
        <v>0</v>
      </c>
      <c r="D8946" s="2" t="str">
        <f t="shared" si="145"/>
        <v>Error?</v>
      </c>
      <c r="E8946" s="4" t="s">
        <v>1683</v>
      </c>
    </row>
    <row r="8947" spans="1:5">
      <c r="A8947">
        <v>8888</v>
      </c>
      <c r="B8947" s="127">
        <f>'CARES CRRSA ARP 28-31'!L85</f>
        <v>0</v>
      </c>
      <c r="D8947" s="2" t="str">
        <f t="shared" si="145"/>
        <v>Error?</v>
      </c>
      <c r="E8947" s="4" t="s">
        <v>1683</v>
      </c>
    </row>
    <row r="8948" spans="1:5">
      <c r="A8948">
        <v>8889</v>
      </c>
      <c r="B8948" s="127">
        <f>'CARES CRRSA ARP 28-31'!F88</f>
        <v>0</v>
      </c>
      <c r="D8948" s="2" t="str">
        <f t="shared" si="145"/>
        <v>Error?</v>
      </c>
      <c r="E8948" s="4" t="s">
        <v>1683</v>
      </c>
    </row>
    <row r="8949" spans="1:5">
      <c r="A8949">
        <v>8890</v>
      </c>
      <c r="B8949" s="127">
        <f>'CARES CRRSA ARP 28-31'!G88</f>
        <v>0</v>
      </c>
      <c r="D8949" s="2" t="str">
        <f t="shared" si="145"/>
        <v>Error?</v>
      </c>
      <c r="E8949" s="4" t="s">
        <v>1683</v>
      </c>
    </row>
    <row r="8950" spans="1:5">
      <c r="A8950">
        <v>8891</v>
      </c>
      <c r="B8950" s="127">
        <f>'CARES CRRSA ARP 28-31'!H88</f>
        <v>0</v>
      </c>
      <c r="D8950" s="2" t="str">
        <f t="shared" si="145"/>
        <v>Error?</v>
      </c>
      <c r="E8950" s="4" t="s">
        <v>1683</v>
      </c>
    </row>
    <row r="8951" spans="1:5">
      <c r="A8951">
        <v>8892</v>
      </c>
      <c r="B8951" s="127">
        <f>'CARES CRRSA ARP 28-31'!J88</f>
        <v>0</v>
      </c>
      <c r="D8951" s="2" t="str">
        <f t="shared" si="145"/>
        <v>Error?</v>
      </c>
      <c r="E8951" s="4" t="s">
        <v>1683</v>
      </c>
    </row>
    <row r="8952" spans="1:5">
      <c r="A8952">
        <v>8893</v>
      </c>
      <c r="B8952" s="127">
        <f>'CARES CRRSA ARP 28-31'!L88</f>
        <v>0</v>
      </c>
      <c r="D8952" s="2" t="str">
        <f t="shared" si="145"/>
        <v>Error?</v>
      </c>
      <c r="E8952" s="4" t="s">
        <v>1683</v>
      </c>
    </row>
    <row r="8953" spans="1:5">
      <c r="A8953">
        <v>8894</v>
      </c>
      <c r="B8953" s="127">
        <f>'CARES CRRSA ARP 28-31'!F89</f>
        <v>0</v>
      </c>
      <c r="D8953" s="2" t="str">
        <f t="shared" si="145"/>
        <v>Error?</v>
      </c>
      <c r="E8953" s="4" t="s">
        <v>1683</v>
      </c>
    </row>
    <row r="8954" spans="1:5">
      <c r="A8954">
        <v>8895</v>
      </c>
      <c r="B8954" s="127">
        <f>'CARES CRRSA ARP 28-31'!G89</f>
        <v>0</v>
      </c>
      <c r="D8954" s="2" t="str">
        <f t="shared" si="145"/>
        <v>Error?</v>
      </c>
      <c r="E8954" s="4" t="s">
        <v>1683</v>
      </c>
    </row>
    <row r="8955" spans="1:5">
      <c r="A8955">
        <v>8896</v>
      </c>
      <c r="B8955" s="127">
        <f>'CARES CRRSA ARP 28-31'!H89</f>
        <v>0</v>
      </c>
      <c r="D8955" s="2" t="str">
        <f t="shared" si="145"/>
        <v>Error?</v>
      </c>
      <c r="E8955" s="4" t="s">
        <v>1683</v>
      </c>
    </row>
    <row r="8956" spans="1:5">
      <c r="A8956">
        <v>8897</v>
      </c>
      <c r="B8956" s="127">
        <f>'CARES CRRSA ARP 28-31'!J89</f>
        <v>0</v>
      </c>
      <c r="D8956" s="2" t="str">
        <f t="shared" si="145"/>
        <v>Error?</v>
      </c>
      <c r="E8956" s="4" t="s">
        <v>1683</v>
      </c>
    </row>
    <row r="8957" spans="1:5">
      <c r="A8957">
        <v>8898</v>
      </c>
      <c r="B8957" s="127">
        <f>'CARES CRRSA ARP 28-31'!L89</f>
        <v>0</v>
      </c>
      <c r="D8957" s="2" t="str">
        <f t="shared" ref="D8957:D9020" si="146">IF(ISBLANK(B8957),"OK",IF(A8957-B8957=0,"OK","Error?"))</f>
        <v>Error?</v>
      </c>
      <c r="E8957" s="4" t="s">
        <v>1683</v>
      </c>
    </row>
    <row r="8958" spans="1:5">
      <c r="A8958">
        <v>8899</v>
      </c>
      <c r="B8958" s="127">
        <f>'CARES CRRSA ARP 28-31'!F90</f>
        <v>0</v>
      </c>
      <c r="D8958" s="2" t="str">
        <f t="shared" si="146"/>
        <v>Error?</v>
      </c>
      <c r="E8958" s="4" t="s">
        <v>1683</v>
      </c>
    </row>
    <row r="8959" spans="1:5">
      <c r="A8959">
        <v>8900</v>
      </c>
      <c r="B8959" s="127">
        <f>'CARES CRRSA ARP 28-31'!G90</f>
        <v>0</v>
      </c>
      <c r="D8959" s="2" t="str">
        <f t="shared" si="146"/>
        <v>Error?</v>
      </c>
      <c r="E8959" s="4" t="s">
        <v>1683</v>
      </c>
    </row>
    <row r="8960" spans="1:5">
      <c r="A8960">
        <v>8901</v>
      </c>
      <c r="B8960" s="127">
        <f>'CARES CRRSA ARP 28-31'!H90</f>
        <v>0</v>
      </c>
      <c r="D8960" s="2" t="str">
        <f t="shared" si="146"/>
        <v>Error?</v>
      </c>
      <c r="E8960" s="4" t="s">
        <v>1683</v>
      </c>
    </row>
    <row r="8961" spans="1:5">
      <c r="A8961">
        <v>8902</v>
      </c>
      <c r="B8961" s="127">
        <f>'CARES CRRSA ARP 28-31'!J90</f>
        <v>0</v>
      </c>
      <c r="D8961" s="2" t="str">
        <f t="shared" si="146"/>
        <v>Error?</v>
      </c>
      <c r="E8961" s="4" t="s">
        <v>1683</v>
      </c>
    </row>
    <row r="8962" spans="1:5">
      <c r="A8962">
        <v>8903</v>
      </c>
      <c r="B8962" s="127">
        <f>'CARES CRRSA ARP 28-31'!L90</f>
        <v>0</v>
      </c>
      <c r="D8962" s="2" t="str">
        <f t="shared" si="146"/>
        <v>Error?</v>
      </c>
      <c r="E8962" s="4" t="s">
        <v>1683</v>
      </c>
    </row>
    <row r="8963" spans="1:5">
      <c r="A8963">
        <v>8904</v>
      </c>
      <c r="B8963" s="127">
        <f>'CARES CRRSA ARP 28-31'!D97</f>
        <v>0</v>
      </c>
      <c r="D8963" s="2" t="str">
        <f t="shared" si="146"/>
        <v>Error?</v>
      </c>
      <c r="E8963" s="4" t="s">
        <v>1683</v>
      </c>
    </row>
    <row r="8964" spans="1:5">
      <c r="A8964">
        <v>8905</v>
      </c>
      <c r="B8964" s="127">
        <f>'CARES CRRSA ARP 28-31'!E97</f>
        <v>0</v>
      </c>
      <c r="D8964" s="2" t="str">
        <f t="shared" si="146"/>
        <v>Error?</v>
      </c>
      <c r="E8964" s="4" t="s">
        <v>1683</v>
      </c>
    </row>
    <row r="8965" spans="1:5">
      <c r="A8965">
        <v>8906</v>
      </c>
      <c r="B8965" s="127">
        <f>'CARES CRRSA ARP 28-31'!F97</f>
        <v>0</v>
      </c>
      <c r="D8965" s="2" t="str">
        <f t="shared" si="146"/>
        <v>Error?</v>
      </c>
      <c r="E8965" s="4" t="s">
        <v>1683</v>
      </c>
    </row>
    <row r="8966" spans="1:5">
      <c r="A8966">
        <v>8907</v>
      </c>
      <c r="B8966" s="127">
        <f>'CARES CRRSA ARP 28-31'!G97</f>
        <v>0</v>
      </c>
      <c r="D8966" s="2" t="str">
        <f t="shared" si="146"/>
        <v>Error?</v>
      </c>
      <c r="E8966" s="4" t="s">
        <v>1683</v>
      </c>
    </row>
    <row r="8967" spans="1:5">
      <c r="A8967">
        <v>8908</v>
      </c>
      <c r="B8967" s="127">
        <f>'CARES CRRSA ARP 28-31'!H97</f>
        <v>0</v>
      </c>
      <c r="D8967" s="2" t="str">
        <f t="shared" si="146"/>
        <v>Error?</v>
      </c>
      <c r="E8967" s="4" t="s">
        <v>1683</v>
      </c>
    </row>
    <row r="8968" spans="1:5">
      <c r="A8968">
        <v>8909</v>
      </c>
      <c r="B8968" s="127">
        <f>'CARES CRRSA ARP 28-31'!I97</f>
        <v>0</v>
      </c>
      <c r="D8968" s="2" t="str">
        <f t="shared" si="146"/>
        <v>Error?</v>
      </c>
      <c r="E8968" s="4" t="s">
        <v>1683</v>
      </c>
    </row>
    <row r="8969" spans="1:5">
      <c r="A8969">
        <v>8910</v>
      </c>
      <c r="B8969" s="127">
        <f>'CARES CRRSA ARP 28-31'!J97</f>
        <v>0</v>
      </c>
      <c r="D8969" s="2" t="str">
        <f t="shared" si="146"/>
        <v>Error?</v>
      </c>
      <c r="E8969" s="4" t="s">
        <v>1683</v>
      </c>
    </row>
    <row r="8970" spans="1:5">
      <c r="A8970">
        <v>8911</v>
      </c>
      <c r="B8970" s="127">
        <f>'CARES CRRSA ARP 28-31'!L97</f>
        <v>0</v>
      </c>
      <c r="D8970" s="2" t="str">
        <f t="shared" si="146"/>
        <v>Error?</v>
      </c>
      <c r="E8970" s="4" t="s">
        <v>1683</v>
      </c>
    </row>
    <row r="8971" spans="1:5">
      <c r="A8971">
        <v>8912</v>
      </c>
      <c r="B8971" s="127">
        <f>'CARES CRRSA ARP 28-31'!D98</f>
        <v>0</v>
      </c>
      <c r="D8971" s="2" t="str">
        <f t="shared" si="146"/>
        <v>Error?</v>
      </c>
      <c r="E8971" s="4" t="s">
        <v>1683</v>
      </c>
    </row>
    <row r="8972" spans="1:5">
      <c r="A8972">
        <v>8913</v>
      </c>
      <c r="B8972" s="127">
        <f>'CARES CRRSA ARP 28-31'!E98</f>
        <v>0</v>
      </c>
      <c r="D8972" s="2" t="str">
        <f t="shared" si="146"/>
        <v>Error?</v>
      </c>
      <c r="E8972" s="4" t="s">
        <v>1683</v>
      </c>
    </row>
    <row r="8973" spans="1:5">
      <c r="A8973">
        <v>8914</v>
      </c>
      <c r="B8973" s="127">
        <f>'CARES CRRSA ARP 28-31'!F98</f>
        <v>0</v>
      </c>
      <c r="D8973" s="2" t="str">
        <f t="shared" si="146"/>
        <v>Error?</v>
      </c>
      <c r="E8973" s="4" t="s">
        <v>1683</v>
      </c>
    </row>
    <row r="8974" spans="1:5">
      <c r="A8974">
        <v>8915</v>
      </c>
      <c r="B8974" s="127">
        <f>'CARES CRRSA ARP 28-31'!G98</f>
        <v>0</v>
      </c>
      <c r="D8974" s="2" t="str">
        <f t="shared" si="146"/>
        <v>Error?</v>
      </c>
      <c r="E8974" s="4" t="s">
        <v>1683</v>
      </c>
    </row>
    <row r="8975" spans="1:5">
      <c r="A8975">
        <v>8916</v>
      </c>
      <c r="B8975" s="127">
        <f>'CARES CRRSA ARP 28-31'!H98</f>
        <v>0</v>
      </c>
      <c r="D8975" s="2" t="str">
        <f t="shared" si="146"/>
        <v>Error?</v>
      </c>
      <c r="E8975" s="4" t="s">
        <v>1683</v>
      </c>
    </row>
    <row r="8976" spans="1:5">
      <c r="A8976">
        <v>8917</v>
      </c>
      <c r="B8976" s="127">
        <f>'CARES CRRSA ARP 28-31'!I98</f>
        <v>0</v>
      </c>
      <c r="D8976" s="2" t="str">
        <f t="shared" si="146"/>
        <v>Error?</v>
      </c>
      <c r="E8976" s="4" t="s">
        <v>1683</v>
      </c>
    </row>
    <row r="8977" spans="1:5">
      <c r="A8977">
        <v>8918</v>
      </c>
      <c r="B8977" s="127">
        <f>'CARES CRRSA ARP 28-31'!J98</f>
        <v>0</v>
      </c>
      <c r="D8977" s="2" t="str">
        <f t="shared" si="146"/>
        <v>Error?</v>
      </c>
      <c r="E8977" s="4" t="s">
        <v>1683</v>
      </c>
    </row>
    <row r="8978" spans="1:5">
      <c r="A8978">
        <v>8919</v>
      </c>
      <c r="B8978" s="127">
        <f>'CARES CRRSA ARP 28-31'!L98</f>
        <v>0</v>
      </c>
      <c r="D8978" s="2" t="str">
        <f t="shared" si="146"/>
        <v>Error?</v>
      </c>
      <c r="E8978" s="4" t="s">
        <v>1683</v>
      </c>
    </row>
    <row r="8979" spans="1:5">
      <c r="A8979">
        <v>8920</v>
      </c>
      <c r="B8979" s="127">
        <f>'CARES CRRSA ARP 28-31'!D101</f>
        <v>0</v>
      </c>
      <c r="D8979" s="2" t="str">
        <f t="shared" si="146"/>
        <v>Error?</v>
      </c>
      <c r="E8979" s="4" t="s">
        <v>1683</v>
      </c>
    </row>
    <row r="8980" spans="1:5">
      <c r="A8980">
        <v>8921</v>
      </c>
      <c r="B8980" s="127">
        <f>'CARES CRRSA ARP 28-31'!E101</f>
        <v>0</v>
      </c>
      <c r="D8980" s="2" t="str">
        <f t="shared" si="146"/>
        <v>Error?</v>
      </c>
      <c r="E8980" s="4" t="s">
        <v>1683</v>
      </c>
    </row>
    <row r="8981" spans="1:5">
      <c r="A8981">
        <v>8922</v>
      </c>
      <c r="B8981" s="127">
        <f>'CARES CRRSA ARP 28-31'!F101</f>
        <v>0</v>
      </c>
      <c r="D8981" s="2" t="str">
        <f t="shared" si="146"/>
        <v>Error?</v>
      </c>
      <c r="E8981" s="4" t="s">
        <v>1683</v>
      </c>
    </row>
    <row r="8982" spans="1:5">
      <c r="A8982">
        <v>8923</v>
      </c>
      <c r="B8982" s="127">
        <f>'CARES CRRSA ARP 28-31'!G101</f>
        <v>0</v>
      </c>
      <c r="D8982" s="2" t="str">
        <f t="shared" si="146"/>
        <v>Error?</v>
      </c>
      <c r="E8982" s="4" t="s">
        <v>1683</v>
      </c>
    </row>
    <row r="8983" spans="1:5">
      <c r="A8983">
        <v>8924</v>
      </c>
      <c r="B8983" s="127">
        <f>'CARES CRRSA ARP 28-31'!H101</f>
        <v>0</v>
      </c>
      <c r="D8983" s="2" t="str">
        <f t="shared" si="146"/>
        <v>Error?</v>
      </c>
      <c r="E8983" s="4" t="s">
        <v>1683</v>
      </c>
    </row>
    <row r="8984" spans="1:5">
      <c r="A8984">
        <v>8925</v>
      </c>
      <c r="B8984" s="127">
        <f>'CARES CRRSA ARP 28-31'!I101</f>
        <v>0</v>
      </c>
      <c r="D8984" s="2" t="str">
        <f t="shared" si="146"/>
        <v>Error?</v>
      </c>
      <c r="E8984" s="4" t="s">
        <v>1683</v>
      </c>
    </row>
    <row r="8985" spans="1:5">
      <c r="A8985">
        <v>8926</v>
      </c>
      <c r="B8985" s="127">
        <f>'CARES CRRSA ARP 28-31'!J101</f>
        <v>0</v>
      </c>
      <c r="D8985" s="2" t="str">
        <f t="shared" si="146"/>
        <v>Error?</v>
      </c>
      <c r="E8985" s="4" t="s">
        <v>1683</v>
      </c>
    </row>
    <row r="8986" spans="1:5">
      <c r="A8986">
        <v>8927</v>
      </c>
      <c r="B8986" s="127">
        <f>'CARES CRRSA ARP 28-31'!L101</f>
        <v>0</v>
      </c>
      <c r="D8986" s="2" t="str">
        <f t="shared" si="146"/>
        <v>Error?</v>
      </c>
      <c r="E8986" s="4" t="s">
        <v>1683</v>
      </c>
    </row>
    <row r="8987" spans="1:5">
      <c r="A8987">
        <v>8928</v>
      </c>
      <c r="B8987" s="127">
        <f>'CARES CRRSA ARP 28-31'!D102</f>
        <v>0</v>
      </c>
      <c r="D8987" s="2" t="str">
        <f t="shared" si="146"/>
        <v>Error?</v>
      </c>
      <c r="E8987" s="4" t="s">
        <v>1683</v>
      </c>
    </row>
    <row r="8988" spans="1:5">
      <c r="A8988">
        <v>8929</v>
      </c>
      <c r="B8988" s="127">
        <f>'CARES CRRSA ARP 28-31'!L102</f>
        <v>0</v>
      </c>
      <c r="D8988" s="2" t="str">
        <f t="shared" si="146"/>
        <v>Error?</v>
      </c>
      <c r="E8988" s="4" t="s">
        <v>1683</v>
      </c>
    </row>
    <row r="8989" spans="1:5">
      <c r="A8989">
        <v>8930</v>
      </c>
      <c r="B8989" s="127">
        <f>'CARES CRRSA ARP 28-31'!D103</f>
        <v>0</v>
      </c>
      <c r="D8989" s="2" t="str">
        <f t="shared" si="146"/>
        <v>Error?</v>
      </c>
      <c r="E8989" s="4" t="s">
        <v>1683</v>
      </c>
    </row>
    <row r="8990" spans="1:5">
      <c r="A8990">
        <v>8931</v>
      </c>
      <c r="B8990" s="127">
        <f>'CARES CRRSA ARP 28-31'!E103</f>
        <v>0</v>
      </c>
      <c r="D8990" s="2" t="str">
        <f t="shared" si="146"/>
        <v>Error?</v>
      </c>
      <c r="E8990" s="4" t="s">
        <v>1683</v>
      </c>
    </row>
    <row r="8991" spans="1:5">
      <c r="A8991">
        <v>8932</v>
      </c>
      <c r="B8991" s="127">
        <f>'CARES CRRSA ARP 28-31'!F103</f>
        <v>0</v>
      </c>
      <c r="D8991" s="2" t="str">
        <f t="shared" si="146"/>
        <v>Error?</v>
      </c>
      <c r="E8991" s="4" t="s">
        <v>1683</v>
      </c>
    </row>
    <row r="8992" spans="1:5">
      <c r="A8992">
        <v>8933</v>
      </c>
      <c r="B8992" s="127">
        <f>'CARES CRRSA ARP 28-31'!G103</f>
        <v>0</v>
      </c>
      <c r="D8992" s="2" t="str">
        <f t="shared" si="146"/>
        <v>Error?</v>
      </c>
      <c r="E8992" s="4" t="s">
        <v>1683</v>
      </c>
    </row>
    <row r="8993" spans="1:5">
      <c r="A8993">
        <v>8934</v>
      </c>
      <c r="B8993" s="127">
        <f>'CARES CRRSA ARP 28-31'!H103</f>
        <v>0</v>
      </c>
      <c r="D8993" s="2" t="str">
        <f t="shared" si="146"/>
        <v>Error?</v>
      </c>
      <c r="E8993" s="4" t="s">
        <v>1683</v>
      </c>
    </row>
    <row r="8994" spans="1:5">
      <c r="A8994">
        <v>8935</v>
      </c>
      <c r="B8994" s="127">
        <f>'CARES CRRSA ARP 28-31'!I103</f>
        <v>0</v>
      </c>
      <c r="D8994" s="2" t="str">
        <f t="shared" si="146"/>
        <v>Error?</v>
      </c>
      <c r="E8994" s="4" t="s">
        <v>1683</v>
      </c>
    </row>
    <row r="8995" spans="1:5">
      <c r="A8995">
        <v>8936</v>
      </c>
      <c r="B8995" s="127">
        <f>'CARES CRRSA ARP 28-31'!J103</f>
        <v>0</v>
      </c>
      <c r="D8995" s="2" t="str">
        <f t="shared" si="146"/>
        <v>Error?</v>
      </c>
      <c r="E8995" s="4" t="s">
        <v>1683</v>
      </c>
    </row>
    <row r="8996" spans="1:5">
      <c r="A8996">
        <v>8937</v>
      </c>
      <c r="B8996" s="127">
        <f>'CARES CRRSA ARP 28-31'!L103</f>
        <v>0</v>
      </c>
      <c r="D8996" s="2" t="str">
        <f t="shared" si="146"/>
        <v>Error?</v>
      </c>
      <c r="E8996" s="4" t="s">
        <v>1683</v>
      </c>
    </row>
    <row r="8997" spans="1:5">
      <c r="A8997">
        <v>8938</v>
      </c>
      <c r="B8997" s="127">
        <f>'CARES CRRSA ARP 28-31'!F106</f>
        <v>0</v>
      </c>
      <c r="D8997" s="2" t="str">
        <f t="shared" si="146"/>
        <v>Error?</v>
      </c>
      <c r="E8997" s="4" t="s">
        <v>1683</v>
      </c>
    </row>
    <row r="8998" spans="1:5">
      <c r="A8998">
        <v>8939</v>
      </c>
      <c r="B8998" s="127">
        <f>'CARES CRRSA ARP 28-31'!G106</f>
        <v>0</v>
      </c>
      <c r="D8998" s="2" t="str">
        <f t="shared" si="146"/>
        <v>Error?</v>
      </c>
      <c r="E8998" s="4" t="s">
        <v>1683</v>
      </c>
    </row>
    <row r="8999" spans="1:5">
      <c r="A8999">
        <v>8940</v>
      </c>
      <c r="B8999" s="127">
        <f>'CARES CRRSA ARP 28-31'!H106</f>
        <v>0</v>
      </c>
      <c r="D8999" s="2" t="str">
        <f t="shared" si="146"/>
        <v>Error?</v>
      </c>
      <c r="E8999" s="4" t="s">
        <v>1683</v>
      </c>
    </row>
    <row r="9000" spans="1:5">
      <c r="A9000">
        <v>8941</v>
      </c>
      <c r="B9000" s="127">
        <f>'CARES CRRSA ARP 28-31'!J106</f>
        <v>0</v>
      </c>
      <c r="D9000" s="2" t="str">
        <f t="shared" si="146"/>
        <v>Error?</v>
      </c>
      <c r="E9000" s="4" t="s">
        <v>1683</v>
      </c>
    </row>
    <row r="9001" spans="1:5">
      <c r="A9001">
        <v>8942</v>
      </c>
      <c r="B9001" s="127">
        <f>'CARES CRRSA ARP 28-31'!L106</f>
        <v>0</v>
      </c>
      <c r="D9001" s="2" t="str">
        <f t="shared" si="146"/>
        <v>Error?</v>
      </c>
      <c r="E9001" s="4" t="s">
        <v>1683</v>
      </c>
    </row>
    <row r="9002" spans="1:5">
      <c r="A9002">
        <v>8943</v>
      </c>
      <c r="B9002" s="127">
        <f>'CARES CRRSA ARP 28-31'!F107</f>
        <v>0</v>
      </c>
      <c r="D9002" s="2" t="str">
        <f t="shared" si="146"/>
        <v>Error?</v>
      </c>
      <c r="E9002" s="4" t="s">
        <v>1683</v>
      </c>
    </row>
    <row r="9003" spans="1:5">
      <c r="A9003">
        <v>8944</v>
      </c>
      <c r="B9003" s="127">
        <f>'CARES CRRSA ARP 28-31'!G107</f>
        <v>0</v>
      </c>
      <c r="D9003" s="2" t="str">
        <f t="shared" si="146"/>
        <v>Error?</v>
      </c>
      <c r="E9003" s="4" t="s">
        <v>1683</v>
      </c>
    </row>
    <row r="9004" spans="1:5">
      <c r="A9004">
        <v>8945</v>
      </c>
      <c r="B9004" s="127">
        <f>'CARES CRRSA ARP 28-31'!H107</f>
        <v>0</v>
      </c>
      <c r="D9004" s="2" t="str">
        <f t="shared" si="146"/>
        <v>Error?</v>
      </c>
      <c r="E9004" s="4" t="s">
        <v>1683</v>
      </c>
    </row>
    <row r="9005" spans="1:5">
      <c r="A9005">
        <v>8946</v>
      </c>
      <c r="B9005" s="127">
        <f>'CARES CRRSA ARP 28-31'!J107</f>
        <v>0</v>
      </c>
      <c r="D9005" s="2" t="str">
        <f t="shared" si="146"/>
        <v>Error?</v>
      </c>
      <c r="E9005" s="4" t="s">
        <v>1683</v>
      </c>
    </row>
    <row r="9006" spans="1:5">
      <c r="A9006">
        <v>8947</v>
      </c>
      <c r="B9006" s="127">
        <f>'CARES CRRSA ARP 28-31'!L107</f>
        <v>0</v>
      </c>
      <c r="D9006" s="2" t="str">
        <f t="shared" si="146"/>
        <v>Error?</v>
      </c>
      <c r="E9006" s="4" t="s">
        <v>1683</v>
      </c>
    </row>
    <row r="9007" spans="1:5">
      <c r="A9007">
        <v>8948</v>
      </c>
      <c r="B9007" s="127">
        <f>'CARES CRRSA ARP 28-31'!F108</f>
        <v>0</v>
      </c>
      <c r="D9007" s="2" t="str">
        <f t="shared" si="146"/>
        <v>Error?</v>
      </c>
      <c r="E9007" s="4" t="s">
        <v>1683</v>
      </c>
    </row>
    <row r="9008" spans="1:5">
      <c r="A9008">
        <v>8949</v>
      </c>
      <c r="B9008" s="127">
        <f>'CARES CRRSA ARP 28-31'!G108</f>
        <v>0</v>
      </c>
      <c r="D9008" s="2" t="str">
        <f t="shared" si="146"/>
        <v>Error?</v>
      </c>
      <c r="E9008" s="4" t="s">
        <v>1683</v>
      </c>
    </row>
    <row r="9009" spans="1:5">
      <c r="A9009">
        <v>8950</v>
      </c>
      <c r="B9009" s="127">
        <f>'CARES CRRSA ARP 28-31'!H108</f>
        <v>0</v>
      </c>
      <c r="D9009" s="2" t="str">
        <f t="shared" si="146"/>
        <v>Error?</v>
      </c>
      <c r="E9009" s="4" t="s">
        <v>1683</v>
      </c>
    </row>
    <row r="9010" spans="1:5">
      <c r="A9010">
        <v>8951</v>
      </c>
      <c r="B9010" s="127">
        <f>'CARES CRRSA ARP 28-31'!J108</f>
        <v>0</v>
      </c>
      <c r="D9010" s="2" t="str">
        <f t="shared" si="146"/>
        <v>Error?</v>
      </c>
      <c r="E9010" s="4" t="s">
        <v>1683</v>
      </c>
    </row>
    <row r="9011" spans="1:5">
      <c r="A9011">
        <v>8952</v>
      </c>
      <c r="B9011" s="127">
        <f>'CARES CRRSA ARP 28-31'!L108</f>
        <v>0</v>
      </c>
      <c r="D9011" s="2" t="str">
        <f t="shared" si="146"/>
        <v>Error?</v>
      </c>
      <c r="E9011" s="4" t="s">
        <v>1683</v>
      </c>
    </row>
    <row r="9012" spans="1:5">
      <c r="A9012">
        <v>8953</v>
      </c>
      <c r="B9012" s="127">
        <f>'CARES CRRSA ARP 28-31'!D115</f>
        <v>0</v>
      </c>
      <c r="D9012" s="2" t="str">
        <f t="shared" si="146"/>
        <v>Error?</v>
      </c>
      <c r="E9012" s="4" t="s">
        <v>1683</v>
      </c>
    </row>
    <row r="9013" spans="1:5">
      <c r="A9013">
        <v>8954</v>
      </c>
      <c r="B9013" s="127">
        <f>'CARES CRRSA ARP 28-31'!E115</f>
        <v>0</v>
      </c>
      <c r="D9013" s="2" t="str">
        <f t="shared" si="146"/>
        <v>Error?</v>
      </c>
      <c r="E9013" s="4" t="s">
        <v>1683</v>
      </c>
    </row>
    <row r="9014" spans="1:5">
      <c r="A9014">
        <v>8955</v>
      </c>
      <c r="B9014" s="127">
        <f>'CARES CRRSA ARP 28-31'!F115</f>
        <v>0</v>
      </c>
      <c r="D9014" s="2" t="str">
        <f t="shared" si="146"/>
        <v>Error?</v>
      </c>
      <c r="E9014" s="4" t="s">
        <v>1683</v>
      </c>
    </row>
    <row r="9015" spans="1:5">
      <c r="A9015">
        <v>8956</v>
      </c>
      <c r="B9015" s="127">
        <f>'CARES CRRSA ARP 28-31'!G115</f>
        <v>0</v>
      </c>
      <c r="D9015" s="2" t="str">
        <f t="shared" si="146"/>
        <v>Error?</v>
      </c>
      <c r="E9015" s="4" t="s">
        <v>1683</v>
      </c>
    </row>
    <row r="9016" spans="1:5">
      <c r="A9016">
        <v>8957</v>
      </c>
      <c r="B9016" s="127">
        <f>'CARES CRRSA ARP 28-31'!H115</f>
        <v>0</v>
      </c>
      <c r="D9016" s="2" t="str">
        <f t="shared" si="146"/>
        <v>Error?</v>
      </c>
      <c r="E9016" s="4" t="s">
        <v>1683</v>
      </c>
    </row>
    <row r="9017" spans="1:5">
      <c r="A9017">
        <v>8958</v>
      </c>
      <c r="B9017" s="127">
        <f>'CARES CRRSA ARP 28-31'!I115</f>
        <v>0</v>
      </c>
      <c r="D9017" s="2" t="str">
        <f t="shared" si="146"/>
        <v>Error?</v>
      </c>
      <c r="E9017" s="4" t="s">
        <v>1683</v>
      </c>
    </row>
    <row r="9018" spans="1:5">
      <c r="A9018">
        <v>8959</v>
      </c>
      <c r="B9018" s="127">
        <f>'CARES CRRSA ARP 28-31'!J115</f>
        <v>0</v>
      </c>
      <c r="D9018" s="2" t="str">
        <f t="shared" si="146"/>
        <v>Error?</v>
      </c>
      <c r="E9018" s="4" t="s">
        <v>1683</v>
      </c>
    </row>
    <row r="9019" spans="1:5">
      <c r="A9019">
        <v>8960</v>
      </c>
      <c r="B9019" s="127">
        <f>'CARES CRRSA ARP 28-31'!L115</f>
        <v>0</v>
      </c>
      <c r="D9019" s="2" t="str">
        <f t="shared" si="146"/>
        <v>Error?</v>
      </c>
      <c r="E9019" s="4" t="s">
        <v>1683</v>
      </c>
    </row>
    <row r="9020" spans="1:5">
      <c r="A9020">
        <v>8961</v>
      </c>
      <c r="B9020" s="127">
        <f>'CARES CRRSA ARP 28-31'!D116</f>
        <v>0</v>
      </c>
      <c r="D9020" s="2" t="str">
        <f t="shared" si="146"/>
        <v>Error?</v>
      </c>
      <c r="E9020" s="4" t="s">
        <v>1683</v>
      </c>
    </row>
    <row r="9021" spans="1:5">
      <c r="A9021">
        <v>8962</v>
      </c>
      <c r="B9021" s="127">
        <f>'CARES CRRSA ARP 28-31'!E116</f>
        <v>0</v>
      </c>
      <c r="D9021" s="2" t="str">
        <f t="shared" ref="D9021:D9084" si="147">IF(ISBLANK(B9021),"OK",IF(A9021-B9021=0,"OK","Error?"))</f>
        <v>Error?</v>
      </c>
      <c r="E9021" s="4" t="s">
        <v>1683</v>
      </c>
    </row>
    <row r="9022" spans="1:5">
      <c r="A9022">
        <v>8963</v>
      </c>
      <c r="B9022" s="127">
        <f>'CARES CRRSA ARP 28-31'!F116</f>
        <v>0</v>
      </c>
      <c r="D9022" s="2" t="str">
        <f t="shared" si="147"/>
        <v>Error?</v>
      </c>
      <c r="E9022" s="4" t="s">
        <v>1683</v>
      </c>
    </row>
    <row r="9023" spans="1:5">
      <c r="A9023">
        <v>8964</v>
      </c>
      <c r="B9023" s="127">
        <f>'CARES CRRSA ARP 28-31'!G116</f>
        <v>0</v>
      </c>
      <c r="D9023" s="2" t="str">
        <f t="shared" si="147"/>
        <v>Error?</v>
      </c>
      <c r="E9023" s="4" t="s">
        <v>1683</v>
      </c>
    </row>
    <row r="9024" spans="1:5">
      <c r="A9024">
        <v>8965</v>
      </c>
      <c r="B9024" s="127">
        <f>'CARES CRRSA ARP 28-31'!H116</f>
        <v>0</v>
      </c>
      <c r="D9024" s="2" t="str">
        <f t="shared" si="147"/>
        <v>Error?</v>
      </c>
      <c r="E9024" s="4" t="s">
        <v>1683</v>
      </c>
    </row>
    <row r="9025" spans="1:5">
      <c r="A9025">
        <v>8966</v>
      </c>
      <c r="B9025" s="127">
        <f>'CARES CRRSA ARP 28-31'!I116</f>
        <v>0</v>
      </c>
      <c r="D9025" s="2" t="str">
        <f t="shared" si="147"/>
        <v>Error?</v>
      </c>
      <c r="E9025" s="4" t="s">
        <v>1683</v>
      </c>
    </row>
    <row r="9026" spans="1:5">
      <c r="A9026">
        <v>8967</v>
      </c>
      <c r="B9026" s="127">
        <f>'CARES CRRSA ARP 28-31'!J116</f>
        <v>0</v>
      </c>
      <c r="D9026" s="2" t="str">
        <f t="shared" si="147"/>
        <v>Error?</v>
      </c>
      <c r="E9026" s="4" t="s">
        <v>1683</v>
      </c>
    </row>
    <row r="9027" spans="1:5">
      <c r="A9027">
        <v>8968</v>
      </c>
      <c r="B9027" s="127">
        <f>'CARES CRRSA ARP 28-31'!L116</f>
        <v>0</v>
      </c>
      <c r="D9027" s="2" t="str">
        <f t="shared" si="147"/>
        <v>Error?</v>
      </c>
      <c r="E9027" s="4" t="s">
        <v>1683</v>
      </c>
    </row>
    <row r="9028" spans="1:5">
      <c r="A9028">
        <v>8969</v>
      </c>
      <c r="B9028" s="127">
        <f>'CARES CRRSA ARP 28-31'!D119</f>
        <v>0</v>
      </c>
      <c r="D9028" s="2" t="str">
        <f t="shared" si="147"/>
        <v>Error?</v>
      </c>
      <c r="E9028" s="4" t="s">
        <v>1683</v>
      </c>
    </row>
    <row r="9029" spans="1:5">
      <c r="A9029">
        <v>8970</v>
      </c>
      <c r="B9029" s="127">
        <f>'CARES CRRSA ARP 28-31'!E119</f>
        <v>0</v>
      </c>
      <c r="D9029" s="2" t="str">
        <f t="shared" si="147"/>
        <v>Error?</v>
      </c>
      <c r="E9029" s="4" t="s">
        <v>1683</v>
      </c>
    </row>
    <row r="9030" spans="1:5">
      <c r="A9030">
        <v>8971</v>
      </c>
      <c r="B9030" s="127">
        <f>'CARES CRRSA ARP 28-31'!F119</f>
        <v>0</v>
      </c>
      <c r="D9030" s="2" t="str">
        <f t="shared" si="147"/>
        <v>Error?</v>
      </c>
      <c r="E9030" s="4" t="s">
        <v>1683</v>
      </c>
    </row>
    <row r="9031" spans="1:5">
      <c r="A9031">
        <v>8972</v>
      </c>
      <c r="B9031" s="127">
        <f>'CARES CRRSA ARP 28-31'!G119</f>
        <v>0</v>
      </c>
      <c r="D9031" s="2" t="str">
        <f t="shared" si="147"/>
        <v>Error?</v>
      </c>
      <c r="E9031" s="4" t="s">
        <v>1683</v>
      </c>
    </row>
    <row r="9032" spans="1:5">
      <c r="A9032">
        <v>8973</v>
      </c>
      <c r="B9032" s="127">
        <f>'CARES CRRSA ARP 28-31'!H119</f>
        <v>0</v>
      </c>
      <c r="D9032" s="2" t="str">
        <f t="shared" si="147"/>
        <v>Error?</v>
      </c>
      <c r="E9032" s="4" t="s">
        <v>1683</v>
      </c>
    </row>
    <row r="9033" spans="1:5">
      <c r="A9033">
        <v>8974</v>
      </c>
      <c r="B9033" s="127">
        <f>'CARES CRRSA ARP 28-31'!I119</f>
        <v>0</v>
      </c>
      <c r="D9033" s="2" t="str">
        <f t="shared" si="147"/>
        <v>Error?</v>
      </c>
      <c r="E9033" s="4" t="s">
        <v>1683</v>
      </c>
    </row>
    <row r="9034" spans="1:5">
      <c r="A9034">
        <v>8975</v>
      </c>
      <c r="B9034" s="127">
        <f>'CARES CRRSA ARP 28-31'!J119</f>
        <v>0</v>
      </c>
      <c r="D9034" s="2" t="str">
        <f t="shared" si="147"/>
        <v>Error?</v>
      </c>
      <c r="E9034" s="4" t="s">
        <v>1683</v>
      </c>
    </row>
    <row r="9035" spans="1:5">
      <c r="A9035">
        <v>8976</v>
      </c>
      <c r="B9035" s="127">
        <f>'CARES CRRSA ARP 28-31'!L119</f>
        <v>0</v>
      </c>
      <c r="D9035" s="2" t="str">
        <f t="shared" si="147"/>
        <v>Error?</v>
      </c>
      <c r="E9035" s="4" t="s">
        <v>1683</v>
      </c>
    </row>
    <row r="9036" spans="1:5">
      <c r="A9036">
        <v>8977</v>
      </c>
      <c r="B9036" s="127">
        <f>'CARES CRRSA ARP 28-31'!D120</f>
        <v>0</v>
      </c>
      <c r="D9036" s="2" t="str">
        <f t="shared" si="147"/>
        <v>Error?</v>
      </c>
      <c r="E9036" s="4" t="s">
        <v>1683</v>
      </c>
    </row>
    <row r="9037" spans="1:5">
      <c r="A9037">
        <v>8978</v>
      </c>
      <c r="B9037" s="127">
        <f>'CARES CRRSA ARP 28-31'!E120</f>
        <v>0</v>
      </c>
      <c r="D9037" s="2" t="str">
        <f t="shared" si="147"/>
        <v>Error?</v>
      </c>
      <c r="E9037" s="4" t="s">
        <v>1683</v>
      </c>
    </row>
    <row r="9038" spans="1:5">
      <c r="A9038">
        <v>8979</v>
      </c>
      <c r="B9038" s="127">
        <f>'CARES CRRSA ARP 28-31'!F120</f>
        <v>0</v>
      </c>
      <c r="D9038" s="2" t="str">
        <f t="shared" si="147"/>
        <v>Error?</v>
      </c>
      <c r="E9038" s="4" t="s">
        <v>1683</v>
      </c>
    </row>
    <row r="9039" spans="1:5">
      <c r="A9039">
        <v>8980</v>
      </c>
      <c r="B9039" s="127">
        <f>'CARES CRRSA ARP 28-31'!G120</f>
        <v>0</v>
      </c>
      <c r="D9039" s="2" t="str">
        <f t="shared" si="147"/>
        <v>Error?</v>
      </c>
      <c r="E9039" s="4" t="s">
        <v>1683</v>
      </c>
    </row>
    <row r="9040" spans="1:5">
      <c r="A9040">
        <v>8981</v>
      </c>
      <c r="B9040" s="127">
        <f>'CARES CRRSA ARP 28-31'!H120</f>
        <v>0</v>
      </c>
      <c r="D9040" s="2" t="str">
        <f t="shared" si="147"/>
        <v>Error?</v>
      </c>
      <c r="E9040" s="4" t="s">
        <v>1683</v>
      </c>
    </row>
    <row r="9041" spans="1:5">
      <c r="A9041">
        <v>8982</v>
      </c>
      <c r="B9041" s="127">
        <f>'CARES CRRSA ARP 28-31'!I120</f>
        <v>0</v>
      </c>
      <c r="D9041" s="2" t="str">
        <f t="shared" si="147"/>
        <v>Error?</v>
      </c>
      <c r="E9041" s="4" t="s">
        <v>1683</v>
      </c>
    </row>
    <row r="9042" spans="1:5">
      <c r="A9042">
        <v>8983</v>
      </c>
      <c r="B9042" s="127">
        <f>'CARES CRRSA ARP 28-31'!J120</f>
        <v>0</v>
      </c>
      <c r="D9042" s="2" t="str">
        <f t="shared" si="147"/>
        <v>Error?</v>
      </c>
      <c r="E9042" s="4" t="s">
        <v>1683</v>
      </c>
    </row>
    <row r="9043" spans="1:5">
      <c r="A9043">
        <v>8984</v>
      </c>
      <c r="B9043" s="127">
        <f>'CARES CRRSA ARP 28-31'!L120</f>
        <v>0</v>
      </c>
      <c r="D9043" s="2" t="str">
        <f t="shared" si="147"/>
        <v>Error?</v>
      </c>
      <c r="E9043" s="4" t="s">
        <v>1683</v>
      </c>
    </row>
    <row r="9044" spans="1:5">
      <c r="A9044">
        <v>8985</v>
      </c>
      <c r="B9044" s="127">
        <f>'CARES CRRSA ARP 28-31'!D121</f>
        <v>0</v>
      </c>
      <c r="D9044" s="2" t="str">
        <f t="shared" si="147"/>
        <v>Error?</v>
      </c>
      <c r="E9044" s="4" t="s">
        <v>1683</v>
      </c>
    </row>
    <row r="9045" spans="1:5">
      <c r="A9045">
        <v>8986</v>
      </c>
      <c r="B9045" s="127">
        <f>'CARES CRRSA ARP 28-31'!E121</f>
        <v>0</v>
      </c>
      <c r="D9045" s="2" t="str">
        <f t="shared" si="147"/>
        <v>Error?</v>
      </c>
      <c r="E9045" s="4" t="s">
        <v>1683</v>
      </c>
    </row>
    <row r="9046" spans="1:5">
      <c r="A9046">
        <v>8987</v>
      </c>
      <c r="B9046" s="127">
        <f>'CARES CRRSA ARP 28-31'!F121</f>
        <v>0</v>
      </c>
      <c r="D9046" s="2" t="str">
        <f t="shared" si="147"/>
        <v>Error?</v>
      </c>
      <c r="E9046" s="4" t="s">
        <v>1683</v>
      </c>
    </row>
    <row r="9047" spans="1:5">
      <c r="A9047">
        <v>8988</v>
      </c>
      <c r="B9047" s="127">
        <f>'CARES CRRSA ARP 28-31'!G121</f>
        <v>0</v>
      </c>
      <c r="D9047" s="2" t="str">
        <f t="shared" si="147"/>
        <v>Error?</v>
      </c>
      <c r="E9047" s="4" t="s">
        <v>1683</v>
      </c>
    </row>
    <row r="9048" spans="1:5">
      <c r="A9048">
        <v>8989</v>
      </c>
      <c r="B9048" s="127">
        <f>'CARES CRRSA ARP 28-31'!H121</f>
        <v>0</v>
      </c>
      <c r="D9048" s="2" t="str">
        <f t="shared" si="147"/>
        <v>Error?</v>
      </c>
      <c r="E9048" s="4" t="s">
        <v>1683</v>
      </c>
    </row>
    <row r="9049" spans="1:5">
      <c r="A9049">
        <v>8990</v>
      </c>
      <c r="B9049" s="127">
        <f>'CARES CRRSA ARP 28-31'!I121</f>
        <v>0</v>
      </c>
      <c r="D9049" s="2" t="str">
        <f t="shared" si="147"/>
        <v>Error?</v>
      </c>
      <c r="E9049" s="4" t="s">
        <v>1683</v>
      </c>
    </row>
    <row r="9050" spans="1:5">
      <c r="A9050">
        <v>8991</v>
      </c>
      <c r="B9050" s="127">
        <f>'CARES CRRSA ARP 28-31'!J121</f>
        <v>0</v>
      </c>
      <c r="D9050" s="2" t="str">
        <f t="shared" si="147"/>
        <v>Error?</v>
      </c>
      <c r="E9050" s="4" t="s">
        <v>1683</v>
      </c>
    </row>
    <row r="9051" spans="1:5">
      <c r="A9051">
        <v>8992</v>
      </c>
      <c r="B9051" s="127">
        <f>'CARES CRRSA ARP 28-31'!L121</f>
        <v>0</v>
      </c>
      <c r="D9051" s="2" t="str">
        <f t="shared" si="147"/>
        <v>Error?</v>
      </c>
      <c r="E9051" s="4" t="s">
        <v>1683</v>
      </c>
    </row>
    <row r="9052" spans="1:5">
      <c r="A9052">
        <v>8993</v>
      </c>
      <c r="B9052" s="127">
        <f>'CARES CRRSA ARP 28-31'!F124</f>
        <v>0</v>
      </c>
      <c r="D9052" s="2" t="str">
        <f t="shared" si="147"/>
        <v>Error?</v>
      </c>
      <c r="E9052" s="4" t="s">
        <v>1683</v>
      </c>
    </row>
    <row r="9053" spans="1:5">
      <c r="A9053">
        <v>8994</v>
      </c>
      <c r="B9053" s="127">
        <f>'CARES CRRSA ARP 28-31'!G124</f>
        <v>0</v>
      </c>
      <c r="D9053" s="2" t="str">
        <f t="shared" si="147"/>
        <v>Error?</v>
      </c>
      <c r="E9053" s="4" t="s">
        <v>1683</v>
      </c>
    </row>
    <row r="9054" spans="1:5">
      <c r="A9054">
        <v>8995</v>
      </c>
      <c r="B9054" s="127">
        <f>'CARES CRRSA ARP 28-31'!H124</f>
        <v>0</v>
      </c>
      <c r="D9054" s="2" t="str">
        <f t="shared" si="147"/>
        <v>Error?</v>
      </c>
      <c r="E9054" s="4" t="s">
        <v>1683</v>
      </c>
    </row>
    <row r="9055" spans="1:5">
      <c r="A9055">
        <v>8996</v>
      </c>
      <c r="B9055" s="127">
        <f>'CARES CRRSA ARP 28-31'!J124</f>
        <v>0</v>
      </c>
      <c r="D9055" s="2" t="str">
        <f t="shared" si="147"/>
        <v>Error?</v>
      </c>
      <c r="E9055" s="4" t="s">
        <v>1683</v>
      </c>
    </row>
    <row r="9056" spans="1:5">
      <c r="A9056">
        <v>8997</v>
      </c>
      <c r="B9056" s="127">
        <f>'CARES CRRSA ARP 28-31'!L124</f>
        <v>0</v>
      </c>
      <c r="D9056" s="2" t="str">
        <f t="shared" si="147"/>
        <v>Error?</v>
      </c>
      <c r="E9056" s="4" t="s">
        <v>1683</v>
      </c>
    </row>
    <row r="9057" spans="1:5">
      <c r="A9057">
        <v>8998</v>
      </c>
      <c r="B9057" s="127">
        <f>'CARES CRRSA ARP 28-31'!F125</f>
        <v>0</v>
      </c>
      <c r="D9057" s="2" t="str">
        <f t="shared" si="147"/>
        <v>Error?</v>
      </c>
      <c r="E9057" s="4" t="s">
        <v>1683</v>
      </c>
    </row>
    <row r="9058" spans="1:5">
      <c r="A9058">
        <v>8999</v>
      </c>
      <c r="B9058" s="127">
        <f>'CARES CRRSA ARP 28-31'!G125</f>
        <v>0</v>
      </c>
      <c r="D9058" s="2" t="str">
        <f t="shared" si="147"/>
        <v>Error?</v>
      </c>
      <c r="E9058" s="4" t="s">
        <v>1683</v>
      </c>
    </row>
    <row r="9059" spans="1:5">
      <c r="A9059">
        <v>9000</v>
      </c>
      <c r="B9059" s="127">
        <f>'CARES CRRSA ARP 28-31'!H125</f>
        <v>0</v>
      </c>
      <c r="D9059" s="2" t="str">
        <f t="shared" si="147"/>
        <v>Error?</v>
      </c>
      <c r="E9059" s="4" t="s">
        <v>1683</v>
      </c>
    </row>
    <row r="9060" spans="1:5">
      <c r="A9060">
        <v>9001</v>
      </c>
      <c r="B9060" s="127">
        <f>'CARES CRRSA ARP 28-31'!J125</f>
        <v>0</v>
      </c>
      <c r="D9060" s="2" t="str">
        <f t="shared" si="147"/>
        <v>Error?</v>
      </c>
      <c r="E9060" s="4" t="s">
        <v>1683</v>
      </c>
    </row>
    <row r="9061" spans="1:5">
      <c r="A9061">
        <v>9002</v>
      </c>
      <c r="B9061" s="127">
        <f>'CARES CRRSA ARP 28-31'!L125</f>
        <v>0</v>
      </c>
      <c r="D9061" s="2" t="str">
        <f t="shared" si="147"/>
        <v>Error?</v>
      </c>
      <c r="E9061" s="4" t="s">
        <v>1683</v>
      </c>
    </row>
    <row r="9062" spans="1:5">
      <c r="A9062">
        <v>9003</v>
      </c>
      <c r="B9062" s="127">
        <f>'CARES CRRSA ARP 28-31'!F126</f>
        <v>0</v>
      </c>
      <c r="D9062" s="2" t="str">
        <f t="shared" si="147"/>
        <v>Error?</v>
      </c>
      <c r="E9062" s="4" t="s">
        <v>1683</v>
      </c>
    </row>
    <row r="9063" spans="1:5">
      <c r="A9063">
        <v>9004</v>
      </c>
      <c r="B9063" s="127">
        <f>'CARES CRRSA ARP 28-31'!G126</f>
        <v>0</v>
      </c>
      <c r="D9063" s="2" t="str">
        <f t="shared" si="147"/>
        <v>Error?</v>
      </c>
      <c r="E9063" s="4" t="s">
        <v>1683</v>
      </c>
    </row>
    <row r="9064" spans="1:5">
      <c r="A9064">
        <v>9005</v>
      </c>
      <c r="B9064" s="127">
        <f>'CARES CRRSA ARP 28-31'!H126</f>
        <v>0</v>
      </c>
      <c r="D9064" s="2" t="str">
        <f t="shared" si="147"/>
        <v>Error?</v>
      </c>
      <c r="E9064" s="4" t="s">
        <v>1683</v>
      </c>
    </row>
    <row r="9065" spans="1:5">
      <c r="A9065">
        <v>9006</v>
      </c>
      <c r="B9065" s="127">
        <f>'CARES CRRSA ARP 28-31'!J126</f>
        <v>0</v>
      </c>
      <c r="D9065" s="2" t="str">
        <f t="shared" si="147"/>
        <v>Error?</v>
      </c>
      <c r="E9065" s="4" t="s">
        <v>1683</v>
      </c>
    </row>
    <row r="9066" spans="1:5">
      <c r="A9066">
        <v>9007</v>
      </c>
      <c r="B9066" s="127">
        <f>'CARES CRRSA ARP 28-31'!L126</f>
        <v>0</v>
      </c>
      <c r="D9066" s="2" t="str">
        <f t="shared" si="147"/>
        <v>Error?</v>
      </c>
      <c r="E9066" s="4" t="s">
        <v>1683</v>
      </c>
    </row>
    <row r="9067" spans="1:5">
      <c r="A9067">
        <v>9008</v>
      </c>
      <c r="B9067" s="127">
        <f>'CARES CRRSA ARP 28-31'!D133</f>
        <v>0</v>
      </c>
      <c r="D9067" s="2" t="str">
        <f t="shared" si="147"/>
        <v>Error?</v>
      </c>
      <c r="E9067" s="4" t="s">
        <v>1683</v>
      </c>
    </row>
    <row r="9068" spans="1:5">
      <c r="A9068">
        <v>9009</v>
      </c>
      <c r="B9068" s="127">
        <f>'CARES CRRSA ARP 28-31'!E133</f>
        <v>0</v>
      </c>
      <c r="D9068" s="2" t="str">
        <f t="shared" si="147"/>
        <v>Error?</v>
      </c>
      <c r="E9068" s="4" t="s">
        <v>1683</v>
      </c>
    </row>
    <row r="9069" spans="1:5">
      <c r="A9069">
        <v>9010</v>
      </c>
      <c r="B9069" s="127">
        <f>'CARES CRRSA ARP 28-31'!F133</f>
        <v>10200</v>
      </c>
      <c r="D9069" s="2" t="str">
        <f t="shared" si="147"/>
        <v>Error?</v>
      </c>
      <c r="E9069" s="4" t="s">
        <v>1683</v>
      </c>
    </row>
    <row r="9070" spans="1:5">
      <c r="A9070">
        <v>9011</v>
      </c>
      <c r="D9070" s="2" t="str">
        <f t="shared" si="147"/>
        <v>OK</v>
      </c>
      <c r="E9070" s="4" t="s">
        <v>1683</v>
      </c>
    </row>
    <row r="9071" spans="1:5">
      <c r="A9071">
        <v>9012</v>
      </c>
      <c r="B9071" s="127">
        <f>'CARES CRRSA ARP 28-31'!G133</f>
        <v>32897</v>
      </c>
      <c r="D9071" s="2" t="str">
        <f t="shared" si="147"/>
        <v>Error?</v>
      </c>
      <c r="E9071" s="4" t="s">
        <v>1683</v>
      </c>
    </row>
    <row r="9072" spans="1:5">
      <c r="A9072">
        <v>9013</v>
      </c>
      <c r="B9072" s="127">
        <f>'CARES CRRSA ARP 28-31'!H133</f>
        <v>6859</v>
      </c>
      <c r="D9072" s="2" t="str">
        <f t="shared" si="147"/>
        <v>Error?</v>
      </c>
      <c r="E9072" s="4" t="s">
        <v>1683</v>
      </c>
    </row>
    <row r="9073" spans="1:5">
      <c r="A9073">
        <v>9014</v>
      </c>
      <c r="B9073" s="127">
        <f>'CARES CRRSA ARP 28-31'!I133</f>
        <v>0</v>
      </c>
      <c r="D9073" s="2" t="str">
        <f t="shared" si="147"/>
        <v>Error?</v>
      </c>
      <c r="E9073" s="4" t="s">
        <v>1683</v>
      </c>
    </row>
    <row r="9074" spans="1:5">
      <c r="A9074">
        <v>9015</v>
      </c>
      <c r="B9074" s="127">
        <f>'CARES CRRSA ARP 28-31'!J133</f>
        <v>0</v>
      </c>
      <c r="D9074" s="2" t="str">
        <f t="shared" si="147"/>
        <v>Error?</v>
      </c>
      <c r="E9074" s="4" t="s">
        <v>1683</v>
      </c>
    </row>
    <row r="9075" spans="1:5">
      <c r="A9075">
        <v>9016</v>
      </c>
      <c r="B9075" s="127">
        <f>'CARES CRRSA ARP 28-31'!L133</f>
        <v>49956</v>
      </c>
      <c r="D9075" s="2" t="str">
        <f t="shared" si="147"/>
        <v>Error?</v>
      </c>
      <c r="E9075" s="4" t="s">
        <v>1683</v>
      </c>
    </row>
    <row r="9076" spans="1:5">
      <c r="A9076">
        <v>9017</v>
      </c>
      <c r="B9076" s="127">
        <f>'CARES CRRSA ARP 28-31'!D134</f>
        <v>0</v>
      </c>
      <c r="D9076" s="2" t="str">
        <f t="shared" si="147"/>
        <v>Error?</v>
      </c>
      <c r="E9076" s="4" t="s">
        <v>1683</v>
      </c>
    </row>
    <row r="9077" spans="1:5">
      <c r="A9077">
        <v>9018</v>
      </c>
      <c r="B9077" s="127">
        <f>'CARES CRRSA ARP 28-31'!E134</f>
        <v>0</v>
      </c>
      <c r="D9077" s="2" t="str">
        <f t="shared" si="147"/>
        <v>Error?</v>
      </c>
      <c r="E9077" s="4" t="s">
        <v>1683</v>
      </c>
    </row>
    <row r="9078" spans="1:5">
      <c r="A9078">
        <v>9019</v>
      </c>
      <c r="B9078" s="127">
        <f>'CARES CRRSA ARP 28-31'!F134</f>
        <v>136572</v>
      </c>
      <c r="D9078" s="2" t="str">
        <f t="shared" si="147"/>
        <v>Error?</v>
      </c>
      <c r="E9078" s="4" t="s">
        <v>1683</v>
      </c>
    </row>
    <row r="9079" spans="1:5">
      <c r="A9079">
        <v>9020</v>
      </c>
      <c r="B9079" s="127">
        <f>'CARES CRRSA ARP 28-31'!G134</f>
        <v>0</v>
      </c>
      <c r="D9079" s="2" t="str">
        <f t="shared" si="147"/>
        <v>Error?</v>
      </c>
      <c r="E9079" s="4" t="s">
        <v>1683</v>
      </c>
    </row>
    <row r="9080" spans="1:5">
      <c r="A9080">
        <v>9021</v>
      </c>
      <c r="B9080" s="127">
        <f>'CARES CRRSA ARP 28-31'!H134</f>
        <v>0</v>
      </c>
      <c r="D9080" s="2" t="str">
        <f t="shared" si="147"/>
        <v>Error?</v>
      </c>
      <c r="E9080" s="4" t="s">
        <v>1683</v>
      </c>
    </row>
    <row r="9081" spans="1:5">
      <c r="A9081">
        <v>9022</v>
      </c>
      <c r="B9081" s="127">
        <f>'CARES CRRSA ARP 28-31'!I134</f>
        <v>0</v>
      </c>
      <c r="D9081" s="2" t="str">
        <f t="shared" si="147"/>
        <v>Error?</v>
      </c>
      <c r="E9081" s="4" t="s">
        <v>1683</v>
      </c>
    </row>
    <row r="9082" spans="1:5">
      <c r="A9082">
        <v>9023</v>
      </c>
      <c r="B9082" s="127">
        <f>'CARES CRRSA ARP 28-31'!J134</f>
        <v>0</v>
      </c>
      <c r="D9082" s="2" t="str">
        <f t="shared" si="147"/>
        <v>Error?</v>
      </c>
      <c r="E9082" s="4" t="s">
        <v>1683</v>
      </c>
    </row>
    <row r="9083" spans="1:5">
      <c r="A9083">
        <v>9024</v>
      </c>
      <c r="B9083" s="127">
        <f>'CARES CRRSA ARP 28-31'!L134</f>
        <v>136572</v>
      </c>
      <c r="D9083" s="2" t="str">
        <f t="shared" si="147"/>
        <v>Error?</v>
      </c>
      <c r="E9083" s="4" t="s">
        <v>1683</v>
      </c>
    </row>
    <row r="9084" spans="1:5">
      <c r="A9084">
        <v>9025</v>
      </c>
      <c r="B9084" s="127">
        <f>'CARES CRRSA ARP 28-31'!L135</f>
        <v>186528</v>
      </c>
      <c r="D9084" s="2" t="str">
        <f t="shared" si="147"/>
        <v>Error?</v>
      </c>
      <c r="E9084" s="4" t="s">
        <v>1683</v>
      </c>
    </row>
    <row r="9085" spans="1:5">
      <c r="A9085">
        <v>9026</v>
      </c>
      <c r="B9085" s="127">
        <f>'CARES CRRSA ARP 28-31'!F142</f>
        <v>0</v>
      </c>
      <c r="D9085" s="2" t="str">
        <f t="shared" ref="D9085:D9140" si="148">IF(ISBLANK(B9085),"OK",IF(A9085-B9085=0,"OK","Error?"))</f>
        <v>Error?</v>
      </c>
      <c r="E9085" s="4" t="s">
        <v>1683</v>
      </c>
    </row>
    <row r="9086" spans="1:5">
      <c r="A9086">
        <v>9027</v>
      </c>
      <c r="B9086" s="127">
        <f>'CARES CRRSA ARP 28-31'!G142</f>
        <v>0</v>
      </c>
      <c r="D9086" s="2" t="str">
        <f t="shared" si="148"/>
        <v>Error?</v>
      </c>
      <c r="E9086" s="4" t="s">
        <v>1683</v>
      </c>
    </row>
    <row r="9087" spans="1:5">
      <c r="A9087">
        <v>9028</v>
      </c>
      <c r="B9087" s="127">
        <f>'CARES CRRSA ARP 28-31'!H142</f>
        <v>0</v>
      </c>
      <c r="D9087" s="2" t="str">
        <f t="shared" si="148"/>
        <v>Error?</v>
      </c>
      <c r="E9087" s="4" t="s">
        <v>1683</v>
      </c>
    </row>
    <row r="9088" spans="1:5">
      <c r="A9088">
        <v>9029</v>
      </c>
      <c r="B9088" s="127">
        <f>'CARES CRRSA ARP 28-31'!J142</f>
        <v>0</v>
      </c>
      <c r="D9088" s="2" t="str">
        <f t="shared" si="148"/>
        <v>Error?</v>
      </c>
      <c r="E9088" s="4" t="s">
        <v>1683</v>
      </c>
    </row>
    <row r="9089" spans="1:5">
      <c r="A9089">
        <v>9030</v>
      </c>
      <c r="B9089" s="127">
        <f>'CARES CRRSA ARP 28-31'!L142</f>
        <v>0</v>
      </c>
      <c r="D9089" s="2" t="str">
        <f t="shared" si="148"/>
        <v>Error?</v>
      </c>
      <c r="E9089" s="4" t="s">
        <v>1683</v>
      </c>
    </row>
    <row r="9090" spans="1:5">
      <c r="A9090">
        <v>9031</v>
      </c>
      <c r="B9090" s="127">
        <f>'CARES CRRSA ARP 28-31'!E102</f>
        <v>0</v>
      </c>
      <c r="D9090" s="2" t="str">
        <f t="shared" si="148"/>
        <v>Error?</v>
      </c>
      <c r="E9090" s="4" t="s">
        <v>1683</v>
      </c>
    </row>
    <row r="9091" spans="1:5">
      <c r="A9091">
        <v>9032</v>
      </c>
      <c r="B9091" s="127">
        <f>'CARES CRRSA ARP 28-31'!F102</f>
        <v>0</v>
      </c>
      <c r="D9091" s="2" t="str">
        <f t="shared" si="148"/>
        <v>Error?</v>
      </c>
      <c r="E9091" s="4" t="s">
        <v>1683</v>
      </c>
    </row>
    <row r="9092" spans="1:5">
      <c r="A9092">
        <v>9033</v>
      </c>
      <c r="B9092" s="127">
        <f>'CARES CRRSA ARP 28-31'!G102</f>
        <v>0</v>
      </c>
      <c r="D9092" s="2" t="str">
        <f t="shared" si="148"/>
        <v>Error?</v>
      </c>
      <c r="E9092" s="4" t="s">
        <v>1683</v>
      </c>
    </row>
    <row r="9093" spans="1:5">
      <c r="A9093">
        <v>9034</v>
      </c>
      <c r="B9093" s="127">
        <f>'CARES CRRSA ARP 28-31'!H102</f>
        <v>0</v>
      </c>
      <c r="D9093" s="2" t="str">
        <f t="shared" si="148"/>
        <v>Error?</v>
      </c>
      <c r="E9093" s="4" t="s">
        <v>1683</v>
      </c>
    </row>
    <row r="9094" spans="1:5">
      <c r="A9094">
        <v>9035</v>
      </c>
      <c r="B9094" s="127">
        <f>'CARES CRRSA ARP 28-31'!I102</f>
        <v>0</v>
      </c>
      <c r="D9094" s="2" t="str">
        <f t="shared" si="148"/>
        <v>Error?</v>
      </c>
      <c r="E9094" s="4" t="s">
        <v>1683</v>
      </c>
    </row>
    <row r="9095" spans="1:5">
      <c r="A9095">
        <v>9036</v>
      </c>
      <c r="B9095" s="127">
        <f>'CARES CRRSA ARP 28-31'!J102</f>
        <v>0</v>
      </c>
      <c r="D9095" s="2" t="str">
        <f t="shared" si="148"/>
        <v>Error?</v>
      </c>
      <c r="E9095" s="4" t="s">
        <v>1683</v>
      </c>
    </row>
    <row r="9096" spans="1:5">
      <c r="A9096">
        <v>9037</v>
      </c>
      <c r="B9096" s="127">
        <f>'Rest Tax Levies-Tort Im 27'!G5</f>
        <v>293537</v>
      </c>
      <c r="D9096" s="2" t="str">
        <f t="shared" si="148"/>
        <v>Error?</v>
      </c>
      <c r="E9096" s="4" t="s">
        <v>1878</v>
      </c>
    </row>
    <row r="9097" spans="1:5">
      <c r="A9097">
        <v>9038</v>
      </c>
      <c r="B9097" s="127">
        <f>'Rest Tax Levies-Tort Im 27'!G10</f>
        <v>0</v>
      </c>
      <c r="D9097" s="2" t="str">
        <f t="shared" si="148"/>
        <v>Error?</v>
      </c>
      <c r="E9097" s="4" t="s">
        <v>1878</v>
      </c>
    </row>
    <row r="9098" spans="1:5">
      <c r="A9098">
        <v>9039</v>
      </c>
      <c r="B9098" s="127">
        <f>'Rest Tax Levies-Tort Im 27'!G45</f>
        <v>1411</v>
      </c>
      <c r="D9098" s="2" t="str">
        <f t="shared" si="148"/>
        <v>Error?</v>
      </c>
      <c r="E9098" s="4" t="s">
        <v>1878</v>
      </c>
    </row>
    <row r="9099" spans="1:5">
      <c r="A9099">
        <v>9040</v>
      </c>
      <c r="B9099" s="127">
        <f>'Rest Tax Levies-Tort Im 27'!G46</f>
        <v>0</v>
      </c>
      <c r="D9099" s="2" t="str">
        <f t="shared" si="148"/>
        <v>Error?</v>
      </c>
      <c r="E9099" s="4" t="s">
        <v>1878</v>
      </c>
    </row>
    <row r="9100" spans="1:5">
      <c r="A9100">
        <v>9041</v>
      </c>
      <c r="D9100" s="2" t="str">
        <f t="shared" si="148"/>
        <v>OK</v>
      </c>
    </row>
    <row r="9101" spans="1:5">
      <c r="A9101">
        <v>9042</v>
      </c>
      <c r="D9101" s="2" t="str">
        <f t="shared" si="148"/>
        <v>OK</v>
      </c>
    </row>
    <row r="9102" spans="1:5">
      <c r="A9102">
        <v>9043</v>
      </c>
      <c r="D9102" s="2" t="str">
        <f t="shared" si="148"/>
        <v>OK</v>
      </c>
    </row>
    <row r="9103" spans="1:5">
      <c r="A9103">
        <v>9044</v>
      </c>
      <c r="D9103" s="2" t="str">
        <f t="shared" si="148"/>
        <v>OK</v>
      </c>
    </row>
    <row r="9104" spans="1:5">
      <c r="A9104">
        <v>9045</v>
      </c>
      <c r="D9104" s="2" t="str">
        <f t="shared" si="148"/>
        <v>OK</v>
      </c>
    </row>
    <row r="9105" spans="1:4">
      <c r="A9105">
        <v>9046</v>
      </c>
      <c r="D9105" s="2" t="str">
        <f t="shared" si="148"/>
        <v>OK</v>
      </c>
    </row>
    <row r="9106" spans="1:4">
      <c r="A9106">
        <v>9047</v>
      </c>
      <c r="D9106" s="2" t="str">
        <f t="shared" si="148"/>
        <v>OK</v>
      </c>
    </row>
    <row r="9107" spans="1:4">
      <c r="A9107">
        <v>9048</v>
      </c>
      <c r="D9107" s="2" t="str">
        <f t="shared" si="148"/>
        <v>OK</v>
      </c>
    </row>
    <row r="9108" spans="1:4">
      <c r="A9108">
        <v>9049</v>
      </c>
      <c r="D9108" s="2" t="str">
        <f t="shared" si="148"/>
        <v>OK</v>
      </c>
    </row>
    <row r="9109" spans="1:4">
      <c r="A9109">
        <v>9050</v>
      </c>
      <c r="D9109" s="2" t="str">
        <f t="shared" si="148"/>
        <v>OK</v>
      </c>
    </row>
    <row r="9110" spans="1:4">
      <c r="A9110">
        <v>9051</v>
      </c>
      <c r="D9110" s="2" t="str">
        <f t="shared" si="148"/>
        <v>OK</v>
      </c>
    </row>
    <row r="9111" spans="1:4">
      <c r="A9111">
        <v>9052</v>
      </c>
      <c r="D9111" s="2" t="str">
        <f t="shared" si="148"/>
        <v>OK</v>
      </c>
    </row>
    <row r="9112" spans="1:4">
      <c r="A9112">
        <v>9053</v>
      </c>
      <c r="D9112" s="2" t="str">
        <f t="shared" si="148"/>
        <v>OK</v>
      </c>
    </row>
    <row r="9113" spans="1:4">
      <c r="A9113">
        <v>9054</v>
      </c>
      <c r="D9113" s="2" t="str">
        <f t="shared" si="148"/>
        <v>OK</v>
      </c>
    </row>
    <row r="9114" spans="1:4">
      <c r="A9114">
        <v>9055</v>
      </c>
      <c r="D9114" s="2" t="str">
        <f t="shared" si="148"/>
        <v>OK</v>
      </c>
    </row>
    <row r="9115" spans="1:4">
      <c r="A9115">
        <v>9056</v>
      </c>
      <c r="D9115" s="2" t="str">
        <f t="shared" si="148"/>
        <v>OK</v>
      </c>
    </row>
    <row r="9116" spans="1:4">
      <c r="A9116">
        <v>9057</v>
      </c>
      <c r="D9116" s="2" t="str">
        <f t="shared" si="148"/>
        <v>OK</v>
      </c>
    </row>
    <row r="9117" spans="1:4">
      <c r="A9117">
        <v>9058</v>
      </c>
      <c r="D9117" s="2" t="str">
        <f t="shared" si="148"/>
        <v>OK</v>
      </c>
    </row>
    <row r="9118" spans="1:4">
      <c r="A9118">
        <v>9059</v>
      </c>
      <c r="D9118" s="2" t="str">
        <f t="shared" si="148"/>
        <v>OK</v>
      </c>
    </row>
    <row r="9119" spans="1:4">
      <c r="A9119">
        <v>9060</v>
      </c>
      <c r="D9119" s="2" t="str">
        <f t="shared" si="148"/>
        <v>OK</v>
      </c>
    </row>
    <row r="9120" spans="1:4">
      <c r="A9120">
        <v>9061</v>
      </c>
      <c r="D9120" s="2" t="str">
        <f t="shared" si="148"/>
        <v>OK</v>
      </c>
    </row>
    <row r="9121" spans="1:4">
      <c r="A9121">
        <v>9062</v>
      </c>
      <c r="D9121" s="2" t="str">
        <f t="shared" si="148"/>
        <v>OK</v>
      </c>
    </row>
    <row r="9122" spans="1:4">
      <c r="A9122">
        <v>9063</v>
      </c>
      <c r="D9122" s="2" t="str">
        <f t="shared" si="148"/>
        <v>OK</v>
      </c>
    </row>
    <row r="9123" spans="1:4">
      <c r="A9123">
        <v>9064</v>
      </c>
      <c r="D9123" s="2" t="str">
        <f t="shared" si="148"/>
        <v>OK</v>
      </c>
    </row>
    <row r="9124" spans="1:4">
      <c r="A9124">
        <v>9065</v>
      </c>
      <c r="D9124" s="2" t="str">
        <f t="shared" si="148"/>
        <v>OK</v>
      </c>
    </row>
    <row r="9125" spans="1:4">
      <c r="A9125">
        <v>9066</v>
      </c>
      <c r="D9125" s="2" t="str">
        <f t="shared" si="148"/>
        <v>OK</v>
      </c>
    </row>
    <row r="9126" spans="1:4">
      <c r="A9126">
        <v>9067</v>
      </c>
      <c r="D9126" s="2" t="str">
        <f t="shared" si="148"/>
        <v>OK</v>
      </c>
    </row>
    <row r="9127" spans="1:4">
      <c r="A9127">
        <v>9068</v>
      </c>
      <c r="D9127" s="2" t="str">
        <f t="shared" si="148"/>
        <v>OK</v>
      </c>
    </row>
    <row r="9128" spans="1:4">
      <c r="A9128">
        <v>9069</v>
      </c>
      <c r="D9128" s="2" t="str">
        <f t="shared" si="148"/>
        <v>OK</v>
      </c>
    </row>
    <row r="9129" spans="1:4">
      <c r="A9129">
        <v>9070</v>
      </c>
      <c r="D9129" s="2" t="str">
        <f t="shared" si="148"/>
        <v>OK</v>
      </c>
    </row>
    <row r="9130" spans="1:4">
      <c r="A9130">
        <v>9071</v>
      </c>
      <c r="D9130" s="2" t="str">
        <f t="shared" si="148"/>
        <v>OK</v>
      </c>
    </row>
    <row r="9131" spans="1:4">
      <c r="A9131">
        <v>9072</v>
      </c>
      <c r="D9131" s="2" t="str">
        <f t="shared" si="148"/>
        <v>OK</v>
      </c>
    </row>
    <row r="9132" spans="1:4">
      <c r="A9132">
        <v>9073</v>
      </c>
      <c r="D9132" s="2" t="str">
        <f t="shared" si="148"/>
        <v>OK</v>
      </c>
    </row>
    <row r="9133" spans="1:4">
      <c r="A9133">
        <v>9074</v>
      </c>
      <c r="D9133" s="2" t="str">
        <f t="shared" si="148"/>
        <v>OK</v>
      </c>
    </row>
    <row r="9134" spans="1:4">
      <c r="A9134">
        <v>9075</v>
      </c>
      <c r="D9134" s="2" t="str">
        <f t="shared" si="148"/>
        <v>OK</v>
      </c>
    </row>
    <row r="9135" spans="1:4">
      <c r="A9135">
        <v>9076</v>
      </c>
      <c r="D9135" s="2" t="str">
        <f t="shared" si="148"/>
        <v>OK</v>
      </c>
    </row>
    <row r="9136" spans="1:4">
      <c r="A9136">
        <v>9077</v>
      </c>
      <c r="D9136" s="2" t="str">
        <f t="shared" si="148"/>
        <v>OK</v>
      </c>
    </row>
    <row r="9137" spans="1:4">
      <c r="A9137">
        <v>9078</v>
      </c>
      <c r="D9137" s="2" t="str">
        <f t="shared" si="148"/>
        <v>OK</v>
      </c>
    </row>
    <row r="9138" spans="1:4">
      <c r="A9138">
        <v>9079</v>
      </c>
      <c r="D9138" s="2" t="str">
        <f t="shared" si="148"/>
        <v>OK</v>
      </c>
    </row>
    <row r="9139" spans="1:4">
      <c r="A9139">
        <v>9080</v>
      </c>
      <c r="D9139" s="2" t="str">
        <f t="shared" si="148"/>
        <v>OK</v>
      </c>
    </row>
    <row r="9140" spans="1:4">
      <c r="A9140">
        <v>9081</v>
      </c>
      <c r="D9140" s="2" t="str">
        <f t="shared" si="148"/>
        <v>OK</v>
      </c>
    </row>
  </sheetData>
  <sheetProtection algorithmName="SHA-512" hashValue="kjRBUw1Ok3LyacbGi7oY+4seSgPwCb6OmbYlr8vdVjsGqgCekGt0py4E0S6U2CGnVJEWgWuOpSYjtFIxJh1fvg==" saltValue="2HtA+EMWovKfXGcXTo09pw==" spinCount="100000" sheet="1" objects="1" scenarios="1"/>
  <autoFilter ref="A1:F9140" xr:uid="{00000000-0009-0000-0000-000018000000}"/>
  <phoneticPr fontId="18" type="noConversion"/>
  <pageMargins left="0.75" right="0.75" top="1" bottom="1" header="0.5" footer="0.5"/>
  <pageSetup scale="75" orientation="portrait" r:id="rId1"/>
  <headerFooter alignWithMargins="0">
    <oddHeader>&amp;A</oddHeader>
    <oddFooter>Page &amp;P</oddFooter>
  </headerFooter>
</worksheet>
</file>

<file path=xl/worksheets/sheet26.xml><?xml version="1.0" encoding="utf-8"?>
<worksheet xmlns="http://purl.oclc.org/ooxml/spreadsheetml/main" xmlns:r="http://purl.oclc.org/ooxml/officeDocument/relationships" xmlns:xdr="http://purl.oclc.org/ooxml/drawingml/spreadsheetDrawing" xmlns:x14="http://schemas.microsoft.com/office/spreadsheetml/2009/9/main"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E31"/>
  <sheetViews>
    <sheetView zoomScale="120" zoomScaleNormal="120" workbookViewId="0">
      <selection sqref="A1:E1"/>
    </sheetView>
  </sheetViews>
  <sheetFormatPr baseColWidth="10" defaultColWidth="9.1640625" defaultRowHeight="15"/>
  <cols>
    <col min="1" max="1" width="2.33203125" style="1334" customWidth="1"/>
    <col min="2" max="2" width="88.1640625" style="1334" customWidth="1"/>
    <col min="3" max="3" width="1" style="1334" customWidth="1"/>
    <col min="4" max="4" width="23.5" style="1334" customWidth="1"/>
    <col min="5" max="5" width="11" style="1334" customWidth="1"/>
    <col min="6" max="16384" width="9.1640625" style="1334"/>
  </cols>
  <sheetData>
    <row r="1" spans="1:5" ht="16" thickBot="1">
      <c r="A1" s="2448" t="s">
        <v>962</v>
      </c>
      <c r="B1" s="2448"/>
      <c r="C1" s="2448"/>
      <c r="D1" s="2448"/>
      <c r="E1" s="2448"/>
    </row>
    <row r="2" spans="1:5" ht="16" thickTop="1">
      <c r="A2" s="2449" t="s">
        <v>1575</v>
      </c>
      <c r="B2" s="2449"/>
      <c r="C2" s="2449"/>
      <c r="D2" s="2449"/>
      <c r="E2" s="2449"/>
    </row>
    <row r="3" spans="1:5">
      <c r="A3" s="1335"/>
      <c r="B3" s="1335"/>
      <c r="C3" s="1335"/>
      <c r="D3" s="1335"/>
      <c r="E3" s="1335"/>
    </row>
    <row r="4" spans="1:5" ht="24.75" customHeight="1">
      <c r="A4" s="1336"/>
      <c r="B4" s="2450" t="s">
        <v>1576</v>
      </c>
      <c r="C4" s="2450"/>
      <c r="D4" s="2450"/>
      <c r="E4" s="2450"/>
    </row>
    <row r="6" spans="1:5" ht="15" customHeight="1">
      <c r="B6" s="2451" t="s">
        <v>1577</v>
      </c>
      <c r="C6" s="2451"/>
      <c r="D6" s="2451"/>
      <c r="E6" s="2451"/>
    </row>
    <row r="7" spans="1:5">
      <c r="B7" s="2451"/>
      <c r="C7" s="2451"/>
      <c r="D7" s="2451"/>
      <c r="E7" s="2451"/>
    </row>
    <row r="8" spans="1:5">
      <c r="B8" s="1337" t="s">
        <v>1578</v>
      </c>
      <c r="C8" s="1338"/>
      <c r="E8" s="1338"/>
    </row>
    <row r="9" spans="1:5">
      <c r="B9" s="1339" t="s">
        <v>1579</v>
      </c>
    </row>
    <row r="11" spans="1:5">
      <c r="A11" s="2452" t="s">
        <v>1580</v>
      </c>
      <c r="B11" s="2452"/>
      <c r="C11" s="2452"/>
      <c r="D11" s="2452"/>
      <c r="E11" s="2452"/>
    </row>
    <row r="13" spans="1:5" ht="115.5" customHeight="1">
      <c r="B13" s="2447" t="s">
        <v>1581</v>
      </c>
      <c r="C13" s="2447"/>
      <c r="D13" s="2447"/>
      <c r="E13" s="2447"/>
    </row>
    <row r="31" spans="5:5">
      <c r="E31" s="1339"/>
    </row>
  </sheetData>
  <mergeCells count="6">
    <mergeCell ref="B13:E13"/>
    <mergeCell ref="A1:E1"/>
    <mergeCell ref="A2:E2"/>
    <mergeCell ref="B4:E4"/>
    <mergeCell ref="B6:E7"/>
    <mergeCell ref="A11:E11"/>
  </mergeCells>
  <hyperlinks>
    <hyperlink ref="B8" r:id="rId1" xr:uid="{00000000-0004-0000-1900-000000000000}"/>
  </hyperlinks>
  <pageMargins left="0.7" right="0.7" top="0.75" bottom="0.75" header="0.3" footer="0.3"/>
  <pageSetup scale="69" orientation="landscape" r:id="rId2"/>
  <drawing r:id="rId3"/>
  <mc:AlternateContent xmlns:mc="http://schemas.openxmlformats.org/markup-compatibility/2006">
    <mc:Choice Requires="v">
      <legacyDrawing r:id="rId4"/>
    </mc:Choice>
  </mc:AlternateContent>
  <oleObjects>
    <oleObject progId="AcroExch.Document.DC" shapeId="43009" r:id="rId5">
      <objectPr defaultSize="0" autoPict="0" r:id="rId6">
        <anchor moveWithCells="1">
          <from>
            <xdr:col>3</xdr:col>
            <xdr:colOff>1549400</xdr:colOff>
            <xdr:row>19</xdr:row>
            <xdr:rowOff>127000</xdr:rowOff>
          </from>
          <to>
            <xdr:col>9</xdr:col>
            <xdr:colOff>292100</xdr:colOff>
            <xdr:row>29</xdr:row>
            <xdr:rowOff>177800</xdr:rowOff>
          </to>
        </anchor>
      </objectPr>
    </oleObject>
  </oleObjects>
</worksheet>
</file>

<file path=xl/worksheets/sheet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K141"/>
  <sheetViews>
    <sheetView showGridLines="0" defaultGridColor="0" topLeftCell="A74" colorId="8" zoomScaleNormal="100" workbookViewId="0"/>
  </sheetViews>
  <sheetFormatPr baseColWidth="10" defaultColWidth="9.1640625" defaultRowHeight="14"/>
  <cols>
    <col min="1" max="1" width="1.5" style="188" customWidth="1"/>
    <col min="2" max="2" width="2.83203125" style="189" customWidth="1"/>
    <col min="3" max="3" width="4.1640625" style="190" customWidth="1"/>
    <col min="4" max="4" width="40" style="188" customWidth="1"/>
    <col min="5" max="6" width="12.5" style="188" customWidth="1"/>
    <col min="7" max="7" width="11.6640625" style="188" customWidth="1"/>
    <col min="8" max="8" width="12" style="188" customWidth="1"/>
    <col min="9" max="9" width="11.83203125" style="188" customWidth="1"/>
    <col min="10" max="10" width="11.1640625" style="188" customWidth="1"/>
    <col min="11" max="16384" width="9.1640625" style="188"/>
  </cols>
  <sheetData>
    <row r="1" spans="1:11" ht="14.25" customHeight="1">
      <c r="E1" s="191"/>
      <c r="F1" s="192"/>
    </row>
    <row r="2" spans="1:11" s="168" customFormat="1" ht="12.25" customHeight="1">
      <c r="A2" s="2034" t="s">
        <v>1059</v>
      </c>
      <c r="B2" s="2034"/>
      <c r="C2" s="2034"/>
      <c r="D2" s="2034"/>
      <c r="E2" s="2034"/>
      <c r="F2" s="2034"/>
      <c r="G2" s="2034"/>
      <c r="H2" s="2034"/>
      <c r="I2" s="2034"/>
      <c r="J2" s="2034"/>
    </row>
    <row r="3" spans="1:11" s="168" customFormat="1" ht="17.25" customHeight="1">
      <c r="A3" s="193"/>
      <c r="B3" s="193"/>
      <c r="C3" s="194"/>
      <c r="D3" s="195"/>
      <c r="E3" s="196"/>
    </row>
    <row r="4" spans="1:11">
      <c r="A4" s="310" t="s">
        <v>1292</v>
      </c>
      <c r="B4" s="310"/>
      <c r="C4" s="310"/>
      <c r="D4" s="310"/>
      <c r="E4" s="310"/>
      <c r="F4" s="310"/>
      <c r="G4" s="310"/>
      <c r="H4" s="310"/>
      <c r="I4" s="310"/>
      <c r="J4" s="310"/>
      <c r="K4" s="310"/>
    </row>
    <row r="5" spans="1:11">
      <c r="A5" s="223" t="s">
        <v>1293</v>
      </c>
      <c r="B5" s="310"/>
      <c r="C5" s="310"/>
      <c r="D5" s="310"/>
      <c r="E5" s="310"/>
      <c r="F5" s="310"/>
      <c r="G5" s="310"/>
      <c r="H5" s="310"/>
      <c r="I5" s="310"/>
      <c r="J5" s="310"/>
      <c r="K5" s="310"/>
    </row>
    <row r="6" spans="1:11" ht="16.5" customHeight="1">
      <c r="A6" s="197"/>
      <c r="B6" s="198"/>
      <c r="C6" s="199"/>
      <c r="D6" s="198"/>
    </row>
    <row r="7" spans="1:11" ht="15" customHeight="1">
      <c r="A7" s="200" t="s">
        <v>766</v>
      </c>
      <c r="B7" s="198"/>
      <c r="C7" s="199"/>
      <c r="D7" s="201"/>
    </row>
    <row r="8" spans="1:11">
      <c r="A8" s="202"/>
      <c r="B8" s="203"/>
      <c r="D8" s="204"/>
    </row>
    <row r="9" spans="1:11" s="168" customFormat="1">
      <c r="A9" s="205"/>
      <c r="B9" s="206"/>
      <c r="C9" s="166">
        <v>1</v>
      </c>
      <c r="D9" s="207" t="s">
        <v>1254</v>
      </c>
    </row>
    <row r="10" spans="1:11" s="168" customFormat="1">
      <c r="A10" s="208"/>
      <c r="B10" s="209"/>
      <c r="C10" s="210"/>
      <c r="D10" s="211" t="s">
        <v>1279</v>
      </c>
    </row>
    <row r="11" spans="1:11" s="168" customFormat="1">
      <c r="A11" s="205"/>
      <c r="B11" s="212"/>
      <c r="C11" s="213">
        <v>2</v>
      </c>
      <c r="D11" s="214" t="s">
        <v>1280</v>
      </c>
    </row>
    <row r="12" spans="1:11" s="168" customFormat="1" hidden="1">
      <c r="A12" s="205"/>
      <c r="B12" s="1331"/>
      <c r="C12" s="213"/>
      <c r="D12" s="216"/>
    </row>
    <row r="13" spans="1:11" s="168" customFormat="1">
      <c r="A13" s="205"/>
      <c r="B13" s="212"/>
      <c r="C13" s="213">
        <v>3</v>
      </c>
      <c r="D13" s="214" t="s">
        <v>1281</v>
      </c>
    </row>
    <row r="14" spans="1:11" s="168" customFormat="1">
      <c r="A14" s="205"/>
      <c r="B14" s="212"/>
      <c r="C14" s="213">
        <v>4</v>
      </c>
      <c r="D14" s="214" t="s">
        <v>1282</v>
      </c>
    </row>
    <row r="15" spans="1:11" s="168" customFormat="1">
      <c r="A15" s="205"/>
      <c r="B15" s="212"/>
      <c r="C15" s="213">
        <v>5</v>
      </c>
      <c r="D15" s="217" t="s">
        <v>886</v>
      </c>
    </row>
    <row r="16" spans="1:11" s="168" customFormat="1">
      <c r="A16" s="205"/>
      <c r="B16" s="212"/>
      <c r="C16" s="213">
        <v>6</v>
      </c>
      <c r="D16" s="217" t="s">
        <v>1192</v>
      </c>
    </row>
    <row r="17" spans="1:10" s="168" customFormat="1" ht="6" hidden="1" customHeight="1">
      <c r="A17" s="205"/>
      <c r="B17" s="1331"/>
      <c r="C17" s="213"/>
      <c r="D17" s="218"/>
    </row>
    <row r="18" spans="1:10" s="168" customFormat="1" ht="12" customHeight="1">
      <c r="A18" s="205"/>
      <c r="B18" s="212"/>
      <c r="C18" s="213">
        <v>7</v>
      </c>
      <c r="D18" s="217" t="s">
        <v>1191</v>
      </c>
    </row>
    <row r="19" spans="1:10" s="168" customFormat="1" hidden="1">
      <c r="A19" s="205"/>
      <c r="B19" s="1331"/>
      <c r="C19" s="213"/>
      <c r="D19" s="218"/>
    </row>
    <row r="20" spans="1:10" s="168" customFormat="1">
      <c r="A20" s="205"/>
      <c r="B20" s="212"/>
      <c r="C20" s="213">
        <v>8</v>
      </c>
      <c r="D20" s="217" t="s">
        <v>1283</v>
      </c>
    </row>
    <row r="21" spans="1:10" s="168" customFormat="1">
      <c r="A21" s="205"/>
      <c r="B21" s="215"/>
      <c r="C21" s="213"/>
      <c r="D21" s="219" t="s">
        <v>1251</v>
      </c>
    </row>
    <row r="22" spans="1:10" s="168" customFormat="1">
      <c r="A22" s="205"/>
      <c r="B22" s="212"/>
      <c r="C22" s="213">
        <v>9</v>
      </c>
      <c r="D22" s="217" t="s">
        <v>1284</v>
      </c>
    </row>
    <row r="23" spans="1:10" s="168" customFormat="1">
      <c r="A23" s="205"/>
      <c r="B23" s="220"/>
      <c r="C23" s="213"/>
      <c r="D23" s="221" t="s">
        <v>1252</v>
      </c>
    </row>
    <row r="24" spans="1:10" s="168" customFormat="1">
      <c r="A24" s="205"/>
      <c r="B24" s="212"/>
      <c r="C24" s="213">
        <v>10</v>
      </c>
      <c r="D24" s="217" t="s">
        <v>1285</v>
      </c>
    </row>
    <row r="25" spans="1:10" s="168" customFormat="1">
      <c r="A25" s="205"/>
      <c r="B25" s="212"/>
      <c r="C25" s="213">
        <v>11</v>
      </c>
      <c r="D25" s="217" t="s">
        <v>1286</v>
      </c>
    </row>
    <row r="26" spans="1:10" s="168" customFormat="1">
      <c r="A26" s="205"/>
      <c r="B26" s="220"/>
      <c r="C26" s="213"/>
      <c r="D26" s="221" t="s">
        <v>1253</v>
      </c>
    </row>
    <row r="27" spans="1:10" s="168" customFormat="1">
      <c r="A27" s="205"/>
      <c r="B27" s="212"/>
      <c r="C27" s="213">
        <v>12</v>
      </c>
      <c r="D27" s="217" t="s">
        <v>1255</v>
      </c>
    </row>
    <row r="28" spans="1:10" s="168" customFormat="1">
      <c r="A28" s="205"/>
      <c r="B28" s="215"/>
      <c r="C28" s="213"/>
      <c r="D28" s="211"/>
    </row>
    <row r="29" spans="1:10" s="168" customFormat="1">
      <c r="A29" s="205"/>
      <c r="B29" s="212"/>
      <c r="C29" s="213">
        <v>13</v>
      </c>
      <c r="D29" s="217" t="s">
        <v>469</v>
      </c>
    </row>
    <row r="30" spans="1:10" s="168" customFormat="1">
      <c r="A30" s="205"/>
      <c r="B30" s="215"/>
      <c r="C30" s="213"/>
      <c r="D30" s="211" t="s">
        <v>1287</v>
      </c>
    </row>
    <row r="31" spans="1:10" s="168" customFormat="1">
      <c r="A31" s="205"/>
      <c r="B31" s="212"/>
      <c r="C31" s="213">
        <v>14</v>
      </c>
      <c r="D31" s="1149" t="str">
        <f>"At least one of the following forms was filed with ISBE late: The FY"&amp;MID('AFR21'!E2,3,2)-1&amp;" AFR (ISBE FORM 50-35), FY"&amp;MID('AFR21'!E2,3,2)-1&amp;" Annual Statement of Affairs (ISBE Form 50-37) and FY"&amp;MID('AFR21'!E2,3,2)</f>
        <v>At least one of the following forms was filed with ISBE late: The FY20 AFR (ISBE FORM 50-35), FY20 Annual Statement of Affairs (ISBE Form 50-37) and FY21</v>
      </c>
      <c r="E31" s="1150"/>
      <c r="F31" s="1150"/>
      <c r="G31" s="1150"/>
      <c r="H31" s="1150"/>
      <c r="I31" s="1150"/>
      <c r="J31" s="1150"/>
    </row>
    <row r="32" spans="1:10" s="168" customFormat="1">
      <c r="A32" s="205"/>
      <c r="B32" s="222"/>
      <c r="C32" s="213"/>
      <c r="D32" s="223" t="s">
        <v>1689</v>
      </c>
    </row>
    <row r="33" spans="1:9" s="168" customFormat="1" ht="12" customHeight="1">
      <c r="A33" s="205"/>
      <c r="B33" s="222"/>
      <c r="C33" s="213"/>
      <c r="D33" s="224" t="s">
        <v>1060</v>
      </c>
    </row>
    <row r="34" spans="1:9" s="168" customFormat="1" ht="8.25" hidden="1" customHeight="1">
      <c r="A34" s="205"/>
      <c r="B34" s="215"/>
      <c r="C34" s="213"/>
      <c r="D34" s="225"/>
    </row>
    <row r="35" spans="1:9" s="168" customFormat="1">
      <c r="A35" s="2048" t="s">
        <v>1288</v>
      </c>
      <c r="B35" s="2049"/>
      <c r="C35" s="2049"/>
      <c r="D35" s="2049"/>
      <c r="E35" s="2050"/>
      <c r="F35" s="2050"/>
      <c r="G35" s="2050"/>
      <c r="H35" s="2050"/>
      <c r="I35" s="2050"/>
    </row>
    <row r="36" spans="1:9" s="168" customFormat="1">
      <c r="A36" s="205"/>
      <c r="B36" s="215"/>
      <c r="C36" s="213"/>
      <c r="D36" s="225"/>
    </row>
    <row r="37" spans="1:9" s="168" customFormat="1">
      <c r="A37" s="205"/>
      <c r="B37" s="212"/>
      <c r="C37" s="213">
        <v>15</v>
      </c>
      <c r="D37" s="217" t="s">
        <v>309</v>
      </c>
    </row>
    <row r="38" spans="1:9" s="168" customFormat="1">
      <c r="A38" s="205"/>
      <c r="B38" s="215"/>
      <c r="C38" s="213"/>
      <c r="D38" s="226" t="s">
        <v>1289</v>
      </c>
    </row>
    <row r="39" spans="1:9" s="168" customFormat="1" hidden="1">
      <c r="A39" s="205"/>
      <c r="B39" s="215"/>
      <c r="C39" s="213"/>
      <c r="D39" s="227"/>
    </row>
    <row r="40" spans="1:9" s="168" customFormat="1">
      <c r="A40" s="205"/>
      <c r="B40" s="212"/>
      <c r="C40" s="213">
        <v>16</v>
      </c>
      <c r="D40" s="228" t="s">
        <v>311</v>
      </c>
    </row>
    <row r="41" spans="1:9" s="168" customFormat="1">
      <c r="A41" s="205"/>
      <c r="B41" s="215"/>
      <c r="C41" s="213"/>
      <c r="D41" s="226" t="s">
        <v>551</v>
      </c>
    </row>
    <row r="42" spans="1:9" s="168" customFormat="1">
      <c r="A42" s="205"/>
      <c r="B42" s="212"/>
      <c r="C42" s="213">
        <v>17</v>
      </c>
      <c r="D42" s="228" t="s">
        <v>1290</v>
      </c>
    </row>
    <row r="43" spans="1:9" s="168" customFormat="1">
      <c r="A43" s="205"/>
      <c r="B43" s="215"/>
      <c r="C43" s="213"/>
      <c r="D43" s="226" t="s">
        <v>1291</v>
      </c>
    </row>
    <row r="44" spans="1:9" s="168" customFormat="1">
      <c r="A44" s="205"/>
      <c r="B44" s="212"/>
      <c r="C44" s="213">
        <v>18</v>
      </c>
      <c r="D44" s="228" t="s">
        <v>248</v>
      </c>
    </row>
    <row r="45" spans="1:9" s="168" customFormat="1">
      <c r="A45" s="205"/>
      <c r="B45" s="215"/>
      <c r="C45" s="213"/>
      <c r="D45" s="226" t="s">
        <v>152</v>
      </c>
    </row>
    <row r="46" spans="1:9" s="168" customFormat="1" ht="16.5" customHeight="1">
      <c r="A46" s="205"/>
      <c r="B46" s="215"/>
      <c r="C46" s="213"/>
      <c r="D46" s="225"/>
    </row>
    <row r="47" spans="1:9" s="168" customFormat="1">
      <c r="A47" s="2048" t="s">
        <v>260</v>
      </c>
      <c r="B47" s="2051"/>
      <c r="C47" s="2051"/>
      <c r="D47" s="2051"/>
      <c r="E47" s="2052"/>
      <c r="F47" s="2052"/>
      <c r="G47" s="2052"/>
      <c r="H47" s="2052"/>
      <c r="I47" s="2052"/>
    </row>
    <row r="48" spans="1:9" s="168" customFormat="1">
      <c r="A48" s="205"/>
      <c r="B48" s="215"/>
      <c r="C48" s="213"/>
      <c r="D48" s="225"/>
    </row>
    <row r="49" spans="1:10" s="168" customFormat="1">
      <c r="A49" s="205"/>
      <c r="B49" s="212"/>
      <c r="C49" s="213">
        <v>19</v>
      </c>
      <c r="D49" s="229" t="s">
        <v>310</v>
      </c>
    </row>
    <row r="50" spans="1:10" s="168" customFormat="1">
      <c r="A50" s="205"/>
      <c r="B50" s="212"/>
      <c r="C50" s="213">
        <v>20</v>
      </c>
      <c r="D50" s="229" t="s">
        <v>1294</v>
      </c>
    </row>
    <row r="51" spans="1:10" s="168" customFormat="1" ht="15.75" customHeight="1">
      <c r="A51" s="205"/>
      <c r="B51" s="206" t="s">
        <v>1920</v>
      </c>
      <c r="C51" s="166">
        <v>21</v>
      </c>
      <c r="D51" s="230" t="s">
        <v>1195</v>
      </c>
      <c r="E51" s="231"/>
      <c r="F51" s="232"/>
      <c r="G51" s="232" t="s">
        <v>1194</v>
      </c>
      <c r="H51" s="233" t="d">
        <v>1991-01-01</v>
      </c>
      <c r="I51" s="223" t="s">
        <v>1204</v>
      </c>
    </row>
    <row r="52" spans="1:10" s="168" customFormat="1">
      <c r="A52" s="205"/>
      <c r="B52" s="206"/>
      <c r="C52" s="166">
        <v>22</v>
      </c>
      <c r="D52" s="229" t="s">
        <v>1112</v>
      </c>
      <c r="E52" s="231"/>
      <c r="F52" s="232"/>
    </row>
    <row r="53" spans="1:10" s="168" customFormat="1">
      <c r="A53" s="200"/>
      <c r="B53" s="234"/>
      <c r="C53" s="234"/>
      <c r="D53" s="217" t="s">
        <v>1362</v>
      </c>
      <c r="E53" s="235"/>
      <c r="F53" s="235"/>
      <c r="G53" s="235"/>
      <c r="H53" s="235"/>
      <c r="I53" s="235"/>
    </row>
    <row r="54" spans="1:10" s="168" customFormat="1">
      <c r="A54" s="200"/>
      <c r="B54" s="234"/>
      <c r="E54" s="235"/>
      <c r="F54" s="235"/>
      <c r="G54" s="235"/>
      <c r="H54" s="235"/>
      <c r="I54" s="235"/>
    </row>
    <row r="55" spans="1:10" s="168" customFormat="1" ht="12.75" customHeight="1">
      <c r="A55" s="236"/>
      <c r="B55" s="2055"/>
      <c r="C55" s="2056"/>
      <c r="D55" s="2056"/>
      <c r="E55" s="2056"/>
      <c r="F55" s="2056"/>
      <c r="G55" s="2056"/>
      <c r="H55" s="2056"/>
      <c r="I55" s="2056"/>
      <c r="J55" s="2057"/>
    </row>
    <row r="56" spans="1:10" s="168" customFormat="1">
      <c r="A56" s="236"/>
      <c r="B56" s="2058"/>
      <c r="C56" s="2059"/>
      <c r="D56" s="2059"/>
      <c r="E56" s="2059"/>
      <c r="F56" s="2059"/>
      <c r="G56" s="2059"/>
      <c r="H56" s="2059"/>
      <c r="I56" s="2059"/>
      <c r="J56" s="2060"/>
    </row>
    <row r="57" spans="1:10" s="168" customFormat="1">
      <c r="A57" s="236"/>
      <c r="B57" s="2058"/>
      <c r="C57" s="2059"/>
      <c r="D57" s="2059"/>
      <c r="E57" s="2059"/>
      <c r="F57" s="2059"/>
      <c r="G57" s="2059"/>
      <c r="H57" s="2059"/>
      <c r="I57" s="2059"/>
      <c r="J57" s="2060"/>
    </row>
    <row r="58" spans="1:10" s="168" customFormat="1">
      <c r="A58" s="236"/>
      <c r="B58" s="2058"/>
      <c r="C58" s="2059"/>
      <c r="D58" s="2059"/>
      <c r="E58" s="2059"/>
      <c r="F58" s="2059"/>
      <c r="G58" s="2059"/>
      <c r="H58" s="2059"/>
      <c r="I58" s="2059"/>
      <c r="J58" s="2060"/>
    </row>
    <row r="59" spans="1:10" s="168" customFormat="1">
      <c r="A59" s="236"/>
      <c r="B59" s="2058"/>
      <c r="C59" s="2059"/>
      <c r="D59" s="2059"/>
      <c r="E59" s="2059"/>
      <c r="F59" s="2059"/>
      <c r="G59" s="2059"/>
      <c r="H59" s="2059"/>
      <c r="I59" s="2059"/>
      <c r="J59" s="2060"/>
    </row>
    <row r="60" spans="1:10" s="168" customFormat="1">
      <c r="A60" s="236"/>
      <c r="B60" s="2058"/>
      <c r="C60" s="2059"/>
      <c r="D60" s="2059"/>
      <c r="E60" s="2059"/>
      <c r="F60" s="2059"/>
      <c r="G60" s="2059"/>
      <c r="H60" s="2059"/>
      <c r="I60" s="2059"/>
      <c r="J60" s="2060"/>
    </row>
    <row r="61" spans="1:10" s="168" customFormat="1">
      <c r="A61" s="236"/>
      <c r="B61" s="2058"/>
      <c r="C61" s="2059"/>
      <c r="D61" s="2059"/>
      <c r="E61" s="2059"/>
      <c r="F61" s="2059"/>
      <c r="G61" s="2059"/>
      <c r="H61" s="2059"/>
      <c r="I61" s="2059"/>
      <c r="J61" s="2060"/>
    </row>
    <row r="62" spans="1:10" s="168" customFormat="1">
      <c r="A62" s="236"/>
      <c r="B62" s="2058"/>
      <c r="C62" s="2059"/>
      <c r="D62" s="2059"/>
      <c r="E62" s="2059"/>
      <c r="F62" s="2059"/>
      <c r="G62" s="2059"/>
      <c r="H62" s="2059"/>
      <c r="I62" s="2059"/>
      <c r="J62" s="2060"/>
    </row>
    <row r="63" spans="1:10" s="168" customFormat="1">
      <c r="A63" s="236"/>
      <c r="B63" s="2058"/>
      <c r="C63" s="2059"/>
      <c r="D63" s="2059"/>
      <c r="E63" s="2059"/>
      <c r="F63" s="2059"/>
      <c r="G63" s="2059"/>
      <c r="H63" s="2059"/>
      <c r="I63" s="2059"/>
      <c r="J63" s="2060"/>
    </row>
    <row r="64" spans="1:10" s="168" customFormat="1">
      <c r="A64" s="236"/>
      <c r="B64" s="2058"/>
      <c r="C64" s="2059"/>
      <c r="D64" s="2059"/>
      <c r="E64" s="2059"/>
      <c r="F64" s="2059"/>
      <c r="G64" s="2059"/>
      <c r="H64" s="2059"/>
      <c r="I64" s="2059"/>
      <c r="J64" s="2060"/>
    </row>
    <row r="65" spans="1:11" s="168" customFormat="1" ht="9" customHeight="1">
      <c r="A65" s="237"/>
      <c r="B65" s="2061"/>
      <c r="C65" s="2062"/>
      <c r="D65" s="2062"/>
      <c r="E65" s="2062"/>
      <c r="F65" s="2062"/>
      <c r="G65" s="2062"/>
      <c r="H65" s="2062"/>
      <c r="I65" s="2062"/>
      <c r="J65" s="2063"/>
    </row>
    <row r="66" spans="1:11" s="168" customFormat="1" ht="9" customHeight="1">
      <c r="A66" s="205"/>
      <c r="B66" s="238"/>
      <c r="C66" s="239"/>
      <c r="D66" s="239"/>
      <c r="E66" s="239"/>
      <c r="F66" s="239"/>
      <c r="G66" s="239"/>
      <c r="H66" s="239"/>
    </row>
    <row r="67" spans="1:11" s="168" customFormat="1" ht="16.5" customHeight="1">
      <c r="A67" s="205"/>
      <c r="B67" s="238"/>
      <c r="C67" s="239"/>
      <c r="D67" s="239"/>
      <c r="E67" s="239"/>
      <c r="F67" s="239"/>
      <c r="G67" s="239"/>
      <c r="H67" s="239"/>
    </row>
    <row r="68" spans="1:11" s="168" customFormat="1">
      <c r="A68" s="2048" t="s">
        <v>1078</v>
      </c>
      <c r="B68" s="2051"/>
      <c r="C68" s="2051"/>
      <c r="D68" s="2051"/>
      <c r="E68" s="2052"/>
      <c r="F68" s="2052"/>
      <c r="G68" s="2052"/>
      <c r="H68" s="2052"/>
      <c r="I68" s="2052"/>
    </row>
    <row r="69" spans="1:11" s="168" customFormat="1">
      <c r="A69" s="205"/>
      <c r="C69" s="240"/>
      <c r="D69" s="241" t="s">
        <v>1077</v>
      </c>
      <c r="E69" s="239"/>
      <c r="F69" s="239"/>
      <c r="G69" s="239"/>
      <c r="H69" s="239"/>
    </row>
    <row r="70" spans="1:11" s="168" customFormat="1" ht="5.25" customHeight="1">
      <c r="B70" s="238"/>
      <c r="C70" s="239"/>
      <c r="D70" s="239"/>
      <c r="E70" s="239"/>
      <c r="F70" s="239"/>
      <c r="G70" s="239"/>
      <c r="H70" s="239"/>
    </row>
    <row r="71" spans="1:11" s="168" customFormat="1">
      <c r="A71" s="242" t="s">
        <v>1464</v>
      </c>
      <c r="B71" s="238"/>
      <c r="C71" s="239"/>
      <c r="D71" s="239"/>
      <c r="E71" s="239"/>
      <c r="F71" s="239"/>
      <c r="G71" s="239"/>
      <c r="H71" s="239"/>
    </row>
    <row r="72" spans="1:11" s="168" customFormat="1">
      <c r="A72" s="242" t="s">
        <v>1170</v>
      </c>
      <c r="B72" s="238"/>
      <c r="C72" s="239"/>
      <c r="D72" s="239"/>
      <c r="E72" s="239"/>
      <c r="F72" s="239"/>
      <c r="G72" s="239"/>
      <c r="H72" s="239"/>
    </row>
    <row r="73" spans="1:11" s="168" customFormat="1">
      <c r="A73" s="483" t="str">
        <f>"In FY"&amp;'AFR21'!E2&amp;", identify those late payments recorded as Intergovermental Receivables, Other Recievables, or Deferred Revenue &amp; Other Current Liabilities or Direct Receipts/Revenue. "</f>
        <v xml:space="preserve">In FY2021, identify those late payments recorded as Intergovermental Receivables, Other Recievables, or Deferred Revenue &amp; Other Current Liabilities or Direct Receipts/Revenue. </v>
      </c>
      <c r="B73" s="1151"/>
      <c r="C73" s="1152"/>
      <c r="D73" s="1152"/>
      <c r="E73" s="1152"/>
      <c r="F73" s="1152"/>
      <c r="G73" s="1152"/>
      <c r="H73" s="1152"/>
      <c r="I73" s="1150"/>
      <c r="J73" s="1150"/>
      <c r="K73" s="1150"/>
    </row>
    <row r="74" spans="1:11" s="168" customFormat="1" ht="18.75" customHeight="1">
      <c r="A74" s="225" t="s">
        <v>1171</v>
      </c>
      <c r="B74" s="238"/>
      <c r="C74" s="239"/>
      <c r="D74" s="239"/>
      <c r="E74" s="239"/>
      <c r="F74" s="239"/>
      <c r="G74" s="239"/>
      <c r="H74" s="239"/>
    </row>
    <row r="75" spans="1:11" s="168" customFormat="1">
      <c r="C75" s="166">
        <v>24</v>
      </c>
      <c r="D75" s="230" t="s">
        <v>1300</v>
      </c>
      <c r="G75" s="263" t="s">
        <v>1416</v>
      </c>
      <c r="I75" s="858"/>
      <c r="J75" s="244" t="d">
        <v>2021-08-30</v>
      </c>
    </row>
    <row r="76" spans="1:11" s="168" customFormat="1" ht="6" customHeight="1">
      <c r="A76" s="205"/>
      <c r="B76" s="245"/>
      <c r="C76" s="166"/>
      <c r="D76" s="230"/>
      <c r="E76" s="231"/>
      <c r="F76" s="232"/>
    </row>
    <row r="77" spans="1:11" s="168" customFormat="1">
      <c r="A77" s="205"/>
      <c r="B77" s="245"/>
      <c r="C77" s="166">
        <v>25</v>
      </c>
      <c r="D77" s="230" t="s">
        <v>1463</v>
      </c>
      <c r="E77" s="231"/>
      <c r="F77" s="232"/>
    </row>
    <row r="78" spans="1:11" s="168" customFormat="1">
      <c r="A78" s="205"/>
      <c r="B78" s="245"/>
      <c r="C78" s="166"/>
      <c r="D78" s="230" t="s">
        <v>1299</v>
      </c>
      <c r="E78" s="231"/>
      <c r="F78" s="232"/>
    </row>
    <row r="79" spans="1:11" s="168" customFormat="1">
      <c r="A79" s="205"/>
      <c r="B79" s="245"/>
    </row>
    <row r="80" spans="1:11" s="168" customFormat="1" ht="12.75" customHeight="1">
      <c r="A80" s="205"/>
      <c r="B80" s="245"/>
      <c r="C80" s="230"/>
    </row>
    <row r="81" spans="1:10" s="168" customFormat="1" ht="12.75" customHeight="1" thickBot="1">
      <c r="A81" s="2053" t="s">
        <v>1075</v>
      </c>
      <c r="B81" s="2053"/>
      <c r="C81" s="2053"/>
      <c r="D81" s="2054"/>
      <c r="E81" s="246">
        <v>3100</v>
      </c>
      <c r="F81" s="246">
        <v>3120</v>
      </c>
      <c r="G81" s="246">
        <v>3500</v>
      </c>
      <c r="H81" s="246">
        <v>3510</v>
      </c>
      <c r="I81" s="247">
        <v>3950</v>
      </c>
      <c r="J81" s="247" t="s">
        <v>138</v>
      </c>
    </row>
    <row r="82" spans="1:10" s="168" customFormat="1" ht="13.5" customHeight="1" thickTop="1">
      <c r="A82" s="248" t="s">
        <v>1179</v>
      </c>
      <c r="B82" s="249"/>
      <c r="C82" s="250"/>
      <c r="D82" s="251"/>
      <c r="E82" s="252"/>
      <c r="F82" s="252"/>
      <c r="G82" s="252"/>
      <c r="H82" s="252"/>
      <c r="I82" s="253"/>
      <c r="J82" s="253"/>
    </row>
    <row r="83" spans="1:10" s="168" customFormat="1" ht="13.5" customHeight="1">
      <c r="A83" s="2064" t="s">
        <v>1462</v>
      </c>
      <c r="B83" s="2064"/>
      <c r="C83" s="2064"/>
      <c r="D83" s="2065"/>
      <c r="E83" s="910"/>
      <c r="F83" s="910"/>
      <c r="G83" s="910"/>
      <c r="H83" s="910"/>
      <c r="I83" s="1195"/>
      <c r="J83" s="1054">
        <f>SUM(E83:I83)</f>
        <v>0</v>
      </c>
    </row>
    <row r="84" spans="1:10" s="168" customFormat="1" ht="13.5" customHeight="1">
      <c r="A84" s="254"/>
      <c r="B84" s="255"/>
      <c r="C84" s="256"/>
      <c r="D84" s="257"/>
      <c r="E84" s="252"/>
      <c r="F84" s="252"/>
      <c r="G84" s="252"/>
      <c r="H84" s="252"/>
      <c r="I84" s="253"/>
      <c r="J84" s="1055"/>
    </row>
    <row r="85" spans="1:10" s="168" customFormat="1" ht="13.5" customHeight="1">
      <c r="A85" s="258" t="s">
        <v>1076</v>
      </c>
      <c r="B85" s="259"/>
      <c r="C85" s="260"/>
      <c r="D85" s="257"/>
      <c r="E85" s="252"/>
      <c r="F85" s="252"/>
      <c r="G85" s="252"/>
      <c r="H85" s="252"/>
      <c r="I85" s="253"/>
      <c r="J85" s="1055"/>
    </row>
    <row r="86" spans="1:10" s="168" customFormat="1" ht="13.5" customHeight="1">
      <c r="A86" s="2066" t="s">
        <v>1462</v>
      </c>
      <c r="B86" s="2067"/>
      <c r="C86" s="2067"/>
      <c r="D86" s="2068"/>
      <c r="E86" s="910">
        <v>4054</v>
      </c>
      <c r="F86" s="910"/>
      <c r="G86" s="910">
        <v>46</v>
      </c>
      <c r="H86" s="910">
        <v>12718</v>
      </c>
      <c r="I86" s="1195"/>
      <c r="J86" s="1054">
        <f>SUM(E86:I86)</f>
        <v>16818</v>
      </c>
    </row>
    <row r="87" spans="1:10" s="168" customFormat="1" ht="13.5" customHeight="1">
      <c r="A87" s="254"/>
      <c r="B87" s="255"/>
      <c r="C87" s="256"/>
      <c r="D87" s="257"/>
      <c r="E87" s="252"/>
      <c r="F87" s="252"/>
      <c r="G87" s="252"/>
      <c r="H87" s="252"/>
      <c r="I87" s="253"/>
      <c r="J87" s="1055"/>
    </row>
    <row r="88" spans="1:10" s="168" customFormat="1" ht="13.5" customHeight="1">
      <c r="A88" s="258" t="s">
        <v>138</v>
      </c>
      <c r="B88" s="259"/>
      <c r="C88" s="260"/>
      <c r="D88" s="261"/>
      <c r="E88" s="911"/>
      <c r="F88" s="911"/>
      <c r="G88" s="911"/>
      <c r="H88" s="911"/>
      <c r="I88" s="1196"/>
      <c r="J88" s="1056">
        <f>SUM(J83:J87)</f>
        <v>16818</v>
      </c>
    </row>
    <row r="89" spans="1:10" s="168" customFormat="1">
      <c r="A89" s="205"/>
      <c r="B89" s="245"/>
      <c r="C89" s="166"/>
      <c r="E89" s="243"/>
      <c r="F89" s="262"/>
      <c r="H89" s="263"/>
    </row>
    <row r="90" spans="1:10" s="168" customFormat="1">
      <c r="A90" s="205"/>
      <c r="B90" s="230" t="s">
        <v>1466</v>
      </c>
      <c r="C90" s="166"/>
      <c r="E90" s="243"/>
      <c r="F90" s="262"/>
      <c r="H90" s="263"/>
    </row>
    <row r="91" spans="1:10" s="168" customFormat="1" ht="16.5" customHeight="1">
      <c r="A91" s="205"/>
      <c r="B91" s="264"/>
      <c r="C91" s="230" t="s">
        <v>1465</v>
      </c>
      <c r="E91" s="243"/>
      <c r="F91" s="262"/>
      <c r="H91" s="263"/>
    </row>
    <row r="92" spans="1:10" s="168" customFormat="1">
      <c r="A92" s="265" t="s">
        <v>1086</v>
      </c>
      <c r="B92" s="266"/>
      <c r="C92" s="266"/>
      <c r="D92" s="267"/>
      <c r="E92" s="268"/>
      <c r="F92" s="269"/>
      <c r="G92" s="270"/>
      <c r="H92" s="271"/>
      <c r="I92" s="272"/>
    </row>
    <row r="93" spans="1:10" s="168" customFormat="1">
      <c r="A93" s="273"/>
      <c r="B93" s="274" t="s">
        <v>1295</v>
      </c>
      <c r="C93" s="275"/>
      <c r="D93" s="276"/>
      <c r="E93" s="270"/>
      <c r="F93" s="270"/>
      <c r="G93" s="270"/>
      <c r="H93" s="270"/>
      <c r="I93" s="270"/>
    </row>
    <row r="94" spans="1:10" s="168" customFormat="1">
      <c r="A94" s="273" t="s">
        <v>1060</v>
      </c>
      <c r="B94" s="311" t="s">
        <v>1297</v>
      </c>
      <c r="C94" s="275"/>
      <c r="D94" s="277"/>
      <c r="E94" s="277"/>
      <c r="F94" s="277"/>
      <c r="G94" s="277"/>
      <c r="H94" s="277"/>
      <c r="I94" s="270"/>
    </row>
    <row r="95" spans="1:10" s="168" customFormat="1">
      <c r="A95" s="273"/>
      <c r="B95" s="274" t="s">
        <v>1296</v>
      </c>
      <c r="C95" s="275"/>
      <c r="D95" s="277"/>
      <c r="E95" s="277"/>
      <c r="F95" s="277"/>
      <c r="G95" s="277"/>
      <c r="H95" s="277"/>
      <c r="I95" s="270"/>
    </row>
    <row r="96" spans="1:10" s="168" customFormat="1">
      <c r="A96" s="274"/>
      <c r="B96" s="278" t="s">
        <v>1298</v>
      </c>
      <c r="C96" s="275"/>
      <c r="D96" s="277"/>
      <c r="E96" s="277"/>
      <c r="F96" s="277"/>
      <c r="G96" s="277"/>
      <c r="H96" s="277"/>
      <c r="I96" s="270"/>
    </row>
    <row r="97" spans="1:9" s="168" customFormat="1">
      <c r="A97" s="279"/>
      <c r="B97" s="280"/>
      <c r="C97" s="275"/>
      <c r="D97" s="277"/>
      <c r="E97" s="277"/>
      <c r="F97" s="277"/>
      <c r="G97" s="277"/>
      <c r="H97" s="277"/>
      <c r="I97" s="270"/>
    </row>
    <row r="98" spans="1:9" s="168" customFormat="1" ht="3.75" customHeight="1">
      <c r="A98" s="276"/>
      <c r="B98" s="281"/>
      <c r="C98" s="276"/>
      <c r="D98" s="277"/>
      <c r="E98" s="277"/>
      <c r="F98" s="277"/>
      <c r="G98" s="277"/>
      <c r="H98" s="277"/>
      <c r="I98" s="270"/>
    </row>
    <row r="99" spans="1:9" s="168" customFormat="1">
      <c r="A99" s="276"/>
      <c r="B99" s="281" t="s">
        <v>1057</v>
      </c>
      <c r="C99" s="276"/>
      <c r="D99" s="276"/>
      <c r="E99" s="270"/>
      <c r="F99" s="270"/>
      <c r="G99" s="270"/>
      <c r="H99" s="270"/>
      <c r="I99" s="270"/>
    </row>
    <row r="100" spans="1:9" s="168" customFormat="1">
      <c r="A100" s="282"/>
      <c r="B100" s="2035"/>
      <c r="C100" s="2036"/>
      <c r="D100" s="2036"/>
      <c r="E100" s="2036"/>
      <c r="F100" s="2036"/>
      <c r="G100" s="2036"/>
      <c r="H100" s="2036"/>
      <c r="I100" s="2037"/>
    </row>
    <row r="101" spans="1:9" s="168" customFormat="1" ht="11.25" customHeight="1">
      <c r="A101" s="282"/>
      <c r="B101" s="2038"/>
      <c r="C101" s="2039"/>
      <c r="D101" s="2039"/>
      <c r="E101" s="2039"/>
      <c r="F101" s="2039"/>
      <c r="G101" s="2039"/>
      <c r="H101" s="2039"/>
      <c r="I101" s="2040"/>
    </row>
    <row r="102" spans="1:9" s="168" customFormat="1" ht="11.25" customHeight="1">
      <c r="A102" s="282"/>
      <c r="B102" s="2038"/>
      <c r="C102" s="2039"/>
      <c r="D102" s="2039"/>
      <c r="E102" s="2039"/>
      <c r="F102" s="2039"/>
      <c r="G102" s="2039"/>
      <c r="H102" s="2039"/>
      <c r="I102" s="2040"/>
    </row>
    <row r="103" spans="1:9" s="168" customFormat="1">
      <c r="A103" s="282"/>
      <c r="B103" s="2038"/>
      <c r="C103" s="2039"/>
      <c r="D103" s="2039"/>
      <c r="E103" s="2039"/>
      <c r="F103" s="2039"/>
      <c r="G103" s="2039"/>
      <c r="H103" s="2039"/>
      <c r="I103" s="2040"/>
    </row>
    <row r="104" spans="1:9" s="168" customFormat="1" ht="11.25" customHeight="1">
      <c r="A104" s="282"/>
      <c r="B104" s="2038"/>
      <c r="C104" s="2039"/>
      <c r="D104" s="2039"/>
      <c r="E104" s="2039"/>
      <c r="F104" s="2039"/>
      <c r="G104" s="2039"/>
      <c r="H104" s="2039"/>
      <c r="I104" s="2040"/>
    </row>
    <row r="105" spans="1:9" s="168" customFormat="1" ht="11.25" customHeight="1">
      <c r="A105" s="282"/>
      <c r="B105" s="2038"/>
      <c r="C105" s="2039"/>
      <c r="D105" s="2039"/>
      <c r="E105" s="2039"/>
      <c r="F105" s="2039"/>
      <c r="G105" s="2039"/>
      <c r="H105" s="2039"/>
      <c r="I105" s="2040"/>
    </row>
    <row r="106" spans="1:9" s="168" customFormat="1" ht="11.25" customHeight="1">
      <c r="A106" s="282"/>
      <c r="B106" s="2038"/>
      <c r="C106" s="2039"/>
      <c r="D106" s="2039"/>
      <c r="E106" s="2039"/>
      <c r="F106" s="2039"/>
      <c r="G106" s="2039"/>
      <c r="H106" s="2039"/>
      <c r="I106" s="2040"/>
    </row>
    <row r="107" spans="1:9" s="168" customFormat="1" ht="11.25" customHeight="1">
      <c r="A107" s="282"/>
      <c r="B107" s="2038"/>
      <c r="C107" s="2039"/>
      <c r="D107" s="2039"/>
      <c r="E107" s="2039"/>
      <c r="F107" s="2039"/>
      <c r="G107" s="2039"/>
      <c r="H107" s="2039"/>
      <c r="I107" s="2040"/>
    </row>
    <row r="108" spans="1:9" s="168" customFormat="1" ht="11.25" customHeight="1">
      <c r="A108" s="282"/>
      <c r="B108" s="2038"/>
      <c r="C108" s="2039"/>
      <c r="D108" s="2039"/>
      <c r="E108" s="2039"/>
      <c r="F108" s="2039"/>
      <c r="G108" s="2039"/>
      <c r="H108" s="2039"/>
      <c r="I108" s="2040"/>
    </row>
    <row r="109" spans="1:9" s="168" customFormat="1" ht="11.25" customHeight="1">
      <c r="A109" s="282"/>
      <c r="B109" s="2038"/>
      <c r="C109" s="2039"/>
      <c r="D109" s="2039"/>
      <c r="E109" s="2039"/>
      <c r="F109" s="2039"/>
      <c r="G109" s="2039"/>
      <c r="H109" s="2039"/>
      <c r="I109" s="2040"/>
    </row>
    <row r="110" spans="1:9" s="168" customFormat="1" ht="11.25" customHeight="1">
      <c r="A110" s="282"/>
      <c r="B110" s="2041"/>
      <c r="C110" s="2042"/>
      <c r="D110" s="2042"/>
      <c r="E110" s="2042"/>
      <c r="F110" s="2042"/>
      <c r="G110" s="2042"/>
      <c r="H110" s="2042"/>
      <c r="I110" s="2043"/>
    </row>
    <row r="111" spans="1:9" s="168" customFormat="1" ht="11.25" customHeight="1">
      <c r="A111" s="283"/>
      <c r="B111" s="277"/>
      <c r="C111" s="277"/>
      <c r="D111" s="277"/>
      <c r="E111" s="270"/>
      <c r="F111" s="270"/>
      <c r="G111" s="270"/>
      <c r="H111" s="270"/>
      <c r="I111" s="270"/>
    </row>
    <row r="112" spans="1:9" s="168" customFormat="1" ht="18" customHeight="1">
      <c r="A112" s="282"/>
      <c r="B112" s="283"/>
      <c r="C112" s="2044" t="s">
        <v>1887</v>
      </c>
      <c r="D112" s="2044"/>
      <c r="E112" s="270"/>
      <c r="F112" s="270"/>
      <c r="G112" s="270"/>
      <c r="H112" s="270"/>
      <c r="I112" s="270"/>
    </row>
    <row r="113" spans="1:9" s="168" customFormat="1" ht="11.25" customHeight="1">
      <c r="A113" s="282"/>
      <c r="B113" s="282"/>
      <c r="C113" s="284"/>
      <c r="D113" s="285" t="s">
        <v>1058</v>
      </c>
      <c r="E113" s="286"/>
      <c r="F113" s="270"/>
      <c r="G113" s="270"/>
      <c r="H113" s="270"/>
      <c r="I113" s="270"/>
    </row>
    <row r="114" spans="1:9" s="168" customFormat="1">
      <c r="A114" s="282"/>
      <c r="B114" s="282"/>
      <c r="C114" s="284"/>
      <c r="D114" s="287"/>
      <c r="E114" s="286"/>
      <c r="F114" s="270"/>
      <c r="G114" s="270"/>
      <c r="H114" s="270"/>
      <c r="I114" s="270"/>
    </row>
    <row r="115" spans="1:9" s="168" customFormat="1" ht="36" customHeight="1">
      <c r="A115" s="282"/>
      <c r="B115" s="288"/>
      <c r="C115" s="2045" t="s">
        <v>1085</v>
      </c>
      <c r="D115" s="2046"/>
      <c r="E115" s="2047"/>
      <c r="F115" s="2047"/>
      <c r="G115" s="2047"/>
      <c r="H115" s="2047"/>
      <c r="I115" s="270"/>
    </row>
    <row r="116" spans="1:9" s="168" customFormat="1" ht="24" customHeight="1">
      <c r="A116" s="282"/>
      <c r="B116" s="282"/>
      <c r="C116" s="282"/>
      <c r="D116" s="289"/>
      <c r="E116" s="288"/>
      <c r="F116" s="290"/>
      <c r="G116" s="1332"/>
      <c r="H116" s="288"/>
      <c r="I116" s="270"/>
    </row>
    <row r="117" spans="1:9" s="168" customFormat="1" ht="11.25" customHeight="1">
      <c r="A117" s="291"/>
      <c r="B117" s="291"/>
      <c r="C117" s="292"/>
      <c r="D117" s="293" t="s">
        <v>308</v>
      </c>
      <c r="E117" s="276"/>
      <c r="F117" s="859" t="s">
        <v>1417</v>
      </c>
      <c r="G117" s="294"/>
      <c r="H117" s="294"/>
      <c r="I117" s="270"/>
    </row>
    <row r="118" spans="1:9">
      <c r="A118" s="295"/>
      <c r="B118" s="167"/>
      <c r="C118" s="296"/>
      <c r="D118" s="239"/>
      <c r="E118" s="239"/>
      <c r="F118" s="239"/>
      <c r="G118" s="239"/>
      <c r="H118" s="239"/>
      <c r="I118" s="270"/>
    </row>
    <row r="119" spans="1:9">
      <c r="A119" s="295"/>
      <c r="B119" s="753" t="s">
        <v>1258</v>
      </c>
      <c r="C119" s="297"/>
      <c r="D119" s="239"/>
      <c r="E119" s="239"/>
      <c r="F119" s="239"/>
      <c r="G119" s="239"/>
      <c r="H119" s="239"/>
      <c r="I119" s="270"/>
    </row>
    <row r="120" spans="1:9" s="202" customFormat="1">
      <c r="A120" s="295"/>
      <c r="B120" s="295"/>
      <c r="C120" s="295"/>
      <c r="D120" s="298"/>
      <c r="E120" s="239"/>
      <c r="F120" s="299"/>
      <c r="G120" s="239"/>
      <c r="H120" s="239"/>
      <c r="I120" s="270"/>
    </row>
    <row r="121" spans="1:9">
      <c r="A121" s="300"/>
      <c r="B121" s="300"/>
      <c r="C121" s="301"/>
      <c r="D121" s="302"/>
      <c r="E121" s="168"/>
      <c r="F121" s="168"/>
      <c r="G121" s="168"/>
      <c r="H121" s="168"/>
      <c r="I121" s="270"/>
    </row>
    <row r="122" spans="1:9">
      <c r="A122" s="195"/>
      <c r="B122" s="195"/>
      <c r="C122" s="301"/>
      <c r="D122" s="303"/>
      <c r="E122" s="304"/>
      <c r="F122" s="168"/>
      <c r="G122" s="168"/>
      <c r="H122" s="168"/>
      <c r="I122" s="270"/>
    </row>
    <row r="123" spans="1:9">
      <c r="A123" s="195"/>
      <c r="B123" s="195"/>
      <c r="C123" s="305"/>
      <c r="D123" s="298"/>
      <c r="E123" s="304"/>
      <c r="F123" s="168"/>
      <c r="G123" s="168"/>
      <c r="H123" s="168"/>
      <c r="I123" s="270"/>
    </row>
    <row r="124" spans="1:9">
      <c r="A124" s="195"/>
      <c r="B124" s="195"/>
      <c r="C124" s="305"/>
      <c r="D124" s="306"/>
      <c r="E124" s="306"/>
      <c r="F124" s="306"/>
      <c r="G124" s="306"/>
      <c r="H124" s="306"/>
      <c r="I124" s="270"/>
    </row>
    <row r="125" spans="1:9">
      <c r="A125" s="195"/>
      <c r="B125" s="195"/>
      <c r="C125" s="305"/>
      <c r="I125" s="168"/>
    </row>
    <row r="126" spans="1:9">
      <c r="A126" s="195"/>
      <c r="B126" s="195"/>
      <c r="C126" s="305"/>
      <c r="D126" s="298"/>
      <c r="E126" s="167"/>
      <c r="F126" s="299"/>
      <c r="G126" s="202"/>
      <c r="H126" s="202"/>
    </row>
    <row r="127" spans="1:9" s="202" customFormat="1">
      <c r="A127" s="231"/>
      <c r="B127" s="231"/>
      <c r="C127" s="305"/>
      <c r="D127" s="188"/>
      <c r="E127" s="188"/>
      <c r="F127" s="188"/>
      <c r="G127" s="188"/>
      <c r="H127" s="188"/>
      <c r="I127" s="188"/>
    </row>
    <row r="128" spans="1:9">
      <c r="A128" s="231"/>
      <c r="B128" s="231"/>
      <c r="C128" s="305"/>
      <c r="I128" s="202"/>
    </row>
    <row r="129" spans="1:9">
      <c r="A129" s="231"/>
      <c r="B129" s="231"/>
      <c r="C129" s="305"/>
    </row>
    <row r="130" spans="1:9">
      <c r="A130" s="231"/>
      <c r="B130" s="231"/>
      <c r="C130" s="305"/>
    </row>
    <row r="131" spans="1:9">
      <c r="A131" s="231"/>
      <c r="B131" s="231"/>
      <c r="C131" s="305"/>
      <c r="G131" s="202"/>
      <c r="H131" s="202"/>
    </row>
    <row r="132" spans="1:9">
      <c r="A132" s="231"/>
      <c r="B132" s="231"/>
      <c r="C132" s="305"/>
    </row>
    <row r="133" spans="1:9">
      <c r="A133" s="231"/>
      <c r="B133" s="231"/>
      <c r="C133" s="305"/>
    </row>
    <row r="134" spans="1:9">
      <c r="A134" s="231"/>
      <c r="B134" s="231"/>
      <c r="C134" s="305"/>
    </row>
    <row r="135" spans="1:9">
      <c r="A135" s="231"/>
      <c r="B135" s="231"/>
      <c r="C135" s="305"/>
      <c r="I135" s="202"/>
    </row>
    <row r="136" spans="1:9">
      <c r="A136" s="195"/>
      <c r="B136" s="195"/>
      <c r="C136" s="305"/>
    </row>
    <row r="137" spans="1:9" ht="5.25" customHeight="1">
      <c r="A137" s="202"/>
      <c r="B137" s="203"/>
    </row>
    <row r="138" spans="1:9" ht="9.5" customHeight="1">
      <c r="A138" s="307"/>
      <c r="B138" s="307"/>
      <c r="C138" s="308"/>
    </row>
    <row r="141" spans="1:9">
      <c r="D141" s="202"/>
    </row>
  </sheetData>
  <sheetProtection algorithmName="SHA-512" hashValue="IS9GF82m6byhwklyMAfFOnvVjuVW5La+dQPsNTkQQHbkQarprXh2t8JqJXBYLqUH+gmVZ4MDv0Mgwg5oCXy6VA==" saltValue="SUY6wEfS9nKIdue7bxbTPA==" spinCount="100000" sheet="1" objects="1" scenarios="1"/>
  <mergeCells count="11">
    <mergeCell ref="A2:J2"/>
    <mergeCell ref="B100:I110"/>
    <mergeCell ref="C112:D112"/>
    <mergeCell ref="C115:H115"/>
    <mergeCell ref="A35:I35"/>
    <mergeCell ref="A47:I47"/>
    <mergeCell ref="A68:I68"/>
    <mergeCell ref="A81:D81"/>
    <mergeCell ref="B55:J65"/>
    <mergeCell ref="A83:D83"/>
    <mergeCell ref="A86:D86"/>
  </mergeCells>
  <phoneticPr fontId="18" type="noConversion"/>
  <pageMargins left="0.19" right="0.16" top="0.39" bottom="0.33" header="0.19" footer="0.17"/>
  <pageSetup scale="85" firstPageNumber="2" orientation="portrait" useFirstPageNumber="1" r:id="rId1"/>
  <headerFooter differentOddEven="1" alignWithMargins="0">
    <oddHeader>&amp;L&amp;8Page &amp;P&amp;C &amp;R&amp;8Page &amp;P</oddHeader>
  </headerFooter>
  <rowBreaks count="1" manualBreakCount="1">
    <brk id="66" max="16383" man="1"/>
  </rowBreaks>
</worksheet>
</file>

<file path=xl/worksheets/sheet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6"/>
  <dimension ref="A1:N73"/>
  <sheetViews>
    <sheetView showGridLines="0" defaultGridColor="0" colorId="8" zoomScaleNormal="100" workbookViewId="0">
      <selection sqref="A1:M1"/>
    </sheetView>
  </sheetViews>
  <sheetFormatPr baseColWidth="10" defaultColWidth="9.1640625" defaultRowHeight="12"/>
  <cols>
    <col min="1" max="1" width="4.83203125" style="208" customWidth="1"/>
    <col min="2" max="2" width="2.6640625" style="313" customWidth="1"/>
    <col min="3" max="3" width="3.6640625" style="313" customWidth="1"/>
    <col min="4" max="4" width="14.6640625" style="313" customWidth="1"/>
    <col min="5" max="5" width="2.6640625" style="313" customWidth="1"/>
    <col min="6" max="6" width="14.6640625" style="313" customWidth="1"/>
    <col min="7" max="7" width="4" style="313" customWidth="1"/>
    <col min="8" max="8" width="14.6640625" style="313" customWidth="1"/>
    <col min="9" max="9" width="2.6640625" style="313" customWidth="1"/>
    <col min="10" max="10" width="14.6640625" style="313" customWidth="1"/>
    <col min="11" max="11" width="2.6640625" style="313" customWidth="1"/>
    <col min="12" max="12" width="14.6640625" style="313" customWidth="1"/>
    <col min="13" max="13" width="2.6640625" style="313" customWidth="1"/>
    <col min="14" max="14" width="3.6640625" style="208" customWidth="1"/>
    <col min="15" max="15" width="4.6640625" style="313" customWidth="1"/>
    <col min="16" max="17" width="5.6640625" style="313" customWidth="1"/>
    <col min="18" max="16384" width="9.1640625" style="313"/>
  </cols>
  <sheetData>
    <row r="1" spans="1:14" ht="24" customHeight="1">
      <c r="A1" s="2069" t="s">
        <v>332</v>
      </c>
      <c r="B1" s="2069"/>
      <c r="C1" s="2069"/>
      <c r="D1" s="2069"/>
      <c r="E1" s="2069"/>
      <c r="F1" s="2069"/>
      <c r="G1" s="2069"/>
      <c r="H1" s="2069"/>
      <c r="I1" s="2069"/>
      <c r="J1" s="2069"/>
      <c r="K1" s="2069"/>
      <c r="L1" s="2069"/>
      <c r="M1" s="2069"/>
      <c r="N1" s="312"/>
    </row>
    <row r="2" spans="1:14" ht="11" customHeight="1">
      <c r="A2" s="312"/>
      <c r="B2" s="312"/>
      <c r="C2" s="312"/>
      <c r="D2" s="312"/>
      <c r="E2" s="312"/>
      <c r="F2" s="312"/>
      <c r="G2" s="312"/>
      <c r="H2" s="312"/>
      <c r="I2" s="312"/>
      <c r="J2" s="312"/>
      <c r="K2" s="312"/>
      <c r="L2" s="312"/>
      <c r="M2" s="312"/>
      <c r="N2" s="312"/>
    </row>
    <row r="3" spans="1:14">
      <c r="A3" s="314" t="s">
        <v>772</v>
      </c>
      <c r="B3" s="312"/>
      <c r="C3" s="312"/>
      <c r="D3" s="312"/>
      <c r="E3" s="312"/>
      <c r="F3" s="312"/>
      <c r="G3" s="312"/>
      <c r="H3" s="312"/>
      <c r="I3" s="312"/>
      <c r="J3" s="312"/>
      <c r="K3" s="312"/>
      <c r="L3" s="312"/>
      <c r="M3" s="312"/>
      <c r="N3" s="312"/>
    </row>
    <row r="4" spans="1:14" ht="10.5" customHeight="1">
      <c r="B4" s="208"/>
      <c r="C4" s="208"/>
      <c r="D4" s="208"/>
      <c r="E4" s="208"/>
      <c r="F4" s="208"/>
      <c r="G4" s="208"/>
      <c r="H4" s="208"/>
      <c r="I4" s="208"/>
      <c r="J4" s="208"/>
      <c r="K4" s="208"/>
      <c r="L4" s="208"/>
      <c r="M4" s="208"/>
    </row>
    <row r="5" spans="1:14" ht="14.25" customHeight="1">
      <c r="A5" s="315" t="s">
        <v>404</v>
      </c>
      <c r="B5" s="315" t="s">
        <v>1301</v>
      </c>
      <c r="C5" s="208"/>
      <c r="D5" s="208"/>
      <c r="E5" s="208"/>
      <c r="F5" s="208"/>
      <c r="G5" s="208"/>
      <c r="H5" s="208"/>
      <c r="I5" s="208"/>
      <c r="J5" s="208"/>
      <c r="K5" s="316"/>
      <c r="L5" s="208"/>
      <c r="M5" s="208"/>
    </row>
    <row r="6" spans="1:14" ht="11" customHeight="1">
      <c r="C6" s="208"/>
      <c r="D6" s="208"/>
      <c r="E6" s="208"/>
      <c r="F6" s="208"/>
      <c r="G6" s="208"/>
      <c r="H6" s="208"/>
      <c r="I6" s="208"/>
      <c r="J6" s="208"/>
      <c r="K6" s="208"/>
      <c r="L6" s="208"/>
      <c r="M6" s="208"/>
    </row>
    <row r="7" spans="1:14" ht="13.25" customHeight="1">
      <c r="B7" s="208"/>
      <c r="C7" s="208"/>
      <c r="D7" s="1153" t="str">
        <f>"Tax Year "&amp;'AFR21'!E2-1</f>
        <v>Tax Year 2020</v>
      </c>
      <c r="E7" s="208"/>
      <c r="F7" s="317" t="s">
        <v>228</v>
      </c>
      <c r="G7" s="208"/>
      <c r="H7" s="208"/>
      <c r="I7" s="208"/>
      <c r="J7" s="916">
        <v>487617470</v>
      </c>
      <c r="K7" s="208"/>
      <c r="L7" s="208"/>
      <c r="M7" s="208"/>
    </row>
    <row r="8" spans="1:14" ht="11" customHeight="1">
      <c r="C8" s="208"/>
      <c r="D8" s="208"/>
      <c r="E8" s="208"/>
      <c r="F8" s="208"/>
      <c r="G8" s="208"/>
      <c r="H8" s="208"/>
      <c r="I8" s="208"/>
      <c r="J8" s="208"/>
      <c r="K8" s="208"/>
      <c r="L8" s="208"/>
      <c r="M8" s="208"/>
    </row>
    <row r="9" spans="1:14" ht="24">
      <c r="B9" s="208"/>
      <c r="C9" s="208"/>
      <c r="D9" s="318" t="s">
        <v>1047</v>
      </c>
      <c r="E9" s="315"/>
      <c r="F9" s="319" t="s">
        <v>792</v>
      </c>
      <c r="G9" s="315"/>
      <c r="H9" s="318" t="s">
        <v>137</v>
      </c>
      <c r="I9" s="315"/>
      <c r="J9" s="319" t="s">
        <v>918</v>
      </c>
      <c r="K9" s="315"/>
      <c r="L9" s="318" t="s">
        <v>353</v>
      </c>
      <c r="M9" s="208"/>
    </row>
    <row r="10" spans="1:14" ht="13.25" customHeight="1">
      <c r="A10" s="310" t="s">
        <v>848</v>
      </c>
      <c r="C10" s="208"/>
      <c r="D10" s="320">
        <v>2.0337000000000001E-2</v>
      </c>
      <c r="E10" s="321" t="s">
        <v>921</v>
      </c>
      <c r="F10" s="320">
        <v>4.5649999999999996E-3</v>
      </c>
      <c r="G10" s="321" t="s">
        <v>921</v>
      </c>
      <c r="H10" s="320">
        <v>1.8200000000000001E-4</v>
      </c>
      <c r="I10" s="321" t="s">
        <v>922</v>
      </c>
      <c r="J10" s="838">
        <f>ROUND(D10+F10+H10,5)</f>
        <v>2.5080000000000002E-2</v>
      </c>
      <c r="K10" s="208"/>
      <c r="L10" s="320">
        <v>0</v>
      </c>
      <c r="M10" s="208"/>
    </row>
    <row r="11" spans="1:14" ht="12" customHeight="1">
      <c r="B11" s="208"/>
      <c r="C11" s="208"/>
      <c r="D11" s="2079" t="str">
        <f>IF(SUM(J10)&lt;=0.0999999,"","Enter the Tax Rates by moving the decimal two places to the left.")</f>
        <v/>
      </c>
      <c r="E11" s="2080"/>
      <c r="F11" s="2080"/>
      <c r="G11" s="2080"/>
      <c r="H11" s="2080"/>
      <c r="I11" s="2080"/>
      <c r="J11" s="2080"/>
      <c r="K11" s="208"/>
      <c r="L11" s="322"/>
      <c r="M11" s="208"/>
    </row>
    <row r="12" spans="1:14" ht="7.5" customHeight="1">
      <c r="B12" s="208"/>
      <c r="C12" s="208"/>
      <c r="D12" s="323"/>
      <c r="E12" s="324"/>
      <c r="F12" s="324"/>
      <c r="G12" s="324"/>
      <c r="H12" s="324"/>
      <c r="I12" s="324"/>
      <c r="J12" s="324"/>
      <c r="K12" s="208"/>
      <c r="L12" s="322"/>
      <c r="M12" s="208"/>
    </row>
    <row r="13" spans="1:14" ht="21.75" customHeight="1">
      <c r="B13" s="208"/>
      <c r="C13" s="208"/>
      <c r="D13" s="2083" t="s">
        <v>1552</v>
      </c>
      <c r="E13" s="2083"/>
      <c r="F13" s="2083"/>
      <c r="G13" s="2083"/>
      <c r="H13" s="2083"/>
      <c r="I13" s="2083"/>
      <c r="J13" s="2083"/>
      <c r="K13" s="2083"/>
      <c r="L13" s="2083"/>
      <c r="M13" s="208"/>
    </row>
    <row r="14" spans="1:14" ht="14.25" customHeight="1">
      <c r="A14" s="315" t="s">
        <v>96</v>
      </c>
      <c r="B14" s="315" t="s">
        <v>1302</v>
      </c>
      <c r="C14" s="208"/>
      <c r="D14" s="208"/>
      <c r="E14" s="208"/>
      <c r="F14" s="208"/>
      <c r="G14" s="208"/>
      <c r="H14" s="208"/>
      <c r="I14" s="208"/>
      <c r="J14" s="208"/>
      <c r="K14" s="208"/>
      <c r="L14" s="208"/>
      <c r="M14" s="208"/>
    </row>
    <row r="15" spans="1:14" ht="11" customHeight="1">
      <c r="A15" s="315"/>
      <c r="B15" s="208"/>
      <c r="C15" s="208"/>
      <c r="D15" s="208"/>
      <c r="E15" s="208"/>
      <c r="F15" s="208"/>
      <c r="G15" s="208"/>
      <c r="H15" s="208"/>
      <c r="I15" s="208"/>
      <c r="J15" s="208"/>
      <c r="K15" s="208"/>
      <c r="L15" s="208"/>
      <c r="M15" s="208"/>
    </row>
    <row r="16" spans="1:14" ht="24">
      <c r="A16" s="315"/>
      <c r="B16" s="208"/>
      <c r="C16" s="208"/>
      <c r="D16" s="318" t="s">
        <v>471</v>
      </c>
      <c r="E16" s="208"/>
      <c r="F16" s="319" t="s">
        <v>919</v>
      </c>
      <c r="G16" s="208"/>
      <c r="H16" s="319" t="s">
        <v>920</v>
      </c>
      <c r="I16" s="208"/>
      <c r="J16" s="318" t="s">
        <v>338</v>
      </c>
      <c r="K16" s="208"/>
      <c r="L16" s="208"/>
      <c r="M16" s="208"/>
    </row>
    <row r="17" spans="1:13" ht="13.25" customHeight="1">
      <c r="A17" s="315"/>
      <c r="B17" s="208"/>
      <c r="C17" s="208"/>
      <c r="D17" s="912">
        <f>SUM('Acct Summary 7-9'!C8,'Acct Summary 7-9'!D8,'Acct Summary 7-9'!F8,'Acct Summary 7-9'!I8)</f>
        <v>14063882</v>
      </c>
      <c r="E17" s="913"/>
      <c r="F17" s="912">
        <f>SUM('Acct Summary 7-9'!C17,'Acct Summary 7-9'!D17,'Acct Summary 7-9'!F17)</f>
        <v>14096707</v>
      </c>
      <c r="G17" s="913"/>
      <c r="H17" s="912">
        <f>SUM(D17-F17)</f>
        <v>-32825</v>
      </c>
      <c r="I17" s="914"/>
      <c r="J17" s="912">
        <f>SUM('Acct Summary 7-9'!C81,'Acct Summary 7-9'!D81,'Acct Summary 7-9'!F81,'Acct Summary 7-9'!I81)</f>
        <v>16333085</v>
      </c>
      <c r="K17" s="208"/>
      <c r="L17" s="208"/>
      <c r="M17" s="208"/>
    </row>
    <row r="18" spans="1:13" ht="12.25" customHeight="1">
      <c r="A18" s="315"/>
      <c r="B18" s="243" t="s">
        <v>8</v>
      </c>
      <c r="C18" s="223" t="s">
        <v>1143</v>
      </c>
      <c r="D18" s="208"/>
      <c r="E18" s="208"/>
      <c r="F18" s="208"/>
      <c r="G18" s="208"/>
      <c r="H18" s="208"/>
      <c r="I18" s="208"/>
      <c r="J18" s="208"/>
      <c r="K18" s="208"/>
      <c r="L18" s="208"/>
      <c r="M18" s="208"/>
    </row>
    <row r="19" spans="1:13" ht="12.25" customHeight="1">
      <c r="A19" s="315"/>
      <c r="B19" s="208"/>
      <c r="C19" s="223" t="s">
        <v>450</v>
      </c>
      <c r="D19" s="208"/>
      <c r="E19" s="208"/>
      <c r="F19" s="208"/>
      <c r="G19" s="208"/>
      <c r="H19" s="208"/>
      <c r="I19" s="208"/>
      <c r="J19" s="208"/>
      <c r="K19" s="208"/>
      <c r="L19" s="208"/>
      <c r="M19" s="208"/>
    </row>
    <row r="20" spans="1:13" s="295" customFormat="1" ht="10.5" customHeight="1"/>
    <row r="21" spans="1:13" ht="12.75" customHeight="1">
      <c r="A21" s="315" t="s">
        <v>740</v>
      </c>
      <c r="B21" s="315" t="s">
        <v>1303</v>
      </c>
      <c r="C21" s="208"/>
      <c r="D21" s="208"/>
      <c r="E21" s="208"/>
      <c r="F21" s="208"/>
      <c r="G21" s="208"/>
      <c r="H21" s="208"/>
      <c r="I21" s="208"/>
      <c r="J21" s="208"/>
      <c r="K21" s="208"/>
      <c r="L21" s="208"/>
      <c r="M21" s="208"/>
    </row>
    <row r="22" spans="1:13">
      <c r="A22" s="315"/>
      <c r="B22" s="208"/>
      <c r="C22" s="208"/>
      <c r="D22" s="325" t="s">
        <v>340</v>
      </c>
      <c r="E22" s="326"/>
      <c r="F22" s="325" t="s">
        <v>339</v>
      </c>
      <c r="G22" s="326"/>
      <c r="H22" s="325" t="s">
        <v>341</v>
      </c>
      <c r="I22" s="326"/>
      <c r="J22" s="325" t="s">
        <v>41</v>
      </c>
      <c r="K22" s="326"/>
      <c r="L22" s="327" t="s">
        <v>1476</v>
      </c>
      <c r="M22" s="208"/>
    </row>
    <row r="23" spans="1:13" ht="13.25" customHeight="1">
      <c r="A23" s="315"/>
      <c r="B23" s="208"/>
      <c r="C23" s="208"/>
      <c r="D23" s="912">
        <f>'Short-Term Long-Term Debt 26'!F4</f>
        <v>0</v>
      </c>
      <c r="E23" s="913" t="s">
        <v>921</v>
      </c>
      <c r="F23" s="912">
        <f>'Short-Term Long-Term Debt 26'!F15</f>
        <v>0</v>
      </c>
      <c r="G23" s="913" t="s">
        <v>921</v>
      </c>
      <c r="H23" s="912">
        <f>'Short-Term Long-Term Debt 26'!F21</f>
        <v>0</v>
      </c>
      <c r="I23" s="913" t="s">
        <v>921</v>
      </c>
      <c r="J23" s="912">
        <f>'Short-Term Long-Term Debt 26'!F23</f>
        <v>0</v>
      </c>
      <c r="K23" s="913" t="s">
        <v>921</v>
      </c>
      <c r="L23" s="912">
        <f>'Short-Term Long-Term Debt 26'!F25</f>
        <v>0</v>
      </c>
      <c r="M23" s="321" t="s">
        <v>921</v>
      </c>
    </row>
    <row r="24" spans="1:13" ht="15" customHeight="1">
      <c r="A24" s="315"/>
      <c r="B24" s="208"/>
      <c r="C24" s="208"/>
      <c r="D24" s="325" t="s">
        <v>960</v>
      </c>
      <c r="E24" s="326"/>
      <c r="F24" s="325" t="s">
        <v>138</v>
      </c>
      <c r="G24" s="208"/>
      <c r="H24" s="208"/>
      <c r="I24" s="208"/>
      <c r="J24" s="208"/>
      <c r="K24" s="208"/>
      <c r="L24" s="208"/>
      <c r="M24" s="208"/>
    </row>
    <row r="25" spans="1:13" ht="13.25" customHeight="1">
      <c r="A25" s="315"/>
      <c r="B25" s="208"/>
      <c r="C25" s="321"/>
      <c r="D25" s="912">
        <f>'Short-Term Long-Term Debt 26'!F27</f>
        <v>0</v>
      </c>
      <c r="E25" s="913" t="s">
        <v>922</v>
      </c>
      <c r="F25" s="915">
        <f>SUM(D23,F23,H23,J23,L23, D25)</f>
        <v>0</v>
      </c>
      <c r="G25" s="208"/>
      <c r="H25" s="208"/>
      <c r="I25" s="208"/>
      <c r="J25" s="208"/>
      <c r="K25" s="208"/>
      <c r="L25" s="208"/>
      <c r="M25" s="208"/>
    </row>
    <row r="26" spans="1:13" ht="11.25" customHeight="1">
      <c r="A26" s="315"/>
      <c r="B26" s="168" t="s">
        <v>9</v>
      </c>
      <c r="C26" s="223" t="s">
        <v>1690</v>
      </c>
      <c r="D26" s="208"/>
      <c r="E26" s="208"/>
      <c r="F26" s="208"/>
      <c r="G26" s="208"/>
      <c r="H26" s="208"/>
      <c r="I26" s="208"/>
      <c r="J26" s="208"/>
      <c r="K26" s="208"/>
      <c r="L26" s="208"/>
      <c r="M26" s="208"/>
    </row>
    <row r="27" spans="1:13" ht="9" hidden="1" customHeight="1">
      <c r="A27" s="315"/>
      <c r="B27" s="168"/>
      <c r="C27" s="223"/>
      <c r="D27" s="208"/>
      <c r="E27" s="208"/>
      <c r="F27" s="208"/>
      <c r="G27" s="208"/>
      <c r="H27" s="208"/>
      <c r="I27" s="208"/>
      <c r="J27" s="208"/>
      <c r="K27" s="208"/>
      <c r="L27" s="208"/>
      <c r="M27" s="208"/>
    </row>
    <row r="28" spans="1:13" ht="6.75" customHeight="1">
      <c r="A28" s="315"/>
      <c r="B28" s="328"/>
      <c r="C28" s="329"/>
      <c r="D28" s="208"/>
      <c r="E28" s="208"/>
      <c r="F28" s="208"/>
      <c r="G28" s="208"/>
      <c r="H28" s="208"/>
      <c r="I28" s="208"/>
      <c r="J28" s="208"/>
      <c r="K28" s="208"/>
      <c r="L28" s="208"/>
      <c r="M28" s="208"/>
    </row>
    <row r="29" spans="1:13" ht="12.75" customHeight="1">
      <c r="A29" s="315" t="s">
        <v>97</v>
      </c>
      <c r="B29" s="315" t="s">
        <v>124</v>
      </c>
      <c r="C29" s="208"/>
      <c r="D29" s="208"/>
      <c r="E29" s="208"/>
      <c r="F29" s="208"/>
      <c r="G29" s="208"/>
      <c r="H29" s="208"/>
      <c r="I29" s="208"/>
      <c r="J29" s="208"/>
      <c r="K29" s="208"/>
      <c r="L29" s="208"/>
      <c r="M29" s="208"/>
    </row>
    <row r="30" spans="1:13" ht="12.25" customHeight="1">
      <c r="A30" s="315"/>
      <c r="B30" s="223" t="s">
        <v>331</v>
      </c>
      <c r="C30" s="208"/>
      <c r="D30" s="208"/>
      <c r="E30" s="208"/>
      <c r="F30" s="208"/>
      <c r="G30" s="208"/>
      <c r="H30" s="208"/>
      <c r="I30" s="208"/>
      <c r="J30" s="208"/>
      <c r="K30" s="208"/>
      <c r="L30" s="208"/>
      <c r="M30" s="208"/>
    </row>
    <row r="31" spans="1:13" ht="11" customHeight="1">
      <c r="A31" s="315"/>
      <c r="B31" s="330"/>
      <c r="C31" s="208"/>
      <c r="D31" s="208"/>
      <c r="E31" s="208"/>
      <c r="F31" s="208"/>
      <c r="G31" s="208"/>
      <c r="H31" s="208"/>
      <c r="I31" s="208"/>
      <c r="J31" s="208"/>
      <c r="K31" s="208"/>
      <c r="L31" s="208"/>
      <c r="M31" s="208"/>
    </row>
    <row r="32" spans="1:13" ht="13.25" customHeight="1">
      <c r="B32" s="331" t="s">
        <v>1920</v>
      </c>
      <c r="C32" s="332" t="s">
        <v>528</v>
      </c>
      <c r="D32" s="223" t="s">
        <v>969</v>
      </c>
      <c r="E32" s="208"/>
      <c r="F32" s="208"/>
      <c r="G32" s="328"/>
      <c r="H32" s="839">
        <f>IF(B32="X",(J7*0.069),IF(B33="X",(J7*0.138),"Enter x in a.or b."))</f>
        <v>33645605.43</v>
      </c>
      <c r="I32" s="333"/>
      <c r="J32" s="208"/>
      <c r="K32" s="208"/>
      <c r="L32" s="208"/>
      <c r="M32" s="208"/>
    </row>
    <row r="33" spans="1:13" ht="13.25" customHeight="1">
      <c r="B33" s="334"/>
      <c r="C33" s="335" t="s">
        <v>529</v>
      </c>
      <c r="D33" s="223" t="s">
        <v>369</v>
      </c>
      <c r="E33" s="208"/>
      <c r="F33" s="208"/>
      <c r="G33" s="208"/>
      <c r="H33" s="208"/>
      <c r="I33" s="208"/>
      <c r="J33" s="208"/>
      <c r="K33" s="208"/>
      <c r="L33" s="208"/>
      <c r="M33" s="208"/>
    </row>
    <row r="34" spans="1:13" ht="8.25" customHeight="1">
      <c r="B34" s="208"/>
      <c r="C34" s="336"/>
      <c r="D34" s="223"/>
      <c r="E34" s="208"/>
      <c r="F34" s="208"/>
      <c r="G34" s="208"/>
      <c r="H34" s="208"/>
      <c r="I34" s="208"/>
      <c r="J34" s="208"/>
      <c r="K34" s="208"/>
      <c r="L34" s="208"/>
      <c r="M34" s="208"/>
    </row>
    <row r="35" spans="1:13" ht="12.25" customHeight="1">
      <c r="B35" s="208" t="s">
        <v>335</v>
      </c>
      <c r="C35" s="337"/>
      <c r="D35" s="208"/>
      <c r="E35" s="208"/>
      <c r="F35" s="208"/>
      <c r="G35" s="208"/>
      <c r="H35" s="208"/>
      <c r="I35" s="208"/>
      <c r="J35" s="208"/>
      <c r="K35" s="208"/>
      <c r="L35" s="208"/>
      <c r="M35" s="208"/>
    </row>
    <row r="36" spans="1:13" ht="8.25" customHeight="1">
      <c r="B36" s="208"/>
      <c r="C36" s="337"/>
      <c r="D36" s="208"/>
      <c r="E36" s="208"/>
      <c r="F36" s="208"/>
      <c r="H36" s="338"/>
      <c r="I36" s="208"/>
      <c r="J36" s="208"/>
      <c r="K36" s="208"/>
      <c r="L36" s="208"/>
      <c r="M36" s="208"/>
    </row>
    <row r="37" spans="1:13" ht="13.5" customHeight="1">
      <c r="B37" s="208"/>
      <c r="C37" s="339" t="s">
        <v>530</v>
      </c>
      <c r="D37" s="230" t="s">
        <v>0</v>
      </c>
      <c r="E37" s="208"/>
      <c r="F37" s="208"/>
      <c r="G37" s="340" t="s">
        <v>336</v>
      </c>
      <c r="H37" s="341"/>
      <c r="I37" s="208"/>
      <c r="J37" s="208"/>
      <c r="K37" s="208"/>
      <c r="L37" s="208"/>
      <c r="M37" s="208"/>
    </row>
    <row r="38" spans="1:13" ht="13.5" customHeight="1">
      <c r="B38" s="208"/>
      <c r="C38" s="339"/>
      <c r="D38" s="230" t="s">
        <v>1027</v>
      </c>
      <c r="E38" s="208"/>
      <c r="F38" s="208"/>
      <c r="G38" s="342">
        <v>511</v>
      </c>
      <c r="H38" s="915">
        <f>'Assets-Liab 5-6'!N36</f>
        <v>3620000</v>
      </c>
      <c r="I38" s="208"/>
      <c r="J38" s="198"/>
      <c r="K38" s="198"/>
      <c r="L38" s="198"/>
      <c r="M38" s="208"/>
    </row>
    <row r="39" spans="1:13" ht="7.5" customHeight="1">
      <c r="B39" s="208"/>
      <c r="C39" s="295"/>
      <c r="D39" s="295"/>
      <c r="E39" s="295"/>
      <c r="F39" s="295"/>
      <c r="G39" s="295"/>
      <c r="H39" s="295"/>
      <c r="I39" s="208"/>
      <c r="J39" s="198"/>
      <c r="K39" s="198"/>
      <c r="L39" s="198"/>
      <c r="M39" s="208"/>
    </row>
    <row r="40" spans="1:13" ht="10.5" hidden="1" customHeight="1">
      <c r="B40" s="208"/>
      <c r="C40" s="208"/>
      <c r="D40" s="208"/>
      <c r="E40" s="208"/>
      <c r="F40" s="208"/>
      <c r="G40" s="208"/>
      <c r="H40" s="208"/>
      <c r="I40" s="208"/>
      <c r="J40" s="208"/>
      <c r="K40" s="208"/>
      <c r="L40" s="208"/>
      <c r="M40" s="208"/>
    </row>
    <row r="41" spans="1:13" ht="12.75" customHeight="1">
      <c r="A41" s="315" t="s">
        <v>489</v>
      </c>
      <c r="B41" s="315" t="s">
        <v>158</v>
      </c>
      <c r="C41" s="315"/>
      <c r="D41" s="315"/>
      <c r="E41" s="315"/>
      <c r="F41" s="315"/>
      <c r="G41" s="208"/>
      <c r="H41" s="208"/>
      <c r="I41" s="208"/>
      <c r="J41" s="208"/>
      <c r="K41" s="208"/>
      <c r="L41" s="208"/>
      <c r="M41" s="208"/>
    </row>
    <row r="42" spans="1:13" ht="12.25" customHeight="1">
      <c r="B42" s="223" t="s">
        <v>1046</v>
      </c>
      <c r="C42" s="208"/>
      <c r="D42" s="208"/>
      <c r="E42" s="208"/>
      <c r="F42" s="208"/>
      <c r="G42" s="208"/>
      <c r="H42" s="208"/>
      <c r="I42" s="208"/>
      <c r="J42" s="208"/>
      <c r="K42" s="208"/>
      <c r="L42" s="208"/>
      <c r="M42" s="208"/>
    </row>
    <row r="43" spans="1:13">
      <c r="B43" s="223" t="s">
        <v>348</v>
      </c>
      <c r="C43" s="208"/>
      <c r="D43" s="208"/>
      <c r="E43" s="208"/>
      <c r="F43" s="208"/>
      <c r="G43" s="208"/>
      <c r="H43" s="208"/>
      <c r="I43" s="208"/>
      <c r="J43" s="208"/>
      <c r="K43" s="208"/>
      <c r="L43" s="208"/>
      <c r="M43" s="208"/>
    </row>
    <row r="44" spans="1:13" ht="4.5" customHeight="1">
      <c r="B44" s="223"/>
      <c r="C44" s="208"/>
      <c r="D44" s="208"/>
      <c r="E44" s="208"/>
      <c r="F44" s="208"/>
      <c r="G44" s="208"/>
      <c r="H44" s="208"/>
      <c r="I44" s="208"/>
      <c r="J44" s="208"/>
      <c r="K44" s="208"/>
      <c r="L44" s="208"/>
      <c r="M44" s="208"/>
    </row>
    <row r="45" spans="1:13" ht="14">
      <c r="B45" s="343"/>
      <c r="C45" s="211" t="s">
        <v>249</v>
      </c>
      <c r="E45" s="208"/>
      <c r="F45" s="208"/>
      <c r="G45" s="208"/>
      <c r="H45" s="208"/>
      <c r="I45" s="208"/>
      <c r="J45" s="208"/>
      <c r="K45" s="208"/>
      <c r="L45" s="208"/>
      <c r="M45" s="208"/>
    </row>
    <row r="46" spans="1:13" ht="13.5" customHeight="1">
      <c r="B46" s="343"/>
      <c r="C46" s="211" t="s">
        <v>327</v>
      </c>
      <c r="E46" s="208"/>
      <c r="F46" s="208"/>
      <c r="G46" s="208"/>
      <c r="H46" s="208"/>
      <c r="I46" s="208"/>
      <c r="J46" s="208"/>
      <c r="K46" s="208"/>
      <c r="L46" s="208"/>
      <c r="M46" s="208"/>
    </row>
    <row r="47" spans="1:13" ht="13.5" customHeight="1">
      <c r="B47" s="343"/>
      <c r="C47" s="211" t="s">
        <v>786</v>
      </c>
      <c r="E47" s="208"/>
      <c r="F47" s="208"/>
      <c r="G47" s="208"/>
      <c r="H47" s="208"/>
      <c r="I47" s="208"/>
      <c r="J47" s="208"/>
      <c r="K47" s="208"/>
      <c r="L47" s="208"/>
      <c r="M47" s="208"/>
    </row>
    <row r="48" spans="1:13" ht="13.5" customHeight="1">
      <c r="B48" s="343"/>
      <c r="C48" s="211" t="s">
        <v>54</v>
      </c>
      <c r="E48" s="208"/>
      <c r="F48" s="208"/>
      <c r="G48" s="208"/>
      <c r="H48" s="208"/>
      <c r="I48" s="208"/>
      <c r="J48" s="208"/>
      <c r="K48" s="208"/>
      <c r="L48" s="208"/>
      <c r="M48" s="208"/>
    </row>
    <row r="49" spans="1:13" ht="13.5" customHeight="1">
      <c r="B49" s="343"/>
      <c r="C49" s="211" t="s">
        <v>55</v>
      </c>
      <c r="E49" s="208"/>
      <c r="F49" s="208"/>
      <c r="G49" s="208"/>
      <c r="H49" s="208"/>
      <c r="I49" s="208"/>
      <c r="J49" s="208"/>
      <c r="K49" s="208"/>
      <c r="L49" s="208"/>
      <c r="M49" s="208"/>
    </row>
    <row r="50" spans="1:13" ht="13.5" customHeight="1">
      <c r="B50" s="343"/>
      <c r="C50" s="211" t="s">
        <v>286</v>
      </c>
      <c r="E50" s="208"/>
      <c r="F50" s="208"/>
      <c r="G50" s="208"/>
      <c r="H50" s="208"/>
      <c r="I50" s="208"/>
      <c r="J50" s="208"/>
      <c r="K50" s="208"/>
      <c r="L50" s="208"/>
      <c r="M50" s="208"/>
    </row>
    <row r="51" spans="1:13" ht="13.5" customHeight="1">
      <c r="B51" s="343"/>
      <c r="C51" s="211" t="s">
        <v>287</v>
      </c>
      <c r="E51" s="208"/>
      <c r="F51" s="208"/>
      <c r="G51" s="208"/>
      <c r="H51" s="208"/>
      <c r="I51" s="208"/>
      <c r="J51" s="208"/>
      <c r="K51" s="208"/>
      <c r="L51" s="208"/>
      <c r="M51" s="208"/>
    </row>
    <row r="52" spans="1:13" ht="13.5" customHeight="1">
      <c r="B52" s="343"/>
      <c r="C52" s="211" t="s">
        <v>488</v>
      </c>
      <c r="E52" s="208"/>
      <c r="F52" s="208"/>
      <c r="G52" s="208"/>
      <c r="H52" s="208"/>
      <c r="I52" s="208"/>
      <c r="J52" s="208"/>
      <c r="K52" s="208"/>
      <c r="L52" s="208"/>
      <c r="M52" s="208"/>
    </row>
    <row r="53" spans="1:13" ht="6" customHeight="1">
      <c r="B53" s="208"/>
      <c r="C53" s="344"/>
      <c r="D53" s="223"/>
      <c r="E53" s="208"/>
      <c r="F53" s="208"/>
      <c r="G53" s="208"/>
      <c r="H53" s="208"/>
      <c r="I53" s="208"/>
      <c r="J53" s="208"/>
      <c r="K53" s="208"/>
      <c r="L53" s="208"/>
      <c r="M53" s="208"/>
    </row>
    <row r="54" spans="1:13" ht="15" customHeight="1">
      <c r="B54" s="330" t="s">
        <v>333</v>
      </c>
      <c r="C54" s="208"/>
      <c r="D54" s="208"/>
      <c r="E54" s="208"/>
      <c r="F54" s="208"/>
      <c r="G54" s="208"/>
      <c r="H54" s="208"/>
      <c r="I54" s="208"/>
      <c r="J54" s="208"/>
      <c r="K54" s="208"/>
      <c r="L54" s="208"/>
      <c r="M54" s="208"/>
    </row>
    <row r="55" spans="1:13" ht="14">
      <c r="B55" s="2070"/>
      <c r="C55" s="2071"/>
      <c r="D55" s="2071"/>
      <c r="E55" s="2071"/>
      <c r="F55" s="2071"/>
      <c r="G55" s="2071"/>
      <c r="H55" s="2071"/>
      <c r="I55" s="2071"/>
      <c r="J55" s="2071"/>
      <c r="K55" s="2071"/>
      <c r="L55" s="2072"/>
      <c r="M55" s="345"/>
    </row>
    <row r="56" spans="1:13" ht="12.75" customHeight="1">
      <c r="B56" s="2073"/>
      <c r="C56" s="2074"/>
      <c r="D56" s="2074"/>
      <c r="E56" s="2074"/>
      <c r="F56" s="2074"/>
      <c r="G56" s="2074"/>
      <c r="H56" s="2074"/>
      <c r="I56" s="2074"/>
      <c r="J56" s="2074"/>
      <c r="K56" s="2074"/>
      <c r="L56" s="2075"/>
      <c r="M56" s="345"/>
    </row>
    <row r="57" spans="1:13" ht="12.75" customHeight="1">
      <c r="B57" s="2073"/>
      <c r="C57" s="2074"/>
      <c r="D57" s="2074"/>
      <c r="E57" s="2074"/>
      <c r="F57" s="2074"/>
      <c r="G57" s="2074"/>
      <c r="H57" s="2074"/>
      <c r="I57" s="2074"/>
      <c r="J57" s="2074"/>
      <c r="K57" s="2074"/>
      <c r="L57" s="2075"/>
      <c r="M57" s="208"/>
    </row>
    <row r="58" spans="1:13" ht="12.75" customHeight="1">
      <c r="B58" s="2073"/>
      <c r="C58" s="2074"/>
      <c r="D58" s="2074"/>
      <c r="E58" s="2074"/>
      <c r="F58" s="2074"/>
      <c r="G58" s="2074"/>
      <c r="H58" s="2074"/>
      <c r="I58" s="2074"/>
      <c r="J58" s="2074"/>
      <c r="K58" s="2074"/>
      <c r="L58" s="2075"/>
      <c r="M58" s="208"/>
    </row>
    <row r="59" spans="1:13">
      <c r="B59" s="2076"/>
      <c r="C59" s="2077"/>
      <c r="D59" s="2077"/>
      <c r="E59" s="2077"/>
      <c r="F59" s="2077"/>
      <c r="G59" s="2077"/>
      <c r="H59" s="2077"/>
      <c r="I59" s="2077"/>
      <c r="J59" s="2077"/>
      <c r="K59" s="2077"/>
      <c r="L59" s="2078"/>
      <c r="M59" s="208"/>
    </row>
    <row r="60" spans="1:13" ht="6" customHeight="1">
      <c r="B60" s="192"/>
      <c r="C60" s="192"/>
      <c r="D60" s="192"/>
      <c r="E60" s="192"/>
      <c r="F60" s="192"/>
      <c r="G60" s="192"/>
      <c r="H60" s="192"/>
      <c r="I60" s="192"/>
      <c r="J60" s="192"/>
      <c r="K60" s="192"/>
      <c r="L60" s="192"/>
      <c r="M60" s="208"/>
    </row>
    <row r="61" spans="1:13" ht="12.25" customHeight="1">
      <c r="B61" s="192"/>
      <c r="C61" s="192"/>
      <c r="D61" s="192"/>
      <c r="E61" s="192"/>
      <c r="F61" s="192"/>
      <c r="G61" s="192"/>
      <c r="H61" s="192"/>
      <c r="I61" s="192"/>
      <c r="J61" s="192"/>
      <c r="K61" s="192"/>
      <c r="L61" s="192"/>
      <c r="M61" s="208"/>
    </row>
    <row r="62" spans="1:13" ht="12.75" customHeight="1">
      <c r="A62" s="230"/>
      <c r="B62" s="346"/>
      <c r="C62" s="2081"/>
      <c r="D62" s="2082"/>
      <c r="E62" s="347"/>
      <c r="F62" s="347"/>
      <c r="G62" s="347"/>
      <c r="H62" s="347"/>
      <c r="I62" s="347"/>
      <c r="J62" s="347"/>
      <c r="K62" s="347"/>
      <c r="L62" s="347"/>
      <c r="M62" s="208"/>
    </row>
    <row r="63" spans="1:13">
      <c r="A63" s="230"/>
      <c r="B63" s="346"/>
      <c r="C63" s="230"/>
      <c r="E63" s="347"/>
      <c r="F63" s="347"/>
      <c r="G63" s="347"/>
      <c r="H63" s="347"/>
      <c r="I63" s="347"/>
      <c r="J63" s="347"/>
      <c r="K63" s="347"/>
      <c r="L63" s="347"/>
      <c r="M63" s="208"/>
    </row>
    <row r="64" spans="1:13" ht="12.25" customHeight="1">
      <c r="A64" s="348"/>
      <c r="B64" s="347"/>
      <c r="C64" s="347"/>
      <c r="D64" s="347"/>
      <c r="E64" s="347"/>
      <c r="F64" s="347"/>
      <c r="G64" s="347"/>
      <c r="H64" s="347"/>
      <c r="I64" s="347"/>
      <c r="J64" s="347"/>
      <c r="K64" s="347"/>
      <c r="L64" s="347"/>
      <c r="M64" s="208"/>
    </row>
    <row r="65" spans="1:13" ht="12.25" customHeight="1">
      <c r="A65" s="348"/>
      <c r="B65" s="347"/>
      <c r="C65" s="347"/>
      <c r="D65" s="347"/>
      <c r="E65" s="347"/>
      <c r="F65" s="347"/>
      <c r="G65" s="347"/>
      <c r="H65" s="347"/>
      <c r="I65" s="347"/>
      <c r="J65" s="347"/>
      <c r="K65" s="347"/>
      <c r="L65" s="347"/>
      <c r="M65" s="208"/>
    </row>
    <row r="66" spans="1:13" ht="9.5" customHeight="1">
      <c r="A66" s="348"/>
      <c r="B66" s="347"/>
      <c r="C66" s="347"/>
      <c r="D66" s="347"/>
      <c r="E66" s="347"/>
      <c r="F66" s="347"/>
      <c r="G66" s="347"/>
      <c r="H66" s="347"/>
      <c r="I66" s="347"/>
      <c r="J66" s="347"/>
      <c r="K66" s="347"/>
      <c r="L66" s="347"/>
      <c r="M66" s="208"/>
    </row>
    <row r="67" spans="1:13" ht="12.25" customHeight="1">
      <c r="A67" s="348"/>
      <c r="B67" s="329"/>
      <c r="C67" s="329"/>
      <c r="D67" s="329"/>
      <c r="E67" s="329"/>
      <c r="F67" s="329"/>
      <c r="G67" s="329"/>
      <c r="H67" s="329"/>
      <c r="I67" s="329"/>
      <c r="J67" s="329"/>
      <c r="K67" s="329"/>
      <c r="L67" s="329"/>
      <c r="M67" s="208"/>
    </row>
    <row r="68" spans="1:13" ht="12.25" customHeight="1">
      <c r="A68" s="348"/>
      <c r="B68" s="208"/>
      <c r="C68" s="208"/>
      <c r="D68" s="208"/>
      <c r="E68" s="208"/>
      <c r="F68" s="208"/>
      <c r="G68" s="208"/>
      <c r="H68" s="208"/>
      <c r="I68" s="208"/>
      <c r="J68" s="208"/>
      <c r="K68" s="208"/>
      <c r="L68" s="208"/>
      <c r="M68" s="208"/>
    </row>
    <row r="69" spans="1:13" ht="12.25" customHeight="1">
      <c r="B69" s="208"/>
      <c r="C69" s="208"/>
      <c r="D69" s="208"/>
      <c r="E69" s="208"/>
      <c r="F69" s="208"/>
      <c r="G69" s="208"/>
      <c r="H69" s="208"/>
      <c r="I69" s="208"/>
      <c r="J69" s="208"/>
      <c r="K69" s="208"/>
      <c r="L69" s="208"/>
      <c r="M69" s="208"/>
    </row>
    <row r="70" spans="1:13" ht="12.25" customHeight="1">
      <c r="B70" s="208"/>
      <c r="C70" s="208"/>
      <c r="D70" s="208"/>
      <c r="E70" s="208"/>
      <c r="F70" s="208"/>
      <c r="G70" s="208"/>
      <c r="H70" s="208"/>
      <c r="I70" s="208"/>
      <c r="J70" s="208"/>
      <c r="K70" s="208"/>
      <c r="L70" s="208"/>
      <c r="M70" s="208"/>
    </row>
    <row r="71" spans="1:13" ht="12.25" customHeight="1">
      <c r="B71" s="208"/>
      <c r="C71" s="208"/>
      <c r="D71" s="208"/>
      <c r="E71" s="208"/>
      <c r="F71" s="208"/>
      <c r="G71" s="208"/>
      <c r="H71" s="208"/>
      <c r="I71" s="208"/>
      <c r="J71" s="208"/>
      <c r="K71" s="208"/>
      <c r="L71" s="208"/>
      <c r="M71" s="208"/>
    </row>
    <row r="72" spans="1:13" ht="6" customHeight="1">
      <c r="B72" s="208"/>
      <c r="C72" s="208"/>
      <c r="D72" s="208"/>
      <c r="E72" s="208"/>
      <c r="F72" s="208"/>
      <c r="G72" s="208"/>
      <c r="H72" s="208"/>
      <c r="I72" s="208"/>
      <c r="J72" s="208"/>
      <c r="K72" s="208"/>
      <c r="L72" s="208"/>
      <c r="M72" s="208"/>
    </row>
    <row r="73" spans="1:13" ht="12.25" customHeight="1">
      <c r="B73" s="208"/>
      <c r="C73" s="208"/>
      <c r="D73" s="208"/>
      <c r="E73" s="208"/>
      <c r="F73" s="208"/>
      <c r="G73" s="208"/>
      <c r="H73" s="208"/>
      <c r="I73" s="208"/>
      <c r="J73" s="208"/>
      <c r="K73" s="208"/>
      <c r="L73" s="208"/>
      <c r="M73" s="208"/>
    </row>
  </sheetData>
  <sheetProtection algorithmName="SHA-512" hashValue="rCAFKTl/YCgC8vdnQGaDEmVk4QodKquw/17+CiLT1zGFdPaWU0SaRghAJySbs9oUkuv7XENzWmj8H8spMzTMvw==" saltValue="NVRC9V6NqiokY032FVly6w==" spinCount="100000" sheet="1" objects="1" scenarios="1"/>
  <sortState xmlns:xlrd2="http://schemas.microsoft.com/office/spreadsheetml/2017/richdata2" ref="A1:M1">
    <sortCondition descending="1" ref="A1"/>
  </sortState>
  <mergeCells count="5">
    <mergeCell ref="A1:M1"/>
    <mergeCell ref="B55:L59"/>
    <mergeCell ref="D11:J11"/>
    <mergeCell ref="C62:D62"/>
    <mergeCell ref="D13:L13"/>
  </mergeCells>
  <phoneticPr fontId="18" type="noConversion"/>
  <printOptions headings="1"/>
  <pageMargins left="0.5" right="0.2" top="0.59" bottom="0.52" header="0.28000000000000003" footer="0.17"/>
  <pageSetup scale="90" firstPageNumber="3" orientation="portrait" useFirstPageNumber="1" r:id="rId1"/>
  <headerFooter alignWithMargins="0">
    <oddHeader>&amp;L&amp;8Page &amp;P&amp;C &amp;R&amp;8Page &amp;P</oddHeader>
  </headerFooter>
</worksheet>
</file>

<file path=xl/worksheets/sheet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7"/>
  <dimension ref="A1:R44"/>
  <sheetViews>
    <sheetView showGridLines="0" zoomScale="110" zoomScaleNormal="110" workbookViewId="0">
      <selection activeCell="C34" sqref="C34"/>
    </sheetView>
  </sheetViews>
  <sheetFormatPr baseColWidth="10" defaultColWidth="9.1640625" defaultRowHeight="12"/>
  <cols>
    <col min="1" max="1" width="2" style="350" customWidth="1"/>
    <col min="2" max="2" width="2.6640625" style="399" customWidth="1"/>
    <col min="3" max="3" width="15.33203125" style="350" customWidth="1"/>
    <col min="4" max="4" width="37.83203125" style="350" customWidth="1"/>
    <col min="5" max="5" width="1.6640625" style="350" customWidth="1"/>
    <col min="6" max="6" width="31.1640625" style="350" customWidth="1"/>
    <col min="7" max="7" width="1.6640625" style="350" customWidth="1"/>
    <col min="8" max="8" width="15.6640625" style="401" customWidth="1"/>
    <col min="9" max="9" width="2.6640625" style="350" customWidth="1"/>
    <col min="10" max="10" width="5.83203125" style="350" hidden="1" customWidth="1"/>
    <col min="11" max="11" width="10.6640625" style="401" customWidth="1"/>
    <col min="12" max="12" width="2.6640625" style="350" customWidth="1"/>
    <col min="13" max="13" width="10.6640625" style="350" customWidth="1"/>
    <col min="14" max="14" width="2.6640625" style="350" customWidth="1"/>
    <col min="15" max="15" width="10.6640625" style="350" customWidth="1"/>
    <col min="16" max="16" width="0.83203125" style="350" customWidth="1"/>
    <col min="17" max="18" width="2.6640625" style="350" customWidth="1"/>
    <col min="19" max="16384" width="9.1640625" style="350"/>
  </cols>
  <sheetData>
    <row r="1" spans="1:18" ht="14">
      <c r="A1" s="2085"/>
      <c r="B1" s="2086"/>
      <c r="C1" s="2086"/>
      <c r="D1" s="349"/>
      <c r="E1" s="349"/>
      <c r="F1" s="349"/>
      <c r="G1" s="349"/>
      <c r="H1" s="349"/>
      <c r="I1" s="349"/>
      <c r="J1" s="349"/>
      <c r="K1" s="349"/>
      <c r="L1" s="349"/>
      <c r="M1" s="349"/>
      <c r="N1" s="349"/>
      <c r="O1" s="2085"/>
      <c r="P1" s="2086"/>
      <c r="Q1" s="2086"/>
    </row>
    <row r="2" spans="1:18" ht="15">
      <c r="A2" s="2089" t="s">
        <v>499</v>
      </c>
      <c r="B2" s="2089"/>
      <c r="C2" s="2089"/>
      <c r="D2" s="2089"/>
      <c r="E2" s="2089"/>
      <c r="F2" s="2089"/>
      <c r="G2" s="2089"/>
      <c r="H2" s="2089"/>
      <c r="I2" s="2089"/>
      <c r="J2" s="2089"/>
      <c r="K2" s="2089"/>
      <c r="L2" s="2089"/>
      <c r="M2" s="2089"/>
      <c r="N2" s="2089"/>
      <c r="O2" s="2089"/>
      <c r="P2" s="2089"/>
      <c r="Q2" s="2089"/>
      <c r="R2" s="2089"/>
    </row>
    <row r="3" spans="1:18" ht="14">
      <c r="A3" s="2090" t="s">
        <v>1160</v>
      </c>
      <c r="B3" s="2090"/>
      <c r="C3" s="2090"/>
      <c r="D3" s="2090"/>
      <c r="E3" s="2090"/>
      <c r="F3" s="2090"/>
      <c r="G3" s="2090"/>
      <c r="H3" s="2090"/>
      <c r="I3" s="2090"/>
      <c r="J3" s="2090"/>
      <c r="K3" s="2090"/>
      <c r="L3" s="2090"/>
      <c r="M3" s="2090"/>
      <c r="N3" s="2090"/>
      <c r="O3" s="2090"/>
      <c r="P3" s="2090"/>
      <c r="Q3" s="2090"/>
      <c r="R3" s="2090"/>
    </row>
    <row r="4" spans="1:18">
      <c r="A4" s="2091" t="s">
        <v>1250</v>
      </c>
      <c r="B4" s="2091"/>
      <c r="C4" s="2091"/>
      <c r="D4" s="2091"/>
      <c r="E4" s="2091"/>
      <c r="F4" s="2091"/>
      <c r="G4" s="2091"/>
      <c r="H4" s="2091"/>
      <c r="I4" s="2091"/>
      <c r="J4" s="2091"/>
      <c r="K4" s="2091"/>
      <c r="L4" s="2091"/>
      <c r="M4" s="2091"/>
      <c r="N4" s="2091"/>
      <c r="O4" s="2091"/>
      <c r="P4" s="2091"/>
      <c r="Q4" s="2091"/>
      <c r="R4" s="2091"/>
    </row>
    <row r="5" spans="1:18" ht="14">
      <c r="A5" s="351"/>
      <c r="B5" s="352"/>
      <c r="C5" s="352"/>
      <c r="D5" s="352"/>
      <c r="E5" s="352"/>
      <c r="F5" s="352"/>
      <c r="G5" s="352"/>
      <c r="H5" s="352"/>
      <c r="I5" s="352"/>
      <c r="J5" s="352"/>
      <c r="K5" s="352"/>
      <c r="L5" s="352"/>
      <c r="M5" s="352"/>
      <c r="N5" s="352"/>
      <c r="O5" s="352"/>
      <c r="P5" s="352"/>
      <c r="Q5" s="353"/>
    </row>
    <row r="6" spans="1:18" ht="14">
      <c r="A6" s="351"/>
      <c r="B6" s="352"/>
      <c r="C6" s="352"/>
      <c r="D6" s="352"/>
      <c r="E6" s="352"/>
      <c r="F6" s="352"/>
      <c r="G6" s="352"/>
      <c r="H6" s="352"/>
      <c r="I6" s="352"/>
      <c r="J6" s="352"/>
      <c r="K6" s="352"/>
      <c r="L6" s="352"/>
      <c r="M6" s="352"/>
      <c r="N6" s="352"/>
      <c r="O6" s="352"/>
      <c r="P6" s="352"/>
      <c r="Q6" s="353"/>
    </row>
    <row r="7" spans="1:18" ht="14">
      <c r="A7" s="295"/>
      <c r="B7" s="295"/>
      <c r="C7" s="354" t="s">
        <v>1021</v>
      </c>
      <c r="D7" s="355" t="str">
        <f>COVER!A17</f>
        <v>LaGrange Highlands School District 106</v>
      </c>
      <c r="E7" s="356"/>
      <c r="G7" s="235"/>
      <c r="H7" s="352"/>
      <c r="I7" s="352"/>
      <c r="J7" s="352"/>
      <c r="K7" s="352"/>
      <c r="L7" s="295"/>
      <c r="M7" s="295"/>
      <c r="N7" s="295"/>
      <c r="O7" s="295"/>
      <c r="P7" s="295"/>
    </row>
    <row r="8" spans="1:18" ht="14">
      <c r="A8" s="295"/>
      <c r="B8" s="295"/>
      <c r="C8" s="354" t="s">
        <v>1020</v>
      </c>
      <c r="D8" s="357" t="str">
        <f>COVER!A13</f>
        <v>06-016-1060-02</v>
      </c>
      <c r="E8" s="358"/>
      <c r="G8" s="295"/>
      <c r="H8" s="295"/>
      <c r="I8" s="295"/>
      <c r="J8" s="295"/>
      <c r="K8" s="295"/>
      <c r="L8" s="295"/>
      <c r="M8" s="295"/>
      <c r="N8" s="295"/>
      <c r="O8" s="295"/>
      <c r="P8" s="295"/>
    </row>
    <row r="9" spans="1:18" ht="14">
      <c r="A9" s="295"/>
      <c r="B9" s="295"/>
      <c r="C9" s="354" t="s">
        <v>649</v>
      </c>
      <c r="D9" s="359" t="str">
        <f>COVER!A15</f>
        <v>Cook</v>
      </c>
      <c r="E9" s="202"/>
      <c r="G9" s="202"/>
      <c r="H9" s="360"/>
      <c r="I9" s="202"/>
      <c r="J9" s="202"/>
      <c r="K9" s="360"/>
      <c r="L9" s="202"/>
      <c r="M9" s="202"/>
      <c r="N9" s="202"/>
      <c r="O9" s="202"/>
      <c r="P9" s="202"/>
    </row>
    <row r="10" spans="1:18">
      <c r="A10" s="202"/>
      <c r="B10" s="361"/>
      <c r="C10" s="202"/>
      <c r="D10" s="202"/>
      <c r="E10" s="202"/>
      <c r="F10" s="202"/>
      <c r="G10" s="202"/>
      <c r="H10" s="360"/>
      <c r="I10" s="202"/>
      <c r="J10" s="202"/>
      <c r="K10" s="360"/>
      <c r="L10" s="202"/>
      <c r="M10" s="202"/>
      <c r="N10" s="202"/>
      <c r="O10" s="202"/>
      <c r="P10" s="202"/>
    </row>
    <row r="11" spans="1:18" ht="14">
      <c r="A11" s="202"/>
      <c r="B11" s="362" t="s">
        <v>899</v>
      </c>
      <c r="C11" s="363" t="s">
        <v>1033</v>
      </c>
      <c r="D11" s="202"/>
      <c r="E11" s="202"/>
      <c r="F11" s="202"/>
      <c r="G11" s="202"/>
      <c r="H11" s="302" t="s">
        <v>138</v>
      </c>
      <c r="I11" s="302"/>
      <c r="J11" s="302"/>
      <c r="K11" s="364" t="s">
        <v>1034</v>
      </c>
      <c r="L11" s="302"/>
      <c r="M11" s="302" t="s">
        <v>1035</v>
      </c>
      <c r="N11" s="302"/>
      <c r="O11" s="927" t="str">
        <f>IF(K12&gt;0.24999,"4",IF(K12&gt;0.09999,"3",IF(K12&gt;=0,"2",1)))</f>
        <v>4</v>
      </c>
      <c r="P11" s="202"/>
      <c r="Q11" s="202"/>
    </row>
    <row r="12" spans="1:18" s="370" customFormat="1" ht="11">
      <c r="A12" s="204"/>
      <c r="B12" s="365"/>
      <c r="C12" s="204" t="s">
        <v>1115</v>
      </c>
      <c r="D12" s="204"/>
      <c r="E12" s="204"/>
      <c r="F12" s="204" t="s">
        <v>988</v>
      </c>
      <c r="G12" s="366"/>
      <c r="H12" s="917">
        <f>SUM('Acct Summary 7-9'!C81+'Acct Summary 7-9'!D81+'Acct Summary 7-9'!F81+'Acct Summary 7-9'!I81+IF('Acct Summary 7-9'!G81&lt;0,'Acct Summary 7-9'!G81,"0")+IF('Acct Summary 7-9'!J81&lt;0,'Acct Summary 7-9'!J81,"0"))</f>
        <v>16333085</v>
      </c>
      <c r="I12" s="368"/>
      <c r="J12" s="368"/>
      <c r="K12" s="925">
        <f>TRUNC((H12/H13*100000),5)/100000</f>
        <v>1.1613496899</v>
      </c>
      <c r="L12" s="369"/>
      <c r="M12" s="325" t="s">
        <v>1036</v>
      </c>
      <c r="N12" s="325"/>
      <c r="O12" s="928">
        <v>0.35</v>
      </c>
      <c r="P12" s="204"/>
      <c r="Q12" s="204"/>
    </row>
    <row r="13" spans="1:18" s="370" customFormat="1">
      <c r="A13" s="204"/>
      <c r="B13" s="365"/>
      <c r="C13" s="2087" t="s">
        <v>1079</v>
      </c>
      <c r="D13" s="2088"/>
      <c r="E13" s="204"/>
      <c r="F13" s="371" t="s">
        <v>725</v>
      </c>
      <c r="G13" s="366"/>
      <c r="H13" s="917">
        <f>SUM('Acct Summary 7-9'!C8+'Acct Summary 7-9'!D8+'Acct Summary 7-9'!F8+'Acct Summary 7-9'!I8)+H14</f>
        <v>14063882</v>
      </c>
      <c r="I13" s="368"/>
      <c r="J13" s="368"/>
      <c r="K13" s="924"/>
      <c r="L13" s="204"/>
      <c r="M13" s="325" t="s">
        <v>1037</v>
      </c>
      <c r="N13" s="325"/>
      <c r="O13" s="929">
        <f>(O11*O12)</f>
        <v>1.4</v>
      </c>
      <c r="P13" s="204"/>
      <c r="Q13" s="204"/>
      <c r="R13" s="373"/>
    </row>
    <row r="14" spans="1:18" s="370" customFormat="1">
      <c r="A14" s="204"/>
      <c r="B14" s="365"/>
      <c r="C14" s="226" t="s">
        <v>1144</v>
      </c>
      <c r="D14" s="374"/>
      <c r="E14" s="204"/>
      <c r="F14" s="371" t="s">
        <v>727</v>
      </c>
      <c r="G14" s="366"/>
      <c r="H14" s="917">
        <f>-SUM('Acct Summary 7-9'!C54:D56,'Acct Summary 7-9'!C58:D60,'Acct Summary 7-9'!C62:D64,'Acct Summary 7-9'!C66:D68,'Acct Summary 7-9'!C70:D72,'Acct Summary 7-9'!C74:D74)</f>
        <v>0</v>
      </c>
      <c r="I14" s="368"/>
      <c r="J14" s="368"/>
      <c r="K14" s="924"/>
      <c r="L14" s="204"/>
      <c r="M14" s="325"/>
      <c r="N14" s="325"/>
      <c r="O14" s="929"/>
      <c r="P14" s="204"/>
      <c r="Q14" s="204"/>
      <c r="R14" s="373"/>
    </row>
    <row r="15" spans="1:18" ht="11.5" customHeight="1">
      <c r="A15" s="202"/>
      <c r="B15" s="361"/>
      <c r="C15" s="204" t="s">
        <v>1158</v>
      </c>
      <c r="D15" s="202"/>
      <c r="E15" s="202"/>
      <c r="F15" s="204"/>
      <c r="G15" s="375"/>
      <c r="H15" s="918"/>
      <c r="I15" s="202"/>
      <c r="J15" s="202"/>
      <c r="K15" s="918"/>
      <c r="L15" s="202"/>
      <c r="M15" s="376"/>
      <c r="N15" s="376"/>
      <c r="O15" s="930"/>
      <c r="P15" s="202"/>
      <c r="Q15" s="202"/>
      <c r="R15" s="349"/>
    </row>
    <row r="16" spans="1:18" ht="14">
      <c r="A16" s="202"/>
      <c r="B16" s="362" t="s">
        <v>900</v>
      </c>
      <c r="C16" s="363" t="s">
        <v>1038</v>
      </c>
      <c r="D16" s="202"/>
      <c r="E16" s="202"/>
      <c r="F16" s="202"/>
      <c r="G16" s="202"/>
      <c r="H16" s="919" t="s">
        <v>138</v>
      </c>
      <c r="I16" s="302"/>
      <c r="J16" s="302"/>
      <c r="K16" s="926" t="s">
        <v>1034</v>
      </c>
      <c r="L16" s="302"/>
      <c r="M16" s="302" t="s">
        <v>1035</v>
      </c>
      <c r="N16" s="302"/>
      <c r="O16" s="927" t="str">
        <f>IF(K17&gt;1.2,"1",IF(K17&gt;1.1,"2",IF(K17&gt;1,"3",4)))</f>
        <v>3</v>
      </c>
      <c r="P16" s="202"/>
      <c r="R16" s="349"/>
    </row>
    <row r="17" spans="1:18" s="370" customFormat="1" ht="11">
      <c r="A17" s="204"/>
      <c r="B17" s="365"/>
      <c r="C17" s="204" t="s">
        <v>729</v>
      </c>
      <c r="D17" s="204"/>
      <c r="E17" s="204"/>
      <c r="F17" s="204" t="s">
        <v>390</v>
      </c>
      <c r="G17" s="366"/>
      <c r="H17" s="917">
        <f>SUM('Acct Summary 7-9'!C17+'Acct Summary 7-9'!D17+'Acct Summary 7-9'!F17)</f>
        <v>14096707</v>
      </c>
      <c r="I17" s="368"/>
      <c r="J17" s="377"/>
      <c r="K17" s="925">
        <f>TRUNC((H17/H18*100000),5)/100000</f>
        <v>1.0023339927999999</v>
      </c>
      <c r="L17" s="369"/>
      <c r="M17" s="378" t="s">
        <v>1062</v>
      </c>
      <c r="O17" s="931" t="str">
        <f>IF(AND(O16="2", J20 &gt; 2),"1",IF(AND(O16 = "1", J20 &gt; 2),"2",IF(AND(O16="1", J20 &gt;1),"1","0")))</f>
        <v>0</v>
      </c>
      <c r="P17" s="204"/>
    </row>
    <row r="18" spans="1:18" s="370" customFormat="1">
      <c r="A18" s="204"/>
      <c r="B18" s="365"/>
      <c r="C18" s="2087" t="s">
        <v>1072</v>
      </c>
      <c r="D18" s="2088"/>
      <c r="E18" s="204"/>
      <c r="F18" s="379" t="s">
        <v>726</v>
      </c>
      <c r="G18" s="366"/>
      <c r="H18" s="917">
        <f>SUM('Acct Summary 7-9'!C8+'Acct Summary 7-9'!D8+'Acct Summary 7-9'!F8+'Acct Summary 7-9'!I8)+H19</f>
        <v>14063882</v>
      </c>
      <c r="I18" s="368"/>
      <c r="J18" s="368"/>
      <c r="K18" s="924"/>
      <c r="L18" s="204"/>
      <c r="M18" s="325" t="s">
        <v>1036</v>
      </c>
      <c r="N18" s="325"/>
      <c r="O18" s="924">
        <v>0.35</v>
      </c>
      <c r="P18" s="204"/>
    </row>
    <row r="19" spans="1:18" s="370" customFormat="1">
      <c r="A19" s="204"/>
      <c r="B19" s="365"/>
      <c r="C19" s="226" t="s">
        <v>1144</v>
      </c>
      <c r="D19" s="374"/>
      <c r="E19" s="204"/>
      <c r="F19" s="379" t="s">
        <v>727</v>
      </c>
      <c r="G19" s="366"/>
      <c r="H19" s="917">
        <f>-SUM('Acct Summary 7-9'!C54:D56,'Acct Summary 7-9'!C58:D60,'Acct Summary 7-9'!C62:D64,'Acct Summary 7-9'!C66:D68,'Acct Summary 7-9'!C70:D72,'Acct Summary 7-9'!C74:D74)</f>
        <v>0</v>
      </c>
      <c r="I19" s="368"/>
      <c r="J19" s="368"/>
      <c r="K19" s="924"/>
      <c r="L19" s="204"/>
      <c r="M19" s="325"/>
      <c r="N19" s="325"/>
      <c r="O19" s="924"/>
      <c r="P19" s="204"/>
    </row>
    <row r="20" spans="1:18" s="370" customFormat="1">
      <c r="A20" s="204"/>
      <c r="B20" s="365"/>
      <c r="C20" s="204" t="s">
        <v>1158</v>
      </c>
      <c r="D20" s="204"/>
      <c r="E20" s="204"/>
      <c r="F20" s="204"/>
      <c r="G20" s="366"/>
      <c r="H20" s="920"/>
      <c r="I20" s="368"/>
      <c r="J20" s="381">
        <f>IF(K17&lt;=1,"0",TRUNC(((K12-0.1)/(K17-1)*100),5)/100)</f>
        <v>454.73563150000001</v>
      </c>
      <c r="K20" s="925" t="str">
        <f>IF(K17&lt;=1,"0",IF(AND(O16="2", J20 &gt; 2),TRUNC(((K12-0.1)/(K17-1)*100),5)/100,IF(AND(O16 = "1", J20 &gt; 2),TRUNC(((K12-0.1)/(K17-1)*100),5)/100,IF(AND(O16="1", J20 &gt;1),TRUNC(((K12-0.1)/(K17-1)*100),5)/100,""))))</f>
        <v/>
      </c>
      <c r="L20" s="204"/>
      <c r="M20" s="325" t="s">
        <v>1037</v>
      </c>
      <c r="N20" s="325"/>
      <c r="O20" s="929">
        <f>(O16+O17)*O18</f>
        <v>1.0499999999999998</v>
      </c>
      <c r="P20" s="204"/>
      <c r="R20" s="373"/>
    </row>
    <row r="21" spans="1:18" ht="11.5" customHeight="1">
      <c r="A21" s="202"/>
      <c r="B21" s="361"/>
      <c r="C21" s="204" t="s">
        <v>420</v>
      </c>
      <c r="D21" s="202"/>
      <c r="E21" s="202"/>
      <c r="F21" s="202"/>
      <c r="G21" s="375"/>
      <c r="H21" s="918"/>
      <c r="I21" s="202"/>
      <c r="J21" s="202"/>
      <c r="K21" s="918"/>
      <c r="L21" s="202"/>
      <c r="M21" s="376"/>
      <c r="N21" s="376"/>
      <c r="O21" s="930"/>
      <c r="P21" s="202"/>
      <c r="R21" s="349"/>
    </row>
    <row r="22" spans="1:18" ht="11.5" customHeight="1">
      <c r="A22" s="202"/>
      <c r="B22" s="361"/>
      <c r="C22" s="204"/>
      <c r="D22" s="202"/>
      <c r="E22" s="202"/>
      <c r="F22" s="202"/>
      <c r="G22" s="375"/>
      <c r="H22" s="918"/>
      <c r="I22" s="202"/>
      <c r="J22" s="202"/>
      <c r="K22" s="918"/>
      <c r="L22" s="202"/>
      <c r="M22" s="376"/>
      <c r="N22" s="376"/>
      <c r="O22" s="930"/>
      <c r="P22" s="202"/>
      <c r="R22" s="349"/>
    </row>
    <row r="23" spans="1:18" ht="14">
      <c r="A23" s="202"/>
      <c r="B23" s="362" t="s">
        <v>548</v>
      </c>
      <c r="C23" s="363" t="s">
        <v>1039</v>
      </c>
      <c r="D23" s="202"/>
      <c r="E23" s="202"/>
      <c r="F23" s="202"/>
      <c r="G23" s="202"/>
      <c r="H23" s="919" t="s">
        <v>138</v>
      </c>
      <c r="I23" s="302"/>
      <c r="J23" s="302"/>
      <c r="K23" s="926" t="s">
        <v>1040</v>
      </c>
      <c r="L23" s="302"/>
      <c r="M23" s="302" t="s">
        <v>1035</v>
      </c>
      <c r="N23" s="302"/>
      <c r="O23" s="927" t="str">
        <f>IF(K24&gt;=180,"4",IF(K24&gt;=90,"3",IF(K24&gt;=30,"2",1)))</f>
        <v>4</v>
      </c>
      <c r="P23" s="202"/>
      <c r="R23" s="349"/>
    </row>
    <row r="24" spans="1:18" s="370" customFormat="1" ht="11">
      <c r="A24" s="204"/>
      <c r="B24" s="365"/>
      <c r="C24" s="2084" t="s">
        <v>1159</v>
      </c>
      <c r="D24" s="2084"/>
      <c r="E24" s="204"/>
      <c r="F24" s="204" t="s">
        <v>391</v>
      </c>
      <c r="G24" s="366"/>
      <c r="H24" s="917">
        <f>SUM('Assets-Liab 5-6'!C4+'Assets-Liab 5-6'!D4+'Assets-Liab 5-6'!F4+'Assets-Liab 5-6'!I4+'Assets-Liab 5-6'!C5+'Assets-Liab 5-6'!D5+'Assets-Liab 5-6'!F5+'Assets-Liab 5-6'!I5)</f>
        <v>16455820</v>
      </c>
      <c r="I24" s="382"/>
      <c r="J24" s="382"/>
      <c r="K24" s="921">
        <f>TRUNC(((H24/H25*100000)/100000),2)</f>
        <v>420.24</v>
      </c>
      <c r="L24" s="383"/>
      <c r="M24" s="325" t="s">
        <v>1036</v>
      </c>
      <c r="N24" s="325"/>
      <c r="O24" s="929">
        <v>0.1</v>
      </c>
      <c r="P24" s="204"/>
    </row>
    <row r="25" spans="1:18" s="370" customFormat="1">
      <c r="A25" s="204"/>
      <c r="B25" s="365"/>
      <c r="C25" s="204" t="s">
        <v>730</v>
      </c>
      <c r="D25" s="204"/>
      <c r="E25" s="204"/>
      <c r="F25" s="204" t="s">
        <v>392</v>
      </c>
      <c r="G25" s="366"/>
      <c r="H25" s="921">
        <f>ROUND((H17/360),5)</f>
        <v>39157.519439999996</v>
      </c>
      <c r="I25" s="384"/>
      <c r="J25" s="384"/>
      <c r="K25" s="924"/>
      <c r="L25" s="204"/>
      <c r="M25" s="325" t="s">
        <v>1037</v>
      </c>
      <c r="N25" s="325"/>
      <c r="O25" s="929">
        <f>O23*O24</f>
        <v>0.4</v>
      </c>
      <c r="P25" s="204"/>
      <c r="R25" s="373"/>
    </row>
    <row r="26" spans="1:18" ht="12.25" customHeight="1">
      <c r="A26" s="202"/>
      <c r="B26" s="361"/>
      <c r="C26" s="202"/>
      <c r="D26" s="202"/>
      <c r="E26" s="202"/>
      <c r="F26" s="202"/>
      <c r="G26" s="202"/>
      <c r="H26" s="918"/>
      <c r="I26" s="202"/>
      <c r="J26" s="202"/>
      <c r="K26" s="918"/>
      <c r="L26" s="202"/>
      <c r="M26" s="376"/>
      <c r="N26" s="376"/>
      <c r="O26" s="930"/>
      <c r="P26" s="202"/>
    </row>
    <row r="27" spans="1:18" ht="14">
      <c r="A27" s="202"/>
      <c r="B27" s="362" t="s">
        <v>434</v>
      </c>
      <c r="C27" s="363"/>
      <c r="D27" s="202"/>
      <c r="E27" s="202"/>
      <c r="F27" s="202"/>
      <c r="G27" s="202"/>
      <c r="H27" s="919" t="s">
        <v>138</v>
      </c>
      <c r="I27" s="302"/>
      <c r="J27" s="302"/>
      <c r="K27" s="926" t="s">
        <v>435</v>
      </c>
      <c r="L27" s="302"/>
      <c r="M27" s="302" t="s">
        <v>1035</v>
      </c>
      <c r="N27" s="302"/>
      <c r="O27" s="932" t="str">
        <f>IF(K28&gt;=75,"4",IF(K28&gt;=50,"3",IF(K28&gt;=25,"2",1)))</f>
        <v>4</v>
      </c>
      <c r="P27" s="202"/>
    </row>
    <row r="28" spans="1:18" s="370" customFormat="1" ht="11">
      <c r="A28" s="204"/>
      <c r="B28" s="365"/>
      <c r="C28" s="204" t="s">
        <v>1691</v>
      </c>
      <c r="D28" s="204"/>
      <c r="E28" s="204"/>
      <c r="F28" s="204" t="s">
        <v>390</v>
      </c>
      <c r="G28" s="366"/>
      <c r="H28" s="922">
        <f>SUM('Short-Term Long-Term Debt 26'!F6,'Short-Term Long-Term Debt 26'!F7,'Short-Term Long-Term Debt 26'!F11)</f>
        <v>0</v>
      </c>
      <c r="I28" s="385"/>
      <c r="J28" s="385"/>
      <c r="K28" s="921">
        <f>TRUNC(100-((((H28/H29*100))*100)/100),2)</f>
        <v>100</v>
      </c>
      <c r="L28" s="386"/>
      <c r="M28" s="325" t="s">
        <v>1036</v>
      </c>
      <c r="N28" s="325"/>
      <c r="O28" s="933">
        <v>0.1</v>
      </c>
      <c r="P28" s="204"/>
    </row>
    <row r="29" spans="1:18" s="370" customFormat="1" ht="11">
      <c r="A29" s="204"/>
      <c r="B29" s="365"/>
      <c r="C29" s="204" t="s">
        <v>728</v>
      </c>
      <c r="D29" s="204"/>
      <c r="E29" s="204"/>
      <c r="F29" s="204" t="s">
        <v>731</v>
      </c>
      <c r="G29" s="366"/>
      <c r="H29" s="923">
        <f>ROUND((0.85*'FP Info 3'!J7*'FP Info 3'!J10),5)</f>
        <v>10395029.22546</v>
      </c>
      <c r="I29" s="385"/>
      <c r="J29" s="385"/>
      <c r="K29" s="924"/>
      <c r="L29" s="204"/>
      <c r="M29" s="325" t="s">
        <v>1037</v>
      </c>
      <c r="N29" s="325"/>
      <c r="O29" s="929">
        <f>O27*O28</f>
        <v>0.4</v>
      </c>
      <c r="P29" s="204"/>
    </row>
    <row r="30" spans="1:18" s="370" customFormat="1" ht="11">
      <c r="A30" s="204"/>
      <c r="B30" s="365"/>
      <c r="C30" s="204"/>
      <c r="D30" s="204"/>
      <c r="E30" s="204"/>
      <c r="F30" s="387"/>
      <c r="G30" s="366"/>
      <c r="H30" s="924"/>
      <c r="I30" s="372"/>
      <c r="J30" s="372"/>
      <c r="K30" s="924"/>
      <c r="L30" s="204"/>
      <c r="M30" s="388"/>
      <c r="N30" s="388"/>
      <c r="O30" s="924"/>
      <c r="P30" s="204"/>
    </row>
    <row r="31" spans="1:18" ht="14">
      <c r="A31" s="202"/>
      <c r="B31" s="362" t="s">
        <v>505</v>
      </c>
      <c r="C31" s="363"/>
      <c r="D31" s="202"/>
      <c r="E31" s="202"/>
      <c r="F31" s="202"/>
      <c r="G31" s="375"/>
      <c r="H31" s="919" t="s">
        <v>138</v>
      </c>
      <c r="I31" s="302"/>
      <c r="J31" s="302"/>
      <c r="K31" s="926" t="s">
        <v>435</v>
      </c>
      <c r="L31" s="302"/>
      <c r="M31" s="302" t="s">
        <v>1035</v>
      </c>
      <c r="N31" s="302"/>
      <c r="O31" s="927" t="str">
        <f>IF(K32&gt;=75,"4",IF(K32&gt;=50,"3",IF(K32&gt;=25,"2",1)))</f>
        <v>4</v>
      </c>
      <c r="P31" s="202"/>
    </row>
    <row r="32" spans="1:18" s="370" customFormat="1" ht="11">
      <c r="A32" s="204"/>
      <c r="B32" s="365"/>
      <c r="C32" s="204" t="s">
        <v>1692</v>
      </c>
      <c r="D32" s="204"/>
      <c r="E32" s="204"/>
      <c r="F32" s="204"/>
      <c r="G32" s="366"/>
      <c r="H32" s="917">
        <f>'FP Info 3'!H38</f>
        <v>3620000</v>
      </c>
      <c r="I32" s="380"/>
      <c r="J32" s="380"/>
      <c r="K32" s="921">
        <f>TRUNC(100-((((H32/H33*100))*100)/100),2)</f>
        <v>89.24</v>
      </c>
      <c r="L32" s="369"/>
      <c r="M32" s="325" t="s">
        <v>1036</v>
      </c>
      <c r="N32" s="325"/>
      <c r="O32" s="934">
        <v>0.1</v>
      </c>
    </row>
    <row r="33" spans="1:17" s="370" customFormat="1" ht="11">
      <c r="A33" s="204"/>
      <c r="B33" s="365"/>
      <c r="C33" s="204" t="s">
        <v>1693</v>
      </c>
      <c r="D33" s="204"/>
      <c r="E33" s="204"/>
      <c r="F33" s="204"/>
      <c r="G33" s="366"/>
      <c r="H33" s="367">
        <f>IF('FP Info 3'!H32="Enter X in a or b"," ",'FP Info 3'!H32)</f>
        <v>33645605.43</v>
      </c>
      <c r="I33" s="380"/>
      <c r="J33" s="380"/>
      <c r="K33" s="367"/>
      <c r="L33" s="204"/>
      <c r="M33" s="389" t="s">
        <v>1037</v>
      </c>
      <c r="N33" s="389"/>
      <c r="O33" s="934">
        <f>(O31*O32)</f>
        <v>0.4</v>
      </c>
    </row>
    <row r="34" spans="1:17" ht="12.25" customHeight="1">
      <c r="A34" s="202"/>
      <c r="B34" s="361"/>
      <c r="C34" s="202"/>
      <c r="D34" s="202"/>
      <c r="E34" s="202"/>
      <c r="F34" s="202"/>
      <c r="G34" s="202"/>
      <c r="H34" s="360"/>
      <c r="I34" s="202"/>
      <c r="J34" s="202"/>
      <c r="K34" s="360"/>
      <c r="L34" s="202"/>
      <c r="M34" s="376"/>
      <c r="N34" s="376"/>
      <c r="O34" s="918"/>
    </row>
    <row r="35" spans="1:17" ht="14.25" customHeight="1">
      <c r="A35" s="202"/>
      <c r="B35" s="361"/>
      <c r="C35" s="202"/>
      <c r="D35" s="202"/>
      <c r="E35" s="202"/>
      <c r="F35" s="202"/>
      <c r="G35" s="202"/>
      <c r="H35" s="390"/>
      <c r="I35" s="375"/>
      <c r="J35" s="375"/>
      <c r="K35" s="202"/>
      <c r="L35" s="391"/>
      <c r="M35" s="392" t="s">
        <v>243</v>
      </c>
      <c r="N35" s="375"/>
      <c r="O35" s="935">
        <f>(O13+O20+O25+O29+O33)</f>
        <v>3.6499999999999995</v>
      </c>
      <c r="P35" s="393" t="s">
        <v>159</v>
      </c>
    </row>
    <row r="36" spans="1:17">
      <c r="A36" s="202"/>
      <c r="B36" s="361"/>
      <c r="C36" s="202"/>
      <c r="D36" s="202"/>
      <c r="E36" s="202"/>
      <c r="F36" s="202"/>
      <c r="G36" s="202"/>
      <c r="H36" s="390"/>
      <c r="I36" s="375"/>
      <c r="J36" s="375"/>
      <c r="K36" s="390"/>
      <c r="L36" s="375"/>
      <c r="M36" s="394"/>
      <c r="N36" s="394"/>
      <c r="O36" s="936"/>
    </row>
    <row r="37" spans="1:17" ht="14">
      <c r="A37" s="202"/>
      <c r="B37" s="361"/>
      <c r="C37" s="202"/>
      <c r="D37" s="202"/>
      <c r="E37" s="202"/>
      <c r="F37" s="375"/>
      <c r="G37" s="375"/>
      <c r="H37" s="375"/>
      <c r="I37" s="375"/>
      <c r="J37" s="375"/>
      <c r="K37" s="390"/>
      <c r="L37" s="375"/>
      <c r="M37" s="1154" t="str">
        <f>"Estimated "&amp;'AFR21'!E2+1&amp;" Financial Profile Designation:"</f>
        <v>Estimated 2022 Financial Profile Designation:</v>
      </c>
      <c r="N37" s="375"/>
      <c r="O37" s="937" t="str">
        <f>IF(O35&gt;3.53,"RECOGNITION",IF(O35&gt;3.07,"REVIEW ",IF(O35&gt;2.61,"WARNING","WATCH")))</f>
        <v>RECOGNITION</v>
      </c>
    </row>
    <row r="38" spans="1:17" ht="16.5" customHeight="1">
      <c r="A38" s="202"/>
      <c r="B38" s="361"/>
      <c r="C38" s="202"/>
      <c r="D38" s="202"/>
      <c r="E38" s="202"/>
      <c r="F38" s="202"/>
      <c r="G38" s="202"/>
      <c r="H38" s="360"/>
      <c r="I38" s="202"/>
      <c r="J38" s="202"/>
      <c r="K38" s="360"/>
      <c r="L38" s="202"/>
      <c r="M38" s="202"/>
      <c r="N38" s="202"/>
      <c r="O38" s="202"/>
      <c r="P38" s="202"/>
    </row>
    <row r="39" spans="1:17" ht="16">
      <c r="A39" s="202"/>
      <c r="B39" s="361"/>
      <c r="C39" s="202"/>
      <c r="D39" s="202"/>
      <c r="E39" s="202"/>
      <c r="F39" s="395" t="s">
        <v>159</v>
      </c>
      <c r="H39" s="396" t="s">
        <v>947</v>
      </c>
      <c r="I39" s="370"/>
      <c r="J39" s="370"/>
      <c r="K39" s="372"/>
      <c r="L39" s="370"/>
      <c r="M39" s="370"/>
      <c r="N39" s="370"/>
      <c r="O39" s="204"/>
      <c r="P39" s="202"/>
      <c r="Q39" s="202"/>
    </row>
    <row r="40" spans="1:17">
      <c r="A40" s="202"/>
      <c r="B40" s="361"/>
      <c r="C40" s="202"/>
      <c r="D40" s="202"/>
      <c r="E40" s="202"/>
      <c r="F40" s="202"/>
      <c r="G40" s="397"/>
      <c r="H40" s="398" t="s">
        <v>1225</v>
      </c>
      <c r="I40" s="370"/>
      <c r="J40" s="370"/>
      <c r="K40" s="372"/>
      <c r="L40" s="370"/>
      <c r="M40" s="370"/>
      <c r="N40" s="370"/>
      <c r="O40" s="204"/>
      <c r="P40" s="202"/>
      <c r="Q40" s="202"/>
    </row>
    <row r="41" spans="1:17">
      <c r="G41" s="400"/>
      <c r="H41" s="204" t="s">
        <v>1226</v>
      </c>
      <c r="M41" s="202"/>
      <c r="O41" s="202"/>
      <c r="P41" s="202"/>
      <c r="Q41" s="202"/>
    </row>
    <row r="42" spans="1:17">
      <c r="A42" s="350" t="s">
        <v>1227</v>
      </c>
      <c r="G42" s="400"/>
      <c r="H42" s="204"/>
      <c r="M42" s="202"/>
      <c r="O42" s="202"/>
      <c r="P42" s="202"/>
      <c r="Q42" s="202"/>
    </row>
    <row r="43" spans="1:17">
      <c r="G43" s="400"/>
      <c r="H43" s="402"/>
      <c r="L43" s="202"/>
      <c r="M43" s="370"/>
    </row>
    <row r="44" spans="1:17" ht="16">
      <c r="F44" s="403"/>
      <c r="H44" s="398"/>
      <c r="L44" s="202"/>
      <c r="M44" s="370"/>
    </row>
  </sheetData>
  <sheetProtection algorithmName="SHA-512" hashValue="tQoddJxY7+koX0DQ0haGwUq8yYtpO3aTkNpF+OvKGxyFMKJRwBVyy5jrjEVwlHO1jWER2wcqZB4zQTYuw3YAjQ==" saltValue="PBpT0S3VH2EVmBmSUMCefQ==" spinCount="100000" sheet="1" objects="1" scenarios="1"/>
  <mergeCells count="8">
    <mergeCell ref="C24:D24"/>
    <mergeCell ref="A1:C1"/>
    <mergeCell ref="O1:Q1"/>
    <mergeCell ref="C18:D18"/>
    <mergeCell ref="C13:D13"/>
    <mergeCell ref="A2:R2"/>
    <mergeCell ref="A3:R3"/>
    <mergeCell ref="A4:R4"/>
  </mergeCells>
  <phoneticPr fontId="18" type="noConversion"/>
  <hyperlinks>
    <hyperlink ref="A4" r:id="rId1" display="www.isbe.net/sfms/p/profile.htm" xr:uid="{00000000-0004-0000-0400-000000000000}"/>
    <hyperlink ref="A4:R4" r:id="rId2" display="https://www.isbe.net/Pages/School-District-Financial-Profile.aspx" xr:uid="{00000000-0004-0000-0400-000001000000}"/>
  </hyperlinks>
  <printOptions headings="1"/>
  <pageMargins left="0.25" right="0.2" top="0.8" bottom="0.52" header="0.19" footer="0.17"/>
  <pageSetup scale="85" firstPageNumber="4" orientation="landscape" useFirstPageNumber="1" r:id="rId3"/>
  <headerFooter alignWithMargins="0">
    <oddHeader>&amp;L&amp;8Page &amp;P&amp;C &amp;R&amp;8Page &amp;P</oddHeader>
  </headerFooter>
  <ignoredErrors>
    <ignoredError sqref="H19" formulaRange="1"/>
  </ignoredErrors>
</worksheet>
</file>

<file path=xl/worksheets/sheet6.xml><?xml version="1.0" encoding="utf-8"?>
<worksheet xmlns="http://purl.oclc.org/ooxml/spreadsheetml/main" xmlns:r="http://purl.oclc.org/ooxml/officeDocument/relationships" xmlns:xdr="http://purl.oclc.org/ooxml/drawingml/spreadsheetDrawing" xmlns:x14="http://schemas.microsoft.com/office/spreadsheetml/2009/9/main"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fitToPage="1"/>
  </sheetPr>
  <dimension ref="A1:N63"/>
  <sheetViews>
    <sheetView showGridLines="0" defaultGridColor="0" colorId="8" zoomScaleNormal="100" workbookViewId="0">
      <pane ySplit="2" topLeftCell="A36" activePane="bottomLeft" state="frozen"/>
      <selection pane="bottomLeft" activeCell="C45" sqref="C45"/>
    </sheetView>
  </sheetViews>
  <sheetFormatPr baseColWidth="10" defaultColWidth="9.1640625" defaultRowHeight="14"/>
  <cols>
    <col min="1" max="1" width="47.33203125" style="429" customWidth="1"/>
    <col min="2" max="2" width="4.5" style="430" customWidth="1"/>
    <col min="3" max="14" width="13.6640625" style="409" customWidth="1"/>
    <col min="15" max="16384" width="9.1640625" style="409"/>
  </cols>
  <sheetData>
    <row r="1" spans="1:14">
      <c r="A1" s="2098" t="s">
        <v>1214</v>
      </c>
      <c r="B1" s="404"/>
      <c r="C1" s="405" t="s">
        <v>371</v>
      </c>
      <c r="D1" s="405" t="s">
        <v>372</v>
      </c>
      <c r="E1" s="405" t="s">
        <v>373</v>
      </c>
      <c r="F1" s="405" t="s">
        <v>374</v>
      </c>
      <c r="G1" s="405" t="s">
        <v>375</v>
      </c>
      <c r="H1" s="405" t="s">
        <v>376</v>
      </c>
      <c r="I1" s="405" t="s">
        <v>377</v>
      </c>
      <c r="J1" s="405" t="s">
        <v>378</v>
      </c>
      <c r="K1" s="405" t="s">
        <v>691</v>
      </c>
      <c r="L1" s="406"/>
      <c r="M1" s="407" t="s">
        <v>514</v>
      </c>
      <c r="N1" s="408"/>
    </row>
    <row r="2" spans="1:14" s="313" customFormat="1" ht="36">
      <c r="A2" s="2099"/>
      <c r="B2" s="410" t="s">
        <v>811</v>
      </c>
      <c r="C2" s="411" t="s">
        <v>1047</v>
      </c>
      <c r="D2" s="411" t="s">
        <v>792</v>
      </c>
      <c r="E2" s="411" t="s">
        <v>384</v>
      </c>
      <c r="F2" s="411" t="s">
        <v>137</v>
      </c>
      <c r="G2" s="411" t="s">
        <v>869</v>
      </c>
      <c r="H2" s="411" t="s">
        <v>383</v>
      </c>
      <c r="I2" s="411" t="s">
        <v>353</v>
      </c>
      <c r="J2" s="411" t="s">
        <v>382</v>
      </c>
      <c r="K2" s="411" t="s">
        <v>139</v>
      </c>
      <c r="L2" s="412" t="s">
        <v>478</v>
      </c>
      <c r="M2" s="413" t="s">
        <v>527</v>
      </c>
      <c r="N2" s="414" t="s">
        <v>479</v>
      </c>
    </row>
    <row r="3" spans="1:14" s="313" customFormat="1" ht="18" customHeight="1">
      <c r="A3" s="2100" t="s">
        <v>890</v>
      </c>
      <c r="B3" s="2101"/>
      <c r="C3" s="774"/>
      <c r="D3" s="775"/>
      <c r="E3" s="775"/>
      <c r="F3" s="775"/>
      <c r="G3" s="775"/>
      <c r="H3" s="775"/>
      <c r="I3" s="775"/>
      <c r="J3" s="775"/>
      <c r="K3" s="775"/>
      <c r="L3" s="775"/>
      <c r="M3" s="776"/>
      <c r="N3" s="777"/>
    </row>
    <row r="4" spans="1:14" ht="13.5" customHeight="1">
      <c r="A4" s="415" t="s">
        <v>1304</v>
      </c>
      <c r="B4" s="416"/>
      <c r="C4" s="938">
        <v>7834232</v>
      </c>
      <c r="D4" s="938">
        <v>6499281</v>
      </c>
      <c r="E4" s="938">
        <v>284989</v>
      </c>
      <c r="F4" s="938">
        <v>762664</v>
      </c>
      <c r="G4" s="938">
        <v>551093</v>
      </c>
      <c r="H4" s="938">
        <v>0</v>
      </c>
      <c r="I4" s="938">
        <v>1359643</v>
      </c>
      <c r="J4" s="938">
        <v>207858</v>
      </c>
      <c r="K4" s="938">
        <v>68834</v>
      </c>
      <c r="L4" s="938"/>
      <c r="M4" s="941"/>
      <c r="N4" s="942"/>
    </row>
    <row r="5" spans="1:14">
      <c r="A5" s="415" t="s">
        <v>908</v>
      </c>
      <c r="B5" s="417">
        <v>120</v>
      </c>
      <c r="C5" s="938"/>
      <c r="D5" s="938"/>
      <c r="E5" s="938"/>
      <c r="F5" s="938"/>
      <c r="G5" s="938"/>
      <c r="H5" s="938"/>
      <c r="I5" s="938"/>
      <c r="J5" s="938"/>
      <c r="K5" s="938"/>
      <c r="L5" s="938"/>
      <c r="M5" s="941"/>
      <c r="N5" s="942"/>
    </row>
    <row r="6" spans="1:14" ht="13.5" customHeight="1">
      <c r="A6" s="418" t="s">
        <v>363</v>
      </c>
      <c r="B6" s="417">
        <v>130</v>
      </c>
      <c r="C6" s="938">
        <v>5042007</v>
      </c>
      <c r="D6" s="938">
        <v>1065208</v>
      </c>
      <c r="E6" s="938">
        <v>316415</v>
      </c>
      <c r="F6" s="938">
        <v>42564</v>
      </c>
      <c r="G6" s="938">
        <v>189791</v>
      </c>
      <c r="H6" s="938">
        <v>0</v>
      </c>
      <c r="I6" s="938">
        <v>0</v>
      </c>
      <c r="J6" s="938">
        <v>147980</v>
      </c>
      <c r="K6" s="938">
        <v>0</v>
      </c>
      <c r="L6" s="945"/>
      <c r="M6" s="941"/>
      <c r="N6" s="942"/>
    </row>
    <row r="7" spans="1:14" ht="13.5" customHeight="1">
      <c r="A7" s="418" t="s">
        <v>364</v>
      </c>
      <c r="B7" s="417">
        <v>140</v>
      </c>
      <c r="C7" s="938">
        <v>0</v>
      </c>
      <c r="D7" s="938">
        <v>0</v>
      </c>
      <c r="E7" s="938">
        <v>0</v>
      </c>
      <c r="F7" s="938">
        <v>0</v>
      </c>
      <c r="G7" s="938">
        <v>0</v>
      </c>
      <c r="H7" s="938">
        <v>0</v>
      </c>
      <c r="I7" s="938">
        <v>0</v>
      </c>
      <c r="J7" s="938">
        <v>0</v>
      </c>
      <c r="K7" s="938">
        <v>0</v>
      </c>
      <c r="L7" s="946"/>
      <c r="M7" s="941"/>
      <c r="N7" s="942"/>
    </row>
    <row r="8" spans="1:14" ht="13.5" customHeight="1">
      <c r="A8" s="418" t="s">
        <v>225</v>
      </c>
      <c r="B8" s="417">
        <v>150</v>
      </c>
      <c r="C8" s="938">
        <v>276813</v>
      </c>
      <c r="D8" s="938">
        <v>0</v>
      </c>
      <c r="E8" s="938">
        <v>0</v>
      </c>
      <c r="F8" s="938">
        <v>12764</v>
      </c>
      <c r="G8" s="938">
        <v>0</v>
      </c>
      <c r="H8" s="938">
        <v>0</v>
      </c>
      <c r="I8" s="938">
        <v>0</v>
      </c>
      <c r="J8" s="938">
        <v>0</v>
      </c>
      <c r="K8" s="938">
        <v>0</v>
      </c>
      <c r="L8" s="949"/>
      <c r="M8" s="941"/>
      <c r="N8" s="942"/>
    </row>
    <row r="9" spans="1:14" ht="13.5" customHeight="1">
      <c r="A9" s="418" t="s">
        <v>226</v>
      </c>
      <c r="B9" s="417">
        <v>160</v>
      </c>
      <c r="C9" s="938">
        <v>18572</v>
      </c>
      <c r="D9" s="938">
        <v>0</v>
      </c>
      <c r="E9" s="938">
        <v>0</v>
      </c>
      <c r="F9" s="938">
        <v>0</v>
      </c>
      <c r="G9" s="938">
        <v>0</v>
      </c>
      <c r="H9" s="938">
        <v>0</v>
      </c>
      <c r="I9" s="938">
        <v>0</v>
      </c>
      <c r="J9" s="938">
        <v>0</v>
      </c>
      <c r="K9" s="938">
        <v>0</v>
      </c>
      <c r="L9" s="938"/>
      <c r="M9" s="941"/>
      <c r="N9" s="942"/>
    </row>
    <row r="10" spans="1:14" ht="13.5" customHeight="1">
      <c r="A10" s="418" t="s">
        <v>907</v>
      </c>
      <c r="B10" s="417">
        <v>170</v>
      </c>
      <c r="C10" s="938">
        <v>0</v>
      </c>
      <c r="D10" s="938">
        <v>0</v>
      </c>
      <c r="E10" s="938">
        <v>0</v>
      </c>
      <c r="F10" s="938">
        <v>0</v>
      </c>
      <c r="G10" s="938">
        <v>0</v>
      </c>
      <c r="H10" s="938">
        <v>0</v>
      </c>
      <c r="I10" s="938">
        <v>0</v>
      </c>
      <c r="J10" s="938">
        <v>0</v>
      </c>
      <c r="K10" s="938">
        <v>0</v>
      </c>
      <c r="L10" s="938"/>
      <c r="M10" s="942"/>
      <c r="N10" s="942"/>
    </row>
    <row r="11" spans="1:14" ht="13.5" customHeight="1">
      <c r="A11" s="418" t="s">
        <v>227</v>
      </c>
      <c r="B11" s="417">
        <v>180</v>
      </c>
      <c r="C11" s="938">
        <v>0</v>
      </c>
      <c r="D11" s="938">
        <v>0</v>
      </c>
      <c r="E11" s="938">
        <v>0</v>
      </c>
      <c r="F11" s="938">
        <v>0</v>
      </c>
      <c r="G11" s="938">
        <v>0</v>
      </c>
      <c r="H11" s="938">
        <v>0</v>
      </c>
      <c r="I11" s="938">
        <v>0</v>
      </c>
      <c r="J11" s="938">
        <v>116714</v>
      </c>
      <c r="K11" s="938">
        <v>0</v>
      </c>
      <c r="L11" s="938"/>
      <c r="M11" s="942"/>
      <c r="N11" s="942"/>
    </row>
    <row r="12" spans="1:14" ht="13.5" customHeight="1">
      <c r="A12" s="418" t="s">
        <v>365</v>
      </c>
      <c r="B12" s="417">
        <v>190</v>
      </c>
      <c r="C12" s="938">
        <v>0</v>
      </c>
      <c r="D12" s="938">
        <v>0</v>
      </c>
      <c r="E12" s="938">
        <v>0</v>
      </c>
      <c r="F12" s="938">
        <v>0</v>
      </c>
      <c r="G12" s="938">
        <v>0</v>
      </c>
      <c r="H12" s="938">
        <v>0</v>
      </c>
      <c r="I12" s="938">
        <v>0</v>
      </c>
      <c r="J12" s="938">
        <v>0</v>
      </c>
      <c r="K12" s="938">
        <v>0</v>
      </c>
      <c r="L12" s="938"/>
      <c r="M12" s="942"/>
      <c r="N12" s="942"/>
    </row>
    <row r="13" spans="1:14" ht="13.5" customHeight="1" thickBot="1">
      <c r="A13" s="840" t="s">
        <v>582</v>
      </c>
      <c r="B13" s="825"/>
      <c r="C13" s="951">
        <f>SUM(C4:C12)</f>
        <v>13171624</v>
      </c>
      <c r="D13" s="951">
        <f t="shared" ref="D13:L13" si="0">SUM(D4:D12)</f>
        <v>7564489</v>
      </c>
      <c r="E13" s="951">
        <f t="shared" si="0"/>
        <v>601404</v>
      </c>
      <c r="F13" s="951">
        <f t="shared" si="0"/>
        <v>817992</v>
      </c>
      <c r="G13" s="951">
        <f t="shared" si="0"/>
        <v>740884</v>
      </c>
      <c r="H13" s="951">
        <f t="shared" si="0"/>
        <v>0</v>
      </c>
      <c r="I13" s="951">
        <f t="shared" si="0"/>
        <v>1359643</v>
      </c>
      <c r="J13" s="951">
        <f t="shared" si="0"/>
        <v>472552</v>
      </c>
      <c r="K13" s="951">
        <f t="shared" si="0"/>
        <v>68834</v>
      </c>
      <c r="L13" s="951">
        <f t="shared" si="0"/>
        <v>0</v>
      </c>
      <c r="M13" s="941"/>
      <c r="N13" s="942"/>
    </row>
    <row r="14" spans="1:14" ht="18" customHeight="1" thickTop="1">
      <c r="A14" s="2102" t="s">
        <v>129</v>
      </c>
      <c r="B14" s="2103"/>
      <c r="C14" s="952"/>
      <c r="D14" s="953"/>
      <c r="E14" s="953"/>
      <c r="F14" s="953"/>
      <c r="G14" s="953"/>
      <c r="H14" s="953"/>
      <c r="I14" s="953"/>
      <c r="J14" s="953"/>
      <c r="K14" s="953"/>
      <c r="L14" s="953"/>
      <c r="M14" s="954"/>
      <c r="N14" s="955"/>
    </row>
    <row r="15" spans="1:14" s="421" customFormat="1" ht="12.75" customHeight="1">
      <c r="A15" s="419" t="s">
        <v>1148</v>
      </c>
      <c r="B15" s="420">
        <v>210</v>
      </c>
      <c r="C15" s="946"/>
      <c r="D15" s="946"/>
      <c r="E15" s="946"/>
      <c r="F15" s="946"/>
      <c r="G15" s="946"/>
      <c r="H15" s="946"/>
      <c r="I15" s="946"/>
      <c r="J15" s="946"/>
      <c r="K15" s="946"/>
      <c r="L15" s="946"/>
      <c r="M15" s="938">
        <f>'Cap Outlay Deprec 32'!F3</f>
        <v>0</v>
      </c>
      <c r="N15" s="956"/>
    </row>
    <row r="16" spans="1:14" s="421" customFormat="1" ht="12.75" customHeight="1">
      <c r="A16" s="419" t="s">
        <v>1149</v>
      </c>
      <c r="B16" s="420">
        <v>220</v>
      </c>
      <c r="C16" s="946"/>
      <c r="D16" s="946"/>
      <c r="E16" s="946"/>
      <c r="F16" s="946"/>
      <c r="G16" s="946"/>
      <c r="H16" s="946"/>
      <c r="I16" s="946"/>
      <c r="J16" s="946"/>
      <c r="K16" s="946"/>
      <c r="L16" s="946"/>
      <c r="M16" s="938">
        <f>'Cap Outlay Deprec 32'!F5+'Cap Outlay Deprec 32'!F6</f>
        <v>929156</v>
      </c>
      <c r="N16" s="956"/>
    </row>
    <row r="17" spans="1:14" s="421" customFormat="1" ht="12.75" customHeight="1">
      <c r="A17" s="419" t="s">
        <v>1150</v>
      </c>
      <c r="B17" s="420">
        <v>230</v>
      </c>
      <c r="C17" s="946"/>
      <c r="D17" s="946"/>
      <c r="E17" s="946"/>
      <c r="F17" s="946"/>
      <c r="G17" s="946"/>
      <c r="H17" s="946"/>
      <c r="I17" s="946"/>
      <c r="J17" s="946"/>
      <c r="K17" s="946"/>
      <c r="L17" s="946"/>
      <c r="M17" s="938">
        <f>'Cap Outlay Deprec 32'!F8+'Cap Outlay Deprec 32'!F9</f>
        <v>23646196</v>
      </c>
      <c r="N17" s="956"/>
    </row>
    <row r="18" spans="1:14" s="421" customFormat="1" ht="12.75" customHeight="1">
      <c r="A18" s="419" t="s">
        <v>1151</v>
      </c>
      <c r="B18" s="420">
        <v>240</v>
      </c>
      <c r="C18" s="946"/>
      <c r="D18" s="946"/>
      <c r="E18" s="946"/>
      <c r="F18" s="946"/>
      <c r="G18" s="946"/>
      <c r="H18" s="946"/>
      <c r="I18" s="946"/>
      <c r="J18" s="946"/>
      <c r="K18" s="946"/>
      <c r="L18" s="946"/>
      <c r="M18" s="938">
        <f>'Cap Outlay Deprec 32'!F10</f>
        <v>0</v>
      </c>
      <c r="N18" s="956"/>
    </row>
    <row r="19" spans="1:14" s="421" customFormat="1" ht="12.75" customHeight="1">
      <c r="A19" s="419" t="s">
        <v>1152</v>
      </c>
      <c r="B19" s="420">
        <v>250</v>
      </c>
      <c r="C19" s="946"/>
      <c r="D19" s="946"/>
      <c r="E19" s="946"/>
      <c r="F19" s="946"/>
      <c r="G19" s="946"/>
      <c r="H19" s="946"/>
      <c r="I19" s="946"/>
      <c r="J19" s="946"/>
      <c r="K19" s="946"/>
      <c r="L19" s="946"/>
      <c r="M19" s="938">
        <f>'Cap Outlay Deprec 32'!F12+'Cap Outlay Deprec 32'!F13+'Cap Outlay Deprec 32'!F14</f>
        <v>3571984</v>
      </c>
      <c r="N19" s="956"/>
    </row>
    <row r="20" spans="1:14" s="421" customFormat="1" ht="12.75" customHeight="1">
      <c r="A20" s="419" t="s">
        <v>1153</v>
      </c>
      <c r="B20" s="420">
        <v>260</v>
      </c>
      <c r="C20" s="946"/>
      <c r="D20" s="946"/>
      <c r="E20" s="946"/>
      <c r="F20" s="946"/>
      <c r="G20" s="946"/>
      <c r="H20" s="946"/>
      <c r="I20" s="946"/>
      <c r="J20" s="946"/>
      <c r="K20" s="946"/>
      <c r="L20" s="946"/>
      <c r="M20" s="938">
        <f>'Cap Outlay Deprec 32'!F15</f>
        <v>0</v>
      </c>
      <c r="N20" s="956"/>
    </row>
    <row r="21" spans="1:14" s="421" customFormat="1" ht="12.75" customHeight="1">
      <c r="A21" s="419" t="s">
        <v>1154</v>
      </c>
      <c r="B21" s="420">
        <v>340</v>
      </c>
      <c r="C21" s="946"/>
      <c r="D21" s="946"/>
      <c r="E21" s="946"/>
      <c r="F21" s="946"/>
      <c r="G21" s="946"/>
      <c r="H21" s="946"/>
      <c r="I21" s="946"/>
      <c r="J21" s="946"/>
      <c r="K21" s="946"/>
      <c r="L21" s="946"/>
      <c r="M21" s="957"/>
      <c r="N21" s="938">
        <f>SUM(E38:E39)</f>
        <v>284989</v>
      </c>
    </row>
    <row r="22" spans="1:14" s="421" customFormat="1" ht="12.75" customHeight="1">
      <c r="A22" s="419" t="s">
        <v>1155</v>
      </c>
      <c r="B22" s="420">
        <v>350</v>
      </c>
      <c r="C22" s="946"/>
      <c r="D22" s="946"/>
      <c r="E22" s="946"/>
      <c r="F22" s="946"/>
      <c r="G22" s="946"/>
      <c r="H22" s="946"/>
      <c r="I22" s="946"/>
      <c r="J22" s="946"/>
      <c r="K22" s="946"/>
      <c r="L22" s="946"/>
      <c r="M22" s="957"/>
      <c r="N22" s="970">
        <f>'Short-Term Long-Term Debt 26'!J49</f>
        <v>3335011</v>
      </c>
    </row>
    <row r="23" spans="1:14" ht="13.5" customHeight="1" thickBot="1">
      <c r="A23" s="840" t="s">
        <v>581</v>
      </c>
      <c r="B23" s="843"/>
      <c r="C23" s="941"/>
      <c r="D23" s="941"/>
      <c r="E23" s="941"/>
      <c r="F23" s="941"/>
      <c r="G23" s="941"/>
      <c r="H23" s="941"/>
      <c r="I23" s="941"/>
      <c r="J23" s="941"/>
      <c r="K23" s="941"/>
      <c r="L23" s="941"/>
      <c r="M23" s="958">
        <f>SUM(M15:M22)</f>
        <v>28147336</v>
      </c>
      <c r="N23" s="958">
        <f>SUM(N21:N22)</f>
        <v>3620000</v>
      </c>
    </row>
    <row r="24" spans="1:14" ht="18" customHeight="1" thickTop="1">
      <c r="A24" s="2104" t="s">
        <v>540</v>
      </c>
      <c r="B24" s="2105"/>
      <c r="C24" s="959"/>
      <c r="D24" s="954"/>
      <c r="E24" s="954"/>
      <c r="F24" s="954"/>
      <c r="G24" s="954"/>
      <c r="H24" s="954"/>
      <c r="I24" s="954"/>
      <c r="J24" s="954"/>
      <c r="K24" s="954"/>
      <c r="L24" s="954"/>
      <c r="M24" s="953"/>
      <c r="N24" s="960"/>
    </row>
    <row r="25" spans="1:14">
      <c r="A25" s="418" t="s">
        <v>583</v>
      </c>
      <c r="B25" s="417">
        <v>410</v>
      </c>
      <c r="C25" s="938">
        <v>0</v>
      </c>
      <c r="D25" s="938">
        <v>0</v>
      </c>
      <c r="E25" s="938">
        <v>0</v>
      </c>
      <c r="F25" s="938">
        <v>0</v>
      </c>
      <c r="G25" s="938">
        <v>0</v>
      </c>
      <c r="H25" s="938">
        <v>0</v>
      </c>
      <c r="I25" s="941"/>
      <c r="J25" s="938">
        <v>0</v>
      </c>
      <c r="K25" s="938">
        <v>0</v>
      </c>
      <c r="L25" s="941"/>
      <c r="M25" s="941"/>
      <c r="N25" s="941"/>
    </row>
    <row r="26" spans="1:14">
      <c r="A26" s="418" t="s">
        <v>584</v>
      </c>
      <c r="B26" s="417">
        <v>420</v>
      </c>
      <c r="C26" s="938"/>
      <c r="D26" s="938"/>
      <c r="E26" s="938"/>
      <c r="F26" s="938"/>
      <c r="G26" s="938"/>
      <c r="H26" s="938"/>
      <c r="I26" s="938"/>
      <c r="J26" s="938"/>
      <c r="K26" s="938"/>
      <c r="L26" s="941"/>
      <c r="M26" s="941"/>
      <c r="N26" s="941"/>
    </row>
    <row r="27" spans="1:14" ht="13.5" customHeight="1">
      <c r="A27" s="418" t="s">
        <v>585</v>
      </c>
      <c r="B27" s="417">
        <v>430</v>
      </c>
      <c r="C27" s="938">
        <v>65504</v>
      </c>
      <c r="D27" s="938">
        <v>39012</v>
      </c>
      <c r="E27" s="938">
        <v>0</v>
      </c>
      <c r="F27" s="938">
        <v>12130</v>
      </c>
      <c r="G27" s="938">
        <v>0</v>
      </c>
      <c r="H27" s="938">
        <v>0</v>
      </c>
      <c r="I27" s="938">
        <v>0</v>
      </c>
      <c r="J27" s="938">
        <v>19525</v>
      </c>
      <c r="K27" s="938">
        <v>0</v>
      </c>
      <c r="L27" s="941"/>
      <c r="M27" s="941"/>
      <c r="N27" s="941"/>
    </row>
    <row r="28" spans="1:14" ht="13.5" customHeight="1">
      <c r="A28" s="418" t="s">
        <v>586</v>
      </c>
      <c r="B28" s="417">
        <v>440</v>
      </c>
      <c r="C28" s="938">
        <v>0</v>
      </c>
      <c r="D28" s="938">
        <v>0</v>
      </c>
      <c r="E28" s="938">
        <v>0</v>
      </c>
      <c r="F28" s="938">
        <v>0</v>
      </c>
      <c r="G28" s="938">
        <v>0</v>
      </c>
      <c r="H28" s="938">
        <v>0</v>
      </c>
      <c r="I28" s="938">
        <v>0</v>
      </c>
      <c r="J28" s="938">
        <v>0</v>
      </c>
      <c r="K28" s="938">
        <v>0</v>
      </c>
      <c r="L28" s="941"/>
      <c r="M28" s="941"/>
      <c r="N28" s="941"/>
    </row>
    <row r="29" spans="1:14" ht="13.5" customHeight="1">
      <c r="A29" s="418" t="s">
        <v>587</v>
      </c>
      <c r="B29" s="417">
        <v>460</v>
      </c>
      <c r="C29" s="938">
        <v>0</v>
      </c>
      <c r="D29" s="938">
        <v>0</v>
      </c>
      <c r="E29" s="938">
        <v>0</v>
      </c>
      <c r="F29" s="938">
        <v>0</v>
      </c>
      <c r="G29" s="938">
        <v>0</v>
      </c>
      <c r="H29" s="938">
        <v>0</v>
      </c>
      <c r="I29" s="938">
        <v>0</v>
      </c>
      <c r="J29" s="938">
        <v>0</v>
      </c>
      <c r="K29" s="938">
        <v>0</v>
      </c>
      <c r="L29" s="941"/>
      <c r="M29" s="941"/>
      <c r="N29" s="941"/>
    </row>
    <row r="30" spans="1:14" ht="13.5" customHeight="1">
      <c r="A30" s="418" t="s">
        <v>588</v>
      </c>
      <c r="B30" s="417">
        <v>470</v>
      </c>
      <c r="C30" s="938">
        <v>0</v>
      </c>
      <c r="D30" s="938">
        <v>0</v>
      </c>
      <c r="E30" s="938">
        <v>0</v>
      </c>
      <c r="F30" s="938">
        <v>0</v>
      </c>
      <c r="G30" s="938">
        <v>0</v>
      </c>
      <c r="H30" s="938">
        <v>0</v>
      </c>
      <c r="I30" s="938">
        <v>0</v>
      </c>
      <c r="J30" s="938">
        <v>0</v>
      </c>
      <c r="K30" s="938">
        <v>0</v>
      </c>
      <c r="L30" s="941"/>
      <c r="M30" s="941"/>
      <c r="N30" s="941"/>
    </row>
    <row r="31" spans="1:14" ht="13.5" customHeight="1">
      <c r="A31" s="418" t="s">
        <v>589</v>
      </c>
      <c r="B31" s="417">
        <v>480</v>
      </c>
      <c r="C31" s="938">
        <v>0</v>
      </c>
      <c r="D31" s="938">
        <v>0</v>
      </c>
      <c r="E31" s="938">
        <v>0</v>
      </c>
      <c r="F31" s="938">
        <v>0</v>
      </c>
      <c r="G31" s="938">
        <v>0</v>
      </c>
      <c r="H31" s="938">
        <v>0</v>
      </c>
      <c r="I31" s="938">
        <v>0</v>
      </c>
      <c r="J31" s="938">
        <v>0</v>
      </c>
      <c r="K31" s="938">
        <v>0</v>
      </c>
      <c r="L31" s="941"/>
      <c r="M31" s="941"/>
      <c r="N31" s="941"/>
    </row>
    <row r="32" spans="1:14" ht="13.5" customHeight="1">
      <c r="A32" s="422" t="s">
        <v>590</v>
      </c>
      <c r="B32" s="423">
        <v>490</v>
      </c>
      <c r="C32" s="938">
        <v>5356245</v>
      </c>
      <c r="D32" s="938">
        <v>1065208</v>
      </c>
      <c r="E32" s="938">
        <v>316415</v>
      </c>
      <c r="F32" s="938">
        <v>42564</v>
      </c>
      <c r="G32" s="938">
        <v>189791</v>
      </c>
      <c r="H32" s="938">
        <v>0</v>
      </c>
      <c r="I32" s="938">
        <v>0</v>
      </c>
      <c r="J32" s="938">
        <v>147980</v>
      </c>
      <c r="K32" s="938">
        <v>0</v>
      </c>
      <c r="L32" s="941"/>
      <c r="M32" s="941"/>
      <c r="N32" s="941"/>
    </row>
    <row r="33" spans="1:14" ht="13.5" customHeight="1">
      <c r="A33" s="424" t="s">
        <v>250</v>
      </c>
      <c r="B33" s="423">
        <v>493</v>
      </c>
      <c r="C33" s="938"/>
      <c r="D33" s="938"/>
      <c r="E33" s="938"/>
      <c r="F33" s="938"/>
      <c r="G33" s="938"/>
      <c r="H33" s="938"/>
      <c r="I33" s="938"/>
      <c r="J33" s="938"/>
      <c r="K33" s="938"/>
      <c r="L33" s="938">
        <f>L13</f>
        <v>0</v>
      </c>
      <c r="M33" s="941"/>
      <c r="N33" s="942"/>
    </row>
    <row r="34" spans="1:14" ht="13.5" customHeight="1" thickBot="1">
      <c r="A34" s="841" t="s">
        <v>592</v>
      </c>
      <c r="B34" s="842"/>
      <c r="C34" s="963">
        <f>SUM(C25:C33)</f>
        <v>5421749</v>
      </c>
      <c r="D34" s="963">
        <f t="shared" ref="D34:K34" si="1">SUM(D25:D33)</f>
        <v>1104220</v>
      </c>
      <c r="E34" s="963">
        <f t="shared" si="1"/>
        <v>316415</v>
      </c>
      <c r="F34" s="963">
        <f t="shared" si="1"/>
        <v>54694</v>
      </c>
      <c r="G34" s="963">
        <f t="shared" si="1"/>
        <v>189791</v>
      </c>
      <c r="H34" s="963">
        <f t="shared" si="1"/>
        <v>0</v>
      </c>
      <c r="I34" s="963">
        <f t="shared" si="1"/>
        <v>0</v>
      </c>
      <c r="J34" s="963">
        <f t="shared" si="1"/>
        <v>167505</v>
      </c>
      <c r="K34" s="963">
        <f t="shared" si="1"/>
        <v>0</v>
      </c>
      <c r="L34" s="964">
        <f>SUM(L33)</f>
        <v>0</v>
      </c>
      <c r="M34" s="941"/>
      <c r="N34" s="949"/>
    </row>
    <row r="35" spans="1:14" ht="18" customHeight="1" thickTop="1">
      <c r="A35" s="2106" t="s">
        <v>473</v>
      </c>
      <c r="B35" s="2107"/>
      <c r="C35" s="965"/>
      <c r="D35" s="966"/>
      <c r="E35" s="966"/>
      <c r="F35" s="966"/>
      <c r="G35" s="966"/>
      <c r="H35" s="966"/>
      <c r="I35" s="966"/>
      <c r="J35" s="966"/>
      <c r="K35" s="966"/>
      <c r="L35" s="966"/>
      <c r="M35" s="954"/>
      <c r="N35" s="960"/>
    </row>
    <row r="36" spans="1:14">
      <c r="A36" s="425" t="s">
        <v>1</v>
      </c>
      <c r="B36" s="417">
        <v>511</v>
      </c>
      <c r="C36" s="946"/>
      <c r="D36" s="946"/>
      <c r="E36" s="946"/>
      <c r="F36" s="946"/>
      <c r="G36" s="946"/>
      <c r="H36" s="946"/>
      <c r="I36" s="946"/>
      <c r="J36" s="946"/>
      <c r="K36" s="946"/>
      <c r="L36" s="941"/>
      <c r="M36" s="941"/>
      <c r="N36" s="969">
        <f>'Short-Term Long-Term Debt 26'!I49</f>
        <v>3620000</v>
      </c>
    </row>
    <row r="37" spans="1:14" ht="15" thickBot="1">
      <c r="A37" s="840" t="s">
        <v>591</v>
      </c>
      <c r="B37" s="843"/>
      <c r="C37" s="946"/>
      <c r="D37" s="946"/>
      <c r="E37" s="946"/>
      <c r="F37" s="946"/>
      <c r="G37" s="946"/>
      <c r="H37" s="946"/>
      <c r="I37" s="946"/>
      <c r="J37" s="946"/>
      <c r="K37" s="946"/>
      <c r="L37" s="949"/>
      <c r="M37" s="941"/>
      <c r="N37" s="958">
        <f>SUM(N36:N36)</f>
        <v>3620000</v>
      </c>
    </row>
    <row r="38" spans="1:14" s="295" customFormat="1" ht="13.5" customHeight="1" thickTop="1">
      <c r="A38" s="426" t="s">
        <v>366</v>
      </c>
      <c r="B38" s="420">
        <v>714</v>
      </c>
      <c r="C38" s="938">
        <v>0</v>
      </c>
      <c r="D38" s="938">
        <v>4002095</v>
      </c>
      <c r="E38" s="938">
        <v>0</v>
      </c>
      <c r="F38" s="938">
        <v>0</v>
      </c>
      <c r="G38" s="938">
        <v>0</v>
      </c>
      <c r="H38" s="938">
        <v>0</v>
      </c>
      <c r="I38" s="938">
        <v>0</v>
      </c>
      <c r="J38" s="938">
        <v>305047</v>
      </c>
      <c r="K38" s="938">
        <v>0</v>
      </c>
      <c r="L38" s="938"/>
      <c r="M38" s="967"/>
      <c r="N38" s="967"/>
    </row>
    <row r="39" spans="1:14" s="295" customFormat="1" ht="13.5" customHeight="1">
      <c r="A39" s="426" t="s">
        <v>289</v>
      </c>
      <c r="B39" s="420">
        <v>730</v>
      </c>
      <c r="C39" s="938">
        <v>7749875</v>
      </c>
      <c r="D39" s="938">
        <v>2458174</v>
      </c>
      <c r="E39" s="938">
        <v>284989</v>
      </c>
      <c r="F39" s="938">
        <v>763298</v>
      </c>
      <c r="G39" s="938">
        <v>551093</v>
      </c>
      <c r="H39" s="938">
        <v>0</v>
      </c>
      <c r="I39" s="938">
        <v>1359643</v>
      </c>
      <c r="J39" s="938">
        <v>0</v>
      </c>
      <c r="K39" s="938">
        <v>68834</v>
      </c>
      <c r="L39" s="938"/>
      <c r="M39" s="967"/>
      <c r="N39" s="967"/>
    </row>
    <row r="40" spans="1:14" s="295" customFormat="1" ht="13.5" customHeight="1">
      <c r="A40" s="427" t="s">
        <v>130</v>
      </c>
      <c r="B40" s="428"/>
      <c r="C40" s="968"/>
      <c r="D40" s="968"/>
      <c r="E40" s="968"/>
      <c r="F40" s="968"/>
      <c r="G40" s="968"/>
      <c r="H40" s="968"/>
      <c r="I40" s="968"/>
      <c r="J40" s="968"/>
      <c r="K40" s="968"/>
      <c r="L40" s="968"/>
      <c r="M40" s="938">
        <f>M23</f>
        <v>28147336</v>
      </c>
      <c r="N40" s="967"/>
    </row>
    <row r="41" spans="1:14" ht="13.5" customHeight="1" thickBot="1">
      <c r="A41" s="840" t="s">
        <v>593</v>
      </c>
      <c r="B41" s="823"/>
      <c r="C41" s="958">
        <f>(SUM(C34,C37,C38,C39))</f>
        <v>13171624</v>
      </c>
      <c r="D41" s="958">
        <f t="shared" ref="D41:L41" si="2">SUM(D34,D37,D38:D39)</f>
        <v>7564489</v>
      </c>
      <c r="E41" s="958">
        <f t="shared" si="2"/>
        <v>601404</v>
      </c>
      <c r="F41" s="958">
        <f t="shared" si="2"/>
        <v>817992</v>
      </c>
      <c r="G41" s="958">
        <f t="shared" si="2"/>
        <v>740884</v>
      </c>
      <c r="H41" s="958">
        <f t="shared" si="2"/>
        <v>0</v>
      </c>
      <c r="I41" s="958">
        <f t="shared" si="2"/>
        <v>1359643</v>
      </c>
      <c r="J41" s="958">
        <f t="shared" si="2"/>
        <v>472552</v>
      </c>
      <c r="K41" s="958">
        <f t="shared" si="2"/>
        <v>68834</v>
      </c>
      <c r="L41" s="958">
        <f t="shared" si="2"/>
        <v>0</v>
      </c>
      <c r="M41" s="958">
        <f>SUM(M40)</f>
        <v>28147336</v>
      </c>
      <c r="N41" s="958">
        <f>SUM(N37)</f>
        <v>3620000</v>
      </c>
    </row>
    <row r="42" spans="1:14" ht="9.75" customHeight="1" thickTop="1">
      <c r="A42" s="1309"/>
      <c r="B42" s="1310"/>
      <c r="C42" s="1311"/>
      <c r="D42" s="1312"/>
      <c r="E42" s="1312"/>
      <c r="F42" s="1312"/>
      <c r="G42" s="1312"/>
      <c r="H42" s="1312"/>
      <c r="I42" s="1312"/>
      <c r="J42" s="1312"/>
      <c r="K42" s="1312"/>
      <c r="L42" s="1312"/>
      <c r="M42" s="1312"/>
      <c r="N42" s="1313"/>
    </row>
    <row r="43" spans="1:14" ht="13.5" customHeight="1">
      <c r="A43" s="1387" t="s">
        <v>1648</v>
      </c>
      <c r="B43" s="1368"/>
      <c r="C43" s="1291"/>
      <c r="D43" s="1291"/>
      <c r="E43" s="1291"/>
      <c r="F43" s="1291"/>
      <c r="G43" s="1291"/>
      <c r="H43" s="1291"/>
      <c r="I43" s="1291"/>
      <c r="J43" s="1291"/>
      <c r="K43" s="1291"/>
      <c r="L43" s="1291"/>
      <c r="M43" s="1291"/>
      <c r="N43" s="1291"/>
    </row>
    <row r="44" spans="1:14" ht="13.5" customHeight="1">
      <c r="A44" s="2092" t="s">
        <v>1650</v>
      </c>
      <c r="B44" s="2093"/>
      <c r="C44" s="774"/>
      <c r="D44" s="775"/>
      <c r="E44" s="775"/>
      <c r="F44" s="775"/>
      <c r="G44" s="775"/>
      <c r="H44" s="775"/>
      <c r="I44" s="775"/>
      <c r="J44" s="775"/>
      <c r="K44" s="775"/>
      <c r="L44" s="775"/>
      <c r="M44" s="776"/>
      <c r="N44" s="777"/>
    </row>
    <row r="45" spans="1:14">
      <c r="A45" s="1350" t="s">
        <v>1644</v>
      </c>
      <c r="B45" s="416">
        <v>126</v>
      </c>
      <c r="C45" s="938">
        <v>20741</v>
      </c>
      <c r="D45" s="941"/>
      <c r="E45" s="941"/>
      <c r="F45" s="941"/>
      <c r="G45" s="941"/>
      <c r="H45" s="941"/>
      <c r="I45" s="941"/>
      <c r="J45" s="941"/>
      <c r="K45" s="941"/>
      <c r="L45" s="941"/>
      <c r="M45" s="941"/>
      <c r="N45" s="941"/>
    </row>
    <row r="46" spans="1:14" ht="15" thickBot="1">
      <c r="A46" s="1348" t="s">
        <v>1643</v>
      </c>
      <c r="B46" s="1349"/>
      <c r="C46" s="1034">
        <f>C45</f>
        <v>20741</v>
      </c>
      <c r="D46" s="941"/>
      <c r="E46" s="941"/>
      <c r="F46" s="941"/>
      <c r="G46" s="941"/>
      <c r="H46" s="941"/>
      <c r="I46" s="941"/>
      <c r="J46" s="941"/>
      <c r="K46" s="941"/>
      <c r="L46" s="941"/>
      <c r="M46" s="941"/>
      <c r="N46" s="941"/>
    </row>
    <row r="47" spans="1:14" ht="15" thickTop="1">
      <c r="A47" s="2094" t="s">
        <v>1645</v>
      </c>
      <c r="B47" s="2095"/>
      <c r="C47" s="1042"/>
      <c r="D47" s="1043"/>
      <c r="E47" s="1043"/>
      <c r="F47" s="1043"/>
      <c r="G47" s="1043"/>
      <c r="H47" s="1043"/>
      <c r="I47" s="1043"/>
      <c r="J47" s="1043"/>
      <c r="K47" s="1043"/>
      <c r="L47" s="1043"/>
      <c r="M47" s="1351"/>
      <c r="N47" s="1352"/>
    </row>
    <row r="48" spans="1:14">
      <c r="A48" s="1378" t="s">
        <v>1646</v>
      </c>
      <c r="B48" s="1377"/>
      <c r="C48" s="962">
        <v>0</v>
      </c>
      <c r="D48" s="1355"/>
      <c r="E48" s="1355"/>
      <c r="F48" s="1355"/>
      <c r="G48" s="1355"/>
      <c r="H48" s="1355"/>
      <c r="I48" s="1355"/>
      <c r="J48" s="1355"/>
      <c r="K48" s="1355"/>
      <c r="L48" s="1356"/>
      <c r="M48" s="1032"/>
      <c r="N48" s="1357"/>
    </row>
    <row r="49" spans="1:14">
      <c r="A49" s="1358" t="s">
        <v>1694</v>
      </c>
      <c r="B49" s="489">
        <v>715</v>
      </c>
      <c r="C49" s="938">
        <f>C45-C48</f>
        <v>20741</v>
      </c>
      <c r="D49" s="1359"/>
      <c r="E49" s="1359"/>
      <c r="F49" s="1359"/>
      <c r="G49" s="1359"/>
      <c r="H49" s="1359"/>
      <c r="I49" s="1359"/>
      <c r="J49" s="1359"/>
      <c r="K49" s="1359"/>
      <c r="L49" s="1359"/>
      <c r="M49" s="967"/>
      <c r="N49" s="967"/>
    </row>
    <row r="50" spans="1:14" ht="15" thickBot="1">
      <c r="A50" s="1360" t="s">
        <v>1647</v>
      </c>
      <c r="B50" s="1361"/>
      <c r="C50" s="1033">
        <f>C48+C49</f>
        <v>20741</v>
      </c>
      <c r="D50" s="1362"/>
      <c r="E50" s="1362"/>
      <c r="F50" s="1362"/>
      <c r="G50" s="1362"/>
      <c r="H50" s="1362"/>
      <c r="I50" s="1362"/>
      <c r="J50" s="1362"/>
      <c r="K50" s="1362"/>
      <c r="L50" s="1362"/>
      <c r="M50" s="1362"/>
      <c r="N50" s="1362"/>
    </row>
    <row r="51" spans="1:14" ht="9" customHeight="1" thickTop="1">
      <c r="A51" s="1363"/>
      <c r="B51" s="1364"/>
      <c r="C51" s="1365"/>
      <c r="D51" s="1366"/>
      <c r="E51" s="1366"/>
      <c r="F51" s="1366"/>
      <c r="G51" s="1366"/>
      <c r="H51" s="1366"/>
      <c r="I51" s="1366"/>
      <c r="J51" s="1366"/>
      <c r="K51" s="1366"/>
      <c r="L51" s="1366"/>
      <c r="M51" s="1366"/>
      <c r="N51" s="1367"/>
    </row>
    <row r="52" spans="1:14" ht="19.5" customHeight="1">
      <c r="A52" s="2108" t="s">
        <v>1858</v>
      </c>
      <c r="B52" s="2109"/>
      <c r="C52" s="1369"/>
      <c r="D52" s="1369"/>
      <c r="E52" s="1369"/>
      <c r="F52" s="1369"/>
      <c r="G52" s="1369"/>
      <c r="H52" s="1369"/>
      <c r="I52" s="1369"/>
      <c r="J52" s="1369"/>
      <c r="K52" s="1369"/>
      <c r="L52" s="1369"/>
      <c r="M52" s="1369"/>
      <c r="N52" s="1369"/>
    </row>
    <row r="53" spans="1:14" ht="15" thickBot="1">
      <c r="A53" s="1348" t="s">
        <v>1859</v>
      </c>
      <c r="B53" s="825"/>
      <c r="C53" s="1034">
        <f>C13+C46</f>
        <v>13192365</v>
      </c>
      <c r="D53" s="1034">
        <f>D13</f>
        <v>7564489</v>
      </c>
      <c r="E53" s="1034">
        <f t="shared" ref="E53:L53" si="3">E13</f>
        <v>601404</v>
      </c>
      <c r="F53" s="1034">
        <f t="shared" si="3"/>
        <v>817992</v>
      </c>
      <c r="G53" s="1034">
        <f t="shared" si="3"/>
        <v>740884</v>
      </c>
      <c r="H53" s="1034">
        <f t="shared" si="3"/>
        <v>0</v>
      </c>
      <c r="I53" s="1034">
        <f t="shared" si="3"/>
        <v>1359643</v>
      </c>
      <c r="J53" s="1034">
        <f t="shared" si="3"/>
        <v>472552</v>
      </c>
      <c r="K53" s="1034">
        <f t="shared" si="3"/>
        <v>68834</v>
      </c>
      <c r="L53" s="1034">
        <f t="shared" si="3"/>
        <v>0</v>
      </c>
      <c r="M53" s="1032"/>
      <c r="N53" s="1373"/>
    </row>
    <row r="54" spans="1:14" ht="16" thickTop="1" thickBot="1">
      <c r="A54" s="1348" t="s">
        <v>1860</v>
      </c>
      <c r="B54" s="843"/>
      <c r="C54" s="1032"/>
      <c r="D54" s="1032"/>
      <c r="E54" s="1032"/>
      <c r="F54" s="1032"/>
      <c r="G54" s="1032"/>
      <c r="H54" s="1032"/>
      <c r="I54" s="1032"/>
      <c r="J54" s="1032"/>
      <c r="K54" s="1032"/>
      <c r="L54" s="1032"/>
      <c r="M54" s="1033">
        <f>M23</f>
        <v>28147336</v>
      </c>
      <c r="N54" s="1033">
        <f>N23</f>
        <v>3620000</v>
      </c>
    </row>
    <row r="55" spans="1:14" ht="18" customHeight="1" thickTop="1">
      <c r="A55" s="2094" t="s">
        <v>1861</v>
      </c>
      <c r="B55" s="2095"/>
      <c r="C55" s="959"/>
      <c r="D55" s="954"/>
      <c r="E55" s="954"/>
      <c r="F55" s="954"/>
      <c r="G55" s="954"/>
      <c r="H55" s="954"/>
      <c r="I55" s="954"/>
      <c r="J55" s="954"/>
      <c r="K55" s="954"/>
      <c r="L55" s="954"/>
      <c r="M55" s="953"/>
      <c r="N55" s="960"/>
    </row>
    <row r="56" spans="1:14" ht="15" thickBot="1">
      <c r="A56" s="1353" t="s">
        <v>1862</v>
      </c>
      <c r="B56" s="1354"/>
      <c r="C56" s="1037">
        <f>C34+C48</f>
        <v>5421749</v>
      </c>
      <c r="D56" s="1037">
        <f>D34</f>
        <v>1104220</v>
      </c>
      <c r="E56" s="1037">
        <f t="shared" ref="E56:L56" si="4">E34</f>
        <v>316415</v>
      </c>
      <c r="F56" s="1037">
        <f t="shared" si="4"/>
        <v>54694</v>
      </c>
      <c r="G56" s="1037">
        <f t="shared" si="4"/>
        <v>189791</v>
      </c>
      <c r="H56" s="1037">
        <f t="shared" si="4"/>
        <v>0</v>
      </c>
      <c r="I56" s="1037">
        <f t="shared" si="4"/>
        <v>0</v>
      </c>
      <c r="J56" s="1037">
        <f t="shared" si="4"/>
        <v>167505</v>
      </c>
      <c r="K56" s="1037">
        <f t="shared" si="4"/>
        <v>0</v>
      </c>
      <c r="L56" s="1037">
        <f t="shared" si="4"/>
        <v>0</v>
      </c>
      <c r="M56" s="941"/>
      <c r="N56" s="949"/>
    </row>
    <row r="57" spans="1:14" ht="18" customHeight="1" thickTop="1">
      <c r="A57" s="2096" t="s">
        <v>1863</v>
      </c>
      <c r="B57" s="2097"/>
      <c r="C57" s="965"/>
      <c r="D57" s="966"/>
      <c r="E57" s="966"/>
      <c r="F57" s="966"/>
      <c r="G57" s="966"/>
      <c r="H57" s="966"/>
      <c r="I57" s="966"/>
      <c r="J57" s="966"/>
      <c r="K57" s="966"/>
      <c r="L57" s="966"/>
      <c r="M57" s="954"/>
      <c r="N57" s="960"/>
    </row>
    <row r="58" spans="1:14" ht="15" thickBot="1">
      <c r="A58" s="1348" t="s">
        <v>1864</v>
      </c>
      <c r="B58" s="821"/>
      <c r="C58" s="946"/>
      <c r="D58" s="946"/>
      <c r="E58" s="946"/>
      <c r="F58" s="946"/>
      <c r="G58" s="946"/>
      <c r="H58" s="946"/>
      <c r="I58" s="946"/>
      <c r="J58" s="946"/>
      <c r="K58" s="946"/>
      <c r="L58" s="949"/>
      <c r="M58" s="941"/>
      <c r="N58" s="958">
        <f>N37</f>
        <v>3620000</v>
      </c>
    </row>
    <row r="59" spans="1:14" ht="15" thickTop="1">
      <c r="A59" s="1358" t="s">
        <v>1865</v>
      </c>
      <c r="B59" s="489">
        <v>714</v>
      </c>
      <c r="C59" s="1372">
        <f>C38+C49</f>
        <v>20741</v>
      </c>
      <c r="D59" s="1372">
        <f>D38</f>
        <v>4002095</v>
      </c>
      <c r="E59" s="1372">
        <f t="shared" ref="E59:L60" si="5">E38</f>
        <v>0</v>
      </c>
      <c r="F59" s="1372">
        <f t="shared" si="5"/>
        <v>0</v>
      </c>
      <c r="G59" s="1372">
        <f t="shared" si="5"/>
        <v>0</v>
      </c>
      <c r="H59" s="1372">
        <f t="shared" si="5"/>
        <v>0</v>
      </c>
      <c r="I59" s="1372">
        <f t="shared" si="5"/>
        <v>0</v>
      </c>
      <c r="J59" s="1372">
        <f t="shared" si="5"/>
        <v>305047</v>
      </c>
      <c r="K59" s="1372">
        <f t="shared" si="5"/>
        <v>0</v>
      </c>
      <c r="L59" s="1372">
        <f t="shared" si="5"/>
        <v>0</v>
      </c>
      <c r="M59" s="967"/>
      <c r="N59" s="967"/>
    </row>
    <row r="60" spans="1:14">
      <c r="A60" s="1358" t="s">
        <v>1866</v>
      </c>
      <c r="B60" s="489">
        <v>730</v>
      </c>
      <c r="C60" s="1372">
        <f>C39</f>
        <v>7749875</v>
      </c>
      <c r="D60" s="1372">
        <f>D39</f>
        <v>2458174</v>
      </c>
      <c r="E60" s="1372">
        <f t="shared" si="5"/>
        <v>284989</v>
      </c>
      <c r="F60" s="1372">
        <f t="shared" si="5"/>
        <v>763298</v>
      </c>
      <c r="G60" s="1372">
        <f t="shared" si="5"/>
        <v>551093</v>
      </c>
      <c r="H60" s="1372">
        <f t="shared" si="5"/>
        <v>0</v>
      </c>
      <c r="I60" s="1372">
        <f t="shared" si="5"/>
        <v>1359643</v>
      </c>
      <c r="J60" s="1372">
        <f t="shared" si="5"/>
        <v>0</v>
      </c>
      <c r="K60" s="1372">
        <f t="shared" si="5"/>
        <v>68834</v>
      </c>
      <c r="L60" s="1372">
        <f t="shared" si="5"/>
        <v>0</v>
      </c>
      <c r="M60" s="967"/>
      <c r="N60" s="967"/>
    </row>
    <row r="61" spans="1:14">
      <c r="A61" s="1370" t="s">
        <v>1867</v>
      </c>
      <c r="B61" s="1371"/>
      <c r="C61" s="968"/>
      <c r="D61" s="968"/>
      <c r="E61" s="968"/>
      <c r="F61" s="968"/>
      <c r="G61" s="968"/>
      <c r="H61" s="968"/>
      <c r="I61" s="968"/>
      <c r="J61" s="968"/>
      <c r="K61" s="968"/>
      <c r="L61" s="968"/>
      <c r="M61" s="1372">
        <f>M40</f>
        <v>28147336</v>
      </c>
      <c r="N61" s="967"/>
    </row>
    <row r="62" spans="1:14" ht="15" thickBot="1">
      <c r="A62" s="1348" t="s">
        <v>1868</v>
      </c>
      <c r="B62" s="823"/>
      <c r="C62" s="1033">
        <f>C41+C50</f>
        <v>13192365</v>
      </c>
      <c r="D62" s="1033">
        <f>D41</f>
        <v>7564489</v>
      </c>
      <c r="E62" s="1033">
        <f t="shared" ref="E62:L62" si="6">E41</f>
        <v>601404</v>
      </c>
      <c r="F62" s="1033">
        <f t="shared" si="6"/>
        <v>817992</v>
      </c>
      <c r="G62" s="1033">
        <f t="shared" si="6"/>
        <v>740884</v>
      </c>
      <c r="H62" s="1033">
        <f t="shared" si="6"/>
        <v>0</v>
      </c>
      <c r="I62" s="1033">
        <f t="shared" si="6"/>
        <v>1359643</v>
      </c>
      <c r="J62" s="1033">
        <f t="shared" si="6"/>
        <v>472552</v>
      </c>
      <c r="K62" s="1033">
        <f t="shared" si="6"/>
        <v>68834</v>
      </c>
      <c r="L62" s="1033">
        <f t="shared" si="6"/>
        <v>0</v>
      </c>
      <c r="M62" s="1033">
        <f>M41</f>
        <v>28147336</v>
      </c>
      <c r="N62" s="1033">
        <f>N41</f>
        <v>3620000</v>
      </c>
    </row>
    <row r="63" spans="1:14" ht="15" thickTop="1"/>
  </sheetData>
  <sheetProtection algorithmName="SHA-512" hashValue="2ZlIodH1eucmLTtQCc3bJWSwAEuc6WkgegHjuNG/9YCGL2puuaaSok1dLlnPsZ2by1W7jxtBinuC2uUS57VLyw==" saltValue="WwfV0VYju/hdcqjMyfjRSw==" spinCount="100000" sheet="1" objects="1" scenarios="1"/>
  <mergeCells count="10">
    <mergeCell ref="A44:B44"/>
    <mergeCell ref="A55:B55"/>
    <mergeCell ref="A57:B57"/>
    <mergeCell ref="A1:A2"/>
    <mergeCell ref="A3:B3"/>
    <mergeCell ref="A14:B14"/>
    <mergeCell ref="A24:B24"/>
    <mergeCell ref="A35:B35"/>
    <mergeCell ref="A47:B47"/>
    <mergeCell ref="A52:B52"/>
  </mergeCells>
  <phoneticPr fontId="18" type="noConversion"/>
  <printOptions headings="1" gridLinesSet="0"/>
  <pageMargins left="0.3" right="0.15" top="0.86" bottom="0" header="0.28000000000000003" footer="0.1"/>
  <pageSetup scale="61" firstPageNumber="5" fitToWidth="0" orientation="landscape" useFirstPageNumber="1" r:id="rId1"/>
  <headerFooter alignWithMargins="0">
    <oddHeader>&amp;L&amp;8Page &amp;P&amp;C&amp;"Arial,Bold"&amp;9BASIC FINANCIAL STATEMENTS
STATEMENT OF ASSETS AND LIABILITIES ARISING FROM CASH TRANSACTIONS
STATEMENT OF POSITION AS OF JUNE 30, 2021
&amp;R&amp;8Page &amp;P</oddHeader>
  </headerFooter>
  <colBreaks count="1" manualBreakCount="1">
    <brk id="11" max="1048575" man="1"/>
  </colBreaks>
  <drawing r:id="rId2"/>
  <mc:AlternateContent xmlns:mc="http://schemas.openxmlformats.org/markup-compatibility/2006">
    <mc:Choice Requires="v">
      <legacyDrawing r:id="rId3"/>
    </mc:Choice>
  </mc:AlternateContent>
</worksheet>
</file>

<file path=xl/worksheets/sheet7.xml><?xml version="1.0" encoding="utf-8"?>
<worksheet xmlns="http://purl.oclc.org/ooxml/spreadsheetml/main" xmlns:r="http://purl.oclc.org/ooxml/officeDocument/relationships" xmlns:xdr="http://purl.oclc.org/ooxml/drawingml/spreadsheetDrawing" xmlns:x14="http://schemas.microsoft.com/office/spreadsheetml/2009/9/main"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M118"/>
  <sheetViews>
    <sheetView showGridLines="0" defaultGridColor="0" colorId="8" zoomScaleNormal="100" zoomScaleSheetLayoutView="100" workbookViewId="0">
      <pane ySplit="2" topLeftCell="A99" activePane="bottomLeft" state="frozen"/>
      <selection pane="bottomLeft" activeCell="C85" sqref="C85"/>
    </sheetView>
  </sheetViews>
  <sheetFormatPr baseColWidth="10" defaultColWidth="9.1640625" defaultRowHeight="14"/>
  <cols>
    <col min="1" max="1" width="55.83203125" style="429" customWidth="1"/>
    <col min="2" max="2" width="4.6640625" style="430" customWidth="1"/>
    <col min="3" max="11" width="13.6640625" style="409" customWidth="1"/>
    <col min="12" max="12" width="2" style="409" customWidth="1"/>
    <col min="13" max="16384" width="9.1640625" style="409"/>
  </cols>
  <sheetData>
    <row r="1" spans="1:13" ht="12.75" customHeight="1">
      <c r="A1" s="2128" t="s">
        <v>1305</v>
      </c>
      <c r="B1" s="404"/>
      <c r="C1" s="432" t="s">
        <v>371</v>
      </c>
      <c r="D1" s="432" t="s">
        <v>372</v>
      </c>
      <c r="E1" s="432" t="s">
        <v>373</v>
      </c>
      <c r="F1" s="432" t="s">
        <v>374</v>
      </c>
      <c r="G1" s="432" t="s">
        <v>375</v>
      </c>
      <c r="H1" s="432" t="s">
        <v>376</v>
      </c>
      <c r="I1" s="432" t="s">
        <v>377</v>
      </c>
      <c r="J1" s="432" t="s">
        <v>378</v>
      </c>
      <c r="K1" s="432" t="s">
        <v>691</v>
      </c>
      <c r="L1" s="429"/>
    </row>
    <row r="2" spans="1:13" s="433" customFormat="1" ht="37.5" customHeight="1">
      <c r="A2" s="2129"/>
      <c r="B2" s="410" t="s">
        <v>324</v>
      </c>
      <c r="C2" s="411" t="s">
        <v>1047</v>
      </c>
      <c r="D2" s="411" t="s">
        <v>792</v>
      </c>
      <c r="E2" s="411" t="s">
        <v>384</v>
      </c>
      <c r="F2" s="411" t="s">
        <v>137</v>
      </c>
      <c r="G2" s="411" t="s">
        <v>905</v>
      </c>
      <c r="H2" s="411" t="s">
        <v>383</v>
      </c>
      <c r="I2" s="411" t="s">
        <v>353</v>
      </c>
      <c r="J2" s="411" t="s">
        <v>382</v>
      </c>
      <c r="K2" s="411" t="s">
        <v>139</v>
      </c>
      <c r="L2" s="430"/>
    </row>
    <row r="3" spans="1:13" s="435" customFormat="1" ht="16.75" customHeight="1">
      <c r="A3" s="2116" t="s">
        <v>1066</v>
      </c>
      <c r="B3" s="2117"/>
      <c r="C3" s="778"/>
      <c r="D3" s="779"/>
      <c r="E3" s="779"/>
      <c r="F3" s="779"/>
      <c r="G3" s="779"/>
      <c r="H3" s="779"/>
      <c r="I3" s="779"/>
      <c r="J3" s="779"/>
      <c r="K3" s="780"/>
      <c r="L3" s="434"/>
    </row>
    <row r="4" spans="1:13" ht="15.75" customHeight="1">
      <c r="A4" s="906" t="s">
        <v>1219</v>
      </c>
      <c r="B4" s="783">
        <v>1000</v>
      </c>
      <c r="C4" s="969">
        <f>'Revenues 10-15'!C111</f>
        <v>10578136</v>
      </c>
      <c r="D4" s="969">
        <f>'Revenues 10-15'!D111</f>
        <v>2272079</v>
      </c>
      <c r="E4" s="969">
        <f>'Revenues 10-15'!E111</f>
        <v>647202</v>
      </c>
      <c r="F4" s="969">
        <f>'Revenues 10-15'!F111</f>
        <v>130824</v>
      </c>
      <c r="G4" s="969">
        <f>'Revenues 10-15'!G111</f>
        <v>400281</v>
      </c>
      <c r="H4" s="969">
        <f>'Revenues 10-15'!H111</f>
        <v>0</v>
      </c>
      <c r="I4" s="969">
        <f>'Revenues 10-15'!I111</f>
        <v>42574</v>
      </c>
      <c r="J4" s="969">
        <f>'Revenues 10-15'!J111</f>
        <v>297474</v>
      </c>
      <c r="K4" s="969">
        <f>'Revenues 10-15'!K111</f>
        <v>952</v>
      </c>
      <c r="L4" s="313"/>
    </row>
    <row r="5" spans="1:13" ht="15.75" customHeight="1">
      <c r="A5" s="781" t="s">
        <v>1220</v>
      </c>
      <c r="B5" s="782">
        <v>2000</v>
      </c>
      <c r="C5" s="970">
        <f>'Revenues 10-15'!C117</f>
        <v>0</v>
      </c>
      <c r="D5" s="970">
        <f>'Revenues 10-15'!D117</f>
        <v>0</v>
      </c>
      <c r="E5" s="971"/>
      <c r="F5" s="970">
        <f>'Revenues 10-15'!F117</f>
        <v>0</v>
      </c>
      <c r="G5" s="970">
        <f>'Revenues 10-15'!G117</f>
        <v>0</v>
      </c>
      <c r="H5" s="972" t="s">
        <v>1060</v>
      </c>
      <c r="I5" s="973" t="s">
        <v>1060</v>
      </c>
      <c r="J5" s="974" t="s">
        <v>1060</v>
      </c>
      <c r="K5" s="975" t="s">
        <v>1060</v>
      </c>
      <c r="L5" s="313"/>
    </row>
    <row r="6" spans="1:13" ht="15.75" customHeight="1">
      <c r="A6" s="781" t="s">
        <v>1221</v>
      </c>
      <c r="B6" s="783">
        <v>3000</v>
      </c>
      <c r="C6" s="970">
        <f>'Revenues 10-15'!C172</f>
        <v>588841</v>
      </c>
      <c r="D6" s="970">
        <f>'Revenues 10-15'!D172</f>
        <v>0</v>
      </c>
      <c r="E6" s="970">
        <f>'Revenues 10-15'!E172</f>
        <v>0</v>
      </c>
      <c r="F6" s="970">
        <f>'Revenues 10-15'!F172</f>
        <v>51571</v>
      </c>
      <c r="G6" s="970">
        <f>'Revenues 10-15'!G172</f>
        <v>0</v>
      </c>
      <c r="H6" s="970">
        <f>'Revenues 10-15'!H172</f>
        <v>0</v>
      </c>
      <c r="I6" s="970">
        <f>'Revenues 10-15'!I172</f>
        <v>0</v>
      </c>
      <c r="J6" s="970">
        <f>'Revenues 10-15'!J172</f>
        <v>0</v>
      </c>
      <c r="K6" s="970">
        <f>'Revenues 10-15'!K172</f>
        <v>0</v>
      </c>
      <c r="L6" s="313"/>
      <c r="M6" s="436"/>
    </row>
    <row r="7" spans="1:13" ht="15.75" customHeight="1">
      <c r="A7" s="781" t="s">
        <v>1222</v>
      </c>
      <c r="B7" s="783">
        <v>4000</v>
      </c>
      <c r="C7" s="970">
        <f>'Revenues 10-15'!C269</f>
        <v>399857</v>
      </c>
      <c r="D7" s="970">
        <f>'Revenues 10-15'!D269</f>
        <v>0</v>
      </c>
      <c r="E7" s="970">
        <f>'Revenues 10-15'!E269</f>
        <v>0</v>
      </c>
      <c r="F7" s="970">
        <f>'Revenues 10-15'!F269</f>
        <v>0</v>
      </c>
      <c r="G7" s="970">
        <f>'Revenues 10-15'!G269</f>
        <v>0</v>
      </c>
      <c r="H7" s="970">
        <f>'Revenues 10-15'!H269</f>
        <v>0</v>
      </c>
      <c r="I7" s="970">
        <f>'Revenues 10-15'!I269</f>
        <v>0</v>
      </c>
      <c r="J7" s="970">
        <f>'Revenues 10-15'!J269</f>
        <v>0</v>
      </c>
      <c r="K7" s="970">
        <f>'Revenues 10-15'!K269</f>
        <v>0</v>
      </c>
      <c r="L7" s="313"/>
      <c r="M7" s="436"/>
    </row>
    <row r="8" spans="1:13" ht="15" thickBot="1">
      <c r="A8" s="840" t="s">
        <v>1063</v>
      </c>
      <c r="B8" s="825"/>
      <c r="C8" s="958">
        <f t="shared" ref="C8:K8" si="0">SUM(C4:C7)</f>
        <v>11566834</v>
      </c>
      <c r="D8" s="958">
        <f t="shared" si="0"/>
        <v>2272079</v>
      </c>
      <c r="E8" s="958">
        <f t="shared" si="0"/>
        <v>647202</v>
      </c>
      <c r="F8" s="958">
        <f t="shared" si="0"/>
        <v>182395</v>
      </c>
      <c r="G8" s="958">
        <f t="shared" si="0"/>
        <v>400281</v>
      </c>
      <c r="H8" s="958">
        <f t="shared" si="0"/>
        <v>0</v>
      </c>
      <c r="I8" s="958">
        <f t="shared" si="0"/>
        <v>42574</v>
      </c>
      <c r="J8" s="958">
        <f t="shared" si="0"/>
        <v>297474</v>
      </c>
      <c r="K8" s="958">
        <f t="shared" si="0"/>
        <v>952</v>
      </c>
      <c r="L8" s="313"/>
    </row>
    <row r="9" spans="1:13" ht="17" thickTop="1">
      <c r="A9" s="437" t="s">
        <v>1306</v>
      </c>
      <c r="B9" s="438">
        <v>3998</v>
      </c>
      <c r="C9" s="950">
        <v>3649093</v>
      </c>
      <c r="D9" s="976"/>
      <c r="E9" s="950"/>
      <c r="F9" s="950"/>
      <c r="G9" s="977"/>
      <c r="H9" s="950"/>
      <c r="I9" s="972" t="s">
        <v>1060</v>
      </c>
      <c r="J9" s="947"/>
      <c r="K9" s="950"/>
      <c r="L9" s="313"/>
    </row>
    <row r="10" spans="1:13" s="440" customFormat="1" ht="15" thickBot="1">
      <c r="A10" s="840" t="s">
        <v>1064</v>
      </c>
      <c r="B10" s="825"/>
      <c r="C10" s="958">
        <f>SUM(C8:C9)</f>
        <v>15215927</v>
      </c>
      <c r="D10" s="958">
        <f t="shared" ref="D10:K10" si="1">SUM(D8:D9)</f>
        <v>2272079</v>
      </c>
      <c r="E10" s="958">
        <f t="shared" si="1"/>
        <v>647202</v>
      </c>
      <c r="F10" s="958">
        <f t="shared" si="1"/>
        <v>182395</v>
      </c>
      <c r="G10" s="958">
        <f t="shared" si="1"/>
        <v>400281</v>
      </c>
      <c r="H10" s="958">
        <f t="shared" si="1"/>
        <v>0</v>
      </c>
      <c r="I10" s="958">
        <f t="shared" si="1"/>
        <v>42574</v>
      </c>
      <c r="J10" s="958">
        <f t="shared" si="1"/>
        <v>297474</v>
      </c>
      <c r="K10" s="958">
        <f t="shared" si="1"/>
        <v>952</v>
      </c>
      <c r="L10" s="439"/>
    </row>
    <row r="11" spans="1:13" s="440" customFormat="1" ht="16.75" customHeight="1" thickTop="1">
      <c r="A11" s="2102" t="s">
        <v>1067</v>
      </c>
      <c r="B11" s="2103"/>
      <c r="C11" s="965"/>
      <c r="D11" s="966"/>
      <c r="E11" s="966"/>
      <c r="F11" s="966"/>
      <c r="G11" s="966"/>
      <c r="H11" s="966"/>
      <c r="I11" s="966"/>
      <c r="J11" s="966"/>
      <c r="K11" s="978"/>
      <c r="L11" s="439"/>
    </row>
    <row r="12" spans="1:13" ht="15.75" customHeight="1">
      <c r="A12" s="781" t="s">
        <v>402</v>
      </c>
      <c r="B12" s="783">
        <v>1000</v>
      </c>
      <c r="C12" s="969">
        <f>'Expenditures 16-24'!K34</f>
        <v>8408971</v>
      </c>
      <c r="D12" s="979" t="s">
        <v>1060</v>
      </c>
      <c r="E12" s="941" t="s">
        <v>1060</v>
      </c>
      <c r="F12" s="941" t="s">
        <v>1060</v>
      </c>
      <c r="G12" s="969">
        <f>'Expenditures 16-24'!K233</f>
        <v>168675</v>
      </c>
      <c r="H12" s="980"/>
      <c r="I12" s="941" t="s">
        <v>1060</v>
      </c>
      <c r="J12" s="970">
        <f>'Expenditures 16-24'!K344</f>
        <v>0</v>
      </c>
      <c r="K12" s="980" t="s">
        <v>1060</v>
      </c>
      <c r="L12" s="313"/>
    </row>
    <row r="13" spans="1:13" ht="15.75" customHeight="1">
      <c r="A13" s="781" t="s">
        <v>403</v>
      </c>
      <c r="B13" s="783">
        <v>2000</v>
      </c>
      <c r="C13" s="970">
        <f>'Expenditures 16-24'!K76</f>
        <v>3284172</v>
      </c>
      <c r="D13" s="970">
        <f>'Expenditures 16-24'!K133</f>
        <v>1741417</v>
      </c>
      <c r="E13" s="942" t="s">
        <v>1060</v>
      </c>
      <c r="F13" s="970">
        <f>'Expenditures 16-24'!K188</f>
        <v>95296</v>
      </c>
      <c r="G13" s="970">
        <f>'Expenditures 16-24'!K276</f>
        <v>155132</v>
      </c>
      <c r="H13" s="970">
        <f>'Expenditures 16-24'!K300</f>
        <v>0</v>
      </c>
      <c r="I13" s="941" t="s">
        <v>1060</v>
      </c>
      <c r="J13" s="970">
        <f>'Expenditures 16-24'!K386</f>
        <v>279379</v>
      </c>
      <c r="K13" s="981">
        <f>'Expenditures 16-24'!K432</f>
        <v>0</v>
      </c>
      <c r="L13" s="313"/>
    </row>
    <row r="14" spans="1:13" ht="15.75" customHeight="1">
      <c r="A14" s="781" t="s">
        <v>395</v>
      </c>
      <c r="B14" s="783">
        <v>3000</v>
      </c>
      <c r="C14" s="970">
        <f>'Expenditures 16-24'!K77</f>
        <v>78250</v>
      </c>
      <c r="D14" s="970">
        <f>'Expenditures 16-24'!K134</f>
        <v>0</v>
      </c>
      <c r="E14" s="979" t="s">
        <v>1060</v>
      </c>
      <c r="F14" s="970">
        <f>'Expenditures 16-24'!K189</f>
        <v>0</v>
      </c>
      <c r="G14" s="970">
        <f>'Expenditures 16-24'!K277</f>
        <v>690</v>
      </c>
      <c r="H14" s="975"/>
      <c r="I14" s="941" t="s">
        <v>1060</v>
      </c>
      <c r="J14" s="970">
        <f>'Expenditures 16-24'!K387</f>
        <v>0</v>
      </c>
      <c r="K14" s="975" t="s">
        <v>1060</v>
      </c>
      <c r="L14" s="313"/>
    </row>
    <row r="15" spans="1:13" ht="15.75" customHeight="1">
      <c r="A15" s="781" t="s">
        <v>1695</v>
      </c>
      <c r="B15" s="783">
        <v>4000</v>
      </c>
      <c r="C15" s="970">
        <f>'Expenditures 16-24'!K104</f>
        <v>404328</v>
      </c>
      <c r="D15" s="970">
        <f>'Expenditures 16-24'!K143</f>
        <v>0</v>
      </c>
      <c r="E15" s="970">
        <f>'Expenditures 16-24'!K164</f>
        <v>0</v>
      </c>
      <c r="F15" s="970">
        <f>'Expenditures 16-24'!K200</f>
        <v>84273</v>
      </c>
      <c r="G15" s="970">
        <f>'Expenditures 16-24'!K282</f>
        <v>0</v>
      </c>
      <c r="H15" s="970">
        <f>'Expenditures 16-24'!K307</f>
        <v>0</v>
      </c>
      <c r="I15" s="941" t="s">
        <v>1060</v>
      </c>
      <c r="J15" s="982">
        <f>'Expenditures 16-24'!K414</f>
        <v>0</v>
      </c>
      <c r="K15" s="970">
        <f>'Expenditures 16-24'!K437</f>
        <v>0</v>
      </c>
      <c r="L15" s="313"/>
    </row>
    <row r="16" spans="1:13" ht="15.75" customHeight="1">
      <c r="A16" s="781" t="s">
        <v>396</v>
      </c>
      <c r="B16" s="783">
        <v>5000</v>
      </c>
      <c r="C16" s="970">
        <f>'Expenditures 16-24'!K114</f>
        <v>0</v>
      </c>
      <c r="D16" s="970">
        <f>'Expenditures 16-24'!K153</f>
        <v>0</v>
      </c>
      <c r="E16" s="970">
        <f>'Expenditures 16-24'!K176</f>
        <v>762462</v>
      </c>
      <c r="F16" s="970">
        <f>'Expenditures 16-24'!K212</f>
        <v>0</v>
      </c>
      <c r="G16" s="970">
        <f>'Expenditures 16-24'!K290</f>
        <v>0</v>
      </c>
      <c r="H16" s="983"/>
      <c r="I16" s="941" t="s">
        <v>1060</v>
      </c>
      <c r="J16" s="984">
        <f>'Expenditures 16-24'!K420</f>
        <v>0</v>
      </c>
      <c r="K16" s="970">
        <f>'Expenditures 16-24'!K445</f>
        <v>0</v>
      </c>
      <c r="L16" s="313"/>
    </row>
    <row r="17" spans="1:12" ht="15" thickBot="1">
      <c r="A17" s="824" t="s">
        <v>48</v>
      </c>
      <c r="B17" s="825"/>
      <c r="C17" s="958">
        <f t="shared" ref="C17:G17" si="2">SUM(C12:C16)</f>
        <v>12175721</v>
      </c>
      <c r="D17" s="958">
        <f t="shared" si="2"/>
        <v>1741417</v>
      </c>
      <c r="E17" s="958">
        <f t="shared" si="2"/>
        <v>762462</v>
      </c>
      <c r="F17" s="958">
        <f t="shared" si="2"/>
        <v>179569</v>
      </c>
      <c r="G17" s="958">
        <f t="shared" si="2"/>
        <v>324497</v>
      </c>
      <c r="H17" s="958">
        <f>SUM(H12:H16)</f>
        <v>0</v>
      </c>
      <c r="I17" s="941"/>
      <c r="J17" s="958">
        <f>SUM(J12:J16)</f>
        <v>279379</v>
      </c>
      <c r="K17" s="958">
        <f>SUM(K12:K16)</f>
        <v>0</v>
      </c>
      <c r="L17" s="313"/>
    </row>
    <row r="18" spans="1:12" ht="15" customHeight="1" thickTop="1">
      <c r="A18" s="844" t="s">
        <v>1307</v>
      </c>
      <c r="B18" s="845">
        <v>4180</v>
      </c>
      <c r="C18" s="969">
        <f t="shared" ref="C18:H18" si="3">C9</f>
        <v>3649093</v>
      </c>
      <c r="D18" s="969">
        <f t="shared" si="3"/>
        <v>0</v>
      </c>
      <c r="E18" s="969">
        <f t="shared" si="3"/>
        <v>0</v>
      </c>
      <c r="F18" s="969">
        <f t="shared" si="3"/>
        <v>0</v>
      </c>
      <c r="G18" s="969">
        <f t="shared" si="3"/>
        <v>0</v>
      </c>
      <c r="H18" s="969">
        <f t="shared" si="3"/>
        <v>0</v>
      </c>
      <c r="I18" s="941"/>
      <c r="J18" s="969">
        <f>J9</f>
        <v>0</v>
      </c>
      <c r="K18" s="969">
        <f>K9</f>
        <v>0</v>
      </c>
      <c r="L18" s="313"/>
    </row>
    <row r="19" spans="1:12" ht="15" thickBot="1">
      <c r="A19" s="824" t="s">
        <v>449</v>
      </c>
      <c r="B19" s="825"/>
      <c r="C19" s="958">
        <f t="shared" ref="C19:H19" si="4">SUM(C17:C18)</f>
        <v>15824814</v>
      </c>
      <c r="D19" s="958">
        <f t="shared" si="4"/>
        <v>1741417</v>
      </c>
      <c r="E19" s="958">
        <f t="shared" si="4"/>
        <v>762462</v>
      </c>
      <c r="F19" s="958">
        <f t="shared" si="4"/>
        <v>179569</v>
      </c>
      <c r="G19" s="958">
        <f t="shared" si="4"/>
        <v>324497</v>
      </c>
      <c r="H19" s="958">
        <f t="shared" si="4"/>
        <v>0</v>
      </c>
      <c r="I19" s="941"/>
      <c r="J19" s="958">
        <f>SUM(J17:J18)</f>
        <v>279379</v>
      </c>
      <c r="K19" s="958">
        <f>SUM(K17:K18)</f>
        <v>0</v>
      </c>
      <c r="L19" s="313"/>
    </row>
    <row r="20" spans="1:12" ht="18" thickTop="1" thickBot="1">
      <c r="A20" s="2118" t="s">
        <v>1308</v>
      </c>
      <c r="B20" s="2119"/>
      <c r="C20" s="985">
        <f t="shared" ref="C20:K20" si="5">C8-C17</f>
        <v>-608887</v>
      </c>
      <c r="D20" s="985">
        <f t="shared" si="5"/>
        <v>530662</v>
      </c>
      <c r="E20" s="985">
        <f t="shared" si="5"/>
        <v>-115260</v>
      </c>
      <c r="F20" s="985">
        <f t="shared" si="5"/>
        <v>2826</v>
      </c>
      <c r="G20" s="985">
        <f t="shared" si="5"/>
        <v>75784</v>
      </c>
      <c r="H20" s="985">
        <f t="shared" si="5"/>
        <v>0</v>
      </c>
      <c r="I20" s="985">
        <f t="shared" si="5"/>
        <v>42574</v>
      </c>
      <c r="J20" s="985">
        <f t="shared" si="5"/>
        <v>18095</v>
      </c>
      <c r="K20" s="985">
        <f t="shared" si="5"/>
        <v>952</v>
      </c>
      <c r="L20" s="313"/>
    </row>
    <row r="21" spans="1:12" ht="16.75" customHeight="1" thickTop="1">
      <c r="A21" s="2120" t="s">
        <v>537</v>
      </c>
      <c r="B21" s="2121"/>
      <c r="C21" s="965"/>
      <c r="D21" s="966"/>
      <c r="E21" s="966"/>
      <c r="F21" s="966"/>
      <c r="G21" s="966"/>
      <c r="H21" s="966"/>
      <c r="I21" s="966"/>
      <c r="J21" s="966"/>
      <c r="K21" s="978"/>
      <c r="L21" s="441"/>
    </row>
    <row r="22" spans="1:12" ht="15.75" customHeight="1" collapsed="1">
      <c r="A22" s="1289" t="s">
        <v>538</v>
      </c>
      <c r="B22" s="1290"/>
      <c r="C22" s="946"/>
      <c r="D22" s="946"/>
      <c r="E22" s="946"/>
      <c r="F22" s="946"/>
      <c r="G22" s="946"/>
      <c r="H22" s="946"/>
      <c r="I22" s="946"/>
      <c r="J22" s="946"/>
      <c r="K22" s="946"/>
      <c r="L22" s="313"/>
    </row>
    <row r="23" spans="1:12" s="421" customFormat="1" ht="15.75" customHeight="1">
      <c r="A23" s="2132" t="s">
        <v>241</v>
      </c>
      <c r="B23" s="2133"/>
      <c r="C23" s="949"/>
      <c r="D23" s="946"/>
      <c r="E23" s="946"/>
      <c r="F23" s="946"/>
      <c r="G23" s="946"/>
      <c r="H23" s="946"/>
      <c r="I23" s="946"/>
      <c r="J23" s="946"/>
      <c r="K23" s="946"/>
      <c r="L23" s="441"/>
    </row>
    <row r="24" spans="1:12" s="421" customFormat="1" ht="13.5" customHeight="1">
      <c r="A24" s="754" t="s">
        <v>1309</v>
      </c>
      <c r="B24" s="442">
        <v>7110</v>
      </c>
      <c r="C24" s="940"/>
      <c r="D24" s="946"/>
      <c r="E24" s="946"/>
      <c r="F24" s="946"/>
      <c r="G24" s="946"/>
      <c r="H24" s="946"/>
      <c r="I24" s="946"/>
      <c r="J24" s="946"/>
      <c r="K24" s="946"/>
      <c r="L24" s="441"/>
    </row>
    <row r="25" spans="1:12" s="421" customFormat="1" ht="13.5" customHeight="1">
      <c r="A25" s="754" t="s">
        <v>1310</v>
      </c>
      <c r="B25" s="442">
        <v>7110</v>
      </c>
      <c r="C25" s="940">
        <v>200000</v>
      </c>
      <c r="D25" s="940">
        <v>4002095</v>
      </c>
      <c r="E25" s="940">
        <v>0</v>
      </c>
      <c r="F25" s="940">
        <v>0</v>
      </c>
      <c r="G25" s="940">
        <v>0</v>
      </c>
      <c r="H25" s="940">
        <v>0</v>
      </c>
      <c r="I25" s="946"/>
      <c r="J25" s="940">
        <v>0</v>
      </c>
      <c r="K25" s="940">
        <v>0</v>
      </c>
      <c r="L25" s="441"/>
    </row>
    <row r="26" spans="1:12" s="421" customFormat="1" ht="13.5" customHeight="1">
      <c r="A26" s="754" t="s">
        <v>148</v>
      </c>
      <c r="B26" s="420">
        <v>7120</v>
      </c>
      <c r="C26" s="940">
        <v>0</v>
      </c>
      <c r="D26" s="940">
        <v>0</v>
      </c>
      <c r="E26" s="940">
        <v>0</v>
      </c>
      <c r="F26" s="940">
        <v>0</v>
      </c>
      <c r="G26" s="940">
        <v>0</v>
      </c>
      <c r="H26" s="940">
        <v>0</v>
      </c>
      <c r="I26" s="946"/>
      <c r="J26" s="940">
        <v>0</v>
      </c>
      <c r="K26" s="940">
        <v>0</v>
      </c>
      <c r="L26" s="441"/>
    </row>
    <row r="27" spans="1:12" s="421" customFormat="1" ht="13.5" customHeight="1">
      <c r="A27" s="754" t="s">
        <v>149</v>
      </c>
      <c r="B27" s="420">
        <v>7130</v>
      </c>
      <c r="C27" s="940">
        <v>0</v>
      </c>
      <c r="D27" s="940">
        <v>0</v>
      </c>
      <c r="E27" s="986"/>
      <c r="F27" s="940">
        <v>0</v>
      </c>
      <c r="G27" s="949"/>
      <c r="H27" s="949"/>
      <c r="I27" s="949"/>
      <c r="J27" s="949"/>
      <c r="K27" s="949"/>
      <c r="L27" s="441"/>
    </row>
    <row r="28" spans="1:12" s="421" customFormat="1" ht="13.5" customHeight="1">
      <c r="A28" s="754" t="s">
        <v>1145</v>
      </c>
      <c r="B28" s="420">
        <v>7140</v>
      </c>
      <c r="C28" s="940">
        <v>0</v>
      </c>
      <c r="D28" s="940">
        <v>0</v>
      </c>
      <c r="E28" s="940">
        <v>0</v>
      </c>
      <c r="F28" s="940">
        <v>0</v>
      </c>
      <c r="G28" s="940">
        <v>0</v>
      </c>
      <c r="H28" s="940">
        <v>0</v>
      </c>
      <c r="I28" s="940">
        <v>0</v>
      </c>
      <c r="J28" s="940">
        <v>0</v>
      </c>
      <c r="K28" s="940">
        <v>0</v>
      </c>
      <c r="L28" s="441"/>
    </row>
    <row r="29" spans="1:12" s="421" customFormat="1" ht="13.5" customHeight="1">
      <c r="A29" s="754" t="s">
        <v>242</v>
      </c>
      <c r="B29" s="420">
        <v>7150</v>
      </c>
      <c r="C29" s="945"/>
      <c r="D29" s="940">
        <v>0</v>
      </c>
      <c r="E29" s="945"/>
      <c r="F29" s="945"/>
      <c r="G29" s="945"/>
      <c r="H29" s="945"/>
      <c r="I29" s="945"/>
      <c r="J29" s="945"/>
      <c r="K29" s="945"/>
      <c r="L29" s="441"/>
    </row>
    <row r="30" spans="1:12" s="421" customFormat="1" ht="17">
      <c r="A30" s="754" t="s">
        <v>1363</v>
      </c>
      <c r="B30" s="443">
        <v>7160</v>
      </c>
      <c r="C30" s="946"/>
      <c r="D30" s="940">
        <v>0</v>
      </c>
      <c r="E30" s="946"/>
      <c r="F30" s="946"/>
      <c r="G30" s="946"/>
      <c r="H30" s="946"/>
      <c r="I30" s="946"/>
      <c r="J30" s="946"/>
      <c r="K30" s="946"/>
      <c r="L30" s="441"/>
    </row>
    <row r="31" spans="1:12" s="421" customFormat="1" ht="17">
      <c r="A31" s="754" t="s">
        <v>1367</v>
      </c>
      <c r="B31" s="443">
        <v>7170</v>
      </c>
      <c r="C31" s="946"/>
      <c r="D31" s="946"/>
      <c r="E31" s="944">
        <v>0</v>
      </c>
      <c r="F31" s="946"/>
      <c r="G31" s="946"/>
      <c r="H31" s="946"/>
      <c r="I31" s="946"/>
      <c r="J31" s="946"/>
      <c r="K31" s="946"/>
      <c r="L31" s="441"/>
    </row>
    <row r="32" spans="1:12" s="421" customFormat="1" ht="15.75" customHeight="1">
      <c r="A32" s="2134" t="s">
        <v>897</v>
      </c>
      <c r="B32" s="2135"/>
      <c r="C32" s="946"/>
      <c r="D32" s="946"/>
      <c r="E32" s="945"/>
      <c r="F32" s="946"/>
      <c r="G32" s="946"/>
      <c r="H32" s="946"/>
      <c r="I32" s="946"/>
      <c r="J32" s="946"/>
      <c r="K32" s="946"/>
      <c r="L32" s="441"/>
    </row>
    <row r="33" spans="1:12" s="421" customFormat="1">
      <c r="A33" s="754" t="s">
        <v>358</v>
      </c>
      <c r="B33" s="442">
        <v>7210</v>
      </c>
      <c r="C33" s="940">
        <v>0</v>
      </c>
      <c r="D33" s="940">
        <v>0</v>
      </c>
      <c r="E33" s="940">
        <v>89744</v>
      </c>
      <c r="F33" s="940">
        <v>0</v>
      </c>
      <c r="G33" s="946"/>
      <c r="H33" s="940">
        <v>0</v>
      </c>
      <c r="I33" s="940">
        <v>3530256</v>
      </c>
      <c r="J33" s="940">
        <v>0</v>
      </c>
      <c r="K33" s="940">
        <v>0</v>
      </c>
      <c r="L33" s="441"/>
    </row>
    <row r="34" spans="1:12" s="421" customFormat="1">
      <c r="A34" s="754" t="s">
        <v>917</v>
      </c>
      <c r="B34" s="442">
        <v>7220</v>
      </c>
      <c r="C34" s="940">
        <v>0</v>
      </c>
      <c r="D34" s="940">
        <v>0</v>
      </c>
      <c r="E34" s="940">
        <v>0</v>
      </c>
      <c r="F34" s="940">
        <v>0</v>
      </c>
      <c r="G34" s="946"/>
      <c r="H34" s="947">
        <v>0</v>
      </c>
      <c r="I34" s="947">
        <v>471839</v>
      </c>
      <c r="J34" s="947">
        <v>0</v>
      </c>
      <c r="K34" s="947">
        <v>0</v>
      </c>
      <c r="L34" s="441"/>
    </row>
    <row r="35" spans="1:12" s="421" customFormat="1">
      <c r="A35" s="754" t="s">
        <v>906</v>
      </c>
      <c r="B35" s="442">
        <v>7230</v>
      </c>
      <c r="C35" s="940">
        <v>0</v>
      </c>
      <c r="D35" s="940">
        <v>0</v>
      </c>
      <c r="E35" s="940">
        <v>0</v>
      </c>
      <c r="F35" s="940">
        <v>0</v>
      </c>
      <c r="G35" s="949"/>
      <c r="H35" s="940">
        <v>0</v>
      </c>
      <c r="I35" s="940">
        <v>0</v>
      </c>
      <c r="J35" s="940">
        <v>0</v>
      </c>
      <c r="K35" s="940">
        <v>0</v>
      </c>
      <c r="L35" s="441"/>
    </row>
    <row r="36" spans="1:12" s="421" customFormat="1" ht="17">
      <c r="A36" s="754" t="s">
        <v>1311</v>
      </c>
      <c r="B36" s="442">
        <v>7300</v>
      </c>
      <c r="C36" s="940">
        <v>0</v>
      </c>
      <c r="D36" s="940">
        <v>0</v>
      </c>
      <c r="E36" s="940">
        <v>0</v>
      </c>
      <c r="F36" s="940">
        <v>0</v>
      </c>
      <c r="G36" s="940">
        <v>0</v>
      </c>
      <c r="H36" s="940">
        <v>0</v>
      </c>
      <c r="I36" s="945"/>
      <c r="J36" s="940">
        <v>0</v>
      </c>
      <c r="K36" s="940">
        <v>0</v>
      </c>
      <c r="L36" s="441"/>
    </row>
    <row r="37" spans="1:12" s="421" customFormat="1">
      <c r="A37" s="754" t="s">
        <v>387</v>
      </c>
      <c r="B37" s="442">
        <v>7400</v>
      </c>
      <c r="C37" s="945"/>
      <c r="D37" s="945"/>
      <c r="E37" s="970">
        <f>SUM(C54:D57,H54:H57)</f>
        <v>0</v>
      </c>
      <c r="F37" s="945"/>
      <c r="G37" s="945"/>
      <c r="H37" s="945"/>
      <c r="I37" s="946"/>
      <c r="J37" s="945"/>
      <c r="K37" s="945"/>
      <c r="L37" s="441"/>
    </row>
    <row r="38" spans="1:12" s="421" customFormat="1">
      <c r="A38" s="754" t="s">
        <v>388</v>
      </c>
      <c r="B38" s="442">
        <v>7500</v>
      </c>
      <c r="C38" s="946"/>
      <c r="D38" s="946"/>
      <c r="E38" s="970">
        <f>SUM(C58:D61,H58:H61)</f>
        <v>0</v>
      </c>
      <c r="F38" s="946"/>
      <c r="G38" s="946"/>
      <c r="H38" s="946"/>
      <c r="I38" s="946"/>
      <c r="J38" s="946"/>
      <c r="K38" s="946"/>
      <c r="L38" s="441"/>
    </row>
    <row r="39" spans="1:12" s="421" customFormat="1">
      <c r="A39" s="754" t="s">
        <v>389</v>
      </c>
      <c r="B39" s="442">
        <v>7600</v>
      </c>
      <c r="C39" s="946"/>
      <c r="D39" s="946"/>
      <c r="E39" s="970">
        <f>SUM(C62:D65)</f>
        <v>0</v>
      </c>
      <c r="F39" s="946"/>
      <c r="G39" s="946"/>
      <c r="H39" s="946"/>
      <c r="I39" s="946"/>
      <c r="J39" s="946"/>
      <c r="K39" s="946"/>
      <c r="L39" s="441"/>
    </row>
    <row r="40" spans="1:12" s="421" customFormat="1" ht="13.5" customHeight="1">
      <c r="A40" s="754" t="s">
        <v>580</v>
      </c>
      <c r="B40" s="420">
        <v>7700</v>
      </c>
      <c r="C40" s="946"/>
      <c r="D40" s="946"/>
      <c r="E40" s="970">
        <f>SUM(C66:D69)</f>
        <v>0</v>
      </c>
      <c r="F40" s="946"/>
      <c r="G40" s="946"/>
      <c r="H40" s="949"/>
      <c r="I40" s="946"/>
      <c r="J40" s="946"/>
      <c r="K40" s="946"/>
      <c r="L40" s="441"/>
    </row>
    <row r="41" spans="1:12" s="421" customFormat="1" ht="13.5" customHeight="1">
      <c r="A41" s="754" t="s">
        <v>578</v>
      </c>
      <c r="B41" s="420">
        <v>7800</v>
      </c>
      <c r="C41" s="949"/>
      <c r="D41" s="949"/>
      <c r="E41" s="986"/>
      <c r="F41" s="949"/>
      <c r="G41" s="949"/>
      <c r="H41" s="970">
        <f>SUM(C70:D73)</f>
        <v>0</v>
      </c>
      <c r="I41" s="946"/>
      <c r="J41" s="946"/>
      <c r="K41" s="949"/>
      <c r="L41" s="441"/>
    </row>
    <row r="42" spans="1:12" s="421" customFormat="1" ht="13.5" customHeight="1">
      <c r="A42" s="754" t="s">
        <v>579</v>
      </c>
      <c r="B42" s="420">
        <v>7900</v>
      </c>
      <c r="C42" s="940">
        <v>0</v>
      </c>
      <c r="D42" s="940">
        <v>0</v>
      </c>
      <c r="E42" s="940">
        <v>0</v>
      </c>
      <c r="F42" s="940">
        <v>0</v>
      </c>
      <c r="G42" s="940">
        <v>0</v>
      </c>
      <c r="H42" s="940">
        <v>0</v>
      </c>
      <c r="I42" s="949"/>
      <c r="J42" s="949"/>
      <c r="K42" s="940">
        <v>0</v>
      </c>
      <c r="L42" s="441"/>
    </row>
    <row r="43" spans="1:12" s="421" customFormat="1" ht="13.5" customHeight="1">
      <c r="A43" s="754" t="s">
        <v>319</v>
      </c>
      <c r="B43" s="420">
        <v>7990</v>
      </c>
      <c r="C43" s="940">
        <v>0</v>
      </c>
      <c r="D43" s="940">
        <v>0</v>
      </c>
      <c r="E43" s="940">
        <v>0</v>
      </c>
      <c r="F43" s="940">
        <v>0</v>
      </c>
      <c r="G43" s="940">
        <v>0</v>
      </c>
      <c r="H43" s="940">
        <v>0</v>
      </c>
      <c r="I43" s="940">
        <v>0</v>
      </c>
      <c r="J43" s="940">
        <v>0</v>
      </c>
      <c r="K43" s="940">
        <v>0</v>
      </c>
      <c r="L43" s="441"/>
    </row>
    <row r="44" spans="1:12" s="421" customFormat="1" ht="13.5" customHeight="1" thickBot="1">
      <c r="A44" s="2124" t="s">
        <v>320</v>
      </c>
      <c r="B44" s="2125"/>
      <c r="C44" s="987">
        <f>SUM(C24:C43)</f>
        <v>200000</v>
      </c>
      <c r="D44" s="987">
        <f t="shared" ref="D44:K44" si="6">SUM(D24:D43)</f>
        <v>4002095</v>
      </c>
      <c r="E44" s="987">
        <f t="shared" si="6"/>
        <v>89744</v>
      </c>
      <c r="F44" s="987">
        <f t="shared" si="6"/>
        <v>0</v>
      </c>
      <c r="G44" s="987">
        <f t="shared" si="6"/>
        <v>0</v>
      </c>
      <c r="H44" s="987">
        <f t="shared" si="6"/>
        <v>0</v>
      </c>
      <c r="I44" s="987">
        <f t="shared" si="6"/>
        <v>4002095</v>
      </c>
      <c r="J44" s="987">
        <f t="shared" si="6"/>
        <v>0</v>
      </c>
      <c r="K44" s="987">
        <f t="shared" si="6"/>
        <v>0</v>
      </c>
      <c r="L44" s="441"/>
    </row>
    <row r="45" spans="1:12" ht="15.75" customHeight="1" thickTop="1">
      <c r="A45" s="2122" t="s">
        <v>105</v>
      </c>
      <c r="B45" s="2123"/>
      <c r="C45" s="988"/>
      <c r="D45" s="988"/>
      <c r="E45" s="988"/>
      <c r="F45" s="988"/>
      <c r="G45" s="988"/>
      <c r="H45" s="988"/>
      <c r="I45" s="988"/>
      <c r="J45" s="988"/>
      <c r="K45" s="988"/>
      <c r="L45" s="313"/>
    </row>
    <row r="46" spans="1:12" s="421" customFormat="1" ht="15.75" customHeight="1">
      <c r="A46" s="2136" t="s">
        <v>106</v>
      </c>
      <c r="B46" s="2137"/>
      <c r="C46" s="946"/>
      <c r="D46" s="946"/>
      <c r="E46" s="946"/>
      <c r="F46" s="946"/>
      <c r="G46" s="946"/>
      <c r="H46" s="946"/>
      <c r="I46" s="949"/>
      <c r="J46" s="946"/>
      <c r="K46" s="946"/>
      <c r="L46" s="444"/>
    </row>
    <row r="47" spans="1:12" s="421" customFormat="1" ht="17">
      <c r="A47" s="755" t="s">
        <v>1312</v>
      </c>
      <c r="B47" s="420">
        <v>8110</v>
      </c>
      <c r="C47" s="946"/>
      <c r="D47" s="946"/>
      <c r="E47" s="946"/>
      <c r="F47" s="946"/>
      <c r="G47" s="946"/>
      <c r="H47" s="946"/>
      <c r="I47" s="970">
        <f>SUM(C24,C25:H25,J25:K25)</f>
        <v>4202095</v>
      </c>
      <c r="J47" s="946"/>
      <c r="K47" s="946"/>
      <c r="L47" s="444"/>
    </row>
    <row r="48" spans="1:12" s="421" customFormat="1" ht="17">
      <c r="A48" s="755" t="s">
        <v>1313</v>
      </c>
      <c r="B48" s="420">
        <v>8120</v>
      </c>
      <c r="C48" s="949"/>
      <c r="D48" s="949"/>
      <c r="E48" s="946"/>
      <c r="F48" s="949"/>
      <c r="G48" s="946"/>
      <c r="H48" s="946"/>
      <c r="I48" s="970">
        <f>SUM(C26:H26,J26,K26)</f>
        <v>0</v>
      </c>
      <c r="J48" s="946"/>
      <c r="K48" s="946"/>
      <c r="L48" s="444"/>
    </row>
    <row r="49" spans="1:12" s="421" customFormat="1">
      <c r="A49" s="755" t="s">
        <v>149</v>
      </c>
      <c r="B49" s="420">
        <v>8130</v>
      </c>
      <c r="C49" s="940">
        <v>0</v>
      </c>
      <c r="D49" s="940">
        <v>0</v>
      </c>
      <c r="E49" s="949"/>
      <c r="F49" s="940">
        <v>0</v>
      </c>
      <c r="G49" s="949"/>
      <c r="H49" s="949"/>
      <c r="I49" s="946"/>
      <c r="J49" s="949"/>
      <c r="K49" s="946"/>
      <c r="L49" s="441"/>
    </row>
    <row r="50" spans="1:12" s="421" customFormat="1">
      <c r="A50" s="755" t="s">
        <v>1145</v>
      </c>
      <c r="B50" s="420">
        <v>8140</v>
      </c>
      <c r="C50" s="940">
        <v>0</v>
      </c>
      <c r="D50" s="940">
        <v>0</v>
      </c>
      <c r="E50" s="940">
        <v>0</v>
      </c>
      <c r="F50" s="940">
        <v>0</v>
      </c>
      <c r="G50" s="940">
        <v>0</v>
      </c>
      <c r="H50" s="940">
        <v>0</v>
      </c>
      <c r="I50" s="946"/>
      <c r="J50" s="940">
        <v>0</v>
      </c>
      <c r="K50" s="946"/>
      <c r="L50" s="441"/>
    </row>
    <row r="51" spans="1:12" s="421" customFormat="1">
      <c r="A51" s="755" t="s">
        <v>242</v>
      </c>
      <c r="B51" s="420">
        <v>8150</v>
      </c>
      <c r="C51" s="945"/>
      <c r="D51" s="945"/>
      <c r="E51" s="945"/>
      <c r="F51" s="945"/>
      <c r="G51" s="945"/>
      <c r="H51" s="970">
        <f>SUM(D29)</f>
        <v>0</v>
      </c>
      <c r="I51" s="946"/>
      <c r="J51" s="945"/>
      <c r="K51" s="949"/>
      <c r="L51" s="441"/>
    </row>
    <row r="52" spans="1:12" s="421" customFormat="1" ht="17">
      <c r="A52" s="755" t="s">
        <v>1366</v>
      </c>
      <c r="B52" s="420">
        <v>8160</v>
      </c>
      <c r="C52" s="946"/>
      <c r="D52" s="946"/>
      <c r="E52" s="946"/>
      <c r="F52" s="946"/>
      <c r="G52" s="946"/>
      <c r="H52" s="946"/>
      <c r="I52" s="946"/>
      <c r="J52" s="946"/>
      <c r="K52" s="970">
        <f>D30</f>
        <v>0</v>
      </c>
      <c r="L52" s="441"/>
    </row>
    <row r="53" spans="1:12" s="421" customFormat="1" ht="17">
      <c r="A53" s="755" t="s">
        <v>1365</v>
      </c>
      <c r="B53" s="420">
        <v>8170</v>
      </c>
      <c r="C53" s="949"/>
      <c r="D53" s="949"/>
      <c r="E53" s="946"/>
      <c r="F53" s="946"/>
      <c r="G53" s="946"/>
      <c r="H53" s="949"/>
      <c r="I53" s="946"/>
      <c r="J53" s="946"/>
      <c r="K53" s="970">
        <f>E31</f>
        <v>0</v>
      </c>
      <c r="L53" s="441"/>
    </row>
    <row r="54" spans="1:12" s="421" customFormat="1" ht="15" thickBot="1">
      <c r="A54" s="755" t="s">
        <v>628</v>
      </c>
      <c r="B54" s="420">
        <v>8410</v>
      </c>
      <c r="C54" s="989"/>
      <c r="D54" s="989"/>
      <c r="E54" s="946"/>
      <c r="F54" s="946"/>
      <c r="G54" s="946"/>
      <c r="H54" s="989"/>
      <c r="I54" s="946"/>
      <c r="J54" s="946"/>
      <c r="K54" s="945"/>
      <c r="L54" s="441"/>
    </row>
    <row r="55" spans="1:12" s="421" customFormat="1" ht="16" thickTop="1" thickBot="1">
      <c r="A55" s="756" t="s">
        <v>629</v>
      </c>
      <c r="B55" s="420">
        <v>8420</v>
      </c>
      <c r="C55" s="990"/>
      <c r="D55" s="990"/>
      <c r="E55" s="946"/>
      <c r="F55" s="946"/>
      <c r="G55" s="946"/>
      <c r="H55" s="989"/>
      <c r="I55" s="946"/>
      <c r="J55" s="946"/>
      <c r="K55" s="946"/>
      <c r="L55" s="441"/>
    </row>
    <row r="56" spans="1:12" s="421" customFormat="1" ht="16" thickTop="1" thickBot="1">
      <c r="A56" s="755" t="s">
        <v>523</v>
      </c>
      <c r="B56" s="420">
        <v>8430</v>
      </c>
      <c r="C56" s="990"/>
      <c r="D56" s="990"/>
      <c r="E56" s="946"/>
      <c r="F56" s="946"/>
      <c r="G56" s="946"/>
      <c r="H56" s="989"/>
      <c r="I56" s="946"/>
      <c r="J56" s="946"/>
      <c r="K56" s="946"/>
      <c r="L56" s="441"/>
    </row>
    <row r="57" spans="1:12" s="421" customFormat="1" ht="16" thickTop="1" thickBot="1">
      <c r="A57" s="756" t="s">
        <v>520</v>
      </c>
      <c r="B57" s="420">
        <v>8440</v>
      </c>
      <c r="C57" s="990">
        <v>0</v>
      </c>
      <c r="D57" s="990">
        <v>0</v>
      </c>
      <c r="E57" s="946"/>
      <c r="F57" s="946"/>
      <c r="G57" s="946"/>
      <c r="H57" s="989">
        <v>0</v>
      </c>
      <c r="I57" s="946"/>
      <c r="J57" s="946"/>
      <c r="K57" s="946"/>
      <c r="L57" s="441"/>
    </row>
    <row r="58" spans="1:12" s="421" customFormat="1" ht="16" thickTop="1" thickBot="1">
      <c r="A58" s="755" t="s">
        <v>521</v>
      </c>
      <c r="B58" s="420">
        <v>8510</v>
      </c>
      <c r="C58" s="990"/>
      <c r="D58" s="990"/>
      <c r="E58" s="946"/>
      <c r="F58" s="946"/>
      <c r="G58" s="946"/>
      <c r="H58" s="989"/>
      <c r="I58" s="946"/>
      <c r="J58" s="946"/>
      <c r="K58" s="946"/>
      <c r="L58" s="441"/>
    </row>
    <row r="59" spans="1:12" s="421" customFormat="1" ht="16" thickTop="1" thickBot="1">
      <c r="A59" s="757" t="s">
        <v>630</v>
      </c>
      <c r="B59" s="420">
        <v>8520</v>
      </c>
      <c r="C59" s="990"/>
      <c r="D59" s="990"/>
      <c r="E59" s="946"/>
      <c r="F59" s="946"/>
      <c r="G59" s="946"/>
      <c r="H59" s="989"/>
      <c r="I59" s="946"/>
      <c r="J59" s="946"/>
      <c r="K59" s="946"/>
      <c r="L59" s="441"/>
    </row>
    <row r="60" spans="1:12" s="421" customFormat="1" ht="16" thickTop="1" thickBot="1">
      <c r="A60" s="755" t="s">
        <v>522</v>
      </c>
      <c r="B60" s="420">
        <v>8530</v>
      </c>
      <c r="C60" s="990"/>
      <c r="D60" s="990"/>
      <c r="E60" s="946"/>
      <c r="F60" s="946"/>
      <c r="G60" s="946"/>
      <c r="H60" s="989"/>
      <c r="I60" s="946"/>
      <c r="J60" s="946"/>
      <c r="K60" s="946"/>
      <c r="L60" s="441"/>
    </row>
    <row r="61" spans="1:12" s="421" customFormat="1" ht="16" thickTop="1" thickBot="1">
      <c r="A61" s="756" t="s">
        <v>679</v>
      </c>
      <c r="B61" s="420">
        <v>8540</v>
      </c>
      <c r="C61" s="990">
        <v>0</v>
      </c>
      <c r="D61" s="990">
        <v>0</v>
      </c>
      <c r="E61" s="946"/>
      <c r="F61" s="946"/>
      <c r="G61" s="946"/>
      <c r="H61" s="989">
        <v>0</v>
      </c>
      <c r="I61" s="946"/>
      <c r="J61" s="946"/>
      <c r="K61" s="946"/>
      <c r="L61" s="441"/>
    </row>
    <row r="62" spans="1:12" s="421" customFormat="1" ht="13.5" customHeight="1" thickTop="1" thickBot="1">
      <c r="A62" s="755" t="s">
        <v>680</v>
      </c>
      <c r="B62" s="420">
        <v>8610</v>
      </c>
      <c r="C62" s="990"/>
      <c r="D62" s="990"/>
      <c r="E62" s="946"/>
      <c r="F62" s="946"/>
      <c r="G62" s="946"/>
      <c r="H62" s="946"/>
      <c r="I62" s="946"/>
      <c r="J62" s="946"/>
      <c r="K62" s="946"/>
      <c r="L62" s="441"/>
    </row>
    <row r="63" spans="1:12" s="421" customFormat="1" ht="16" thickTop="1" thickBot="1">
      <c r="A63" s="756" t="s">
        <v>631</v>
      </c>
      <c r="B63" s="420">
        <v>8620</v>
      </c>
      <c r="C63" s="990"/>
      <c r="D63" s="990"/>
      <c r="E63" s="946"/>
      <c r="F63" s="946"/>
      <c r="G63" s="946"/>
      <c r="H63" s="946"/>
      <c r="I63" s="946"/>
      <c r="J63" s="946"/>
      <c r="K63" s="946"/>
      <c r="L63" s="441"/>
    </row>
    <row r="64" spans="1:12" s="421" customFormat="1" ht="13.5" customHeight="1" thickTop="1" thickBot="1">
      <c r="A64" s="755" t="s">
        <v>681</v>
      </c>
      <c r="B64" s="420">
        <v>8630</v>
      </c>
      <c r="C64" s="990"/>
      <c r="D64" s="990"/>
      <c r="E64" s="946"/>
      <c r="F64" s="946"/>
      <c r="G64" s="946"/>
      <c r="H64" s="946"/>
      <c r="I64" s="946"/>
      <c r="J64" s="946"/>
      <c r="K64" s="946"/>
      <c r="L64" s="441"/>
    </row>
    <row r="65" spans="1:12" s="421" customFormat="1" ht="16" thickTop="1" thickBot="1">
      <c r="A65" s="756" t="s">
        <v>682</v>
      </c>
      <c r="B65" s="420">
        <v>8640</v>
      </c>
      <c r="C65" s="990">
        <v>0</v>
      </c>
      <c r="D65" s="990">
        <v>0</v>
      </c>
      <c r="E65" s="946"/>
      <c r="F65" s="946"/>
      <c r="G65" s="946"/>
      <c r="H65" s="946"/>
      <c r="I65" s="946"/>
      <c r="J65" s="946"/>
      <c r="K65" s="946"/>
      <c r="L65" s="441"/>
    </row>
    <row r="66" spans="1:12" s="421" customFormat="1" ht="16" thickTop="1" thickBot="1">
      <c r="A66" s="755" t="s">
        <v>683</v>
      </c>
      <c r="B66" s="420">
        <v>8710</v>
      </c>
      <c r="C66" s="990"/>
      <c r="D66" s="990"/>
      <c r="E66" s="946"/>
      <c r="F66" s="946"/>
      <c r="G66" s="946"/>
      <c r="H66" s="946"/>
      <c r="I66" s="946"/>
      <c r="J66" s="946"/>
      <c r="K66" s="946"/>
      <c r="L66" s="441"/>
    </row>
    <row r="67" spans="1:12" s="421" customFormat="1" ht="16" thickTop="1" thickBot="1">
      <c r="A67" s="756" t="s">
        <v>632</v>
      </c>
      <c r="B67" s="420">
        <v>8720</v>
      </c>
      <c r="C67" s="990"/>
      <c r="D67" s="990"/>
      <c r="E67" s="946"/>
      <c r="F67" s="946"/>
      <c r="G67" s="946"/>
      <c r="H67" s="946"/>
      <c r="I67" s="946"/>
      <c r="J67" s="946"/>
      <c r="K67" s="946"/>
      <c r="L67" s="441"/>
    </row>
    <row r="68" spans="1:12" s="421" customFormat="1" ht="16" thickTop="1" thickBot="1">
      <c r="A68" s="757" t="s">
        <v>684</v>
      </c>
      <c r="B68" s="420">
        <v>8730</v>
      </c>
      <c r="C68" s="990"/>
      <c r="D68" s="990"/>
      <c r="E68" s="946"/>
      <c r="F68" s="946"/>
      <c r="G68" s="946"/>
      <c r="H68" s="946"/>
      <c r="I68" s="946"/>
      <c r="J68" s="946"/>
      <c r="K68" s="946"/>
      <c r="L68" s="441"/>
    </row>
    <row r="69" spans="1:12" s="421" customFormat="1" ht="16" thickTop="1" thickBot="1">
      <c r="A69" s="756" t="s">
        <v>685</v>
      </c>
      <c r="B69" s="420">
        <v>8740</v>
      </c>
      <c r="C69" s="990">
        <v>0</v>
      </c>
      <c r="D69" s="990">
        <v>0</v>
      </c>
      <c r="E69" s="946"/>
      <c r="F69" s="946"/>
      <c r="G69" s="946"/>
      <c r="H69" s="946"/>
      <c r="I69" s="946"/>
      <c r="J69" s="946"/>
      <c r="K69" s="946"/>
      <c r="L69" s="441"/>
    </row>
    <row r="70" spans="1:12" s="421" customFormat="1" ht="16" thickTop="1" thickBot="1">
      <c r="A70" s="755" t="s">
        <v>686</v>
      </c>
      <c r="B70" s="420">
        <v>8810</v>
      </c>
      <c r="C70" s="990"/>
      <c r="D70" s="990"/>
      <c r="E70" s="946"/>
      <c r="F70" s="946"/>
      <c r="G70" s="946"/>
      <c r="H70" s="946"/>
      <c r="I70" s="946"/>
      <c r="J70" s="946"/>
      <c r="K70" s="946"/>
      <c r="L70" s="441"/>
    </row>
    <row r="71" spans="1:12" s="421" customFormat="1" ht="16" thickTop="1" thickBot="1">
      <c r="A71" s="755" t="s">
        <v>690</v>
      </c>
      <c r="B71" s="420">
        <v>8820</v>
      </c>
      <c r="C71" s="990"/>
      <c r="D71" s="990"/>
      <c r="E71" s="946"/>
      <c r="F71" s="946"/>
      <c r="G71" s="946"/>
      <c r="H71" s="946"/>
      <c r="I71" s="946"/>
      <c r="J71" s="946"/>
      <c r="K71" s="946"/>
      <c r="L71" s="441"/>
    </row>
    <row r="72" spans="1:12" s="421" customFormat="1" ht="16" thickTop="1" thickBot="1">
      <c r="A72" s="755" t="s">
        <v>687</v>
      </c>
      <c r="B72" s="420">
        <v>8830</v>
      </c>
      <c r="C72" s="990"/>
      <c r="D72" s="990"/>
      <c r="E72" s="946"/>
      <c r="F72" s="946"/>
      <c r="G72" s="946"/>
      <c r="H72" s="946"/>
      <c r="I72" s="946"/>
      <c r="J72" s="946"/>
      <c r="K72" s="946"/>
      <c r="L72" s="441"/>
    </row>
    <row r="73" spans="1:12" s="421" customFormat="1" ht="16" thickTop="1" thickBot="1">
      <c r="A73" s="755" t="s">
        <v>688</v>
      </c>
      <c r="B73" s="420">
        <v>8840</v>
      </c>
      <c r="C73" s="990">
        <v>0</v>
      </c>
      <c r="D73" s="990">
        <v>0</v>
      </c>
      <c r="E73" s="946"/>
      <c r="F73" s="946"/>
      <c r="G73" s="946"/>
      <c r="H73" s="946"/>
      <c r="I73" s="946"/>
      <c r="J73" s="946"/>
      <c r="K73" s="949"/>
      <c r="L73" s="441"/>
    </row>
    <row r="74" spans="1:12" s="421" customFormat="1" ht="16" thickTop="1" thickBot="1">
      <c r="A74" s="755" t="s">
        <v>321</v>
      </c>
      <c r="B74" s="420">
        <v>8910</v>
      </c>
      <c r="C74" s="990">
        <v>0</v>
      </c>
      <c r="D74" s="990">
        <v>0</v>
      </c>
      <c r="E74" s="949"/>
      <c r="F74" s="989">
        <v>0</v>
      </c>
      <c r="G74" s="989">
        <v>0</v>
      </c>
      <c r="H74" s="989">
        <v>0</v>
      </c>
      <c r="I74" s="949"/>
      <c r="J74" s="949"/>
      <c r="K74" s="989">
        <v>0</v>
      </c>
      <c r="L74" s="441"/>
    </row>
    <row r="75" spans="1:12" s="421" customFormat="1" ht="16" thickTop="1" thickBot="1">
      <c r="A75" s="758" t="s">
        <v>385</v>
      </c>
      <c r="B75" s="420">
        <v>8990</v>
      </c>
      <c r="C75" s="990">
        <v>0</v>
      </c>
      <c r="D75" s="990">
        <v>0</v>
      </c>
      <c r="E75" s="989">
        <v>0</v>
      </c>
      <c r="F75" s="991">
        <v>0</v>
      </c>
      <c r="G75" s="991">
        <v>0</v>
      </c>
      <c r="H75" s="991">
        <v>0</v>
      </c>
      <c r="I75" s="989">
        <v>0</v>
      </c>
      <c r="J75" s="989">
        <v>0</v>
      </c>
      <c r="K75" s="991">
        <v>0</v>
      </c>
      <c r="L75" s="441"/>
    </row>
    <row r="76" spans="1:12" s="421" customFormat="1" ht="16" thickTop="1" thickBot="1">
      <c r="A76" s="2110" t="s">
        <v>386</v>
      </c>
      <c r="B76" s="2111"/>
      <c r="C76" s="987">
        <f t="shared" ref="C76:K76" si="7">SUM(C47:C75)</f>
        <v>0</v>
      </c>
      <c r="D76" s="987">
        <f t="shared" si="7"/>
        <v>0</v>
      </c>
      <c r="E76" s="987">
        <f t="shared" si="7"/>
        <v>0</v>
      </c>
      <c r="F76" s="987">
        <f t="shared" si="7"/>
        <v>0</v>
      </c>
      <c r="G76" s="987">
        <f t="shared" si="7"/>
        <v>0</v>
      </c>
      <c r="H76" s="987">
        <f t="shared" si="7"/>
        <v>0</v>
      </c>
      <c r="I76" s="987">
        <f t="shared" si="7"/>
        <v>4202095</v>
      </c>
      <c r="J76" s="987">
        <f t="shared" si="7"/>
        <v>0</v>
      </c>
      <c r="K76" s="987">
        <f t="shared" si="7"/>
        <v>0</v>
      </c>
      <c r="L76" s="441"/>
    </row>
    <row r="77" spans="1:12" ht="16" thickTop="1" thickBot="1">
      <c r="A77" s="2112" t="s">
        <v>1068</v>
      </c>
      <c r="B77" s="2113"/>
      <c r="C77" s="987">
        <f t="shared" ref="C77:K77" si="8">C44-C76</f>
        <v>200000</v>
      </c>
      <c r="D77" s="987">
        <f t="shared" si="8"/>
        <v>4002095</v>
      </c>
      <c r="E77" s="987">
        <f t="shared" si="8"/>
        <v>89744</v>
      </c>
      <c r="F77" s="987">
        <f t="shared" si="8"/>
        <v>0</v>
      </c>
      <c r="G77" s="987">
        <f t="shared" si="8"/>
        <v>0</v>
      </c>
      <c r="H77" s="987">
        <f t="shared" si="8"/>
        <v>0</v>
      </c>
      <c r="I77" s="987">
        <f t="shared" si="8"/>
        <v>-200000</v>
      </c>
      <c r="J77" s="987">
        <f t="shared" si="8"/>
        <v>0</v>
      </c>
      <c r="K77" s="987">
        <f t="shared" si="8"/>
        <v>0</v>
      </c>
      <c r="L77" s="313"/>
    </row>
    <row r="78" spans="1:12" ht="21.75" customHeight="1" thickTop="1" thickBot="1">
      <c r="A78" s="2126" t="s">
        <v>539</v>
      </c>
      <c r="B78" s="2127"/>
      <c r="C78" s="992">
        <f t="shared" ref="C78:K78" si="9">C20+C77</f>
        <v>-408887</v>
      </c>
      <c r="D78" s="992">
        <f t="shared" si="9"/>
        <v>4532757</v>
      </c>
      <c r="E78" s="992">
        <f t="shared" si="9"/>
        <v>-25516</v>
      </c>
      <c r="F78" s="992">
        <f t="shared" si="9"/>
        <v>2826</v>
      </c>
      <c r="G78" s="992">
        <f t="shared" si="9"/>
        <v>75784</v>
      </c>
      <c r="H78" s="992">
        <f t="shared" si="9"/>
        <v>0</v>
      </c>
      <c r="I78" s="992">
        <f t="shared" si="9"/>
        <v>-157426</v>
      </c>
      <c r="J78" s="992">
        <f t="shared" si="9"/>
        <v>18095</v>
      </c>
      <c r="K78" s="992">
        <f t="shared" si="9"/>
        <v>952</v>
      </c>
      <c r="L78" s="445"/>
    </row>
    <row r="79" spans="1:12" ht="15" thickTop="1">
      <c r="A79" s="1155" t="str">
        <f>"Fund Balances without Student Activity Funds - July 1, "&amp;'AFR21'!E2-1</f>
        <v>Fund Balances without Student Activity Funds - July 1, 2020</v>
      </c>
      <c r="B79" s="446"/>
      <c r="C79" s="947">
        <v>8158762</v>
      </c>
      <c r="D79" s="993">
        <v>1927512</v>
      </c>
      <c r="E79" s="993">
        <v>310505</v>
      </c>
      <c r="F79" s="993">
        <v>760472</v>
      </c>
      <c r="G79" s="993">
        <v>475309</v>
      </c>
      <c r="H79" s="993">
        <v>0</v>
      </c>
      <c r="I79" s="993">
        <v>1517069</v>
      </c>
      <c r="J79" s="993">
        <v>286952</v>
      </c>
      <c r="K79" s="993">
        <v>67882</v>
      </c>
      <c r="L79" s="313"/>
    </row>
    <row r="80" spans="1:12">
      <c r="A80" s="2130" t="s">
        <v>1364</v>
      </c>
      <c r="B80" s="2131"/>
      <c r="C80" s="940"/>
      <c r="D80" s="940"/>
      <c r="E80" s="940"/>
      <c r="F80" s="940"/>
      <c r="G80" s="940"/>
      <c r="H80" s="940"/>
      <c r="I80" s="940"/>
      <c r="J80" s="940"/>
      <c r="K80" s="940"/>
      <c r="L80" s="313"/>
    </row>
    <row r="81" spans="1:12" ht="15" thickBot="1">
      <c r="A81" s="2114" t="str">
        <f>"Fund Balances without Student Activity Funds - June 30, "&amp;'AFR21'!E2</f>
        <v>Fund Balances without Student Activity Funds - June 30, 2021</v>
      </c>
      <c r="B81" s="2115"/>
      <c r="C81" s="958">
        <f>(SUM(C78:C80))</f>
        <v>7749875</v>
      </c>
      <c r="D81" s="958">
        <f>SUM(D78:D80)</f>
        <v>6460269</v>
      </c>
      <c r="E81" s="958">
        <f t="shared" ref="E81:K81" si="10">SUM(E78:E80)</f>
        <v>284989</v>
      </c>
      <c r="F81" s="958">
        <f t="shared" si="10"/>
        <v>763298</v>
      </c>
      <c r="G81" s="958">
        <f t="shared" si="10"/>
        <v>551093</v>
      </c>
      <c r="H81" s="958">
        <f t="shared" si="10"/>
        <v>0</v>
      </c>
      <c r="I81" s="958">
        <f t="shared" si="10"/>
        <v>1359643</v>
      </c>
      <c r="J81" s="958">
        <f t="shared" si="10"/>
        <v>305047</v>
      </c>
      <c r="K81" s="958">
        <f t="shared" si="10"/>
        <v>68834</v>
      </c>
      <c r="L81" s="313"/>
    </row>
    <row r="82" spans="1:12" ht="0.75" customHeight="1" thickTop="1" thickBot="1">
      <c r="A82" s="447" t="s">
        <v>290</v>
      </c>
      <c r="B82" s="448"/>
      <c r="C82" s="449">
        <f>(C81-C79)</f>
        <v>-408887</v>
      </c>
      <c r="D82" s="449">
        <f t="shared" ref="D82:K82" si="11">(D81-D79)</f>
        <v>4532757</v>
      </c>
      <c r="E82" s="449">
        <f t="shared" si="11"/>
        <v>-25516</v>
      </c>
      <c r="F82" s="449">
        <f t="shared" si="11"/>
        <v>2826</v>
      </c>
      <c r="G82" s="449">
        <f t="shared" si="11"/>
        <v>75784</v>
      </c>
      <c r="H82" s="449">
        <f t="shared" si="11"/>
        <v>0</v>
      </c>
      <c r="I82" s="449">
        <f t="shared" si="11"/>
        <v>-157426</v>
      </c>
      <c r="J82" s="449">
        <f t="shared" si="11"/>
        <v>18095</v>
      </c>
      <c r="K82" s="449">
        <f t="shared" si="11"/>
        <v>952</v>
      </c>
    </row>
    <row r="83" spans="1:12" ht="16" hidden="1" thickTop="1" thickBot="1">
      <c r="A83" s="450" t="s">
        <v>291</v>
      </c>
      <c r="B83" s="416"/>
      <c r="C83" s="451">
        <f>C82/C81</f>
        <v>-5.2760463878449654E-2</v>
      </c>
      <c r="D83" s="451">
        <f t="shared" ref="D83:K83" si="12">D82/D81</f>
        <v>0.70163595354930264</v>
      </c>
      <c r="E83" s="451">
        <f t="shared" si="12"/>
        <v>-8.9533280231868601E-2</v>
      </c>
      <c r="F83" s="451">
        <f t="shared" si="12"/>
        <v>3.702354781487702E-3</v>
      </c>
      <c r="G83" s="451">
        <f t="shared" si="12"/>
        <v>0.13751580949131997</v>
      </c>
      <c r="H83" s="451" t="e">
        <f t="shared" si="12"/>
        <v>#DIV/0!</v>
      </c>
      <c r="I83" s="451">
        <f t="shared" si="12"/>
        <v>-0.11578480527609086</v>
      </c>
      <c r="J83" s="451">
        <f t="shared" si="12"/>
        <v>5.9318727933728242E-2</v>
      </c>
      <c r="K83" s="451">
        <f t="shared" si="12"/>
        <v>1.3830374524217683E-2</v>
      </c>
    </row>
    <row r="84" spans="1:12" ht="9.75" customHeight="1" thickTop="1">
      <c r="A84" s="1292"/>
      <c r="B84" s="1293"/>
      <c r="C84" s="1294"/>
      <c r="D84" s="1294"/>
      <c r="E84" s="1294"/>
      <c r="F84" s="1294"/>
      <c r="G84" s="1294"/>
      <c r="H84" s="1294"/>
      <c r="I84" s="1294"/>
      <c r="J84" s="1294"/>
      <c r="K84" s="1294"/>
    </row>
    <row r="85" spans="1:12">
      <c r="A85" s="1155" t="str">
        <f>"Student Activity Fund Balance - July 1, "&amp;'AFR21'!E2-1&amp;""</f>
        <v>Student Activity Fund Balance - July 1, 2020</v>
      </c>
      <c r="B85" s="446"/>
      <c r="C85" s="1295">
        <v>22450</v>
      </c>
      <c r="D85" s="957"/>
      <c r="E85" s="957"/>
      <c r="F85" s="957"/>
      <c r="G85" s="957"/>
      <c r="H85" s="957"/>
      <c r="I85" s="957"/>
      <c r="J85" s="957"/>
      <c r="K85" s="957"/>
    </row>
    <row r="86" spans="1:12">
      <c r="A86" s="2116" t="s">
        <v>1667</v>
      </c>
      <c r="B86" s="2117"/>
      <c r="C86" s="778"/>
      <c r="D86" s="779"/>
      <c r="E86" s="779"/>
      <c r="F86" s="779"/>
      <c r="G86" s="779"/>
      <c r="H86" s="779"/>
      <c r="I86" s="779"/>
      <c r="J86" s="779"/>
      <c r="K86" s="780"/>
    </row>
    <row r="87" spans="1:12" ht="15" thickBot="1">
      <c r="A87" s="1296" t="s">
        <v>1499</v>
      </c>
      <c r="B87" s="783">
        <v>1799</v>
      </c>
      <c r="C87" s="969">
        <f>'Revenues 10-15'!C82</f>
        <v>19157</v>
      </c>
      <c r="D87" s="957"/>
      <c r="E87" s="957"/>
      <c r="F87" s="957"/>
      <c r="G87" s="957"/>
      <c r="H87" s="957"/>
      <c r="I87" s="957"/>
      <c r="J87" s="957"/>
      <c r="K87" s="957"/>
    </row>
    <row r="88" spans="1:12" ht="15" thickTop="1">
      <c r="A88" s="2102" t="s">
        <v>1668</v>
      </c>
      <c r="B88" s="2103"/>
      <c r="C88" s="965"/>
      <c r="D88" s="966"/>
      <c r="E88" s="966"/>
      <c r="F88" s="966"/>
      <c r="G88" s="966"/>
      <c r="H88" s="966"/>
      <c r="I88" s="966"/>
      <c r="J88" s="966"/>
      <c r="K88" s="978"/>
    </row>
    <row r="89" spans="1:12" ht="15" thickBot="1">
      <c r="A89" s="781" t="s">
        <v>1500</v>
      </c>
      <c r="B89" s="783">
        <v>1999</v>
      </c>
      <c r="C89" s="969">
        <f>'Expenditures 16-24'!H33</f>
        <v>20866</v>
      </c>
      <c r="D89" s="957"/>
      <c r="E89" s="957"/>
      <c r="F89" s="957"/>
      <c r="G89" s="957"/>
      <c r="H89" s="957"/>
      <c r="I89" s="957"/>
      <c r="J89" s="957"/>
      <c r="K89" s="957"/>
    </row>
    <row r="90" spans="1:12" ht="17" thickTop="1">
      <c r="A90" s="2118" t="s">
        <v>1308</v>
      </c>
      <c r="B90" s="2119"/>
      <c r="C90" s="985">
        <f>C87-C89</f>
        <v>-1709</v>
      </c>
      <c r="D90" s="957"/>
      <c r="E90" s="957"/>
      <c r="F90" s="957"/>
      <c r="G90" s="957"/>
      <c r="H90" s="957"/>
      <c r="I90" s="957"/>
      <c r="J90" s="957"/>
      <c r="K90" s="957"/>
    </row>
    <row r="91" spans="1:12" ht="15" thickBot="1">
      <c r="A91" s="2114" t="str">
        <f>"Student Activity Fund Balance - June 30, "&amp;'AFR21'!E2&amp;""</f>
        <v>Student Activity Fund Balance - June 30, 2021</v>
      </c>
      <c r="B91" s="2115"/>
      <c r="C91" s="958">
        <f>C85+C90</f>
        <v>20741</v>
      </c>
      <c r="D91" s="957"/>
      <c r="E91" s="957"/>
      <c r="F91" s="957"/>
      <c r="G91" s="957"/>
      <c r="H91" s="957"/>
      <c r="I91" s="957"/>
      <c r="J91" s="957"/>
      <c r="K91" s="957"/>
    </row>
    <row r="92" spans="1:12" ht="9.75" customHeight="1" thickTop="1">
      <c r="A92" s="1292"/>
      <c r="B92" s="1293"/>
      <c r="C92" s="1294"/>
      <c r="D92" s="1294"/>
      <c r="E92" s="1294"/>
      <c r="F92" s="1294"/>
      <c r="G92" s="1294"/>
      <c r="H92" s="1294"/>
      <c r="I92" s="1294"/>
      <c r="J92" s="1294"/>
      <c r="K92" s="1294"/>
    </row>
    <row r="93" spans="1:12">
      <c r="A93" s="2116" t="s">
        <v>1664</v>
      </c>
      <c r="B93" s="2117"/>
      <c r="C93" s="778"/>
      <c r="D93" s="779"/>
      <c r="E93" s="779"/>
      <c r="F93" s="779"/>
      <c r="G93" s="779"/>
      <c r="H93" s="779"/>
      <c r="I93" s="779"/>
      <c r="J93" s="779"/>
      <c r="K93" s="780"/>
    </row>
    <row r="94" spans="1:12">
      <c r="A94" s="906" t="s">
        <v>1219</v>
      </c>
      <c r="B94" s="783">
        <v>1000</v>
      </c>
      <c r="C94" s="969">
        <f>C4+C87</f>
        <v>10597293</v>
      </c>
      <c r="D94" s="969">
        <f t="shared" ref="D94:K94" si="13">D4</f>
        <v>2272079</v>
      </c>
      <c r="E94" s="969">
        <f t="shared" si="13"/>
        <v>647202</v>
      </c>
      <c r="F94" s="969">
        <f t="shared" si="13"/>
        <v>130824</v>
      </c>
      <c r="G94" s="969">
        <f t="shared" si="13"/>
        <v>400281</v>
      </c>
      <c r="H94" s="969">
        <f t="shared" si="13"/>
        <v>0</v>
      </c>
      <c r="I94" s="969">
        <f t="shared" si="13"/>
        <v>42574</v>
      </c>
      <c r="J94" s="969">
        <f t="shared" si="13"/>
        <v>297474</v>
      </c>
      <c r="K94" s="969">
        <f t="shared" si="13"/>
        <v>952</v>
      </c>
    </row>
    <row r="95" spans="1:12">
      <c r="A95" s="781" t="s">
        <v>1220</v>
      </c>
      <c r="B95" s="782">
        <v>2000</v>
      </c>
      <c r="C95" s="970">
        <f t="shared" ref="C95:C99" si="14">C5</f>
        <v>0</v>
      </c>
      <c r="D95" s="970">
        <f>D5</f>
        <v>0</v>
      </c>
      <c r="E95" s="971"/>
      <c r="F95" s="970">
        <f>F5</f>
        <v>0</v>
      </c>
      <c r="G95" s="970">
        <f>G5</f>
        <v>0</v>
      </c>
      <c r="H95" s="972"/>
      <c r="I95" s="973"/>
      <c r="J95" s="974"/>
      <c r="K95" s="975"/>
    </row>
    <row r="96" spans="1:12">
      <c r="A96" s="781" t="s">
        <v>1221</v>
      </c>
      <c r="B96" s="783">
        <v>3000</v>
      </c>
      <c r="C96" s="970">
        <f t="shared" si="14"/>
        <v>588841</v>
      </c>
      <c r="D96" s="970">
        <f t="shared" ref="D96:K96" si="15">D6</f>
        <v>0</v>
      </c>
      <c r="E96" s="970">
        <f t="shared" si="15"/>
        <v>0</v>
      </c>
      <c r="F96" s="970">
        <f t="shared" si="15"/>
        <v>51571</v>
      </c>
      <c r="G96" s="970">
        <f t="shared" si="15"/>
        <v>0</v>
      </c>
      <c r="H96" s="970">
        <f t="shared" si="15"/>
        <v>0</v>
      </c>
      <c r="I96" s="970">
        <f t="shared" si="15"/>
        <v>0</v>
      </c>
      <c r="J96" s="970">
        <f t="shared" si="15"/>
        <v>0</v>
      </c>
      <c r="K96" s="970">
        <f t="shared" si="15"/>
        <v>0</v>
      </c>
    </row>
    <row r="97" spans="1:11">
      <c r="A97" s="781" t="s">
        <v>1222</v>
      </c>
      <c r="B97" s="783">
        <v>4000</v>
      </c>
      <c r="C97" s="970">
        <f t="shared" si="14"/>
        <v>399857</v>
      </c>
      <c r="D97" s="970">
        <f t="shared" ref="D97:K97" si="16">D7</f>
        <v>0</v>
      </c>
      <c r="E97" s="970">
        <f t="shared" si="16"/>
        <v>0</v>
      </c>
      <c r="F97" s="970">
        <f t="shared" si="16"/>
        <v>0</v>
      </c>
      <c r="G97" s="970">
        <f t="shared" si="16"/>
        <v>0</v>
      </c>
      <c r="H97" s="970">
        <f t="shared" si="16"/>
        <v>0</v>
      </c>
      <c r="I97" s="970">
        <f t="shared" si="16"/>
        <v>0</v>
      </c>
      <c r="J97" s="970">
        <f t="shared" si="16"/>
        <v>0</v>
      </c>
      <c r="K97" s="970">
        <f t="shared" si="16"/>
        <v>0</v>
      </c>
    </row>
    <row r="98" spans="1:11" ht="15" thickBot="1">
      <c r="A98" s="840" t="s">
        <v>1063</v>
      </c>
      <c r="B98" s="825"/>
      <c r="C98" s="958">
        <f>SUM(C94:C97)</f>
        <v>11585991</v>
      </c>
      <c r="D98" s="958">
        <f t="shared" ref="D98:K98" si="17">D8</f>
        <v>2272079</v>
      </c>
      <c r="E98" s="958">
        <f t="shared" si="17"/>
        <v>647202</v>
      </c>
      <c r="F98" s="958">
        <f t="shared" si="17"/>
        <v>182395</v>
      </c>
      <c r="G98" s="958">
        <f t="shared" si="17"/>
        <v>400281</v>
      </c>
      <c r="H98" s="958">
        <f t="shared" si="17"/>
        <v>0</v>
      </c>
      <c r="I98" s="958">
        <f t="shared" si="17"/>
        <v>42574</v>
      </c>
      <c r="J98" s="958">
        <f t="shared" si="17"/>
        <v>297474</v>
      </c>
      <c r="K98" s="958">
        <f t="shared" si="17"/>
        <v>952</v>
      </c>
    </row>
    <row r="99" spans="1:11" ht="18" thickTop="1" thickBot="1">
      <c r="A99" s="1297" t="s">
        <v>1306</v>
      </c>
      <c r="B99" s="1298">
        <v>3998</v>
      </c>
      <c r="C99" s="958">
        <f t="shared" si="14"/>
        <v>3649093</v>
      </c>
      <c r="D99" s="958">
        <f t="shared" ref="D99:H99" si="18">D9</f>
        <v>0</v>
      </c>
      <c r="E99" s="958">
        <f t="shared" si="18"/>
        <v>0</v>
      </c>
      <c r="F99" s="958">
        <f t="shared" si="18"/>
        <v>0</v>
      </c>
      <c r="G99" s="958">
        <f t="shared" si="18"/>
        <v>0</v>
      </c>
      <c r="H99" s="958">
        <f t="shared" si="18"/>
        <v>0</v>
      </c>
      <c r="I99" s="972" t="s">
        <v>1060</v>
      </c>
      <c r="J99" s="958">
        <f>J9</f>
        <v>0</v>
      </c>
      <c r="K99" s="958">
        <f>K9</f>
        <v>0</v>
      </c>
    </row>
    <row r="100" spans="1:11" ht="16" thickTop="1" thickBot="1">
      <c r="A100" s="840" t="s">
        <v>1064</v>
      </c>
      <c r="B100" s="825"/>
      <c r="C100" s="958">
        <f>SUM(C98:C99)</f>
        <v>15235084</v>
      </c>
      <c r="D100" s="958">
        <f t="shared" ref="D100:K100" si="19">D10</f>
        <v>2272079</v>
      </c>
      <c r="E100" s="958">
        <f t="shared" si="19"/>
        <v>647202</v>
      </c>
      <c r="F100" s="958">
        <f t="shared" si="19"/>
        <v>182395</v>
      </c>
      <c r="G100" s="958">
        <f t="shared" si="19"/>
        <v>400281</v>
      </c>
      <c r="H100" s="958">
        <f t="shared" si="19"/>
        <v>0</v>
      </c>
      <c r="I100" s="958">
        <f t="shared" si="19"/>
        <v>42574</v>
      </c>
      <c r="J100" s="958">
        <f t="shared" si="19"/>
        <v>297474</v>
      </c>
      <c r="K100" s="958">
        <f t="shared" si="19"/>
        <v>952</v>
      </c>
    </row>
    <row r="101" spans="1:11" ht="15" thickTop="1">
      <c r="A101" s="2102" t="s">
        <v>1665</v>
      </c>
      <c r="B101" s="2103"/>
      <c r="C101" s="965"/>
      <c r="D101" s="966"/>
      <c r="E101" s="966"/>
      <c r="F101" s="966"/>
      <c r="G101" s="966"/>
      <c r="H101" s="966"/>
      <c r="I101" s="966"/>
      <c r="J101" s="966"/>
      <c r="K101" s="978"/>
    </row>
    <row r="102" spans="1:11">
      <c r="A102" s="781" t="s">
        <v>402</v>
      </c>
      <c r="B102" s="783">
        <v>1000</v>
      </c>
      <c r="C102" s="969">
        <f>C12+C89</f>
        <v>8429837</v>
      </c>
      <c r="D102" s="979"/>
      <c r="E102" s="941"/>
      <c r="F102" s="941"/>
      <c r="G102" s="969">
        <f>G12</f>
        <v>168675</v>
      </c>
      <c r="H102" s="980"/>
      <c r="I102" s="941"/>
      <c r="J102" s="941"/>
      <c r="K102" s="980"/>
    </row>
    <row r="103" spans="1:11">
      <c r="A103" s="781" t="s">
        <v>403</v>
      </c>
      <c r="B103" s="783">
        <v>2000</v>
      </c>
      <c r="C103" s="970">
        <f t="shared" ref="C103:C108" si="20">C13</f>
        <v>3284172</v>
      </c>
      <c r="D103" s="970">
        <f>D13</f>
        <v>1741417</v>
      </c>
      <c r="E103" s="942"/>
      <c r="F103" s="970">
        <f>F13</f>
        <v>95296</v>
      </c>
      <c r="G103" s="970">
        <f>G13</f>
        <v>155132</v>
      </c>
      <c r="H103" s="970">
        <f>H13</f>
        <v>0</v>
      </c>
      <c r="I103" s="941"/>
      <c r="J103" s="970">
        <f>J13</f>
        <v>279379</v>
      </c>
      <c r="K103" s="981">
        <f>K13</f>
        <v>0</v>
      </c>
    </row>
    <row r="104" spans="1:11">
      <c r="A104" s="781" t="s">
        <v>395</v>
      </c>
      <c r="B104" s="783">
        <v>3000</v>
      </c>
      <c r="C104" s="970">
        <f t="shared" si="20"/>
        <v>78250</v>
      </c>
      <c r="D104" s="970">
        <f>D14</f>
        <v>0</v>
      </c>
      <c r="E104" s="979"/>
      <c r="F104" s="970">
        <f>F14</f>
        <v>0</v>
      </c>
      <c r="G104" s="970">
        <f>G14</f>
        <v>690</v>
      </c>
      <c r="H104" s="975"/>
      <c r="I104" s="941"/>
      <c r="J104" s="941"/>
      <c r="K104" s="975"/>
    </row>
    <row r="105" spans="1:11">
      <c r="A105" s="781" t="s">
        <v>1695</v>
      </c>
      <c r="B105" s="783">
        <v>4000</v>
      </c>
      <c r="C105" s="970">
        <f t="shared" si="20"/>
        <v>404328</v>
      </c>
      <c r="D105" s="970">
        <f>D15</f>
        <v>0</v>
      </c>
      <c r="E105" s="970">
        <f t="shared" ref="E105:H105" si="21">E15</f>
        <v>0</v>
      </c>
      <c r="F105" s="970">
        <f t="shared" si="21"/>
        <v>84273</v>
      </c>
      <c r="G105" s="970">
        <f t="shared" si="21"/>
        <v>0</v>
      </c>
      <c r="H105" s="970">
        <f t="shared" si="21"/>
        <v>0</v>
      </c>
      <c r="I105" s="941"/>
      <c r="J105" s="982">
        <f t="shared" ref="J105:K109" si="22">J15</f>
        <v>0</v>
      </c>
      <c r="K105" s="970">
        <f t="shared" si="22"/>
        <v>0</v>
      </c>
    </row>
    <row r="106" spans="1:11">
      <c r="A106" s="781" t="s">
        <v>396</v>
      </c>
      <c r="B106" s="783">
        <v>5000</v>
      </c>
      <c r="C106" s="970">
        <f t="shared" si="20"/>
        <v>0</v>
      </c>
      <c r="D106" s="970">
        <f t="shared" ref="D106:G106" si="23">D16</f>
        <v>0</v>
      </c>
      <c r="E106" s="970">
        <f t="shared" si="23"/>
        <v>762462</v>
      </c>
      <c r="F106" s="970">
        <f t="shared" si="23"/>
        <v>0</v>
      </c>
      <c r="G106" s="970">
        <f t="shared" si="23"/>
        <v>0</v>
      </c>
      <c r="H106" s="983"/>
      <c r="I106" s="941"/>
      <c r="J106" s="984">
        <f t="shared" si="22"/>
        <v>0</v>
      </c>
      <c r="K106" s="970">
        <f t="shared" si="22"/>
        <v>0</v>
      </c>
    </row>
    <row r="107" spans="1:11" ht="15" thickBot="1">
      <c r="A107" s="824" t="s">
        <v>48</v>
      </c>
      <c r="B107" s="825"/>
      <c r="C107" s="958">
        <f>SUM(C102:C106)</f>
        <v>12196587</v>
      </c>
      <c r="D107" s="958">
        <f t="shared" ref="D107:H107" si="24">D17</f>
        <v>1741417</v>
      </c>
      <c r="E107" s="958">
        <f t="shared" si="24"/>
        <v>762462</v>
      </c>
      <c r="F107" s="958">
        <f t="shared" si="24"/>
        <v>179569</v>
      </c>
      <c r="G107" s="958">
        <f t="shared" si="24"/>
        <v>324497</v>
      </c>
      <c r="H107" s="958">
        <f t="shared" si="24"/>
        <v>0</v>
      </c>
      <c r="I107" s="941"/>
      <c r="J107" s="958">
        <f t="shared" si="22"/>
        <v>279379</v>
      </c>
      <c r="K107" s="958">
        <f t="shared" si="22"/>
        <v>0</v>
      </c>
    </row>
    <row r="108" spans="1:11" ht="17" thickTop="1">
      <c r="A108" s="844" t="s">
        <v>1307</v>
      </c>
      <c r="B108" s="845">
        <v>4180</v>
      </c>
      <c r="C108" s="969">
        <f t="shared" si="20"/>
        <v>3649093</v>
      </c>
      <c r="D108" s="969">
        <f t="shared" ref="D108:H108" si="25">D18</f>
        <v>0</v>
      </c>
      <c r="E108" s="969">
        <f t="shared" si="25"/>
        <v>0</v>
      </c>
      <c r="F108" s="969">
        <f t="shared" si="25"/>
        <v>0</v>
      </c>
      <c r="G108" s="969">
        <f t="shared" si="25"/>
        <v>0</v>
      </c>
      <c r="H108" s="969">
        <f t="shared" si="25"/>
        <v>0</v>
      </c>
      <c r="I108" s="941"/>
      <c r="J108" s="969">
        <f t="shared" si="22"/>
        <v>0</v>
      </c>
      <c r="K108" s="969">
        <f t="shared" si="22"/>
        <v>0</v>
      </c>
    </row>
    <row r="109" spans="1:11" ht="15" thickBot="1">
      <c r="A109" s="824" t="s">
        <v>449</v>
      </c>
      <c r="B109" s="825"/>
      <c r="C109" s="958">
        <f>SUM(C107:C108)</f>
        <v>15845680</v>
      </c>
      <c r="D109" s="958">
        <f t="shared" ref="D109:H109" si="26">D19</f>
        <v>1741417</v>
      </c>
      <c r="E109" s="958">
        <f t="shared" si="26"/>
        <v>762462</v>
      </c>
      <c r="F109" s="958">
        <f t="shared" si="26"/>
        <v>179569</v>
      </c>
      <c r="G109" s="958">
        <f t="shared" si="26"/>
        <v>324497</v>
      </c>
      <c r="H109" s="958">
        <f t="shared" si="26"/>
        <v>0</v>
      </c>
      <c r="I109" s="941"/>
      <c r="J109" s="958">
        <f t="shared" si="22"/>
        <v>279379</v>
      </c>
      <c r="K109" s="958">
        <f t="shared" si="22"/>
        <v>0</v>
      </c>
    </row>
    <row r="110" spans="1:11" ht="18" thickTop="1" thickBot="1">
      <c r="A110" s="2118" t="s">
        <v>1308</v>
      </c>
      <c r="B110" s="2119"/>
      <c r="C110" s="985">
        <f>C98-C107</f>
        <v>-610596</v>
      </c>
      <c r="D110" s="985">
        <f t="shared" ref="D110:K110" si="27">D20</f>
        <v>530662</v>
      </c>
      <c r="E110" s="985">
        <f t="shared" si="27"/>
        <v>-115260</v>
      </c>
      <c r="F110" s="985">
        <f t="shared" si="27"/>
        <v>2826</v>
      </c>
      <c r="G110" s="985">
        <f t="shared" si="27"/>
        <v>75784</v>
      </c>
      <c r="H110" s="985">
        <f t="shared" si="27"/>
        <v>0</v>
      </c>
      <c r="I110" s="985">
        <f t="shared" si="27"/>
        <v>42574</v>
      </c>
      <c r="J110" s="985">
        <f t="shared" si="27"/>
        <v>18095</v>
      </c>
      <c r="K110" s="985">
        <f t="shared" si="27"/>
        <v>952</v>
      </c>
    </row>
    <row r="111" spans="1:11" ht="15" thickTop="1">
      <c r="A111" s="2120" t="s">
        <v>1666</v>
      </c>
      <c r="B111" s="2121"/>
      <c r="C111" s="965"/>
      <c r="D111" s="966"/>
      <c r="E111" s="966"/>
      <c r="F111" s="966"/>
      <c r="G111" s="966"/>
      <c r="H111" s="966"/>
      <c r="I111" s="966"/>
      <c r="J111" s="966"/>
      <c r="K111" s="978"/>
    </row>
    <row r="112" spans="1:11">
      <c r="A112" s="1289" t="s">
        <v>538</v>
      </c>
      <c r="B112" s="1290"/>
      <c r="C112" s="941"/>
      <c r="D112" s="941"/>
      <c r="E112" s="941"/>
      <c r="F112" s="941"/>
      <c r="G112" s="941"/>
      <c r="H112" s="941"/>
      <c r="I112" s="941"/>
      <c r="J112" s="941"/>
      <c r="K112" s="941"/>
    </row>
    <row r="113" spans="1:11" ht="15" thickBot="1">
      <c r="A113" s="2124" t="s">
        <v>320</v>
      </c>
      <c r="B113" s="2125"/>
      <c r="C113" s="987">
        <f>C44</f>
        <v>200000</v>
      </c>
      <c r="D113" s="987">
        <f t="shared" ref="D113:K113" si="28">D44</f>
        <v>4002095</v>
      </c>
      <c r="E113" s="987">
        <f t="shared" si="28"/>
        <v>89744</v>
      </c>
      <c r="F113" s="987">
        <f t="shared" si="28"/>
        <v>0</v>
      </c>
      <c r="G113" s="987">
        <f t="shared" si="28"/>
        <v>0</v>
      </c>
      <c r="H113" s="987">
        <f t="shared" si="28"/>
        <v>0</v>
      </c>
      <c r="I113" s="987">
        <f t="shared" si="28"/>
        <v>4002095</v>
      </c>
      <c r="J113" s="987">
        <f t="shared" si="28"/>
        <v>0</v>
      </c>
      <c r="K113" s="987">
        <f t="shared" si="28"/>
        <v>0</v>
      </c>
    </row>
    <row r="114" spans="1:11" ht="15" thickTop="1">
      <c r="A114" s="2122" t="s">
        <v>105</v>
      </c>
      <c r="B114" s="2123"/>
      <c r="C114" s="941"/>
      <c r="D114" s="941"/>
      <c r="E114" s="941"/>
      <c r="F114" s="941"/>
      <c r="G114" s="941"/>
      <c r="H114" s="941"/>
      <c r="I114" s="941"/>
      <c r="J114" s="941"/>
      <c r="K114" s="941"/>
    </row>
    <row r="115" spans="1:11" ht="15" thickBot="1">
      <c r="A115" s="2110" t="s">
        <v>386</v>
      </c>
      <c r="B115" s="2111"/>
      <c r="C115" s="987">
        <f>C76</f>
        <v>0</v>
      </c>
      <c r="D115" s="987">
        <f t="shared" ref="D115:K115" si="29">D76</f>
        <v>0</v>
      </c>
      <c r="E115" s="987">
        <f t="shared" si="29"/>
        <v>0</v>
      </c>
      <c r="F115" s="987">
        <f t="shared" si="29"/>
        <v>0</v>
      </c>
      <c r="G115" s="987">
        <f t="shared" si="29"/>
        <v>0</v>
      </c>
      <c r="H115" s="987">
        <f t="shared" si="29"/>
        <v>0</v>
      </c>
      <c r="I115" s="987">
        <f t="shared" si="29"/>
        <v>4202095</v>
      </c>
      <c r="J115" s="987">
        <f t="shared" si="29"/>
        <v>0</v>
      </c>
      <c r="K115" s="987">
        <f t="shared" si="29"/>
        <v>0</v>
      </c>
    </row>
    <row r="116" spans="1:11" ht="16" thickTop="1" thickBot="1">
      <c r="A116" s="2112" t="s">
        <v>1068</v>
      </c>
      <c r="B116" s="2113"/>
      <c r="C116" s="987">
        <f>C77</f>
        <v>200000</v>
      </c>
      <c r="D116" s="987">
        <f t="shared" ref="D116:K116" si="30">D77</f>
        <v>4002095</v>
      </c>
      <c r="E116" s="987">
        <f t="shared" si="30"/>
        <v>89744</v>
      </c>
      <c r="F116" s="987">
        <f t="shared" si="30"/>
        <v>0</v>
      </c>
      <c r="G116" s="987">
        <f t="shared" si="30"/>
        <v>0</v>
      </c>
      <c r="H116" s="987">
        <f t="shared" si="30"/>
        <v>0</v>
      </c>
      <c r="I116" s="987">
        <f t="shared" si="30"/>
        <v>-200000</v>
      </c>
      <c r="J116" s="987">
        <f t="shared" si="30"/>
        <v>0</v>
      </c>
      <c r="K116" s="987">
        <f t="shared" si="30"/>
        <v>0</v>
      </c>
    </row>
    <row r="117" spans="1:11" ht="16" thickTop="1" thickBot="1">
      <c r="A117" s="2114" t="str">
        <f>"Fund Balances (All sources with Student Activity Funds) - June 30, "&amp;'AFR21'!E2&amp;""</f>
        <v>Fund Balances (All sources with Student Activity Funds) - June 30, 2021</v>
      </c>
      <c r="B117" s="2115"/>
      <c r="C117" s="958">
        <f>C81+C91</f>
        <v>7770616</v>
      </c>
      <c r="D117" s="958">
        <f t="shared" ref="D117:K117" si="31">D81+D91</f>
        <v>6460269</v>
      </c>
      <c r="E117" s="958">
        <f t="shared" si="31"/>
        <v>284989</v>
      </c>
      <c r="F117" s="958">
        <f t="shared" si="31"/>
        <v>763298</v>
      </c>
      <c r="G117" s="958">
        <f t="shared" si="31"/>
        <v>551093</v>
      </c>
      <c r="H117" s="958">
        <f t="shared" si="31"/>
        <v>0</v>
      </c>
      <c r="I117" s="958">
        <f t="shared" si="31"/>
        <v>1359643</v>
      </c>
      <c r="J117" s="958">
        <f t="shared" si="31"/>
        <v>305047</v>
      </c>
      <c r="K117" s="958">
        <f t="shared" si="31"/>
        <v>68834</v>
      </c>
    </row>
    <row r="118" spans="1:11" ht="15" thickTop="1"/>
  </sheetData>
  <sheetProtection algorithmName="SHA-512" hashValue="D0/Qpjm9h4U7NkJoAaTkxpqykKyCwhpUotcqQ4ilFjmztJ4z4QPlXgyNIQBT4b73YK2jGqhT/zvIebv3A+DuRQ==" saltValue="tkz4L/wYOWeQ/YdSgwZmiw==" spinCount="100000" sheet="1" objects="1" scenarios="1"/>
  <mergeCells count="28">
    <mergeCell ref="A1:A2"/>
    <mergeCell ref="A20:B20"/>
    <mergeCell ref="A80:B80"/>
    <mergeCell ref="A23:B23"/>
    <mergeCell ref="A32:B32"/>
    <mergeCell ref="A3:B3"/>
    <mergeCell ref="A11:B11"/>
    <mergeCell ref="A21:B21"/>
    <mergeCell ref="A44:B44"/>
    <mergeCell ref="A45:B45"/>
    <mergeCell ref="A46:B46"/>
    <mergeCell ref="A86:B86"/>
    <mergeCell ref="A88:B88"/>
    <mergeCell ref="A90:B90"/>
    <mergeCell ref="A91:B91"/>
    <mergeCell ref="A76:B76"/>
    <mergeCell ref="A77:B77"/>
    <mergeCell ref="A81:B81"/>
    <mergeCell ref="A78:B78"/>
    <mergeCell ref="A115:B115"/>
    <mergeCell ref="A116:B116"/>
    <mergeCell ref="A117:B117"/>
    <mergeCell ref="A93:B93"/>
    <mergeCell ref="A101:B101"/>
    <mergeCell ref="A110:B110"/>
    <mergeCell ref="A111:B111"/>
    <mergeCell ref="A114:B114"/>
    <mergeCell ref="A113:B113"/>
  </mergeCells>
  <phoneticPr fontId="18" type="noConversion"/>
  <printOptions headings="1"/>
  <pageMargins left="0.21" right="0" top="0.8" bottom="0.48" header="0.19" footer="0.19"/>
  <pageSetup scale="73" firstPageNumber="7" orientation="landscape" useFirstPageNumber="1" r:id="rId1"/>
  <headerFooter alignWithMargins="0">
    <oddHeader>&amp;L&amp;8Page &amp;P&amp;C&amp;"Arial,Bold"&amp;9BASIC FINANCIAL STATEMENT
STATEMENT OF REVENUES RECEIVED/REVENUES, EXPENDITURES/DISBURSED/EXPENDITURES, OTHER 
SOURCES (USES) AND CHANGES IN FUND BALANCE
ALL FUNDS - FOR THE YEAR ENDING JUNE 30, 2021 &amp;R&amp;8Page &amp;P</oddHeader>
  </headerFooter>
  <rowBreaks count="1" manualBreakCount="1">
    <brk id="45" max="16383" man="1"/>
  </rowBreaks>
  <drawing r:id="rId2"/>
  <mc:AlternateContent xmlns:mc="http://schemas.openxmlformats.org/markup-compatibility/2006">
    <mc:Choice Requires="v">
      <legacyDrawing r:id="rId3"/>
    </mc:Choice>
  </mc:AlternateContent>
</worksheet>
</file>

<file path=xl/worksheets/sheet8.xml><?xml version="1.0" encoding="utf-8"?>
<worksheet xmlns="http://purl.oclc.org/ooxml/spreadsheetml/main" xmlns:r="http://purl.oclc.org/ooxml/officeDocument/relationships" xmlns:xdr="http://purl.oclc.org/ooxml/drawingml/spreadsheetDrawing" xmlns:x14="http://schemas.microsoft.com/office/spreadsheetml/2009/9/main"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L281"/>
  <sheetViews>
    <sheetView showGridLines="0" defaultGridColor="0" colorId="8" zoomScaleNormal="100" zoomScaleSheetLayoutView="75" workbookViewId="0">
      <pane ySplit="2" topLeftCell="A171" activePane="bottomLeft" state="frozen"/>
      <selection pane="bottomLeft" activeCell="C267" sqref="C267"/>
    </sheetView>
  </sheetViews>
  <sheetFormatPr baseColWidth="10" defaultColWidth="9.1640625" defaultRowHeight="14"/>
  <cols>
    <col min="1" max="1" width="54.1640625" style="478" customWidth="1"/>
    <col min="2" max="2" width="4.6640625" style="479" customWidth="1"/>
    <col min="3" max="11" width="13.6640625" style="349" customWidth="1"/>
    <col min="12" max="16384" width="9.1640625" style="349"/>
  </cols>
  <sheetData>
    <row r="1" spans="1:12">
      <c r="A1" s="2128" t="s">
        <v>1370</v>
      </c>
      <c r="B1" s="404"/>
      <c r="C1" s="405" t="s">
        <v>371</v>
      </c>
      <c r="D1" s="405" t="s">
        <v>372</v>
      </c>
      <c r="E1" s="405" t="s">
        <v>373</v>
      </c>
      <c r="F1" s="405" t="s">
        <v>374</v>
      </c>
      <c r="G1" s="405" t="s">
        <v>375</v>
      </c>
      <c r="H1" s="405" t="s">
        <v>376</v>
      </c>
      <c r="I1" s="405" t="s">
        <v>377</v>
      </c>
      <c r="J1" s="405" t="s">
        <v>378</v>
      </c>
      <c r="K1" s="405" t="s">
        <v>691</v>
      </c>
    </row>
    <row r="2" spans="1:12" ht="39">
      <c r="A2" s="2129"/>
      <c r="B2" s="452" t="s">
        <v>324</v>
      </c>
      <c r="C2" s="453" t="s">
        <v>1047</v>
      </c>
      <c r="D2" s="453" t="s">
        <v>792</v>
      </c>
      <c r="E2" s="453" t="s">
        <v>384</v>
      </c>
      <c r="F2" s="453" t="s">
        <v>137</v>
      </c>
      <c r="G2" s="453" t="s">
        <v>905</v>
      </c>
      <c r="H2" s="453" t="s">
        <v>383</v>
      </c>
      <c r="I2" s="453" t="s">
        <v>353</v>
      </c>
      <c r="J2" s="453" t="s">
        <v>382</v>
      </c>
      <c r="K2" s="453" t="s">
        <v>139</v>
      </c>
    </row>
    <row r="3" spans="1:12" ht="16.75" customHeight="1">
      <c r="A3" s="784" t="s">
        <v>110</v>
      </c>
      <c r="B3" s="785"/>
      <c r="C3" s="786"/>
      <c r="D3" s="786"/>
      <c r="E3" s="786"/>
      <c r="F3" s="787"/>
      <c r="G3" s="788"/>
      <c r="H3" s="787"/>
      <c r="I3" s="787"/>
      <c r="J3" s="787"/>
      <c r="K3" s="789"/>
    </row>
    <row r="4" spans="1:12" ht="15.75" customHeight="1">
      <c r="A4" s="793" t="s">
        <v>325</v>
      </c>
      <c r="B4" s="783">
        <v>1100</v>
      </c>
      <c r="C4" s="454"/>
      <c r="D4" s="454"/>
      <c r="E4" s="454"/>
      <c r="F4" s="455"/>
      <c r="G4" s="456"/>
      <c r="H4" s="457"/>
      <c r="I4" s="457"/>
      <c r="J4" s="457"/>
      <c r="K4" s="457"/>
    </row>
    <row r="5" spans="1:12" ht="16">
      <c r="A5" s="424" t="s">
        <v>1314</v>
      </c>
      <c r="B5" s="458"/>
      <c r="C5" s="950">
        <v>9419101</v>
      </c>
      <c r="D5" s="950">
        <v>2237707</v>
      </c>
      <c r="E5" s="939">
        <v>642367</v>
      </c>
      <c r="F5" s="994">
        <v>119729</v>
      </c>
      <c r="G5" s="939">
        <v>114570</v>
      </c>
      <c r="H5" s="939">
        <v>0</v>
      </c>
      <c r="I5" s="939">
        <v>0</v>
      </c>
      <c r="J5" s="940">
        <v>293537</v>
      </c>
      <c r="K5" s="939">
        <v>0</v>
      </c>
    </row>
    <row r="6" spans="1:12" ht="16">
      <c r="A6" s="1381" t="s">
        <v>1315</v>
      </c>
      <c r="B6" s="417">
        <v>1130</v>
      </c>
      <c r="C6" s="939">
        <v>0</v>
      </c>
      <c r="D6" s="939">
        <v>0</v>
      </c>
      <c r="E6" s="945"/>
      <c r="F6" s="945"/>
      <c r="G6" s="941"/>
      <c r="H6" s="941"/>
      <c r="I6" s="941"/>
      <c r="J6" s="941"/>
      <c r="K6" s="941"/>
    </row>
    <row r="7" spans="1:12">
      <c r="A7" s="1381" t="s">
        <v>107</v>
      </c>
      <c r="B7" s="459">
        <v>1140</v>
      </c>
      <c r="C7" s="939">
        <v>588880</v>
      </c>
      <c r="D7" s="939">
        <v>0</v>
      </c>
      <c r="E7" s="941"/>
      <c r="F7" s="940">
        <v>0</v>
      </c>
      <c r="G7" s="940">
        <v>0</v>
      </c>
      <c r="H7" s="940">
        <v>0</v>
      </c>
      <c r="I7" s="941"/>
      <c r="J7" s="941"/>
      <c r="K7" s="941"/>
    </row>
    <row r="8" spans="1:12">
      <c r="A8" s="1381" t="s">
        <v>359</v>
      </c>
      <c r="B8" s="417">
        <v>1150</v>
      </c>
      <c r="C8" s="945"/>
      <c r="D8" s="945"/>
      <c r="E8" s="946"/>
      <c r="F8" s="946"/>
      <c r="G8" s="950">
        <v>274211</v>
      </c>
      <c r="H8" s="941"/>
      <c r="I8" s="941"/>
      <c r="J8" s="941"/>
      <c r="K8" s="941"/>
    </row>
    <row r="9" spans="1:12">
      <c r="A9" s="1382" t="s">
        <v>108</v>
      </c>
      <c r="B9" s="417">
        <v>1160</v>
      </c>
      <c r="C9" s="941"/>
      <c r="D9" s="940">
        <v>0</v>
      </c>
      <c r="E9" s="940">
        <v>0</v>
      </c>
      <c r="F9" s="942"/>
      <c r="G9" s="945"/>
      <c r="H9" s="940">
        <v>0</v>
      </c>
      <c r="I9" s="941"/>
      <c r="J9" s="941"/>
      <c r="K9" s="941"/>
    </row>
    <row r="10" spans="1:12">
      <c r="A10" s="1382" t="s">
        <v>109</v>
      </c>
      <c r="B10" s="417">
        <v>1170</v>
      </c>
      <c r="C10" s="940">
        <v>0</v>
      </c>
      <c r="D10" s="986"/>
      <c r="E10" s="986"/>
      <c r="F10" s="942"/>
      <c r="G10" s="941"/>
      <c r="H10" s="941"/>
      <c r="I10" s="941"/>
      <c r="J10" s="941"/>
      <c r="K10" s="941"/>
    </row>
    <row r="11" spans="1:12">
      <c r="A11" s="1382" t="s">
        <v>360</v>
      </c>
      <c r="B11" s="460">
        <v>1190</v>
      </c>
      <c r="C11" s="995">
        <v>0</v>
      </c>
      <c r="D11" s="939">
        <v>0</v>
      </c>
      <c r="E11" s="939">
        <v>0</v>
      </c>
      <c r="F11" s="939">
        <v>0</v>
      </c>
      <c r="G11" s="939">
        <v>0</v>
      </c>
      <c r="H11" s="939">
        <v>0</v>
      </c>
      <c r="I11" s="939">
        <v>0</v>
      </c>
      <c r="J11" s="940">
        <v>0</v>
      </c>
      <c r="K11" s="939">
        <v>0</v>
      </c>
      <c r="L11" s="461"/>
    </row>
    <row r="12" spans="1:12" ht="12.75" customHeight="1" thickBot="1">
      <c r="A12" s="822" t="s">
        <v>29</v>
      </c>
      <c r="B12" s="823"/>
      <c r="C12" s="996">
        <f t="shared" ref="C12:K12" si="0">SUM(C5:C11)</f>
        <v>10007981</v>
      </c>
      <c r="D12" s="996">
        <f t="shared" si="0"/>
        <v>2237707</v>
      </c>
      <c r="E12" s="996">
        <f t="shared" si="0"/>
        <v>642367</v>
      </c>
      <c r="F12" s="996">
        <f t="shared" si="0"/>
        <v>119729</v>
      </c>
      <c r="G12" s="996">
        <f t="shared" si="0"/>
        <v>388781</v>
      </c>
      <c r="H12" s="996">
        <f t="shared" si="0"/>
        <v>0</v>
      </c>
      <c r="I12" s="996">
        <f t="shared" si="0"/>
        <v>0</v>
      </c>
      <c r="J12" s="996">
        <f t="shared" si="0"/>
        <v>293537</v>
      </c>
      <c r="K12" s="958">
        <f t="shared" si="0"/>
        <v>0</v>
      </c>
    </row>
    <row r="13" spans="1:12" ht="15.75" customHeight="1" thickTop="1">
      <c r="A13" s="794" t="s">
        <v>397</v>
      </c>
      <c r="B13" s="795">
        <v>1200</v>
      </c>
      <c r="C13" s="997"/>
      <c r="D13" s="997"/>
      <c r="E13" s="997"/>
      <c r="F13" s="997"/>
      <c r="G13" s="997"/>
      <c r="H13" s="997"/>
      <c r="I13" s="997"/>
      <c r="J13" s="997"/>
      <c r="K13" s="941"/>
    </row>
    <row r="14" spans="1:12">
      <c r="A14" s="1381" t="s">
        <v>3</v>
      </c>
      <c r="B14" s="417">
        <v>1210</v>
      </c>
      <c r="C14" s="995">
        <v>0</v>
      </c>
      <c r="D14" s="939">
        <v>0</v>
      </c>
      <c r="E14" s="939">
        <v>0</v>
      </c>
      <c r="F14" s="939">
        <v>0</v>
      </c>
      <c r="G14" s="939">
        <v>0</v>
      </c>
      <c r="H14" s="939">
        <v>0</v>
      </c>
      <c r="I14" s="939">
        <v>0</v>
      </c>
      <c r="J14" s="940">
        <v>0</v>
      </c>
      <c r="K14" s="939">
        <v>0</v>
      </c>
    </row>
    <row r="15" spans="1:12" ht="12.75" customHeight="1">
      <c r="A15" s="1381" t="s">
        <v>94</v>
      </c>
      <c r="B15" s="417">
        <v>1220</v>
      </c>
      <c r="C15" s="995">
        <v>0</v>
      </c>
      <c r="D15" s="939">
        <v>0</v>
      </c>
      <c r="E15" s="939">
        <v>0</v>
      </c>
      <c r="F15" s="939">
        <v>0</v>
      </c>
      <c r="G15" s="939">
        <v>0</v>
      </c>
      <c r="H15" s="939">
        <v>0</v>
      </c>
      <c r="I15" s="939">
        <v>0</v>
      </c>
      <c r="J15" s="940">
        <v>0</v>
      </c>
      <c r="K15" s="939">
        <v>0</v>
      </c>
    </row>
    <row r="16" spans="1:12" ht="15" customHeight="1">
      <c r="A16" s="1381" t="s">
        <v>1316</v>
      </c>
      <c r="B16" s="459">
        <v>1230</v>
      </c>
      <c r="C16" s="995">
        <v>95659</v>
      </c>
      <c r="D16" s="939">
        <v>0</v>
      </c>
      <c r="E16" s="939">
        <v>0</v>
      </c>
      <c r="F16" s="939">
        <v>0</v>
      </c>
      <c r="G16" s="939">
        <v>3614</v>
      </c>
      <c r="H16" s="939">
        <v>0</v>
      </c>
      <c r="I16" s="939">
        <v>0</v>
      </c>
      <c r="J16" s="940">
        <v>0</v>
      </c>
      <c r="K16" s="939">
        <v>0</v>
      </c>
    </row>
    <row r="17" spans="1:11" ht="12.75" customHeight="1">
      <c r="A17" s="1381" t="s">
        <v>737</v>
      </c>
      <c r="B17" s="417">
        <v>1290</v>
      </c>
      <c r="C17" s="995">
        <v>0</v>
      </c>
      <c r="D17" s="939">
        <v>0</v>
      </c>
      <c r="E17" s="939">
        <v>0</v>
      </c>
      <c r="F17" s="939">
        <v>0</v>
      </c>
      <c r="G17" s="939">
        <v>0</v>
      </c>
      <c r="H17" s="939">
        <v>0</v>
      </c>
      <c r="I17" s="939">
        <v>0</v>
      </c>
      <c r="J17" s="940">
        <v>0</v>
      </c>
      <c r="K17" s="939">
        <v>0</v>
      </c>
    </row>
    <row r="18" spans="1:11" ht="12.75" customHeight="1" thickBot="1">
      <c r="A18" s="824" t="s">
        <v>481</v>
      </c>
      <c r="B18" s="825"/>
      <c r="C18" s="998">
        <f>SUM(C14:C17)</f>
        <v>95659</v>
      </c>
      <c r="D18" s="998">
        <f t="shared" ref="D18:K18" si="1">SUM(D14:D17)</f>
        <v>0</v>
      </c>
      <c r="E18" s="998">
        <f t="shared" si="1"/>
        <v>0</v>
      </c>
      <c r="F18" s="998">
        <f t="shared" si="1"/>
        <v>0</v>
      </c>
      <c r="G18" s="998">
        <f t="shared" si="1"/>
        <v>3614</v>
      </c>
      <c r="H18" s="998">
        <f t="shared" si="1"/>
        <v>0</v>
      </c>
      <c r="I18" s="998">
        <f t="shared" si="1"/>
        <v>0</v>
      </c>
      <c r="J18" s="998">
        <f t="shared" si="1"/>
        <v>0</v>
      </c>
      <c r="K18" s="999">
        <f t="shared" si="1"/>
        <v>0</v>
      </c>
    </row>
    <row r="19" spans="1:11" ht="15.75" customHeight="1" thickTop="1">
      <c r="A19" s="794" t="s">
        <v>398</v>
      </c>
      <c r="B19" s="795">
        <v>1300</v>
      </c>
      <c r="C19" s="1000"/>
      <c r="D19" s="1000"/>
      <c r="E19" s="1000"/>
      <c r="F19" s="1000"/>
      <c r="G19" s="997"/>
      <c r="H19" s="1000"/>
      <c r="I19" s="1000"/>
      <c r="J19" s="1000"/>
      <c r="K19" s="1001"/>
    </row>
    <row r="20" spans="1:11">
      <c r="A20" s="1381" t="s">
        <v>970</v>
      </c>
      <c r="B20" s="417">
        <v>1311</v>
      </c>
      <c r="C20" s="939">
        <v>275</v>
      </c>
      <c r="D20" s="941"/>
      <c r="E20" s="941"/>
      <c r="F20" s="941"/>
      <c r="G20" s="941"/>
      <c r="H20" s="941"/>
      <c r="I20" s="941"/>
      <c r="J20" s="941"/>
      <c r="K20" s="941"/>
    </row>
    <row r="21" spans="1:11" ht="12.75" customHeight="1">
      <c r="A21" s="1381" t="s">
        <v>759</v>
      </c>
      <c r="B21" s="417">
        <v>1312</v>
      </c>
      <c r="C21" s="995">
        <v>0</v>
      </c>
      <c r="D21" s="941"/>
      <c r="E21" s="941"/>
      <c r="F21" s="941"/>
      <c r="G21" s="941"/>
      <c r="H21" s="941"/>
      <c r="I21" s="941"/>
      <c r="J21" s="941"/>
      <c r="K21" s="941"/>
    </row>
    <row r="22" spans="1:11" ht="12.75" customHeight="1">
      <c r="A22" s="1381" t="s">
        <v>971</v>
      </c>
      <c r="B22" s="417">
        <v>1313</v>
      </c>
      <c r="C22" s="995">
        <v>0</v>
      </c>
      <c r="D22" s="941"/>
      <c r="E22" s="941"/>
      <c r="F22" s="941"/>
      <c r="G22" s="941"/>
      <c r="H22" s="941"/>
      <c r="I22" s="941"/>
      <c r="J22" s="941"/>
      <c r="K22" s="941"/>
    </row>
    <row r="23" spans="1:11" ht="12.75" customHeight="1">
      <c r="A23" s="1381" t="s">
        <v>972</v>
      </c>
      <c r="B23" s="417">
        <v>1314</v>
      </c>
      <c r="C23" s="961">
        <v>0</v>
      </c>
      <c r="D23" s="941"/>
      <c r="E23" s="941"/>
      <c r="F23" s="941"/>
      <c r="G23" s="941"/>
      <c r="H23" s="941"/>
      <c r="I23" s="941"/>
      <c r="J23" s="941"/>
      <c r="K23" s="941"/>
    </row>
    <row r="24" spans="1:11" ht="12.75" customHeight="1">
      <c r="A24" s="1381" t="s">
        <v>932</v>
      </c>
      <c r="B24" s="417">
        <v>1321</v>
      </c>
      <c r="C24" s="995">
        <v>28570</v>
      </c>
      <c r="D24" s="941"/>
      <c r="E24" s="941"/>
      <c r="F24" s="941"/>
      <c r="G24" s="941"/>
      <c r="H24" s="941"/>
      <c r="I24" s="941"/>
      <c r="J24" s="941"/>
      <c r="K24" s="941"/>
    </row>
    <row r="25" spans="1:11" ht="12.75" customHeight="1">
      <c r="A25" s="1381" t="s">
        <v>760</v>
      </c>
      <c r="B25" s="417">
        <v>1322</v>
      </c>
      <c r="C25" s="995">
        <v>0</v>
      </c>
      <c r="D25" s="941"/>
      <c r="E25" s="941"/>
      <c r="F25" s="941"/>
      <c r="G25" s="941"/>
      <c r="H25" s="941"/>
      <c r="I25" s="941"/>
      <c r="J25" s="941"/>
      <c r="K25" s="941"/>
    </row>
    <row r="26" spans="1:11" ht="12.75" customHeight="1">
      <c r="A26" s="1381" t="s">
        <v>998</v>
      </c>
      <c r="B26" s="417">
        <v>1323</v>
      </c>
      <c r="C26" s="995">
        <v>0</v>
      </c>
      <c r="D26" s="941"/>
      <c r="E26" s="941"/>
      <c r="F26" s="941"/>
      <c r="G26" s="941"/>
      <c r="H26" s="941"/>
      <c r="I26" s="941"/>
      <c r="J26" s="941"/>
      <c r="K26" s="941"/>
    </row>
    <row r="27" spans="1:11" ht="12.75" customHeight="1">
      <c r="A27" s="1381" t="s">
        <v>928</v>
      </c>
      <c r="B27" s="417">
        <v>1324</v>
      </c>
      <c r="C27" s="961">
        <v>0</v>
      </c>
      <c r="D27" s="941"/>
      <c r="E27" s="941"/>
      <c r="F27" s="941"/>
      <c r="G27" s="941"/>
      <c r="H27" s="941"/>
      <c r="I27" s="941"/>
      <c r="J27" s="941"/>
      <c r="K27" s="941"/>
    </row>
    <row r="28" spans="1:11" ht="12.75" customHeight="1">
      <c r="A28" s="1381" t="s">
        <v>929</v>
      </c>
      <c r="B28" s="417">
        <v>1331</v>
      </c>
      <c r="C28" s="995">
        <v>0</v>
      </c>
      <c r="D28" s="941"/>
      <c r="E28" s="941"/>
      <c r="F28" s="941"/>
      <c r="G28" s="941"/>
      <c r="H28" s="941"/>
      <c r="I28" s="941"/>
      <c r="J28" s="941"/>
      <c r="K28" s="941"/>
    </row>
    <row r="29" spans="1:11" ht="12.75" customHeight="1">
      <c r="A29" s="1381" t="s">
        <v>761</v>
      </c>
      <c r="B29" s="417">
        <v>1332</v>
      </c>
      <c r="C29" s="995">
        <v>0</v>
      </c>
      <c r="D29" s="941"/>
      <c r="E29" s="941"/>
      <c r="F29" s="941"/>
      <c r="G29" s="941"/>
      <c r="H29" s="941"/>
      <c r="I29" s="941"/>
      <c r="J29" s="941"/>
      <c r="K29" s="941"/>
    </row>
    <row r="30" spans="1:11" ht="12.75" customHeight="1">
      <c r="A30" s="1381" t="s">
        <v>931</v>
      </c>
      <c r="B30" s="417">
        <v>1333</v>
      </c>
      <c r="C30" s="995">
        <v>0</v>
      </c>
      <c r="D30" s="941"/>
      <c r="E30" s="941"/>
      <c r="F30" s="941"/>
      <c r="G30" s="941"/>
      <c r="H30" s="941"/>
      <c r="I30" s="941"/>
      <c r="J30" s="941"/>
      <c r="K30" s="941"/>
    </row>
    <row r="31" spans="1:11" ht="12.75" customHeight="1">
      <c r="A31" s="1381" t="s">
        <v>930</v>
      </c>
      <c r="B31" s="417">
        <v>1334</v>
      </c>
      <c r="C31" s="961">
        <v>0</v>
      </c>
      <c r="D31" s="941"/>
      <c r="E31" s="941"/>
      <c r="F31" s="941"/>
      <c r="G31" s="941"/>
      <c r="H31" s="941"/>
      <c r="I31" s="941"/>
      <c r="J31" s="941"/>
      <c r="K31" s="941"/>
    </row>
    <row r="32" spans="1:11" ht="12.75" customHeight="1">
      <c r="A32" s="1381" t="s">
        <v>438</v>
      </c>
      <c r="B32" s="417">
        <v>1341</v>
      </c>
      <c r="C32" s="995">
        <v>0</v>
      </c>
      <c r="D32" s="941"/>
      <c r="E32" s="941"/>
      <c r="F32" s="941"/>
      <c r="G32" s="941"/>
      <c r="H32" s="941"/>
      <c r="I32" s="941"/>
      <c r="J32" s="941"/>
      <c r="K32" s="941"/>
    </row>
    <row r="33" spans="1:11" ht="12.75" customHeight="1">
      <c r="A33" s="1381" t="s">
        <v>762</v>
      </c>
      <c r="B33" s="417">
        <v>1342</v>
      </c>
      <c r="C33" s="995">
        <v>0</v>
      </c>
      <c r="D33" s="941"/>
      <c r="E33" s="941"/>
      <c r="F33" s="941"/>
      <c r="G33" s="941"/>
      <c r="H33" s="941"/>
      <c r="I33" s="941"/>
      <c r="J33" s="941"/>
      <c r="K33" s="941"/>
    </row>
    <row r="34" spans="1:11" ht="12.75" customHeight="1">
      <c r="A34" s="1381" t="s">
        <v>439</v>
      </c>
      <c r="B34" s="417">
        <v>1343</v>
      </c>
      <c r="C34" s="995">
        <v>0</v>
      </c>
      <c r="D34" s="941"/>
      <c r="E34" s="941"/>
      <c r="F34" s="941"/>
      <c r="G34" s="941"/>
      <c r="H34" s="941"/>
      <c r="I34" s="941"/>
      <c r="J34" s="941"/>
      <c r="K34" s="941"/>
    </row>
    <row r="35" spans="1:11" ht="12.75" customHeight="1">
      <c r="A35" s="1381" t="s">
        <v>437</v>
      </c>
      <c r="B35" s="417">
        <v>1344</v>
      </c>
      <c r="C35" s="961">
        <v>0</v>
      </c>
      <c r="D35" s="941"/>
      <c r="E35" s="941"/>
      <c r="F35" s="941"/>
      <c r="G35" s="941"/>
      <c r="H35" s="941"/>
      <c r="I35" s="941"/>
      <c r="J35" s="941"/>
      <c r="K35" s="941"/>
    </row>
    <row r="36" spans="1:11" ht="12.75" customHeight="1">
      <c r="A36" s="1381" t="s">
        <v>758</v>
      </c>
      <c r="B36" s="417">
        <v>1351</v>
      </c>
      <c r="C36" s="995">
        <v>0</v>
      </c>
      <c r="D36" s="941"/>
      <c r="E36" s="941"/>
      <c r="F36" s="941"/>
      <c r="G36" s="941"/>
      <c r="H36" s="941"/>
      <c r="I36" s="941"/>
      <c r="J36" s="941"/>
      <c r="K36" s="941"/>
    </row>
    <row r="37" spans="1:11" ht="12.75" customHeight="1">
      <c r="A37" s="1381" t="s">
        <v>763</v>
      </c>
      <c r="B37" s="417">
        <v>1352</v>
      </c>
      <c r="C37" s="995">
        <v>0</v>
      </c>
      <c r="D37" s="941"/>
      <c r="E37" s="941"/>
      <c r="F37" s="941"/>
      <c r="G37" s="941"/>
      <c r="H37" s="941"/>
      <c r="I37" s="941"/>
      <c r="J37" s="941"/>
      <c r="K37" s="941"/>
    </row>
    <row r="38" spans="1:11" ht="12.75" customHeight="1">
      <c r="A38" s="1381" t="s">
        <v>535</v>
      </c>
      <c r="B38" s="417">
        <v>1353</v>
      </c>
      <c r="C38" s="995">
        <v>0</v>
      </c>
      <c r="D38" s="941"/>
      <c r="E38" s="941"/>
      <c r="F38" s="941"/>
      <c r="G38" s="941"/>
      <c r="H38" s="941"/>
      <c r="I38" s="941"/>
      <c r="J38" s="941"/>
      <c r="K38" s="941"/>
    </row>
    <row r="39" spans="1:11" ht="12.75" customHeight="1">
      <c r="A39" s="759" t="s">
        <v>536</v>
      </c>
      <c r="B39" s="462">
        <v>1354</v>
      </c>
      <c r="C39" s="961">
        <v>0</v>
      </c>
      <c r="D39" s="941"/>
      <c r="E39" s="941"/>
      <c r="F39" s="941"/>
      <c r="G39" s="941"/>
      <c r="H39" s="941"/>
      <c r="I39" s="941"/>
      <c r="J39" s="941"/>
      <c r="K39" s="941"/>
    </row>
    <row r="40" spans="1:11" ht="12.75" customHeight="1" thickBot="1">
      <c r="A40" s="824" t="s">
        <v>482</v>
      </c>
      <c r="B40" s="825"/>
      <c r="C40" s="958">
        <f>SUM(C20:C39)</f>
        <v>28845</v>
      </c>
      <c r="D40" s="941"/>
      <c r="E40" s="941"/>
      <c r="F40" s="941"/>
      <c r="G40" s="941"/>
      <c r="H40" s="941"/>
      <c r="I40" s="941"/>
      <c r="J40" s="941"/>
      <c r="K40" s="941"/>
    </row>
    <row r="41" spans="1:11" ht="15.75" customHeight="1" thickTop="1">
      <c r="A41" s="794" t="s">
        <v>230</v>
      </c>
      <c r="B41" s="795">
        <v>1400</v>
      </c>
      <c r="C41" s="941"/>
      <c r="D41" s="941"/>
      <c r="E41" s="941"/>
      <c r="F41" s="980"/>
      <c r="G41" s="941"/>
      <c r="H41" s="941"/>
      <c r="I41" s="941"/>
      <c r="J41" s="941"/>
      <c r="K41" s="941"/>
    </row>
    <row r="42" spans="1:11" ht="12.75" customHeight="1">
      <c r="A42" s="1381" t="s">
        <v>973</v>
      </c>
      <c r="B42" s="417">
        <v>1411</v>
      </c>
      <c r="C42" s="941"/>
      <c r="D42" s="941"/>
      <c r="E42" s="941"/>
      <c r="F42" s="950">
        <v>0</v>
      </c>
      <c r="G42" s="941"/>
      <c r="H42" s="941"/>
      <c r="I42" s="941"/>
      <c r="J42" s="941"/>
      <c r="K42" s="941"/>
    </row>
    <row r="43" spans="1:11" ht="12.75" customHeight="1">
      <c r="A43" s="1381" t="s">
        <v>764</v>
      </c>
      <c r="B43" s="417">
        <v>1412</v>
      </c>
      <c r="C43" s="941"/>
      <c r="D43" s="941"/>
      <c r="E43" s="941"/>
      <c r="F43" s="939">
        <v>0</v>
      </c>
      <c r="G43" s="941"/>
      <c r="H43" s="941"/>
      <c r="I43" s="941"/>
      <c r="J43" s="941"/>
      <c r="K43" s="941"/>
    </row>
    <row r="44" spans="1:11" ht="12.75" customHeight="1">
      <c r="A44" s="1381" t="s">
        <v>330</v>
      </c>
      <c r="B44" s="417">
        <v>1413</v>
      </c>
      <c r="C44" s="941"/>
      <c r="D44" s="941"/>
      <c r="E44" s="941"/>
      <c r="F44" s="939">
        <v>0</v>
      </c>
      <c r="G44" s="941"/>
      <c r="H44" s="941"/>
      <c r="I44" s="941"/>
      <c r="J44" s="941"/>
      <c r="K44" s="941"/>
    </row>
    <row r="45" spans="1:11" ht="12.75" customHeight="1">
      <c r="A45" s="1381" t="s">
        <v>201</v>
      </c>
      <c r="B45" s="417">
        <v>1415</v>
      </c>
      <c r="C45" s="941"/>
      <c r="D45" s="941"/>
      <c r="E45" s="941"/>
      <c r="F45" s="939">
        <v>0</v>
      </c>
      <c r="G45" s="941"/>
      <c r="H45" s="941"/>
      <c r="I45" s="941"/>
      <c r="J45" s="941"/>
      <c r="K45" s="941"/>
    </row>
    <row r="46" spans="1:11" ht="12.75" customHeight="1">
      <c r="A46" s="1381" t="s">
        <v>1065</v>
      </c>
      <c r="B46" s="417">
        <v>1416</v>
      </c>
      <c r="C46" s="941"/>
      <c r="D46" s="941"/>
      <c r="E46" s="941"/>
      <c r="F46" s="940">
        <v>0</v>
      </c>
      <c r="G46" s="941"/>
      <c r="H46" s="941"/>
      <c r="I46" s="941"/>
      <c r="J46" s="941"/>
      <c r="K46" s="941"/>
    </row>
    <row r="47" spans="1:11" ht="12.75" customHeight="1">
      <c r="A47" s="1381" t="s">
        <v>56</v>
      </c>
      <c r="B47" s="417">
        <v>1421</v>
      </c>
      <c r="C47" s="941"/>
      <c r="D47" s="941"/>
      <c r="E47" s="941"/>
      <c r="F47" s="939">
        <v>0</v>
      </c>
      <c r="G47" s="941"/>
      <c r="H47" s="941"/>
      <c r="I47" s="941"/>
      <c r="J47" s="941"/>
      <c r="K47" s="941"/>
    </row>
    <row r="48" spans="1:11" ht="12.75" customHeight="1">
      <c r="A48" s="1381" t="s">
        <v>765</v>
      </c>
      <c r="B48" s="417">
        <v>1422</v>
      </c>
      <c r="C48" s="941"/>
      <c r="D48" s="941"/>
      <c r="E48" s="941"/>
      <c r="F48" s="939">
        <v>0</v>
      </c>
      <c r="G48" s="941"/>
      <c r="H48" s="941"/>
      <c r="I48" s="941"/>
      <c r="J48" s="941"/>
      <c r="K48" s="941"/>
    </row>
    <row r="49" spans="1:11" ht="12.75" customHeight="1">
      <c r="A49" s="1381" t="s">
        <v>57</v>
      </c>
      <c r="B49" s="417">
        <v>1423</v>
      </c>
      <c r="C49" s="941"/>
      <c r="D49" s="941"/>
      <c r="E49" s="941"/>
      <c r="F49" s="939">
        <v>0</v>
      </c>
      <c r="G49" s="941"/>
      <c r="H49" s="941"/>
      <c r="I49" s="941"/>
      <c r="J49" s="941"/>
      <c r="K49" s="941"/>
    </row>
    <row r="50" spans="1:11" ht="12.75" customHeight="1">
      <c r="A50" s="1381" t="s">
        <v>58</v>
      </c>
      <c r="B50" s="417">
        <v>1424</v>
      </c>
      <c r="C50" s="941"/>
      <c r="D50" s="941"/>
      <c r="E50" s="941"/>
      <c r="F50" s="940">
        <v>0</v>
      </c>
      <c r="G50" s="941"/>
      <c r="H50" s="941"/>
      <c r="I50" s="941"/>
      <c r="J50" s="941"/>
      <c r="K50" s="941"/>
    </row>
    <row r="51" spans="1:11" ht="12.75" customHeight="1">
      <c r="A51" s="760" t="s">
        <v>59</v>
      </c>
      <c r="B51" s="463">
        <v>1431</v>
      </c>
      <c r="C51" s="941"/>
      <c r="D51" s="941"/>
      <c r="E51" s="941"/>
      <c r="F51" s="939">
        <v>0</v>
      </c>
      <c r="G51" s="941"/>
      <c r="H51" s="941"/>
      <c r="I51" s="941"/>
      <c r="J51" s="941"/>
      <c r="K51" s="941"/>
    </row>
    <row r="52" spans="1:11" ht="12.75" customHeight="1">
      <c r="A52" s="760" t="s">
        <v>1002</v>
      </c>
      <c r="B52" s="463">
        <v>1432</v>
      </c>
      <c r="C52" s="941"/>
      <c r="D52" s="941"/>
      <c r="E52" s="941"/>
      <c r="F52" s="939">
        <v>0</v>
      </c>
      <c r="G52" s="941"/>
      <c r="H52" s="941"/>
      <c r="I52" s="941"/>
      <c r="J52" s="941"/>
      <c r="K52" s="941"/>
    </row>
    <row r="53" spans="1:11" ht="12.75" customHeight="1">
      <c r="A53" s="760" t="s">
        <v>60</v>
      </c>
      <c r="B53" s="463">
        <v>1433</v>
      </c>
      <c r="C53" s="941"/>
      <c r="D53" s="941"/>
      <c r="E53" s="941"/>
      <c r="F53" s="939">
        <v>0</v>
      </c>
      <c r="G53" s="941"/>
      <c r="H53" s="941"/>
      <c r="I53" s="941"/>
      <c r="J53" s="941"/>
      <c r="K53" s="941"/>
    </row>
    <row r="54" spans="1:11" ht="12.75" customHeight="1">
      <c r="A54" s="760" t="s">
        <v>61</v>
      </c>
      <c r="B54" s="463">
        <v>1434</v>
      </c>
      <c r="C54" s="941"/>
      <c r="D54" s="941"/>
      <c r="E54" s="941"/>
      <c r="F54" s="940">
        <v>0</v>
      </c>
      <c r="G54" s="941"/>
      <c r="H54" s="941"/>
      <c r="I54" s="941"/>
      <c r="J54" s="941"/>
      <c r="K54" s="941"/>
    </row>
    <row r="55" spans="1:11" ht="12.75" customHeight="1">
      <c r="A55" s="760" t="s">
        <v>62</v>
      </c>
      <c r="B55" s="463">
        <v>1441</v>
      </c>
      <c r="C55" s="941"/>
      <c r="D55" s="941"/>
      <c r="E55" s="941"/>
      <c r="F55" s="939">
        <v>0</v>
      </c>
      <c r="G55" s="941"/>
      <c r="H55" s="941"/>
      <c r="I55" s="941"/>
      <c r="J55" s="941"/>
      <c r="K55" s="941"/>
    </row>
    <row r="56" spans="1:11" ht="12.75" customHeight="1">
      <c r="A56" s="760" t="s">
        <v>1003</v>
      </c>
      <c r="B56" s="463">
        <v>1442</v>
      </c>
      <c r="C56" s="941"/>
      <c r="D56" s="941"/>
      <c r="E56" s="941"/>
      <c r="F56" s="939">
        <v>0</v>
      </c>
      <c r="G56" s="941"/>
      <c r="H56" s="941"/>
      <c r="I56" s="941"/>
      <c r="J56" s="941"/>
      <c r="K56" s="941"/>
    </row>
    <row r="57" spans="1:11" ht="12.75" customHeight="1">
      <c r="A57" s="760" t="s">
        <v>433</v>
      </c>
      <c r="B57" s="463">
        <v>1443</v>
      </c>
      <c r="C57" s="941"/>
      <c r="D57" s="941"/>
      <c r="E57" s="941"/>
      <c r="F57" s="939">
        <v>0</v>
      </c>
      <c r="G57" s="941"/>
      <c r="H57" s="941"/>
      <c r="I57" s="941"/>
      <c r="J57" s="941"/>
      <c r="K57" s="941"/>
    </row>
    <row r="58" spans="1:11" ht="12.75" customHeight="1">
      <c r="A58" s="760" t="s">
        <v>64</v>
      </c>
      <c r="B58" s="463">
        <v>1444</v>
      </c>
      <c r="C58" s="941"/>
      <c r="D58" s="941"/>
      <c r="E58" s="941"/>
      <c r="F58" s="939">
        <v>0</v>
      </c>
      <c r="G58" s="941"/>
      <c r="H58" s="941"/>
      <c r="I58" s="941"/>
      <c r="J58" s="941"/>
      <c r="K58" s="941"/>
    </row>
    <row r="59" spans="1:11" ht="12.75" customHeight="1">
      <c r="A59" s="760" t="s">
        <v>800</v>
      </c>
      <c r="B59" s="463">
        <v>1451</v>
      </c>
      <c r="C59" s="941"/>
      <c r="D59" s="941"/>
      <c r="E59" s="941"/>
      <c r="F59" s="939">
        <v>0</v>
      </c>
      <c r="G59" s="941"/>
      <c r="H59" s="941"/>
      <c r="I59" s="941"/>
      <c r="J59" s="941"/>
      <c r="K59" s="941"/>
    </row>
    <row r="60" spans="1:11" ht="12.75" customHeight="1">
      <c r="A60" s="760" t="s">
        <v>1004</v>
      </c>
      <c r="B60" s="463">
        <v>1452</v>
      </c>
      <c r="C60" s="941"/>
      <c r="D60" s="941"/>
      <c r="E60" s="941"/>
      <c r="F60" s="939">
        <v>0</v>
      </c>
      <c r="G60" s="941"/>
      <c r="H60" s="941"/>
      <c r="I60" s="941"/>
      <c r="J60" s="941"/>
      <c r="K60" s="941"/>
    </row>
    <row r="61" spans="1:11" ht="12.75" customHeight="1">
      <c r="A61" s="467" t="s">
        <v>801</v>
      </c>
      <c r="B61" s="463">
        <v>1453</v>
      </c>
      <c r="C61" s="941"/>
      <c r="D61" s="941"/>
      <c r="E61" s="941"/>
      <c r="F61" s="939">
        <v>0</v>
      </c>
      <c r="G61" s="941"/>
      <c r="H61" s="941"/>
      <c r="I61" s="941"/>
      <c r="J61" s="941"/>
      <c r="K61" s="941"/>
    </row>
    <row r="62" spans="1:11" ht="12.75" customHeight="1">
      <c r="A62" s="761" t="s">
        <v>802</v>
      </c>
      <c r="B62" s="464">
        <v>1454</v>
      </c>
      <c r="C62" s="941"/>
      <c r="D62" s="941"/>
      <c r="E62" s="941"/>
      <c r="F62" s="940">
        <v>0</v>
      </c>
      <c r="G62" s="941"/>
      <c r="H62" s="941"/>
      <c r="I62" s="941"/>
      <c r="J62" s="941"/>
      <c r="K62" s="941"/>
    </row>
    <row r="63" spans="1:11" ht="12.75" customHeight="1" thickBot="1">
      <c r="A63" s="824" t="s">
        <v>429</v>
      </c>
      <c r="B63" s="825"/>
      <c r="C63" s="941"/>
      <c r="D63" s="941"/>
      <c r="E63" s="941"/>
      <c r="F63" s="958">
        <f>SUM(F42:F62)</f>
        <v>0</v>
      </c>
      <c r="G63" s="941"/>
      <c r="H63" s="941"/>
      <c r="I63" s="941"/>
      <c r="J63" s="941"/>
      <c r="K63" s="941"/>
    </row>
    <row r="64" spans="1:11" ht="15.75" customHeight="1" thickTop="1">
      <c r="A64" s="794" t="s">
        <v>400</v>
      </c>
      <c r="B64" s="795">
        <v>1500</v>
      </c>
      <c r="C64" s="941"/>
      <c r="D64" s="941"/>
      <c r="E64" s="941"/>
      <c r="F64" s="941"/>
      <c r="G64" s="941"/>
      <c r="H64" s="941"/>
      <c r="I64" s="941"/>
      <c r="J64" s="941"/>
      <c r="K64" s="941"/>
    </row>
    <row r="65" spans="1:11" ht="12.75" customHeight="1">
      <c r="A65" s="1381" t="s">
        <v>490</v>
      </c>
      <c r="B65" s="417">
        <v>1510</v>
      </c>
      <c r="C65" s="939">
        <v>134079</v>
      </c>
      <c r="D65" s="939">
        <v>33077</v>
      </c>
      <c r="E65" s="939">
        <v>4835</v>
      </c>
      <c r="F65" s="940">
        <v>11095</v>
      </c>
      <c r="G65" s="939">
        <v>7886</v>
      </c>
      <c r="H65" s="939">
        <v>0</v>
      </c>
      <c r="I65" s="939">
        <v>42574</v>
      </c>
      <c r="J65" s="940">
        <v>3937</v>
      </c>
      <c r="K65" s="939">
        <v>952</v>
      </c>
    </row>
    <row r="66" spans="1:11" ht="12.75" customHeight="1">
      <c r="A66" s="1381" t="s">
        <v>616</v>
      </c>
      <c r="B66" s="417">
        <v>1520</v>
      </c>
      <c r="C66" s="939">
        <v>0</v>
      </c>
      <c r="D66" s="939">
        <v>0</v>
      </c>
      <c r="E66" s="939">
        <v>0</v>
      </c>
      <c r="F66" s="939">
        <v>0</v>
      </c>
      <c r="G66" s="939">
        <v>0</v>
      </c>
      <c r="H66" s="939">
        <v>0</v>
      </c>
      <c r="I66" s="939">
        <v>0</v>
      </c>
      <c r="J66" s="940">
        <v>0</v>
      </c>
      <c r="K66" s="939">
        <v>0</v>
      </c>
    </row>
    <row r="67" spans="1:11" ht="12.75" customHeight="1" thickBot="1">
      <c r="A67" s="824" t="s">
        <v>430</v>
      </c>
      <c r="B67" s="825"/>
      <c r="C67" s="958">
        <f>SUM(C65:C66)</f>
        <v>134079</v>
      </c>
      <c r="D67" s="958">
        <f t="shared" ref="D67:K67" si="2">SUM(D65:D66)</f>
        <v>33077</v>
      </c>
      <c r="E67" s="958">
        <f t="shared" si="2"/>
        <v>4835</v>
      </c>
      <c r="F67" s="958">
        <f t="shared" si="2"/>
        <v>11095</v>
      </c>
      <c r="G67" s="958">
        <f t="shared" si="2"/>
        <v>7886</v>
      </c>
      <c r="H67" s="958">
        <f t="shared" si="2"/>
        <v>0</v>
      </c>
      <c r="I67" s="958">
        <f t="shared" si="2"/>
        <v>42574</v>
      </c>
      <c r="J67" s="958">
        <f t="shared" si="2"/>
        <v>3937</v>
      </c>
      <c r="K67" s="958">
        <f t="shared" si="2"/>
        <v>952</v>
      </c>
    </row>
    <row r="68" spans="1:11" ht="15.75" customHeight="1" thickTop="1">
      <c r="A68" s="794" t="s">
        <v>401</v>
      </c>
      <c r="B68" s="796">
        <v>1600</v>
      </c>
      <c r="C68" s="997"/>
      <c r="D68" s="941"/>
      <c r="E68" s="941"/>
      <c r="F68" s="941"/>
      <c r="G68" s="941"/>
      <c r="H68" s="941"/>
      <c r="I68" s="941"/>
      <c r="J68" s="941"/>
      <c r="K68" s="941"/>
    </row>
    <row r="69" spans="1:11" ht="12.75" customHeight="1">
      <c r="A69" s="1381" t="s">
        <v>603</v>
      </c>
      <c r="B69" s="417">
        <v>1611</v>
      </c>
      <c r="C69" s="939">
        <v>1046</v>
      </c>
      <c r="D69" s="941"/>
      <c r="E69" s="941"/>
      <c r="F69" s="941"/>
      <c r="G69" s="941"/>
      <c r="H69" s="941"/>
      <c r="I69" s="941"/>
      <c r="J69" s="941"/>
      <c r="K69" s="941"/>
    </row>
    <row r="70" spans="1:11" ht="12.75" customHeight="1">
      <c r="A70" s="1381" t="s">
        <v>913</v>
      </c>
      <c r="B70" s="417">
        <v>1612</v>
      </c>
      <c r="C70" s="995">
        <v>0</v>
      </c>
      <c r="D70" s="941"/>
      <c r="E70" s="941"/>
      <c r="F70" s="941"/>
      <c r="G70" s="941"/>
      <c r="H70" s="941"/>
      <c r="I70" s="941"/>
      <c r="J70" s="941"/>
      <c r="K70" s="941"/>
    </row>
    <row r="71" spans="1:11" ht="12.75" customHeight="1">
      <c r="A71" s="1381" t="s">
        <v>229</v>
      </c>
      <c r="B71" s="417">
        <v>1613</v>
      </c>
      <c r="C71" s="995">
        <v>0</v>
      </c>
      <c r="D71" s="941"/>
      <c r="E71" s="941"/>
      <c r="F71" s="941"/>
      <c r="G71" s="941"/>
      <c r="H71" s="941"/>
      <c r="I71" s="941"/>
      <c r="J71" s="941"/>
      <c r="K71" s="941"/>
    </row>
    <row r="72" spans="1:11" ht="12.75" customHeight="1">
      <c r="A72" s="1381" t="s">
        <v>24</v>
      </c>
      <c r="B72" s="417">
        <v>1614</v>
      </c>
      <c r="C72" s="995">
        <v>0</v>
      </c>
      <c r="D72" s="941"/>
      <c r="E72" s="941"/>
      <c r="F72" s="941"/>
      <c r="G72" s="941"/>
      <c r="H72" s="941"/>
      <c r="I72" s="941"/>
      <c r="J72" s="941"/>
      <c r="K72" s="941"/>
    </row>
    <row r="73" spans="1:11" ht="12.75" customHeight="1">
      <c r="A73" s="1381" t="s">
        <v>914</v>
      </c>
      <c r="B73" s="417">
        <v>1620</v>
      </c>
      <c r="C73" s="995">
        <v>0</v>
      </c>
      <c r="D73" s="941"/>
      <c r="E73" s="941"/>
      <c r="F73" s="941"/>
      <c r="G73" s="941"/>
      <c r="H73" s="941"/>
      <c r="I73" s="941"/>
      <c r="J73" s="941"/>
      <c r="K73" s="941"/>
    </row>
    <row r="74" spans="1:11" ht="12.75" customHeight="1">
      <c r="A74" s="1381" t="s">
        <v>25</v>
      </c>
      <c r="B74" s="417">
        <v>1690</v>
      </c>
      <c r="C74" s="995">
        <v>0</v>
      </c>
      <c r="D74" s="941"/>
      <c r="E74" s="941"/>
      <c r="F74" s="941"/>
      <c r="G74" s="941"/>
      <c r="H74" s="941"/>
      <c r="I74" s="941"/>
      <c r="J74" s="941"/>
      <c r="K74" s="941"/>
    </row>
    <row r="75" spans="1:11" ht="12.75" customHeight="1" thickBot="1">
      <c r="A75" s="824" t="s">
        <v>491</v>
      </c>
      <c r="B75" s="825"/>
      <c r="C75" s="958">
        <f>SUM(C69:C74)</f>
        <v>1046</v>
      </c>
      <c r="D75" s="941"/>
      <c r="E75" s="941"/>
      <c r="F75" s="941"/>
      <c r="G75" s="941"/>
      <c r="H75" s="941"/>
      <c r="I75" s="941"/>
      <c r="J75" s="941"/>
      <c r="K75" s="941"/>
    </row>
    <row r="76" spans="1:11" ht="15.75" customHeight="1" thickTop="1">
      <c r="A76" s="794" t="s">
        <v>803</v>
      </c>
      <c r="B76" s="796">
        <v>1700</v>
      </c>
      <c r="C76" s="997"/>
      <c r="D76" s="941"/>
      <c r="E76" s="941"/>
      <c r="F76" s="941"/>
      <c r="G76" s="941"/>
      <c r="H76" s="941"/>
      <c r="I76" s="941"/>
      <c r="J76" s="941"/>
      <c r="K76" s="941"/>
    </row>
    <row r="77" spans="1:11" ht="12.75" customHeight="1">
      <c r="A77" s="1381" t="s">
        <v>492</v>
      </c>
      <c r="B77" s="417">
        <v>1711</v>
      </c>
      <c r="C77" s="976">
        <v>0</v>
      </c>
      <c r="D77" s="939">
        <v>0</v>
      </c>
      <c r="E77" s="941"/>
      <c r="F77" s="941"/>
      <c r="G77" s="941"/>
      <c r="H77" s="941"/>
      <c r="I77" s="941"/>
      <c r="J77" s="941"/>
      <c r="K77" s="941"/>
    </row>
    <row r="78" spans="1:11" ht="12.75" customHeight="1">
      <c r="A78" s="1381" t="s">
        <v>75</v>
      </c>
      <c r="B78" s="417">
        <v>1719</v>
      </c>
      <c r="C78" s="995">
        <v>0</v>
      </c>
      <c r="D78" s="939">
        <v>0</v>
      </c>
      <c r="E78" s="941"/>
      <c r="F78" s="941"/>
      <c r="G78" s="941"/>
      <c r="H78" s="941"/>
      <c r="I78" s="941"/>
      <c r="J78" s="941"/>
      <c r="K78" s="941"/>
    </row>
    <row r="79" spans="1:11" ht="12.75" customHeight="1">
      <c r="A79" s="1381" t="s">
        <v>493</v>
      </c>
      <c r="B79" s="417">
        <v>1720</v>
      </c>
      <c r="C79" s="995">
        <v>0</v>
      </c>
      <c r="D79" s="939">
        <v>0</v>
      </c>
      <c r="E79" s="941"/>
      <c r="F79" s="941"/>
      <c r="G79" s="941"/>
      <c r="H79" s="941"/>
      <c r="I79" s="941"/>
      <c r="J79" s="941"/>
      <c r="K79" s="941"/>
    </row>
    <row r="80" spans="1:11" ht="12.75" customHeight="1">
      <c r="A80" s="1381" t="s">
        <v>494</v>
      </c>
      <c r="B80" s="417">
        <v>1730</v>
      </c>
      <c r="C80" s="995">
        <v>0</v>
      </c>
      <c r="D80" s="939">
        <v>0</v>
      </c>
      <c r="E80" s="941"/>
      <c r="F80" s="941"/>
      <c r="G80" s="941"/>
      <c r="H80" s="941"/>
      <c r="I80" s="941"/>
      <c r="J80" s="941"/>
      <c r="K80" s="941"/>
    </row>
    <row r="81" spans="1:11" ht="12.75" customHeight="1">
      <c r="A81" s="1381" t="s">
        <v>26</v>
      </c>
      <c r="B81" s="417">
        <v>1790</v>
      </c>
      <c r="C81" s="995">
        <v>3367</v>
      </c>
      <c r="D81" s="939">
        <v>0</v>
      </c>
      <c r="E81" s="941"/>
      <c r="F81" s="941"/>
      <c r="G81" s="941"/>
      <c r="H81" s="941"/>
      <c r="I81" s="941"/>
      <c r="J81" s="941"/>
      <c r="K81" s="941"/>
    </row>
    <row r="82" spans="1:11" ht="12.75" customHeight="1">
      <c r="A82" s="1299" t="s">
        <v>1503</v>
      </c>
      <c r="B82" s="417">
        <v>1799</v>
      </c>
      <c r="C82" s="1300">
        <v>19157</v>
      </c>
      <c r="D82" s="941"/>
      <c r="E82" s="941"/>
      <c r="F82" s="941"/>
      <c r="G82" s="941"/>
      <c r="H82" s="941"/>
      <c r="I82" s="941"/>
      <c r="J82" s="941"/>
      <c r="K82" s="941"/>
    </row>
    <row r="83" spans="1:11" ht="12.75" customHeight="1" thickBot="1">
      <c r="A83" s="824" t="s">
        <v>1501</v>
      </c>
      <c r="B83" s="825"/>
      <c r="C83" s="996">
        <f>SUM(C77:C81)</f>
        <v>3367</v>
      </c>
      <c r="D83" s="958">
        <f>SUM(D77:D81)</f>
        <v>0</v>
      </c>
      <c r="E83" s="941"/>
      <c r="F83" s="941"/>
      <c r="G83" s="941"/>
      <c r="H83" s="941"/>
      <c r="I83" s="941"/>
      <c r="J83" s="941"/>
      <c r="K83" s="941"/>
    </row>
    <row r="84" spans="1:11" ht="12.75" customHeight="1" thickTop="1" thickBot="1">
      <c r="A84" s="824" t="s">
        <v>1502</v>
      </c>
      <c r="B84" s="1301"/>
      <c r="C84" s="1302">
        <f>SUM(C77:C82)</f>
        <v>22524</v>
      </c>
      <c r="D84" s="941"/>
      <c r="E84" s="941"/>
      <c r="F84" s="941"/>
      <c r="G84" s="941"/>
      <c r="H84" s="941"/>
      <c r="I84" s="941"/>
      <c r="J84" s="941"/>
      <c r="K84" s="941"/>
    </row>
    <row r="85" spans="1:11" ht="15.75" customHeight="1" thickTop="1">
      <c r="A85" s="794" t="s">
        <v>202</v>
      </c>
      <c r="B85" s="796">
        <v>1800</v>
      </c>
      <c r="C85" s="997"/>
      <c r="D85" s="941"/>
      <c r="E85" s="941"/>
      <c r="F85" s="941"/>
      <c r="G85" s="941"/>
      <c r="H85" s="941"/>
      <c r="I85" s="941"/>
      <c r="J85" s="941"/>
      <c r="K85" s="941"/>
    </row>
    <row r="86" spans="1:11" ht="12.75" customHeight="1">
      <c r="A86" s="1381" t="s">
        <v>495</v>
      </c>
      <c r="B86" s="417">
        <v>1811</v>
      </c>
      <c r="C86" s="939">
        <v>101722</v>
      </c>
      <c r="D86" s="941"/>
      <c r="E86" s="941"/>
      <c r="F86" s="941"/>
      <c r="G86" s="941"/>
      <c r="H86" s="941"/>
      <c r="I86" s="941"/>
      <c r="J86" s="941"/>
      <c r="K86" s="941"/>
    </row>
    <row r="87" spans="1:11" ht="12.75" customHeight="1">
      <c r="A87" s="1381" t="s">
        <v>496</v>
      </c>
      <c r="B87" s="417">
        <v>1812</v>
      </c>
      <c r="C87" s="995">
        <v>0</v>
      </c>
      <c r="D87" s="941"/>
      <c r="E87" s="941"/>
      <c r="F87" s="941"/>
      <c r="G87" s="941"/>
      <c r="H87" s="941"/>
      <c r="I87" s="941"/>
      <c r="J87" s="941"/>
      <c r="K87" s="941"/>
    </row>
    <row r="88" spans="1:11" ht="12.75" customHeight="1">
      <c r="A88" s="1381" t="s">
        <v>915</v>
      </c>
      <c r="B88" s="417">
        <v>1813</v>
      </c>
      <c r="C88" s="995">
        <v>0</v>
      </c>
      <c r="D88" s="941"/>
      <c r="E88" s="941"/>
      <c r="F88" s="941"/>
      <c r="G88" s="941"/>
      <c r="H88" s="941"/>
      <c r="I88" s="941"/>
      <c r="J88" s="941"/>
      <c r="K88" s="941"/>
    </row>
    <row r="89" spans="1:11" ht="12.75" customHeight="1">
      <c r="A89" s="1381" t="s">
        <v>76</v>
      </c>
      <c r="B89" s="417">
        <v>1819</v>
      </c>
      <c r="C89" s="995">
        <v>0</v>
      </c>
      <c r="D89" s="941"/>
      <c r="E89" s="941"/>
      <c r="F89" s="941"/>
      <c r="G89" s="941"/>
      <c r="H89" s="941"/>
      <c r="I89" s="941"/>
      <c r="J89" s="941"/>
      <c r="K89" s="941"/>
    </row>
    <row r="90" spans="1:11" ht="12.75" customHeight="1">
      <c r="A90" s="1381" t="s">
        <v>497</v>
      </c>
      <c r="B90" s="417">
        <v>1821</v>
      </c>
      <c r="C90" s="995">
        <v>0</v>
      </c>
      <c r="D90" s="941"/>
      <c r="E90" s="941"/>
      <c r="F90" s="941"/>
      <c r="G90" s="941"/>
      <c r="H90" s="941"/>
      <c r="I90" s="941"/>
      <c r="J90" s="941"/>
      <c r="K90" s="941"/>
    </row>
    <row r="91" spans="1:11" ht="12.75" customHeight="1">
      <c r="A91" s="1381" t="s">
        <v>650</v>
      </c>
      <c r="B91" s="417">
        <v>1822</v>
      </c>
      <c r="C91" s="995">
        <v>0</v>
      </c>
      <c r="D91" s="941"/>
      <c r="E91" s="941"/>
      <c r="F91" s="941"/>
      <c r="G91" s="941"/>
      <c r="H91" s="941"/>
      <c r="I91" s="941"/>
      <c r="J91" s="941"/>
      <c r="K91" s="941"/>
    </row>
    <row r="92" spans="1:11" ht="12.75" customHeight="1">
      <c r="A92" s="1381" t="s">
        <v>122</v>
      </c>
      <c r="B92" s="417">
        <v>1823</v>
      </c>
      <c r="C92" s="995">
        <v>0</v>
      </c>
      <c r="D92" s="941"/>
      <c r="E92" s="941"/>
      <c r="F92" s="941"/>
      <c r="G92" s="941"/>
      <c r="H92" s="941"/>
      <c r="I92" s="941"/>
      <c r="J92" s="941"/>
      <c r="K92" s="941"/>
    </row>
    <row r="93" spans="1:11" ht="12.75" customHeight="1">
      <c r="A93" s="1381" t="s">
        <v>27</v>
      </c>
      <c r="B93" s="417">
        <v>1829</v>
      </c>
      <c r="C93" s="995">
        <v>0</v>
      </c>
      <c r="D93" s="941"/>
      <c r="E93" s="941"/>
      <c r="F93" s="941"/>
      <c r="G93" s="941"/>
      <c r="H93" s="941"/>
      <c r="I93" s="941"/>
      <c r="J93" s="941"/>
      <c r="K93" s="941"/>
    </row>
    <row r="94" spans="1:11" ht="12.75" customHeight="1">
      <c r="A94" s="1381" t="s">
        <v>696</v>
      </c>
      <c r="B94" s="417">
        <v>1890</v>
      </c>
      <c r="C94" s="995">
        <v>0</v>
      </c>
      <c r="D94" s="941"/>
      <c r="E94" s="941"/>
      <c r="F94" s="941"/>
      <c r="G94" s="941"/>
      <c r="H94" s="941"/>
      <c r="I94" s="941"/>
      <c r="J94" s="941"/>
      <c r="K94" s="941"/>
    </row>
    <row r="95" spans="1:11" ht="12.75" customHeight="1" thickBot="1">
      <c r="A95" s="824" t="s">
        <v>203</v>
      </c>
      <c r="B95" s="825"/>
      <c r="C95" s="958">
        <f>SUM(C86:C94)</f>
        <v>101722</v>
      </c>
      <c r="D95" s="941"/>
      <c r="E95" s="941"/>
      <c r="F95" s="941"/>
      <c r="G95" s="941"/>
      <c r="H95" s="941"/>
      <c r="I95" s="941"/>
      <c r="J95" s="941"/>
      <c r="K95" s="941"/>
    </row>
    <row r="96" spans="1:11" ht="15.75" customHeight="1" thickTop="1">
      <c r="A96" s="794" t="s">
        <v>1029</v>
      </c>
      <c r="B96" s="796">
        <v>1900</v>
      </c>
      <c r="C96" s="997"/>
      <c r="D96" s="980"/>
      <c r="E96" s="941"/>
      <c r="F96" s="941"/>
      <c r="G96" s="941"/>
      <c r="H96" s="941"/>
      <c r="I96" s="941"/>
      <c r="J96" s="941"/>
      <c r="K96" s="941"/>
    </row>
    <row r="97" spans="1:11" ht="12.75" customHeight="1">
      <c r="A97" s="1381" t="s">
        <v>961</v>
      </c>
      <c r="B97" s="417">
        <v>1910</v>
      </c>
      <c r="C97" s="939">
        <v>0</v>
      </c>
      <c r="D97" s="995">
        <v>0</v>
      </c>
      <c r="E97" s="980"/>
      <c r="F97" s="980"/>
      <c r="G97" s="980"/>
      <c r="H97" s="980"/>
      <c r="I97" s="980"/>
      <c r="J97" s="980"/>
      <c r="K97" s="980"/>
    </row>
    <row r="98" spans="1:11" ht="12.75" customHeight="1">
      <c r="A98" s="1381" t="s">
        <v>337</v>
      </c>
      <c r="B98" s="417">
        <v>1920</v>
      </c>
      <c r="C98" s="995">
        <v>125732</v>
      </c>
      <c r="D98" s="995">
        <v>0</v>
      </c>
      <c r="E98" s="948">
        <v>0</v>
      </c>
      <c r="F98" s="947">
        <v>0</v>
      </c>
      <c r="G98" s="947">
        <v>0</v>
      </c>
      <c r="H98" s="947">
        <v>0</v>
      </c>
      <c r="I98" s="947">
        <v>0</v>
      </c>
      <c r="J98" s="947">
        <v>0</v>
      </c>
      <c r="K98" s="947">
        <v>0</v>
      </c>
    </row>
    <row r="99" spans="1:11" ht="12.75" customHeight="1">
      <c r="A99" s="759" t="s">
        <v>204</v>
      </c>
      <c r="B99" s="465">
        <v>1930</v>
      </c>
      <c r="C99" s="961">
        <v>0</v>
      </c>
      <c r="D99" s="940">
        <v>0</v>
      </c>
      <c r="E99" s="944">
        <v>0</v>
      </c>
      <c r="F99" s="940">
        <v>0</v>
      </c>
      <c r="G99" s="940">
        <v>0</v>
      </c>
      <c r="H99" s="940">
        <v>0</v>
      </c>
      <c r="I99" s="940">
        <v>0</v>
      </c>
      <c r="J99" s="940">
        <v>0</v>
      </c>
      <c r="K99" s="940">
        <v>0</v>
      </c>
    </row>
    <row r="100" spans="1:11" ht="12.75" customHeight="1">
      <c r="A100" s="1381" t="s">
        <v>153</v>
      </c>
      <c r="B100" s="417">
        <v>1940</v>
      </c>
      <c r="C100" s="961">
        <v>0</v>
      </c>
      <c r="D100" s="939">
        <v>0</v>
      </c>
      <c r="E100" s="975"/>
      <c r="F100" s="939">
        <v>0</v>
      </c>
      <c r="G100" s="975"/>
      <c r="H100" s="975"/>
      <c r="I100" s="973"/>
      <c r="J100" s="975"/>
      <c r="K100" s="975"/>
    </row>
    <row r="101" spans="1:11" ht="12.75" customHeight="1">
      <c r="A101" s="1381" t="s">
        <v>748</v>
      </c>
      <c r="B101" s="417">
        <v>1950</v>
      </c>
      <c r="C101" s="961">
        <v>5251</v>
      </c>
      <c r="D101" s="939">
        <v>1295</v>
      </c>
      <c r="E101" s="939">
        <v>0</v>
      </c>
      <c r="F101" s="939">
        <v>0</v>
      </c>
      <c r="G101" s="939">
        <v>0</v>
      </c>
      <c r="H101" s="939">
        <v>0</v>
      </c>
      <c r="I101" s="941"/>
      <c r="J101" s="940">
        <v>0</v>
      </c>
      <c r="K101" s="939">
        <v>0</v>
      </c>
    </row>
    <row r="102" spans="1:11" ht="12.75" customHeight="1">
      <c r="A102" s="1381" t="s">
        <v>205</v>
      </c>
      <c r="B102" s="417">
        <v>1960</v>
      </c>
      <c r="C102" s="961">
        <v>0</v>
      </c>
      <c r="D102" s="961">
        <v>0</v>
      </c>
      <c r="E102" s="961">
        <v>0</v>
      </c>
      <c r="F102" s="961">
        <v>0</v>
      </c>
      <c r="G102" s="961">
        <v>0</v>
      </c>
      <c r="H102" s="961">
        <v>0</v>
      </c>
      <c r="I102" s="940">
        <v>0</v>
      </c>
      <c r="J102" s="961">
        <v>0</v>
      </c>
      <c r="K102" s="940">
        <v>0</v>
      </c>
    </row>
    <row r="103" spans="1:11" ht="12.75" customHeight="1">
      <c r="A103" s="1381" t="s">
        <v>206</v>
      </c>
      <c r="B103" s="417">
        <v>1970</v>
      </c>
      <c r="C103" s="961">
        <v>0</v>
      </c>
      <c r="D103" s="986"/>
      <c r="E103" s="949"/>
      <c r="F103" s="986"/>
      <c r="G103" s="945"/>
      <c r="H103" s="986"/>
      <c r="I103" s="941"/>
      <c r="J103" s="945"/>
      <c r="K103" s="945"/>
    </row>
    <row r="104" spans="1:11" ht="12.75" customHeight="1">
      <c r="A104" s="1381" t="s">
        <v>207</v>
      </c>
      <c r="B104" s="417">
        <v>1980</v>
      </c>
      <c r="C104" s="961">
        <v>0</v>
      </c>
      <c r="D104" s="961">
        <v>0</v>
      </c>
      <c r="E104" s="961">
        <v>0</v>
      </c>
      <c r="F104" s="961">
        <v>0</v>
      </c>
      <c r="G104" s="961">
        <v>0</v>
      </c>
      <c r="H104" s="961">
        <v>0</v>
      </c>
      <c r="I104" s="940">
        <v>0</v>
      </c>
      <c r="J104" s="961">
        <v>0</v>
      </c>
      <c r="K104" s="940">
        <v>0</v>
      </c>
    </row>
    <row r="105" spans="1:11" ht="12.75" customHeight="1">
      <c r="A105" s="1381" t="s">
        <v>292</v>
      </c>
      <c r="B105" s="417">
        <v>1983</v>
      </c>
      <c r="C105" s="941"/>
      <c r="D105" s="941"/>
      <c r="E105" s="1002">
        <v>0</v>
      </c>
      <c r="F105" s="941"/>
      <c r="G105" s="941"/>
      <c r="H105" s="961">
        <v>0</v>
      </c>
      <c r="I105" s="941"/>
      <c r="J105" s="973"/>
      <c r="K105" s="973"/>
    </row>
    <row r="106" spans="1:11" ht="12.75" customHeight="1">
      <c r="A106" s="1381" t="s">
        <v>757</v>
      </c>
      <c r="B106" s="417">
        <v>1991</v>
      </c>
      <c r="C106" s="961">
        <v>0</v>
      </c>
      <c r="D106" s="939">
        <v>0</v>
      </c>
      <c r="E106" s="950">
        <v>0</v>
      </c>
      <c r="F106" s="940">
        <v>0</v>
      </c>
      <c r="G106" s="940">
        <v>0</v>
      </c>
      <c r="H106" s="939">
        <v>0</v>
      </c>
      <c r="I106" s="941"/>
      <c r="J106" s="941"/>
      <c r="K106" s="941"/>
    </row>
    <row r="107" spans="1:11" ht="12.75" customHeight="1">
      <c r="A107" s="1381" t="s">
        <v>749</v>
      </c>
      <c r="B107" s="417">
        <v>1992</v>
      </c>
      <c r="C107" s="939">
        <v>0</v>
      </c>
      <c r="D107" s="1003"/>
      <c r="E107" s="941"/>
      <c r="F107" s="941"/>
      <c r="G107" s="941"/>
      <c r="H107" s="973"/>
      <c r="I107" s="941"/>
      <c r="J107" s="941"/>
      <c r="K107" s="941"/>
    </row>
    <row r="108" spans="1:11" ht="12.75" customHeight="1">
      <c r="A108" s="1381" t="s">
        <v>1175</v>
      </c>
      <c r="B108" s="417">
        <v>1993</v>
      </c>
      <c r="C108" s="939">
        <v>0</v>
      </c>
      <c r="D108" s="961">
        <v>0</v>
      </c>
      <c r="E108" s="940">
        <v>0</v>
      </c>
      <c r="F108" s="940">
        <v>0</v>
      </c>
      <c r="G108" s="940">
        <v>0</v>
      </c>
      <c r="H108" s="940">
        <v>0</v>
      </c>
      <c r="I108" s="980"/>
      <c r="J108" s="940">
        <v>0</v>
      </c>
      <c r="K108" s="940">
        <v>0</v>
      </c>
    </row>
    <row r="109" spans="1:11" ht="12.75" customHeight="1">
      <c r="A109" s="1381" t="s">
        <v>77</v>
      </c>
      <c r="B109" s="417">
        <v>1999</v>
      </c>
      <c r="C109" s="995">
        <v>74454</v>
      </c>
      <c r="D109" s="939">
        <v>0</v>
      </c>
      <c r="E109" s="939">
        <v>0</v>
      </c>
      <c r="F109" s="939">
        <v>0</v>
      </c>
      <c r="G109" s="939">
        <v>0</v>
      </c>
      <c r="H109" s="939">
        <v>0</v>
      </c>
      <c r="I109" s="939">
        <v>0</v>
      </c>
      <c r="J109" s="940">
        <v>0</v>
      </c>
      <c r="K109" s="939">
        <v>0</v>
      </c>
    </row>
    <row r="110" spans="1:11" ht="12.75" customHeight="1" thickBot="1">
      <c r="A110" s="824" t="s">
        <v>431</v>
      </c>
      <c r="B110" s="826"/>
      <c r="C110" s="996">
        <f>SUM(C97:C109)</f>
        <v>205437</v>
      </c>
      <c r="D110" s="996">
        <f t="shared" ref="D110:K110" si="3">SUM(D97:D109)</f>
        <v>1295</v>
      </c>
      <c r="E110" s="996">
        <f t="shared" si="3"/>
        <v>0</v>
      </c>
      <c r="F110" s="996">
        <f t="shared" si="3"/>
        <v>0</v>
      </c>
      <c r="G110" s="996">
        <f t="shared" si="3"/>
        <v>0</v>
      </c>
      <c r="H110" s="996">
        <f t="shared" si="3"/>
        <v>0</v>
      </c>
      <c r="I110" s="996">
        <f t="shared" si="3"/>
        <v>0</v>
      </c>
      <c r="J110" s="996">
        <f t="shared" si="3"/>
        <v>0</v>
      </c>
      <c r="K110" s="958">
        <f t="shared" si="3"/>
        <v>0</v>
      </c>
    </row>
    <row r="111" spans="1:11" ht="16" thickTop="1" thickBot="1">
      <c r="A111" s="827" t="s">
        <v>1555</v>
      </c>
      <c r="B111" s="1517" t="s">
        <v>513</v>
      </c>
      <c r="C111" s="1004">
        <f>SUM(C12,C18,C40,C63,C67,C75,C83,C95,C110,)</f>
        <v>10578136</v>
      </c>
      <c r="D111" s="1004">
        <f t="shared" ref="D111:K111" si="4">SUM(D12,D18,D40,D63,D67,D75,D83,D95,D110,)</f>
        <v>2272079</v>
      </c>
      <c r="E111" s="1004">
        <f t="shared" si="4"/>
        <v>647202</v>
      </c>
      <c r="F111" s="1004">
        <f t="shared" si="4"/>
        <v>130824</v>
      </c>
      <c r="G111" s="1004">
        <f t="shared" si="4"/>
        <v>400281</v>
      </c>
      <c r="H111" s="1004">
        <f t="shared" si="4"/>
        <v>0</v>
      </c>
      <c r="I111" s="1004">
        <f t="shared" si="4"/>
        <v>42574</v>
      </c>
      <c r="J111" s="1004">
        <f t="shared" si="4"/>
        <v>297474</v>
      </c>
      <c r="K111" s="992">
        <f t="shared" si="4"/>
        <v>952</v>
      </c>
    </row>
    <row r="112" spans="1:11" ht="16" thickTop="1" thickBot="1">
      <c r="A112" s="827" t="s">
        <v>1554</v>
      </c>
      <c r="B112" s="1517" t="s">
        <v>513</v>
      </c>
      <c r="C112" s="1004">
        <f>SUM(C12,C18,C40,C63,C67,C75,C84,C95,C110)</f>
        <v>10597293</v>
      </c>
      <c r="D112" s="941"/>
      <c r="E112" s="941"/>
      <c r="F112" s="941"/>
      <c r="G112" s="941"/>
      <c r="H112" s="941"/>
      <c r="I112" s="941"/>
      <c r="J112" s="941"/>
      <c r="K112" s="941"/>
    </row>
    <row r="113" spans="1:12" ht="30" customHeight="1" thickTop="1">
      <c r="A113" s="790" t="s">
        <v>293</v>
      </c>
      <c r="B113" s="1518"/>
      <c r="C113" s="966"/>
      <c r="D113" s="966"/>
      <c r="E113" s="966"/>
      <c r="F113" s="966"/>
      <c r="G113" s="966"/>
      <c r="H113" s="966"/>
      <c r="I113" s="966"/>
      <c r="J113" s="966"/>
      <c r="K113" s="978"/>
    </row>
    <row r="114" spans="1:12" ht="12.75" customHeight="1">
      <c r="A114" s="424" t="s">
        <v>750</v>
      </c>
      <c r="B114" s="423">
        <v>2100</v>
      </c>
      <c r="C114" s="976">
        <v>0</v>
      </c>
      <c r="D114" s="950">
        <v>0</v>
      </c>
      <c r="E114" s="1003"/>
      <c r="F114" s="950">
        <v>0</v>
      </c>
      <c r="G114" s="950">
        <v>0</v>
      </c>
      <c r="H114" s="1003"/>
      <c r="I114" s="941"/>
      <c r="J114" s="941"/>
      <c r="K114" s="941"/>
    </row>
    <row r="115" spans="1:12" ht="12.75" customHeight="1">
      <c r="A115" s="1381" t="s">
        <v>751</v>
      </c>
      <c r="B115" s="417">
        <v>2200</v>
      </c>
      <c r="C115" s="995">
        <v>0</v>
      </c>
      <c r="D115" s="939">
        <v>0</v>
      </c>
      <c r="E115" s="1003"/>
      <c r="F115" s="939">
        <v>0</v>
      </c>
      <c r="G115" s="939">
        <v>0</v>
      </c>
      <c r="H115" s="1003"/>
      <c r="I115" s="941"/>
      <c r="J115" s="941"/>
      <c r="K115" s="941"/>
      <c r="L115" s="461"/>
    </row>
    <row r="116" spans="1:12" ht="12.75" customHeight="1">
      <c r="A116" s="1381" t="s">
        <v>28</v>
      </c>
      <c r="B116" s="417">
        <v>2300</v>
      </c>
      <c r="C116" s="995">
        <v>0</v>
      </c>
      <c r="D116" s="939">
        <v>0</v>
      </c>
      <c r="E116" s="1003"/>
      <c r="F116" s="939">
        <v>0</v>
      </c>
      <c r="G116" s="939">
        <v>0</v>
      </c>
      <c r="H116" s="1003"/>
      <c r="I116" s="941"/>
      <c r="J116" s="941"/>
      <c r="K116" s="941"/>
    </row>
    <row r="117" spans="1:12" ht="15" thickBot="1">
      <c r="A117" s="828" t="s">
        <v>736</v>
      </c>
      <c r="B117" s="1519" t="s">
        <v>512</v>
      </c>
      <c r="C117" s="1005">
        <f>SUM(C114:C116)</f>
        <v>0</v>
      </c>
      <c r="D117" s="1005">
        <f>SUM(D114:D116)</f>
        <v>0</v>
      </c>
      <c r="E117" s="1003" t="s">
        <v>1060</v>
      </c>
      <c r="F117" s="1005">
        <f>SUM(F114:F116)</f>
        <v>0</v>
      </c>
      <c r="G117" s="1005">
        <f>SUM(G114:G116)</f>
        <v>0</v>
      </c>
      <c r="H117" s="1003"/>
      <c r="I117" s="941"/>
      <c r="J117" s="941"/>
      <c r="K117" s="941"/>
    </row>
    <row r="118" spans="1:12" ht="16.75" customHeight="1" thickTop="1">
      <c r="A118" s="791" t="s">
        <v>733</v>
      </c>
      <c r="B118" s="1520"/>
      <c r="C118" s="965"/>
      <c r="D118" s="966"/>
      <c r="E118" s="966"/>
      <c r="F118" s="966"/>
      <c r="G118" s="966"/>
      <c r="H118" s="966"/>
      <c r="I118" s="966"/>
      <c r="J118" s="966"/>
      <c r="K118" s="978"/>
    </row>
    <row r="119" spans="1:12" ht="18" customHeight="1">
      <c r="A119" s="797" t="s">
        <v>1211</v>
      </c>
      <c r="B119" s="798"/>
      <c r="C119" s="1006"/>
      <c r="D119" s="980"/>
      <c r="E119" s="1003"/>
      <c r="F119" s="980"/>
      <c r="G119" s="980"/>
      <c r="H119" s="1003"/>
      <c r="I119" s="941"/>
      <c r="J119" s="980"/>
      <c r="K119" s="980"/>
    </row>
    <row r="120" spans="1:12" ht="12.75" customHeight="1">
      <c r="A120" s="1381" t="s">
        <v>1320</v>
      </c>
      <c r="B120" s="466">
        <v>3001</v>
      </c>
      <c r="C120" s="976">
        <v>571832</v>
      </c>
      <c r="D120" s="950">
        <v>0</v>
      </c>
      <c r="E120" s="939">
        <v>0</v>
      </c>
      <c r="F120" s="950">
        <v>0</v>
      </c>
      <c r="G120" s="950">
        <v>0</v>
      </c>
      <c r="H120" s="939">
        <v>0</v>
      </c>
      <c r="I120" s="941"/>
      <c r="J120" s="940">
        <v>0</v>
      </c>
      <c r="K120" s="939">
        <v>0</v>
      </c>
    </row>
    <row r="121" spans="1:12" ht="12.75" customHeight="1">
      <c r="A121" s="1381" t="s">
        <v>1368</v>
      </c>
      <c r="B121" s="466">
        <v>3005</v>
      </c>
      <c r="C121" s="995">
        <v>0</v>
      </c>
      <c r="D121" s="939">
        <v>0</v>
      </c>
      <c r="E121" s="939">
        <v>0</v>
      </c>
      <c r="F121" s="939">
        <v>0</v>
      </c>
      <c r="G121" s="939">
        <v>0</v>
      </c>
      <c r="H121" s="939">
        <v>0</v>
      </c>
      <c r="I121" s="941"/>
      <c r="J121" s="940">
        <v>0</v>
      </c>
      <c r="K121" s="939">
        <v>0</v>
      </c>
    </row>
    <row r="122" spans="1:12" ht="12.75" customHeight="1">
      <c r="A122" s="1381" t="s">
        <v>1428</v>
      </c>
      <c r="B122" s="466">
        <v>3030</v>
      </c>
      <c r="C122" s="995">
        <v>0</v>
      </c>
      <c r="D122" s="939">
        <v>0</v>
      </c>
      <c r="E122" s="939">
        <v>0</v>
      </c>
      <c r="F122" s="939">
        <v>0</v>
      </c>
      <c r="G122" s="939">
        <v>0</v>
      </c>
      <c r="H122" s="939">
        <v>0</v>
      </c>
      <c r="I122" s="941"/>
      <c r="J122" s="940">
        <v>0</v>
      </c>
      <c r="K122" s="939">
        <v>0</v>
      </c>
    </row>
    <row r="123" spans="1:12">
      <c r="A123" s="760" t="s">
        <v>1369</v>
      </c>
      <c r="B123" s="468">
        <v>3099</v>
      </c>
      <c r="C123" s="995">
        <v>0</v>
      </c>
      <c r="D123" s="939">
        <v>0</v>
      </c>
      <c r="E123" s="939">
        <v>0</v>
      </c>
      <c r="F123" s="939">
        <v>0</v>
      </c>
      <c r="G123" s="939">
        <v>0</v>
      </c>
      <c r="H123" s="939">
        <v>0</v>
      </c>
      <c r="I123" s="941"/>
      <c r="J123" s="940">
        <v>0</v>
      </c>
      <c r="K123" s="939">
        <v>0</v>
      </c>
    </row>
    <row r="124" spans="1:12" ht="12.5" customHeight="1" thickBot="1">
      <c r="A124" s="824" t="s">
        <v>432</v>
      </c>
      <c r="B124" s="829"/>
      <c r="C124" s="996">
        <f t="shared" ref="C124:H124" si="5">SUM(C120:C123)</f>
        <v>571832</v>
      </c>
      <c r="D124" s="996">
        <f t="shared" si="5"/>
        <v>0</v>
      </c>
      <c r="E124" s="996">
        <f t="shared" si="5"/>
        <v>0</v>
      </c>
      <c r="F124" s="996">
        <f t="shared" si="5"/>
        <v>0</v>
      </c>
      <c r="G124" s="996">
        <f t="shared" si="5"/>
        <v>0</v>
      </c>
      <c r="H124" s="996">
        <f t="shared" si="5"/>
        <v>0</v>
      </c>
      <c r="I124" s="941"/>
      <c r="J124" s="996">
        <f>SUM(J120:J123)</f>
        <v>0</v>
      </c>
      <c r="K124" s="958">
        <f>SUM(K120:K123)</f>
        <v>0</v>
      </c>
    </row>
    <row r="125" spans="1:12" ht="15.75" customHeight="1" thickTop="1">
      <c r="A125" s="794" t="s">
        <v>1210</v>
      </c>
      <c r="B125" s="799"/>
      <c r="C125" s="1007"/>
      <c r="D125" s="972"/>
      <c r="E125" s="941"/>
      <c r="F125" s="1008"/>
      <c r="G125" s="941"/>
      <c r="H125" s="941"/>
      <c r="I125" s="941"/>
      <c r="J125" s="941"/>
      <c r="K125" s="941"/>
    </row>
    <row r="126" spans="1:12" ht="15" customHeight="1">
      <c r="A126" s="800" t="s">
        <v>604</v>
      </c>
      <c r="B126" s="801"/>
      <c r="C126" s="980"/>
      <c r="D126" s="972"/>
      <c r="E126" s="941"/>
      <c r="F126" s="980"/>
      <c r="G126" s="941"/>
      <c r="H126" s="941"/>
      <c r="I126" s="941"/>
      <c r="J126" s="941"/>
      <c r="K126" s="941"/>
    </row>
    <row r="127" spans="1:12" ht="12.75" customHeight="1">
      <c r="A127" s="1381" t="s">
        <v>788</v>
      </c>
      <c r="B127" s="469">
        <v>3100</v>
      </c>
      <c r="C127" s="950">
        <v>16259</v>
      </c>
      <c r="D127" s="1003"/>
      <c r="E127" s="941"/>
      <c r="F127" s="994">
        <v>0</v>
      </c>
      <c r="G127" s="941"/>
      <c r="H127" s="941"/>
      <c r="I127" s="941"/>
      <c r="J127" s="941"/>
      <c r="K127" s="941"/>
    </row>
    <row r="128" spans="1:12" ht="12.75" customHeight="1">
      <c r="A128" s="1381" t="s">
        <v>1686</v>
      </c>
      <c r="B128" s="466">
        <v>3105</v>
      </c>
      <c r="C128" s="939">
        <v>0</v>
      </c>
      <c r="D128" s="1003"/>
      <c r="E128" s="941"/>
      <c r="F128" s="939">
        <v>0</v>
      </c>
      <c r="G128" s="941"/>
      <c r="H128" s="941"/>
      <c r="I128" s="941"/>
      <c r="J128" s="941"/>
      <c r="K128" s="941"/>
    </row>
    <row r="129" spans="1:11" ht="12.75" customHeight="1">
      <c r="A129" s="1381" t="s">
        <v>789</v>
      </c>
      <c r="B129" s="466">
        <v>3110</v>
      </c>
      <c r="C129" s="995">
        <v>0</v>
      </c>
      <c r="D129" s="939">
        <v>0</v>
      </c>
      <c r="E129" s="941"/>
      <c r="F129" s="939">
        <v>0</v>
      </c>
      <c r="G129" s="941"/>
      <c r="H129" s="941"/>
      <c r="I129" s="941"/>
      <c r="J129" s="941"/>
      <c r="K129" s="941"/>
    </row>
    <row r="130" spans="1:11" ht="12.75" customHeight="1">
      <c r="A130" s="1381" t="s">
        <v>103</v>
      </c>
      <c r="B130" s="466">
        <v>3120</v>
      </c>
      <c r="C130" s="939">
        <v>0</v>
      </c>
      <c r="D130" s="1003"/>
      <c r="E130" s="941"/>
      <c r="F130" s="939">
        <v>0</v>
      </c>
      <c r="G130" s="941"/>
      <c r="H130" s="941"/>
      <c r="I130" s="941"/>
      <c r="J130" s="941"/>
      <c r="K130" s="941"/>
    </row>
    <row r="131" spans="1:11" ht="12.75" customHeight="1">
      <c r="A131" s="1381" t="s">
        <v>1181</v>
      </c>
      <c r="B131" s="466">
        <v>3130</v>
      </c>
      <c r="C131" s="939">
        <v>0</v>
      </c>
      <c r="D131" s="1003"/>
      <c r="E131" s="941"/>
      <c r="F131" s="939">
        <v>0</v>
      </c>
      <c r="G131" s="941"/>
      <c r="H131" s="941"/>
      <c r="I131" s="941"/>
      <c r="J131" s="941"/>
      <c r="K131" s="941"/>
    </row>
    <row r="132" spans="1:11" ht="12.75" customHeight="1">
      <c r="A132" s="1381" t="s">
        <v>120</v>
      </c>
      <c r="B132" s="466">
        <v>3145</v>
      </c>
      <c r="C132" s="939">
        <v>0</v>
      </c>
      <c r="D132" s="1003"/>
      <c r="E132" s="941"/>
      <c r="F132" s="939">
        <v>0</v>
      </c>
      <c r="G132" s="941"/>
      <c r="H132" s="941"/>
      <c r="I132" s="941"/>
      <c r="J132" s="941"/>
      <c r="K132" s="941"/>
    </row>
    <row r="133" spans="1:11" ht="12.75" customHeight="1">
      <c r="A133" s="1381" t="s">
        <v>65</v>
      </c>
      <c r="B133" s="466">
        <v>3199</v>
      </c>
      <c r="C133" s="995">
        <v>0</v>
      </c>
      <c r="D133" s="940">
        <v>0</v>
      </c>
      <c r="E133" s="941"/>
      <c r="F133" s="939">
        <v>0</v>
      </c>
      <c r="G133" s="941"/>
      <c r="H133" s="941"/>
      <c r="I133" s="941"/>
      <c r="J133" s="941"/>
      <c r="K133" s="941"/>
    </row>
    <row r="134" spans="1:11" ht="12.75" customHeight="1" thickBot="1">
      <c r="A134" s="824" t="s">
        <v>935</v>
      </c>
      <c r="B134" s="830"/>
      <c r="C134" s="996">
        <f>SUM(C127:C133)</f>
        <v>16259</v>
      </c>
      <c r="D134" s="996">
        <f>SUM(D127:D133)</f>
        <v>0</v>
      </c>
      <c r="E134" s="942" t="s">
        <v>1060</v>
      </c>
      <c r="F134" s="996">
        <f>SUM(F127:F133)</f>
        <v>0</v>
      </c>
      <c r="G134" s="941" t="s">
        <v>1060</v>
      </c>
      <c r="H134" s="941" t="s">
        <v>1060</v>
      </c>
      <c r="I134" s="941" t="s">
        <v>1060</v>
      </c>
      <c r="J134" s="941" t="s">
        <v>1060</v>
      </c>
      <c r="K134" s="941" t="s">
        <v>1060</v>
      </c>
    </row>
    <row r="135" spans="1:11" ht="15.75" customHeight="1" thickTop="1">
      <c r="A135" s="802" t="s">
        <v>209</v>
      </c>
      <c r="B135" s="803"/>
      <c r="C135" s="997"/>
      <c r="D135" s="997"/>
      <c r="E135" s="972"/>
      <c r="F135" s="997"/>
      <c r="G135" s="941"/>
      <c r="H135" s="941"/>
      <c r="I135" s="941"/>
      <c r="J135" s="941"/>
      <c r="K135" s="941"/>
    </row>
    <row r="136" spans="1:11">
      <c r="A136" s="1381" t="s">
        <v>541</v>
      </c>
      <c r="B136" s="466">
        <v>3200</v>
      </c>
      <c r="C136" s="995">
        <v>0</v>
      </c>
      <c r="D136" s="939">
        <v>0</v>
      </c>
      <c r="E136" s="1003"/>
      <c r="F136" s="941"/>
      <c r="G136" s="939">
        <v>0</v>
      </c>
      <c r="H136" s="941"/>
      <c r="I136" s="941"/>
      <c r="J136" s="941"/>
      <c r="K136" s="941"/>
    </row>
    <row r="137" spans="1:11" ht="12.75" customHeight="1">
      <c r="A137" s="1381" t="s">
        <v>606</v>
      </c>
      <c r="B137" s="466">
        <v>3220</v>
      </c>
      <c r="C137" s="995">
        <v>0</v>
      </c>
      <c r="D137" s="939">
        <v>0</v>
      </c>
      <c r="E137" s="1003"/>
      <c r="F137" s="941"/>
      <c r="G137" s="940">
        <v>0</v>
      </c>
      <c r="H137" s="941"/>
      <c r="I137" s="941"/>
      <c r="J137" s="941"/>
      <c r="K137" s="941"/>
    </row>
    <row r="138" spans="1:11" ht="12.75" customHeight="1">
      <c r="A138" s="1381" t="s">
        <v>208</v>
      </c>
      <c r="B138" s="466">
        <v>3225</v>
      </c>
      <c r="C138" s="995">
        <v>0</v>
      </c>
      <c r="D138" s="939">
        <v>0</v>
      </c>
      <c r="E138" s="1003"/>
      <c r="F138" s="941"/>
      <c r="G138" s="940">
        <v>0</v>
      </c>
      <c r="H138" s="941"/>
      <c r="I138" s="941"/>
      <c r="J138" s="941"/>
      <c r="K138" s="941"/>
    </row>
    <row r="139" spans="1:11" ht="12.75" customHeight="1">
      <c r="A139" s="1381" t="s">
        <v>542</v>
      </c>
      <c r="B139" s="466">
        <v>3235</v>
      </c>
      <c r="C139" s="961">
        <v>0</v>
      </c>
      <c r="D139" s="940">
        <v>0</v>
      </c>
      <c r="E139" s="1003"/>
      <c r="F139" s="941"/>
      <c r="G139" s="940">
        <v>0</v>
      </c>
      <c r="H139" s="941"/>
      <c r="I139" s="941"/>
      <c r="J139" s="941"/>
      <c r="K139" s="941"/>
    </row>
    <row r="140" spans="1:11" ht="12.75" customHeight="1">
      <c r="A140" s="1381" t="s">
        <v>543</v>
      </c>
      <c r="B140" s="466">
        <v>3240</v>
      </c>
      <c r="C140" s="961">
        <v>0</v>
      </c>
      <c r="D140" s="940">
        <v>0</v>
      </c>
      <c r="E140" s="1003"/>
      <c r="F140" s="941"/>
      <c r="G140" s="940">
        <v>0</v>
      </c>
      <c r="H140" s="941"/>
      <c r="I140" s="941"/>
      <c r="J140" s="941"/>
      <c r="K140" s="941"/>
    </row>
    <row r="141" spans="1:11" ht="12.75" customHeight="1">
      <c r="A141" s="1381" t="s">
        <v>544</v>
      </c>
      <c r="B141" s="466">
        <v>3270</v>
      </c>
      <c r="C141" s="961">
        <v>0</v>
      </c>
      <c r="D141" s="940">
        <v>0</v>
      </c>
      <c r="E141" s="1003"/>
      <c r="F141" s="941"/>
      <c r="G141" s="940">
        <v>0</v>
      </c>
      <c r="H141" s="941"/>
      <c r="I141" s="941"/>
      <c r="J141" s="941"/>
      <c r="K141" s="941"/>
    </row>
    <row r="142" spans="1:11" ht="12.75" customHeight="1">
      <c r="A142" s="1381" t="s">
        <v>66</v>
      </c>
      <c r="B142" s="466">
        <v>3299</v>
      </c>
      <c r="C142" s="995">
        <v>0</v>
      </c>
      <c r="D142" s="939">
        <v>0</v>
      </c>
      <c r="E142" s="1003"/>
      <c r="F142" s="946"/>
      <c r="G142" s="940">
        <v>0</v>
      </c>
      <c r="H142" s="941"/>
      <c r="I142" s="941"/>
      <c r="J142" s="941"/>
      <c r="K142" s="941"/>
    </row>
    <row r="143" spans="1:11" ht="12.75" customHeight="1" thickBot="1">
      <c r="A143" s="824" t="s">
        <v>545</v>
      </c>
      <c r="B143" s="830"/>
      <c r="C143" s="996">
        <f>SUM(C136:C142)</f>
        <v>0</v>
      </c>
      <c r="D143" s="996">
        <f>SUM(D136:D142)</f>
        <v>0</v>
      </c>
      <c r="E143" s="1003" t="s">
        <v>1060</v>
      </c>
      <c r="F143" s="946"/>
      <c r="G143" s="996">
        <f>SUM(G136:G142)</f>
        <v>0</v>
      </c>
      <c r="H143" s="941" t="s">
        <v>1060</v>
      </c>
      <c r="I143" s="941" t="s">
        <v>1060</v>
      </c>
      <c r="J143" s="941" t="s">
        <v>1060</v>
      </c>
      <c r="K143" s="941" t="s">
        <v>1060</v>
      </c>
    </row>
    <row r="144" spans="1:11" ht="15.75" customHeight="1" thickTop="1">
      <c r="A144" s="802" t="s">
        <v>607</v>
      </c>
      <c r="B144" s="803"/>
      <c r="C144" s="997"/>
      <c r="D144" s="1008"/>
      <c r="E144" s="1003"/>
      <c r="F144" s="997"/>
      <c r="G144" s="997"/>
      <c r="H144" s="941"/>
      <c r="I144" s="941"/>
      <c r="J144" s="941"/>
      <c r="K144" s="941"/>
    </row>
    <row r="145" spans="1:11" ht="12.75" customHeight="1">
      <c r="A145" s="1381" t="s">
        <v>546</v>
      </c>
      <c r="B145" s="466">
        <v>3305</v>
      </c>
      <c r="C145" s="939">
        <v>0</v>
      </c>
      <c r="D145" s="941"/>
      <c r="E145" s="1003"/>
      <c r="F145" s="941"/>
      <c r="G145" s="939">
        <v>0</v>
      </c>
      <c r="H145" s="941"/>
      <c r="I145" s="941"/>
      <c r="J145" s="941"/>
      <c r="K145" s="941"/>
    </row>
    <row r="146" spans="1:11" ht="12.75" customHeight="1">
      <c r="A146" s="1381" t="s">
        <v>294</v>
      </c>
      <c r="B146" s="466">
        <v>3310</v>
      </c>
      <c r="C146" s="995">
        <v>0</v>
      </c>
      <c r="D146" s="941"/>
      <c r="E146" s="1003"/>
      <c r="F146" s="941"/>
      <c r="G146" s="939">
        <v>0</v>
      </c>
      <c r="H146" s="941"/>
      <c r="I146" s="941"/>
      <c r="J146" s="941"/>
      <c r="K146" s="941"/>
    </row>
    <row r="147" spans="1:11" s="188" customFormat="1" ht="15" thickBot="1">
      <c r="A147" s="824" t="s">
        <v>342</v>
      </c>
      <c r="B147" s="830"/>
      <c r="C147" s="958">
        <f>SUM(C145:C146)</f>
        <v>0</v>
      </c>
      <c r="D147" s="941"/>
      <c r="E147" s="972"/>
      <c r="F147" s="941"/>
      <c r="G147" s="964">
        <f>SUM(G145:G146)</f>
        <v>0</v>
      </c>
      <c r="H147" s="941"/>
      <c r="I147" s="941"/>
      <c r="J147" s="941"/>
      <c r="K147" s="941"/>
    </row>
    <row r="148" spans="1:11" s="188" customFormat="1" ht="12.75" customHeight="1" thickTop="1">
      <c r="A148" s="762" t="s">
        <v>953</v>
      </c>
      <c r="B148" s="470">
        <v>3360</v>
      </c>
      <c r="C148" s="1009">
        <v>0</v>
      </c>
      <c r="D148" s="1010"/>
      <c r="E148" s="972"/>
      <c r="F148" s="941"/>
      <c r="G148" s="1011"/>
      <c r="H148" s="941"/>
      <c r="I148" s="941"/>
      <c r="J148" s="941"/>
      <c r="K148" s="941"/>
    </row>
    <row r="149" spans="1:11" ht="12.75" customHeight="1" thickBot="1">
      <c r="A149" s="763" t="s">
        <v>842</v>
      </c>
      <c r="B149" s="471">
        <v>3365</v>
      </c>
      <c r="C149" s="1012">
        <v>0</v>
      </c>
      <c r="D149" s="991">
        <v>0</v>
      </c>
      <c r="E149" s="1003"/>
      <c r="F149" s="941"/>
      <c r="G149" s="991"/>
      <c r="H149" s="941"/>
      <c r="I149" s="941"/>
      <c r="J149" s="941"/>
      <c r="K149" s="941"/>
    </row>
    <row r="150" spans="1:11" ht="12.75" customHeight="1" thickTop="1" thickBot="1">
      <c r="A150" s="764" t="s">
        <v>121</v>
      </c>
      <c r="B150" s="472">
        <v>3370</v>
      </c>
      <c r="C150" s="1012">
        <v>0</v>
      </c>
      <c r="D150" s="1012">
        <v>0</v>
      </c>
      <c r="E150" s="972"/>
      <c r="F150" s="941"/>
      <c r="G150" s="941"/>
      <c r="H150" s="941"/>
      <c r="I150" s="941"/>
      <c r="J150" s="941"/>
      <c r="K150" s="941"/>
    </row>
    <row r="151" spans="1:11" ht="12.75" customHeight="1" thickTop="1" thickBot="1">
      <c r="A151" s="764" t="s">
        <v>701</v>
      </c>
      <c r="B151" s="472">
        <v>3410</v>
      </c>
      <c r="C151" s="1013">
        <v>0</v>
      </c>
      <c r="D151" s="1014">
        <v>0</v>
      </c>
      <c r="E151" s="1015">
        <v>0</v>
      </c>
      <c r="F151" s="989">
        <v>0</v>
      </c>
      <c r="G151" s="989">
        <v>0</v>
      </c>
      <c r="H151" s="989">
        <v>0</v>
      </c>
      <c r="I151" s="989">
        <v>0</v>
      </c>
      <c r="J151" s="989">
        <v>0</v>
      </c>
      <c r="K151" s="989">
        <v>0</v>
      </c>
    </row>
    <row r="152" spans="1:11" ht="12.75" customHeight="1" thickTop="1" thickBot="1">
      <c r="A152" s="764" t="s">
        <v>67</v>
      </c>
      <c r="B152" s="472">
        <v>3499</v>
      </c>
      <c r="C152" s="1013">
        <v>0</v>
      </c>
      <c r="D152" s="1014">
        <v>0</v>
      </c>
      <c r="E152" s="991">
        <v>0</v>
      </c>
      <c r="F152" s="991">
        <v>0</v>
      </c>
      <c r="G152" s="991">
        <v>0</v>
      </c>
      <c r="H152" s="991">
        <v>0</v>
      </c>
      <c r="I152" s="991">
        <v>0</v>
      </c>
      <c r="J152" s="991">
        <v>0</v>
      </c>
      <c r="K152" s="991">
        <v>0</v>
      </c>
    </row>
    <row r="153" spans="1:11" ht="15.75" customHeight="1" thickTop="1">
      <c r="A153" s="802" t="s">
        <v>399</v>
      </c>
      <c r="B153" s="804"/>
      <c r="C153" s="997"/>
      <c r="D153" s="941"/>
      <c r="E153" s="1003"/>
      <c r="F153" s="941"/>
      <c r="G153" s="941"/>
      <c r="H153" s="941"/>
      <c r="I153" s="941"/>
      <c r="J153" s="941"/>
      <c r="K153" s="941"/>
    </row>
    <row r="154" spans="1:11" ht="12.75" customHeight="1">
      <c r="A154" s="1381" t="s">
        <v>1182</v>
      </c>
      <c r="B154" s="466">
        <v>3500</v>
      </c>
      <c r="C154" s="995">
        <v>0</v>
      </c>
      <c r="D154" s="939">
        <v>0</v>
      </c>
      <c r="E154" s="1003"/>
      <c r="F154" s="939">
        <v>185</v>
      </c>
      <c r="G154" s="940">
        <v>0</v>
      </c>
      <c r="H154" s="941"/>
      <c r="I154" s="941"/>
      <c r="J154" s="941"/>
      <c r="K154" s="941"/>
    </row>
    <row r="155" spans="1:11" ht="12.75" customHeight="1">
      <c r="A155" s="1381" t="s">
        <v>954</v>
      </c>
      <c r="B155" s="466">
        <v>3510</v>
      </c>
      <c r="C155" s="995">
        <v>0</v>
      </c>
      <c r="D155" s="939">
        <v>0</v>
      </c>
      <c r="E155" s="1003"/>
      <c r="F155" s="939">
        <v>51386</v>
      </c>
      <c r="G155" s="940">
        <v>0</v>
      </c>
      <c r="H155" s="941"/>
      <c r="I155" s="941"/>
      <c r="J155" s="941"/>
      <c r="K155" s="941"/>
    </row>
    <row r="156" spans="1:11" ht="12.75" customHeight="1">
      <c r="A156" s="1381" t="s">
        <v>68</v>
      </c>
      <c r="B156" s="466">
        <v>3599</v>
      </c>
      <c r="C156" s="995">
        <v>0</v>
      </c>
      <c r="D156" s="939">
        <v>0</v>
      </c>
      <c r="E156" s="1003"/>
      <c r="F156" s="939">
        <v>0</v>
      </c>
      <c r="G156" s="940">
        <v>0</v>
      </c>
      <c r="H156" s="941"/>
      <c r="I156" s="941"/>
      <c r="J156" s="941"/>
      <c r="K156" s="941"/>
    </row>
    <row r="157" spans="1:11" ht="12.75" customHeight="1" thickBot="1">
      <c r="A157" s="824" t="s">
        <v>93</v>
      </c>
      <c r="B157" s="830"/>
      <c r="C157" s="996">
        <f>SUM(C154:C156)</f>
        <v>0</v>
      </c>
      <c r="D157" s="996">
        <f>SUM(D154:D156)</f>
        <v>0</v>
      </c>
      <c r="E157" s="1003"/>
      <c r="F157" s="996">
        <f>SUM(F154:F156)</f>
        <v>51571</v>
      </c>
      <c r="G157" s="996">
        <f>SUM(G154:G156)</f>
        <v>0</v>
      </c>
      <c r="H157" s="941"/>
      <c r="I157" s="941"/>
      <c r="J157" s="941"/>
      <c r="K157" s="941"/>
    </row>
    <row r="158" spans="1:11" ht="12.75" customHeight="1" thickTop="1" thickBot="1">
      <c r="A158" s="764" t="s">
        <v>326</v>
      </c>
      <c r="B158" s="472">
        <v>3610</v>
      </c>
      <c r="C158" s="1014">
        <v>0</v>
      </c>
      <c r="D158" s="941"/>
      <c r="E158" s="972"/>
      <c r="F158" s="941"/>
      <c r="G158" s="941"/>
      <c r="H158" s="941"/>
      <c r="I158" s="941"/>
      <c r="J158" s="941"/>
      <c r="K158" s="941"/>
    </row>
    <row r="159" spans="1:11" ht="12.75" customHeight="1" thickTop="1" thickBot="1">
      <c r="A159" s="764" t="s">
        <v>50</v>
      </c>
      <c r="B159" s="472">
        <v>3660</v>
      </c>
      <c r="C159" s="1012">
        <v>0</v>
      </c>
      <c r="D159" s="1016">
        <v>0</v>
      </c>
      <c r="E159" s="1003"/>
      <c r="F159" s="1016">
        <v>0</v>
      </c>
      <c r="G159" s="1016">
        <v>0</v>
      </c>
      <c r="H159" s="941"/>
      <c r="I159" s="941"/>
      <c r="J159" s="941"/>
      <c r="K159" s="941"/>
    </row>
    <row r="160" spans="1:11" ht="12.75" customHeight="1" thickTop="1" thickBot="1">
      <c r="A160" s="764" t="s">
        <v>916</v>
      </c>
      <c r="B160" s="472">
        <v>3695</v>
      </c>
      <c r="C160" s="1014">
        <v>0</v>
      </c>
      <c r="D160" s="941"/>
      <c r="E160" s="1003"/>
      <c r="F160" s="1014">
        <v>0</v>
      </c>
      <c r="G160" s="1014">
        <v>0</v>
      </c>
      <c r="H160" s="941"/>
      <c r="I160" s="941"/>
      <c r="J160" s="941"/>
      <c r="K160" s="941"/>
    </row>
    <row r="161" spans="1:11" ht="12.75" customHeight="1" thickTop="1" thickBot="1">
      <c r="A161" s="764" t="s">
        <v>948</v>
      </c>
      <c r="B161" s="472">
        <v>3705</v>
      </c>
      <c r="C161" s="1014">
        <v>0</v>
      </c>
      <c r="D161" s="1016">
        <v>0</v>
      </c>
      <c r="E161" s="1003"/>
      <c r="F161" s="1014">
        <v>0</v>
      </c>
      <c r="G161" s="1014">
        <v>0</v>
      </c>
      <c r="H161" s="941"/>
      <c r="I161" s="941"/>
      <c r="J161" s="941"/>
      <c r="K161" s="941"/>
    </row>
    <row r="162" spans="1:11" ht="12.75" customHeight="1" thickTop="1" thickBot="1">
      <c r="A162" s="764" t="s">
        <v>39</v>
      </c>
      <c r="B162" s="472">
        <v>3766</v>
      </c>
      <c r="C162" s="1014">
        <v>0</v>
      </c>
      <c r="D162" s="1016">
        <v>0</v>
      </c>
      <c r="E162" s="1003"/>
      <c r="F162" s="1014">
        <v>0</v>
      </c>
      <c r="G162" s="990">
        <v>0</v>
      </c>
      <c r="H162" s="941"/>
      <c r="I162" s="941"/>
      <c r="J162" s="941"/>
      <c r="K162" s="941"/>
    </row>
    <row r="163" spans="1:11" ht="12.75" customHeight="1" thickTop="1" thickBot="1">
      <c r="A163" s="764" t="s">
        <v>901</v>
      </c>
      <c r="B163" s="472">
        <v>3767</v>
      </c>
      <c r="C163" s="1014">
        <v>0</v>
      </c>
      <c r="D163" s="990">
        <v>0</v>
      </c>
      <c r="E163" s="1003"/>
      <c r="F163" s="990">
        <v>0</v>
      </c>
      <c r="G163" s="990">
        <v>0</v>
      </c>
      <c r="H163" s="941"/>
      <c r="I163" s="941"/>
      <c r="J163" s="941"/>
      <c r="K163" s="941"/>
    </row>
    <row r="164" spans="1:11" ht="12.75" customHeight="1" thickTop="1" thickBot="1">
      <c r="A164" s="764" t="s">
        <v>902</v>
      </c>
      <c r="B164" s="472">
        <v>3775</v>
      </c>
      <c r="C164" s="1014">
        <v>0</v>
      </c>
      <c r="D164" s="1012">
        <v>0</v>
      </c>
      <c r="E164" s="989">
        <v>0</v>
      </c>
      <c r="F164" s="1012">
        <v>0</v>
      </c>
      <c r="G164" s="991">
        <v>0</v>
      </c>
      <c r="H164" s="989">
        <v>0</v>
      </c>
      <c r="I164" s="941"/>
      <c r="J164" s="941"/>
      <c r="K164" s="989">
        <v>0</v>
      </c>
    </row>
    <row r="165" spans="1:11" ht="12.75" customHeight="1" thickTop="1" thickBot="1">
      <c r="A165" s="764" t="s">
        <v>1183</v>
      </c>
      <c r="B165" s="472">
        <v>3780</v>
      </c>
      <c r="C165" s="990">
        <v>0</v>
      </c>
      <c r="D165" s="989">
        <v>0</v>
      </c>
      <c r="E165" s="990">
        <v>0</v>
      </c>
      <c r="F165" s="990">
        <v>0</v>
      </c>
      <c r="G165" s="990">
        <v>0</v>
      </c>
      <c r="H165" s="990">
        <v>0</v>
      </c>
      <c r="I165" s="941"/>
      <c r="J165" s="941"/>
      <c r="K165" s="990">
        <v>0</v>
      </c>
    </row>
    <row r="166" spans="1:11" ht="12.75" customHeight="1" thickTop="1" thickBot="1">
      <c r="A166" s="764" t="s">
        <v>781</v>
      </c>
      <c r="B166" s="472">
        <v>3815</v>
      </c>
      <c r="C166" s="1014">
        <v>0</v>
      </c>
      <c r="D166" s="941"/>
      <c r="E166" s="1003"/>
      <c r="F166" s="1014">
        <v>0</v>
      </c>
      <c r="G166" s="941"/>
      <c r="H166" s="941"/>
      <c r="I166" s="941"/>
      <c r="J166" s="941"/>
      <c r="K166" s="941"/>
    </row>
    <row r="167" spans="1:11" ht="12.75" customHeight="1" thickTop="1" thickBot="1">
      <c r="A167" s="764" t="s">
        <v>343</v>
      </c>
      <c r="B167" s="472">
        <v>3825</v>
      </c>
      <c r="C167" s="1014">
        <v>0</v>
      </c>
      <c r="D167" s="941"/>
      <c r="E167" s="1003"/>
      <c r="F167" s="1014">
        <v>0</v>
      </c>
      <c r="G167" s="941"/>
      <c r="H167" s="941"/>
      <c r="I167" s="941"/>
      <c r="J167" s="941"/>
      <c r="K167" s="941"/>
    </row>
    <row r="168" spans="1:11" ht="12.75" customHeight="1" thickTop="1" thickBot="1">
      <c r="A168" s="764" t="s">
        <v>295</v>
      </c>
      <c r="B168" s="472">
        <v>3920</v>
      </c>
      <c r="C168" s="1008"/>
      <c r="D168" s="1016">
        <v>0</v>
      </c>
      <c r="E168" s="941"/>
      <c r="F168" s="1008"/>
      <c r="G168" s="941"/>
      <c r="H168" s="989">
        <v>0</v>
      </c>
      <c r="I168" s="941"/>
      <c r="J168" s="941"/>
      <c r="K168" s="941"/>
    </row>
    <row r="169" spans="1:11" ht="12.75" customHeight="1" thickTop="1" thickBot="1">
      <c r="A169" s="764" t="s">
        <v>296</v>
      </c>
      <c r="B169" s="472">
        <v>3925</v>
      </c>
      <c r="C169" s="980"/>
      <c r="D169" s="1014">
        <v>0</v>
      </c>
      <c r="E169" s="980"/>
      <c r="F169" s="980"/>
      <c r="G169" s="941"/>
      <c r="H169" s="990">
        <v>0</v>
      </c>
      <c r="I169" s="941"/>
      <c r="J169" s="941"/>
      <c r="K169" s="989">
        <v>0</v>
      </c>
    </row>
    <row r="170" spans="1:11" ht="16" thickTop="1" thickBot="1">
      <c r="A170" s="764" t="s">
        <v>69</v>
      </c>
      <c r="B170" s="472">
        <v>3999</v>
      </c>
      <c r="C170" s="1017">
        <v>750</v>
      </c>
      <c r="D170" s="1018">
        <v>0</v>
      </c>
      <c r="E170" s="1018">
        <v>0</v>
      </c>
      <c r="F170" s="1018">
        <v>0</v>
      </c>
      <c r="G170" s="1019">
        <v>0</v>
      </c>
      <c r="H170" s="1020">
        <v>0</v>
      </c>
      <c r="I170" s="1019">
        <v>0</v>
      </c>
      <c r="J170" s="1019">
        <v>0</v>
      </c>
      <c r="K170" s="1020">
        <v>0</v>
      </c>
    </row>
    <row r="171" spans="1:11" ht="12.75" customHeight="1" thickTop="1" thickBot="1">
      <c r="A171" s="2138" t="s">
        <v>344</v>
      </c>
      <c r="B171" s="2139"/>
      <c r="C171" s="1021">
        <f t="shared" ref="C171:K171" si="6">SUM(C134,C143,C147,C148:C152,C157,C158:C169,C170)</f>
        <v>17009</v>
      </c>
      <c r="D171" s="1021">
        <f t="shared" si="6"/>
        <v>0</v>
      </c>
      <c r="E171" s="1021">
        <f t="shared" si="6"/>
        <v>0</v>
      </c>
      <c r="F171" s="1021">
        <f t="shared" si="6"/>
        <v>51571</v>
      </c>
      <c r="G171" s="1021">
        <f t="shared" si="6"/>
        <v>0</v>
      </c>
      <c r="H171" s="1021">
        <f t="shared" si="6"/>
        <v>0</v>
      </c>
      <c r="I171" s="1021">
        <f t="shared" si="6"/>
        <v>0</v>
      </c>
      <c r="J171" s="1021">
        <f t="shared" si="6"/>
        <v>0</v>
      </c>
      <c r="K171" s="987">
        <f t="shared" si="6"/>
        <v>0</v>
      </c>
    </row>
    <row r="172" spans="1:11" ht="12.75" customHeight="1" thickTop="1" thickBot="1">
      <c r="A172" s="824" t="s">
        <v>345</v>
      </c>
      <c r="B172" s="1517" t="s">
        <v>518</v>
      </c>
      <c r="C172" s="1004">
        <f t="shared" ref="C172:K172" si="7">SUM(C124,C171)</f>
        <v>588841</v>
      </c>
      <c r="D172" s="1004">
        <f t="shared" si="7"/>
        <v>0</v>
      </c>
      <c r="E172" s="1004">
        <f t="shared" si="7"/>
        <v>0</v>
      </c>
      <c r="F172" s="1004">
        <f t="shared" si="7"/>
        <v>51571</v>
      </c>
      <c r="G172" s="1004">
        <f t="shared" si="7"/>
        <v>0</v>
      </c>
      <c r="H172" s="1004">
        <f t="shared" si="7"/>
        <v>0</v>
      </c>
      <c r="I172" s="1004">
        <f t="shared" si="7"/>
        <v>0</v>
      </c>
      <c r="J172" s="1004">
        <f t="shared" si="7"/>
        <v>0</v>
      </c>
      <c r="K172" s="992">
        <f t="shared" si="7"/>
        <v>0</v>
      </c>
    </row>
    <row r="173" spans="1:11" ht="16.75" customHeight="1" thickTop="1">
      <c r="A173" s="792" t="s">
        <v>734</v>
      </c>
      <c r="B173" s="1521"/>
      <c r="C173" s="965"/>
      <c r="D173" s="966"/>
      <c r="E173" s="966"/>
      <c r="F173" s="966"/>
      <c r="G173" s="966"/>
      <c r="H173" s="966"/>
      <c r="I173" s="966"/>
      <c r="J173" s="966"/>
      <c r="K173" s="978"/>
    </row>
    <row r="174" spans="1:11" ht="15.75" customHeight="1">
      <c r="A174" s="2140" t="s">
        <v>1212</v>
      </c>
      <c r="B174" s="2141"/>
      <c r="C174" s="979"/>
      <c r="D174" s="979"/>
      <c r="E174" s="972"/>
      <c r="F174" s="941"/>
      <c r="G174" s="941"/>
      <c r="H174" s="941"/>
      <c r="I174" s="941"/>
      <c r="J174" s="941"/>
      <c r="K174" s="941"/>
    </row>
    <row r="175" spans="1:11" ht="12.5" customHeight="1">
      <c r="A175" s="424" t="s">
        <v>942</v>
      </c>
      <c r="B175" s="423">
        <v>4001</v>
      </c>
      <c r="C175" s="976">
        <v>0</v>
      </c>
      <c r="D175" s="950">
        <v>0</v>
      </c>
      <c r="E175" s="940">
        <v>0</v>
      </c>
      <c r="F175" s="939">
        <v>0</v>
      </c>
      <c r="G175" s="939">
        <v>0</v>
      </c>
      <c r="H175" s="940">
        <v>0</v>
      </c>
      <c r="I175" s="940">
        <v>0</v>
      </c>
      <c r="J175" s="940">
        <v>0</v>
      </c>
      <c r="K175" s="940">
        <v>0</v>
      </c>
    </row>
    <row r="176" spans="1:11">
      <c r="A176" s="467" t="s">
        <v>735</v>
      </c>
      <c r="B176" s="473">
        <v>4009</v>
      </c>
      <c r="C176" s="995">
        <v>0</v>
      </c>
      <c r="D176" s="939">
        <v>0</v>
      </c>
      <c r="E176" s="940">
        <v>0</v>
      </c>
      <c r="F176" s="939">
        <v>0</v>
      </c>
      <c r="G176" s="939">
        <v>0</v>
      </c>
      <c r="H176" s="940">
        <v>0</v>
      </c>
      <c r="I176" s="940">
        <v>0</v>
      </c>
      <c r="J176" s="940">
        <v>0</v>
      </c>
      <c r="K176" s="940">
        <v>0</v>
      </c>
    </row>
    <row r="177" spans="1:11" ht="15" thickBot="1">
      <c r="A177" s="2144" t="s">
        <v>1318</v>
      </c>
      <c r="B177" s="2145"/>
      <c r="C177" s="996">
        <f>SUM(C175:C176)</f>
        <v>0</v>
      </c>
      <c r="D177" s="996">
        <f t="shared" ref="D177:K177" si="8">SUM(D175:D176)</f>
        <v>0</v>
      </c>
      <c r="E177" s="996">
        <f t="shared" si="8"/>
        <v>0</v>
      </c>
      <c r="F177" s="996">
        <f t="shared" si="8"/>
        <v>0</v>
      </c>
      <c r="G177" s="996">
        <f t="shared" si="8"/>
        <v>0</v>
      </c>
      <c r="H177" s="996">
        <f t="shared" si="8"/>
        <v>0</v>
      </c>
      <c r="I177" s="996">
        <f t="shared" si="8"/>
        <v>0</v>
      </c>
      <c r="J177" s="996">
        <f t="shared" si="8"/>
        <v>0</v>
      </c>
      <c r="K177" s="958">
        <f t="shared" si="8"/>
        <v>0</v>
      </c>
    </row>
    <row r="178" spans="1:11" s="409" customFormat="1" ht="15.75" customHeight="1" thickTop="1">
      <c r="A178" s="2148" t="s">
        <v>1317</v>
      </c>
      <c r="B178" s="2149"/>
      <c r="C178" s="1022"/>
      <c r="D178" s="1023"/>
      <c r="E178" s="1024"/>
      <c r="F178" s="1025"/>
      <c r="G178" s="1025"/>
      <c r="H178" s="1025"/>
      <c r="I178" s="1025"/>
      <c r="J178" s="1025"/>
      <c r="K178" s="1025"/>
    </row>
    <row r="179" spans="1:11" ht="12.75" customHeight="1">
      <c r="A179" s="1381" t="s">
        <v>943</v>
      </c>
      <c r="B179" s="417">
        <v>4045</v>
      </c>
      <c r="C179" s="995">
        <v>0</v>
      </c>
      <c r="D179" s="941"/>
      <c r="E179" s="1003"/>
      <c r="F179" s="941"/>
      <c r="G179" s="941"/>
      <c r="H179" s="941"/>
      <c r="I179" s="941"/>
      <c r="J179" s="941"/>
      <c r="K179" s="941"/>
    </row>
    <row r="180" spans="1:11" ht="12.75" customHeight="1">
      <c r="A180" s="1381" t="s">
        <v>944</v>
      </c>
      <c r="B180" s="417">
        <v>4050</v>
      </c>
      <c r="C180" s="995">
        <v>0</v>
      </c>
      <c r="D180" s="940">
        <v>0</v>
      </c>
      <c r="E180" s="1003"/>
      <c r="F180" s="941"/>
      <c r="G180" s="941"/>
      <c r="H180" s="940">
        <v>0</v>
      </c>
      <c r="I180" s="941"/>
      <c r="J180" s="941"/>
      <c r="K180" s="941"/>
    </row>
    <row r="181" spans="1:11" ht="12.75" customHeight="1">
      <c r="A181" s="1381" t="s">
        <v>218</v>
      </c>
      <c r="B181" s="417">
        <v>4060</v>
      </c>
      <c r="C181" s="976">
        <v>0</v>
      </c>
      <c r="D181" s="939">
        <v>0</v>
      </c>
      <c r="E181" s="941"/>
      <c r="F181" s="939">
        <v>0</v>
      </c>
      <c r="G181" s="939">
        <v>0</v>
      </c>
      <c r="H181" s="939">
        <v>0</v>
      </c>
      <c r="I181" s="941"/>
      <c r="J181" s="941"/>
      <c r="K181" s="980"/>
    </row>
    <row r="182" spans="1:11">
      <c r="A182" s="467" t="s">
        <v>718</v>
      </c>
      <c r="B182" s="473">
        <v>4090</v>
      </c>
      <c r="C182" s="995">
        <v>0</v>
      </c>
      <c r="D182" s="939">
        <v>0</v>
      </c>
      <c r="E182" s="941"/>
      <c r="F182" s="939">
        <v>0</v>
      </c>
      <c r="G182" s="939">
        <v>0</v>
      </c>
      <c r="H182" s="939">
        <v>0</v>
      </c>
      <c r="I182" s="941"/>
      <c r="J182" s="941"/>
      <c r="K182" s="939">
        <v>0</v>
      </c>
    </row>
    <row r="183" spans="1:11" ht="15" thickBot="1">
      <c r="A183" s="2146" t="s">
        <v>717</v>
      </c>
      <c r="B183" s="2147"/>
      <c r="C183" s="996">
        <f>SUM(C179:C182)</f>
        <v>0</v>
      </c>
      <c r="D183" s="996">
        <f>SUM(D179:D182)</f>
        <v>0</v>
      </c>
      <c r="E183" s="941"/>
      <c r="F183" s="996">
        <f>SUM(F179:F182)</f>
        <v>0</v>
      </c>
      <c r="G183" s="996">
        <f>SUM(G179:G182)</f>
        <v>0</v>
      </c>
      <c r="H183" s="996">
        <f>SUM(H179:H182)</f>
        <v>0</v>
      </c>
      <c r="I183" s="941"/>
      <c r="J183" s="941"/>
      <c r="K183" s="958">
        <f>SUM(K179:K182)</f>
        <v>0</v>
      </c>
    </row>
    <row r="184" spans="1:11" ht="22.5" customHeight="1" thickTop="1">
      <c r="A184" s="2142" t="s">
        <v>1371</v>
      </c>
      <c r="B184" s="2143"/>
      <c r="C184" s="1026"/>
      <c r="D184" s="1008"/>
      <c r="E184" s="972"/>
      <c r="F184" s="1008"/>
      <c r="G184" s="1008"/>
      <c r="H184" s="941"/>
      <c r="I184" s="941"/>
      <c r="J184" s="941"/>
      <c r="K184" s="941"/>
    </row>
    <row r="185" spans="1:11" ht="15.75" customHeight="1">
      <c r="A185" s="1522" t="s">
        <v>1259</v>
      </c>
      <c r="B185" s="1523"/>
      <c r="C185" s="1006"/>
      <c r="D185" s="980"/>
      <c r="E185" s="972"/>
      <c r="F185" s="980"/>
      <c r="G185" s="980"/>
      <c r="H185" s="941"/>
      <c r="I185" s="941"/>
      <c r="J185" s="941"/>
      <c r="K185" s="941"/>
    </row>
    <row r="186" spans="1:11" ht="12.75" customHeight="1">
      <c r="A186" s="1381" t="s">
        <v>1260</v>
      </c>
      <c r="B186" s="417">
        <v>4100</v>
      </c>
      <c r="C186" s="976">
        <v>0</v>
      </c>
      <c r="D186" s="950">
        <v>0</v>
      </c>
      <c r="E186" s="1003"/>
      <c r="F186" s="950">
        <v>0</v>
      </c>
      <c r="G186" s="950">
        <v>0</v>
      </c>
      <c r="H186" s="941"/>
      <c r="I186" s="941"/>
      <c r="J186" s="941"/>
      <c r="K186" s="941"/>
    </row>
    <row r="187" spans="1:11" ht="12.75" customHeight="1">
      <c r="A187" s="1381" t="s">
        <v>1261</v>
      </c>
      <c r="B187" s="417">
        <v>4105</v>
      </c>
      <c r="C187" s="995">
        <v>0</v>
      </c>
      <c r="D187" s="939">
        <v>0</v>
      </c>
      <c r="E187" s="1003"/>
      <c r="F187" s="939">
        <v>0</v>
      </c>
      <c r="G187" s="939">
        <v>0</v>
      </c>
      <c r="H187" s="941"/>
      <c r="I187" s="941"/>
      <c r="J187" s="941"/>
      <c r="K187" s="941"/>
    </row>
    <row r="188" spans="1:11" ht="12.75" customHeight="1">
      <c r="A188" s="1381" t="s">
        <v>1263</v>
      </c>
      <c r="B188" s="417">
        <v>4107</v>
      </c>
      <c r="C188" s="995">
        <v>0</v>
      </c>
      <c r="D188" s="939">
        <v>0</v>
      </c>
      <c r="E188" s="1003"/>
      <c r="F188" s="939">
        <v>0</v>
      </c>
      <c r="G188" s="939">
        <v>0</v>
      </c>
      <c r="H188" s="941"/>
      <c r="I188" s="941"/>
      <c r="J188" s="941"/>
      <c r="K188" s="941"/>
    </row>
    <row r="189" spans="1:11" ht="12.75" customHeight="1">
      <c r="A189" s="1381" t="s">
        <v>1262</v>
      </c>
      <c r="B189" s="417">
        <v>4199</v>
      </c>
      <c r="C189" s="995">
        <v>0</v>
      </c>
      <c r="D189" s="939">
        <v>0</v>
      </c>
      <c r="E189" s="1003"/>
      <c r="F189" s="939">
        <v>0</v>
      </c>
      <c r="G189" s="939">
        <v>0</v>
      </c>
      <c r="H189" s="941"/>
      <c r="I189" s="941"/>
      <c r="J189" s="941"/>
      <c r="K189" s="941"/>
    </row>
    <row r="190" spans="1:11" ht="12.75" customHeight="1" thickBot="1">
      <c r="A190" s="824" t="s">
        <v>1264</v>
      </c>
      <c r="B190" s="825"/>
      <c r="C190" s="996">
        <f>SUM(C186:C189)</f>
        <v>0</v>
      </c>
      <c r="D190" s="996">
        <f>SUM(D186:D189)</f>
        <v>0</v>
      </c>
      <c r="E190" s="1003"/>
      <c r="F190" s="996">
        <f>SUM(F186:F189)</f>
        <v>0</v>
      </c>
      <c r="G190" s="996">
        <f>SUM(G186:G189)</f>
        <v>0</v>
      </c>
      <c r="H190" s="941"/>
      <c r="I190" s="941"/>
      <c r="J190" s="941"/>
      <c r="K190" s="941"/>
    </row>
    <row r="191" spans="1:11" ht="15.75" customHeight="1" thickTop="1">
      <c r="A191" s="802" t="s">
        <v>401</v>
      </c>
      <c r="B191" s="805"/>
      <c r="C191" s="997"/>
      <c r="D191" s="1008"/>
      <c r="E191" s="1003"/>
      <c r="F191" s="997"/>
      <c r="G191" s="997"/>
      <c r="H191" s="941"/>
      <c r="I191" s="941"/>
      <c r="J191" s="941"/>
      <c r="K191" s="941"/>
    </row>
    <row r="192" spans="1:11">
      <c r="A192" s="1381" t="s">
        <v>1184</v>
      </c>
      <c r="B192" s="417">
        <v>4200</v>
      </c>
      <c r="C192" s="940">
        <v>0</v>
      </c>
      <c r="D192" s="941"/>
      <c r="E192" s="1003"/>
      <c r="F192" s="997"/>
      <c r="G192" s="1027">
        <v>0</v>
      </c>
      <c r="H192" s="941"/>
      <c r="I192" s="941"/>
      <c r="J192" s="941"/>
      <c r="K192" s="941"/>
    </row>
    <row r="193" spans="1:11" ht="12.75" customHeight="1">
      <c r="A193" s="1381" t="s">
        <v>955</v>
      </c>
      <c r="B193" s="417">
        <v>4210</v>
      </c>
      <c r="C193" s="939">
        <v>0</v>
      </c>
      <c r="D193" s="941"/>
      <c r="E193" s="1003"/>
      <c r="F193" s="941"/>
      <c r="G193" s="1027">
        <v>0</v>
      </c>
      <c r="H193" s="941"/>
      <c r="I193" s="941"/>
      <c r="J193" s="941"/>
      <c r="K193" s="941"/>
    </row>
    <row r="194" spans="1:11" ht="12.75" customHeight="1">
      <c r="A194" s="1381" t="s">
        <v>945</v>
      </c>
      <c r="B194" s="417">
        <v>4215</v>
      </c>
      <c r="C194" s="995">
        <v>0</v>
      </c>
      <c r="D194" s="941"/>
      <c r="E194" s="1003"/>
      <c r="F194" s="941"/>
      <c r="G194" s="1027">
        <v>0</v>
      </c>
      <c r="H194" s="941"/>
      <c r="I194" s="941"/>
      <c r="J194" s="941"/>
      <c r="K194" s="941"/>
    </row>
    <row r="195" spans="1:11" ht="12.75" customHeight="1">
      <c r="A195" s="1381" t="s">
        <v>956</v>
      </c>
      <c r="B195" s="417">
        <v>4220</v>
      </c>
      <c r="C195" s="995">
        <v>0</v>
      </c>
      <c r="D195" s="941"/>
      <c r="E195" s="1003"/>
      <c r="F195" s="941"/>
      <c r="G195" s="1027">
        <v>0</v>
      </c>
      <c r="H195" s="941"/>
      <c r="I195" s="941"/>
      <c r="J195" s="941"/>
      <c r="K195" s="941"/>
    </row>
    <row r="196" spans="1:11" ht="12.75" customHeight="1">
      <c r="A196" s="1381" t="s">
        <v>1185</v>
      </c>
      <c r="B196" s="417">
        <v>4225</v>
      </c>
      <c r="C196" s="995">
        <v>0</v>
      </c>
      <c r="D196" s="941"/>
      <c r="E196" s="1003"/>
      <c r="F196" s="941"/>
      <c r="G196" s="1027">
        <v>0</v>
      </c>
      <c r="H196" s="941"/>
      <c r="I196" s="941"/>
      <c r="J196" s="941"/>
      <c r="K196" s="941"/>
    </row>
    <row r="197" spans="1:11" ht="12.75" customHeight="1">
      <c r="A197" s="1381" t="s">
        <v>1684</v>
      </c>
      <c r="B197" s="417">
        <v>4226</v>
      </c>
      <c r="C197" s="995">
        <v>0</v>
      </c>
      <c r="D197" s="941"/>
      <c r="E197" s="1003"/>
      <c r="F197" s="941"/>
      <c r="G197" s="1027">
        <v>0</v>
      </c>
      <c r="H197" s="941"/>
      <c r="I197" s="941"/>
      <c r="J197" s="941"/>
      <c r="K197" s="941"/>
    </row>
    <row r="198" spans="1:11" ht="12.75" customHeight="1">
      <c r="A198" s="1381" t="s">
        <v>724</v>
      </c>
      <c r="B198" s="417">
        <v>4240</v>
      </c>
      <c r="C198" s="961">
        <v>0</v>
      </c>
      <c r="D198" s="941"/>
      <c r="E198" s="1003"/>
      <c r="F198" s="941"/>
      <c r="G198" s="1028"/>
      <c r="H198" s="941"/>
      <c r="I198" s="941"/>
      <c r="J198" s="941"/>
      <c r="K198" s="941"/>
    </row>
    <row r="199" spans="1:11" ht="12.75" customHeight="1">
      <c r="A199" s="1381" t="s">
        <v>70</v>
      </c>
      <c r="B199" s="417">
        <v>4299</v>
      </c>
      <c r="C199" s="995">
        <v>0</v>
      </c>
      <c r="D199" s="941"/>
      <c r="E199" s="1003"/>
      <c r="F199" s="941"/>
      <c r="G199" s="1027">
        <v>0</v>
      </c>
      <c r="H199" s="941"/>
      <c r="I199" s="941"/>
      <c r="J199" s="941"/>
      <c r="K199" s="941"/>
    </row>
    <row r="200" spans="1:11" ht="12.75" customHeight="1" thickBot="1">
      <c r="A200" s="824" t="s">
        <v>491</v>
      </c>
      <c r="B200" s="825"/>
      <c r="C200" s="958">
        <f>SUM(C192:C199)</f>
        <v>0</v>
      </c>
      <c r="D200" s="941"/>
      <c r="E200" s="941"/>
      <c r="F200" s="941"/>
      <c r="G200" s="958">
        <f>SUM(G192:G199)</f>
        <v>0</v>
      </c>
      <c r="H200" s="941"/>
      <c r="I200" s="941"/>
      <c r="J200" s="941"/>
      <c r="K200" s="941"/>
    </row>
    <row r="201" spans="1:11" ht="15.75" customHeight="1" thickTop="1">
      <c r="A201" s="802" t="s">
        <v>1030</v>
      </c>
      <c r="B201" s="805"/>
      <c r="C201" s="997"/>
      <c r="D201" s="941"/>
      <c r="E201" s="941"/>
      <c r="F201" s="941"/>
      <c r="G201" s="941"/>
      <c r="H201" s="941"/>
      <c r="I201" s="941"/>
      <c r="J201" s="941"/>
      <c r="K201" s="941"/>
    </row>
    <row r="202" spans="1:11" ht="12.75" customHeight="1">
      <c r="A202" s="1381" t="s">
        <v>838</v>
      </c>
      <c r="B202" s="417">
        <v>4300</v>
      </c>
      <c r="C202" s="939">
        <v>19475</v>
      </c>
      <c r="D202" s="939">
        <v>0</v>
      </c>
      <c r="E202" s="941"/>
      <c r="F202" s="939">
        <v>0</v>
      </c>
      <c r="G202" s="939">
        <v>0</v>
      </c>
      <c r="H202" s="941"/>
      <c r="I202" s="941"/>
      <c r="J202" s="941"/>
      <c r="K202" s="941"/>
    </row>
    <row r="203" spans="1:11" ht="12.75" customHeight="1">
      <c r="A203" s="1381" t="s">
        <v>839</v>
      </c>
      <c r="B203" s="417">
        <v>4305</v>
      </c>
      <c r="C203" s="995">
        <v>0</v>
      </c>
      <c r="D203" s="939">
        <v>0</v>
      </c>
      <c r="E203" s="941"/>
      <c r="F203" s="939">
        <v>0</v>
      </c>
      <c r="G203" s="939">
        <v>0</v>
      </c>
      <c r="H203" s="941"/>
      <c r="I203" s="941"/>
      <c r="J203" s="941"/>
      <c r="K203" s="941"/>
    </row>
    <row r="204" spans="1:11" ht="12.75" customHeight="1">
      <c r="A204" s="1381" t="s">
        <v>934</v>
      </c>
      <c r="B204" s="417">
        <v>4340</v>
      </c>
      <c r="C204" s="995">
        <v>0</v>
      </c>
      <c r="D204" s="939">
        <v>0</v>
      </c>
      <c r="E204" s="941"/>
      <c r="F204" s="939">
        <v>0</v>
      </c>
      <c r="G204" s="939">
        <v>0</v>
      </c>
      <c r="H204" s="941"/>
      <c r="I204" s="941"/>
      <c r="J204" s="941"/>
      <c r="K204" s="941"/>
    </row>
    <row r="205" spans="1:11" ht="12.75" customHeight="1">
      <c r="A205" s="1381" t="s">
        <v>71</v>
      </c>
      <c r="B205" s="417">
        <v>4399</v>
      </c>
      <c r="C205" s="995">
        <v>0</v>
      </c>
      <c r="D205" s="939">
        <v>0</v>
      </c>
      <c r="E205" s="941"/>
      <c r="F205" s="939">
        <v>0</v>
      </c>
      <c r="G205" s="939">
        <v>0</v>
      </c>
      <c r="H205" s="941"/>
      <c r="I205" s="941"/>
      <c r="J205" s="941"/>
      <c r="K205" s="941"/>
    </row>
    <row r="206" spans="1:11" ht="12.75" customHeight="1" thickBot="1">
      <c r="A206" s="824" t="s">
        <v>346</v>
      </c>
      <c r="B206" s="825"/>
      <c r="C206" s="996">
        <f>SUM(C202:C205)</f>
        <v>19475</v>
      </c>
      <c r="D206" s="996">
        <f>SUM(D202:D205)</f>
        <v>0</v>
      </c>
      <c r="E206" s="941"/>
      <c r="F206" s="996">
        <f>SUM(F202:F205)</f>
        <v>0</v>
      </c>
      <c r="G206" s="996">
        <f>SUM(G202:G205)</f>
        <v>0</v>
      </c>
      <c r="H206" s="941"/>
      <c r="I206" s="941"/>
      <c r="J206" s="941"/>
      <c r="K206" s="941"/>
    </row>
    <row r="207" spans="1:11" ht="15.75" customHeight="1" thickTop="1">
      <c r="A207" s="802" t="s">
        <v>1031</v>
      </c>
      <c r="B207" s="805"/>
      <c r="C207" s="997"/>
      <c r="D207" s="997"/>
      <c r="E207" s="941"/>
      <c r="F207" s="997"/>
      <c r="G207" s="997"/>
      <c r="H207" s="941"/>
      <c r="I207" s="941"/>
      <c r="J207" s="941"/>
      <c r="K207" s="941"/>
    </row>
    <row r="208" spans="1:11" ht="12.75" customHeight="1">
      <c r="A208" s="1381" t="s">
        <v>1685</v>
      </c>
      <c r="B208" s="417">
        <v>4400</v>
      </c>
      <c r="C208" s="995">
        <v>0</v>
      </c>
      <c r="D208" s="939">
        <v>0</v>
      </c>
      <c r="E208" s="941"/>
      <c r="F208" s="939">
        <v>0</v>
      </c>
      <c r="G208" s="939">
        <v>0</v>
      </c>
      <c r="H208" s="941"/>
      <c r="I208" s="941"/>
      <c r="J208" s="941"/>
      <c r="K208" s="941"/>
    </row>
    <row r="209" spans="1:11" ht="12.75" customHeight="1">
      <c r="A209" s="1381" t="s">
        <v>1186</v>
      </c>
      <c r="B209" s="417">
        <v>4421</v>
      </c>
      <c r="C209" s="995">
        <v>0</v>
      </c>
      <c r="D209" s="939">
        <v>0</v>
      </c>
      <c r="E209" s="941"/>
      <c r="F209" s="939">
        <v>0</v>
      </c>
      <c r="G209" s="939">
        <v>0</v>
      </c>
      <c r="H209" s="941"/>
      <c r="I209" s="941"/>
      <c r="J209" s="941"/>
      <c r="K209" s="941"/>
    </row>
    <row r="210" spans="1:11" ht="12.75" customHeight="1">
      <c r="A210" s="1381" t="s">
        <v>72</v>
      </c>
      <c r="B210" s="417">
        <v>4499</v>
      </c>
      <c r="C210" s="995">
        <v>0</v>
      </c>
      <c r="D210" s="939">
        <v>0</v>
      </c>
      <c r="E210" s="941"/>
      <c r="F210" s="939">
        <v>0</v>
      </c>
      <c r="G210" s="939">
        <v>0</v>
      </c>
      <c r="H210" s="941"/>
      <c r="I210" s="941"/>
      <c r="J210" s="941"/>
      <c r="K210" s="941"/>
    </row>
    <row r="211" spans="1:11" ht="12.75" customHeight="1" thickBot="1">
      <c r="A211" s="824" t="s">
        <v>809</v>
      </c>
      <c r="B211" s="825"/>
      <c r="C211" s="996">
        <f>SUM(C208:C210)</f>
        <v>0</v>
      </c>
      <c r="D211" s="996">
        <f>SUM(D208:D210)</f>
        <v>0</v>
      </c>
      <c r="E211" s="941" t="s">
        <v>1060</v>
      </c>
      <c r="F211" s="996">
        <f>SUM(F208:F210)</f>
        <v>0</v>
      </c>
      <c r="G211" s="996">
        <f>SUM(G208:G210)</f>
        <v>0</v>
      </c>
      <c r="H211" s="941"/>
      <c r="I211" s="941"/>
      <c r="J211" s="941"/>
      <c r="K211" s="941"/>
    </row>
    <row r="212" spans="1:11" ht="15.75" customHeight="1" thickTop="1">
      <c r="A212" s="802" t="s">
        <v>989</v>
      </c>
      <c r="B212" s="805"/>
      <c r="C212" s="997"/>
      <c r="D212" s="997"/>
      <c r="E212" s="941"/>
      <c r="F212" s="997"/>
      <c r="G212" s="997"/>
      <c r="H212" s="941"/>
      <c r="I212" s="941"/>
      <c r="J212" s="941"/>
      <c r="K212" s="941"/>
    </row>
    <row r="213" spans="1:11" ht="12.75" customHeight="1">
      <c r="A213" s="1381" t="s">
        <v>949</v>
      </c>
      <c r="B213" s="417">
        <v>4600</v>
      </c>
      <c r="C213" s="995">
        <v>11266</v>
      </c>
      <c r="D213" s="939">
        <v>0</v>
      </c>
      <c r="E213" s="941"/>
      <c r="F213" s="939">
        <v>0</v>
      </c>
      <c r="G213" s="939">
        <v>0</v>
      </c>
      <c r="H213" s="941"/>
      <c r="I213" s="941"/>
      <c r="J213" s="941"/>
      <c r="K213" s="941"/>
    </row>
    <row r="214" spans="1:11" ht="12.75" customHeight="1">
      <c r="A214" s="1381" t="s">
        <v>950</v>
      </c>
      <c r="B214" s="417">
        <v>4605</v>
      </c>
      <c r="C214" s="995">
        <v>0</v>
      </c>
      <c r="D214" s="939">
        <v>0</v>
      </c>
      <c r="E214" s="941"/>
      <c r="F214" s="939">
        <v>0</v>
      </c>
      <c r="G214" s="939">
        <v>0</v>
      </c>
      <c r="H214" s="941"/>
      <c r="I214" s="941"/>
      <c r="J214" s="941"/>
      <c r="K214" s="941"/>
    </row>
    <row r="215" spans="1:11" ht="12.75" customHeight="1">
      <c r="A215" s="1381" t="s">
        <v>1187</v>
      </c>
      <c r="B215" s="463">
        <v>4620</v>
      </c>
      <c r="C215" s="995">
        <v>275196</v>
      </c>
      <c r="D215" s="939">
        <v>0</v>
      </c>
      <c r="E215" s="941"/>
      <c r="F215" s="939">
        <v>0</v>
      </c>
      <c r="G215" s="939">
        <v>0</v>
      </c>
      <c r="H215" s="941"/>
      <c r="I215" s="941"/>
      <c r="J215" s="941"/>
      <c r="K215" s="941"/>
    </row>
    <row r="216" spans="1:11" ht="12.75" customHeight="1">
      <c r="A216" s="1381" t="s">
        <v>951</v>
      </c>
      <c r="B216" s="417">
        <v>4625</v>
      </c>
      <c r="C216" s="995">
        <v>33595</v>
      </c>
      <c r="D216" s="939">
        <v>0</v>
      </c>
      <c r="E216" s="941"/>
      <c r="F216" s="939">
        <v>0</v>
      </c>
      <c r="G216" s="939">
        <v>0</v>
      </c>
      <c r="H216" s="941"/>
      <c r="I216" s="941"/>
      <c r="J216" s="941"/>
      <c r="K216" s="941"/>
    </row>
    <row r="217" spans="1:11" ht="12.75" customHeight="1">
      <c r="A217" s="1381" t="s">
        <v>952</v>
      </c>
      <c r="B217" s="417">
        <v>4630</v>
      </c>
      <c r="C217" s="995">
        <v>0</v>
      </c>
      <c r="D217" s="939">
        <v>0</v>
      </c>
      <c r="E217" s="941"/>
      <c r="F217" s="939">
        <v>0</v>
      </c>
      <c r="G217" s="939">
        <v>0</v>
      </c>
      <c r="H217" s="941"/>
      <c r="I217" s="941"/>
      <c r="J217" s="941"/>
      <c r="K217" s="941"/>
    </row>
    <row r="218" spans="1:11" ht="12.75" customHeight="1">
      <c r="A218" s="765" t="s">
        <v>73</v>
      </c>
      <c r="B218" s="463">
        <v>4699</v>
      </c>
      <c r="C218" s="995">
        <v>0</v>
      </c>
      <c r="D218" s="939">
        <v>0</v>
      </c>
      <c r="E218" s="941"/>
      <c r="F218" s="939">
        <v>0</v>
      </c>
      <c r="G218" s="939">
        <v>0</v>
      </c>
      <c r="H218" s="941"/>
      <c r="I218" s="941"/>
      <c r="J218" s="941"/>
      <c r="K218" s="941"/>
    </row>
    <row r="219" spans="1:11" ht="12.75" customHeight="1" thickBot="1">
      <c r="A219" s="824" t="s">
        <v>393</v>
      </c>
      <c r="B219" s="825"/>
      <c r="C219" s="996">
        <f>SUM(C213:C218)</f>
        <v>320057</v>
      </c>
      <c r="D219" s="996">
        <f>SUM(D213:D218)</f>
        <v>0</v>
      </c>
      <c r="E219" s="941"/>
      <c r="F219" s="996">
        <f>SUM(F213:F218)</f>
        <v>0</v>
      </c>
      <c r="G219" s="996">
        <f>SUM(G213:G218)</f>
        <v>0</v>
      </c>
      <c r="H219" s="941"/>
      <c r="I219" s="941"/>
      <c r="J219" s="941"/>
      <c r="K219" s="941"/>
    </row>
    <row r="220" spans="1:11" ht="15.75" customHeight="1" thickTop="1">
      <c r="A220" s="802" t="s">
        <v>990</v>
      </c>
      <c r="B220" s="805"/>
      <c r="C220" s="997"/>
      <c r="D220" s="997"/>
      <c r="E220" s="941"/>
      <c r="F220" s="997"/>
      <c r="G220" s="997"/>
      <c r="H220" s="941"/>
      <c r="I220" s="941"/>
      <c r="J220" s="941"/>
      <c r="K220" s="941"/>
    </row>
    <row r="221" spans="1:11" ht="12.75" customHeight="1">
      <c r="A221" s="1381" t="s">
        <v>719</v>
      </c>
      <c r="B221" s="417">
        <v>4770</v>
      </c>
      <c r="C221" s="995">
        <v>0</v>
      </c>
      <c r="D221" s="939">
        <v>0</v>
      </c>
      <c r="E221" s="941"/>
      <c r="F221" s="941"/>
      <c r="G221" s="939">
        <v>0</v>
      </c>
      <c r="H221" s="941"/>
      <c r="I221" s="941"/>
      <c r="J221" s="941"/>
      <c r="K221" s="941"/>
    </row>
    <row r="222" spans="1:11" ht="12.75" customHeight="1">
      <c r="A222" s="1381" t="s">
        <v>66</v>
      </c>
      <c r="B222" s="417">
        <v>4799</v>
      </c>
      <c r="C222" s="995">
        <v>0</v>
      </c>
      <c r="D222" s="939">
        <v>0</v>
      </c>
      <c r="E222" s="941"/>
      <c r="F222" s="941"/>
      <c r="G222" s="939">
        <v>0</v>
      </c>
      <c r="H222" s="941"/>
      <c r="I222" s="941"/>
      <c r="J222" s="941"/>
      <c r="K222" s="941"/>
    </row>
    <row r="223" spans="1:11" ht="12.75" customHeight="1" thickBot="1">
      <c r="A223" s="831" t="s">
        <v>982</v>
      </c>
      <c r="B223" s="832"/>
      <c r="C223" s="996">
        <f>SUM(C221:C222)</f>
        <v>0</v>
      </c>
      <c r="D223" s="996">
        <f>SUM(D221:D222)</f>
        <v>0</v>
      </c>
      <c r="E223" s="941"/>
      <c r="F223" s="941"/>
      <c r="G223" s="996">
        <f>SUM(G221:G222)</f>
        <v>0</v>
      </c>
      <c r="H223" s="941"/>
      <c r="I223" s="941"/>
      <c r="J223" s="941"/>
      <c r="K223" s="941"/>
    </row>
    <row r="224" spans="1:11" ht="12.75" customHeight="1" thickTop="1" thickBot="1">
      <c r="A224" s="424" t="s">
        <v>692</v>
      </c>
      <c r="B224" s="423">
        <v>4810</v>
      </c>
      <c r="C224" s="1013">
        <v>0</v>
      </c>
      <c r="D224" s="1014">
        <v>0</v>
      </c>
      <c r="E224" s="941"/>
      <c r="F224" s="941"/>
      <c r="G224" s="1014">
        <v>0</v>
      </c>
      <c r="H224" s="941"/>
      <c r="I224" s="941"/>
      <c r="J224" s="941"/>
      <c r="K224" s="941"/>
    </row>
    <row r="225" spans="1:11" ht="12.75" customHeight="1" thickTop="1">
      <c r="A225" s="424" t="s">
        <v>297</v>
      </c>
      <c r="B225" s="423">
        <v>4850</v>
      </c>
      <c r="C225" s="961">
        <v>0</v>
      </c>
      <c r="D225" s="940">
        <v>0</v>
      </c>
      <c r="E225" s="940">
        <v>0</v>
      </c>
      <c r="F225" s="940">
        <v>0</v>
      </c>
      <c r="G225" s="940">
        <v>0</v>
      </c>
      <c r="H225" s="940">
        <v>0</v>
      </c>
      <c r="I225" s="941"/>
      <c r="J225" s="940">
        <v>0</v>
      </c>
      <c r="K225" s="940">
        <v>0</v>
      </c>
    </row>
    <row r="226" spans="1:11" ht="12.75" customHeight="1">
      <c r="A226" s="424" t="s">
        <v>298</v>
      </c>
      <c r="B226" s="423">
        <v>4851</v>
      </c>
      <c r="C226" s="961">
        <v>0</v>
      </c>
      <c r="D226" s="940">
        <v>0</v>
      </c>
      <c r="E226" s="941"/>
      <c r="F226" s="944">
        <v>0</v>
      </c>
      <c r="G226" s="940">
        <v>0</v>
      </c>
      <c r="H226" s="941"/>
      <c r="I226" s="941"/>
      <c r="J226" s="941"/>
      <c r="K226" s="941"/>
    </row>
    <row r="227" spans="1:11" ht="12.75" customHeight="1">
      <c r="A227" s="424" t="s">
        <v>299</v>
      </c>
      <c r="B227" s="423">
        <v>4852</v>
      </c>
      <c r="C227" s="961">
        <v>0</v>
      </c>
      <c r="D227" s="940">
        <v>0</v>
      </c>
      <c r="E227" s="940">
        <v>0</v>
      </c>
      <c r="F227" s="940">
        <v>0</v>
      </c>
      <c r="G227" s="940">
        <v>0</v>
      </c>
      <c r="H227" s="940">
        <v>0</v>
      </c>
      <c r="I227" s="941"/>
      <c r="J227" s="940">
        <v>0</v>
      </c>
      <c r="K227" s="940">
        <v>0</v>
      </c>
    </row>
    <row r="228" spans="1:11" ht="12.75" customHeight="1">
      <c r="A228" s="424" t="s">
        <v>300</v>
      </c>
      <c r="B228" s="423">
        <v>4853</v>
      </c>
      <c r="C228" s="961">
        <v>0</v>
      </c>
      <c r="D228" s="940">
        <v>0</v>
      </c>
      <c r="E228" s="940">
        <v>0</v>
      </c>
      <c r="F228" s="940">
        <v>0</v>
      </c>
      <c r="G228" s="940">
        <v>0</v>
      </c>
      <c r="H228" s="940">
        <v>0</v>
      </c>
      <c r="I228" s="941"/>
      <c r="J228" s="940">
        <v>0</v>
      </c>
      <c r="K228" s="940">
        <v>0</v>
      </c>
    </row>
    <row r="229" spans="1:11" ht="12.75" customHeight="1">
      <c r="A229" s="424" t="s">
        <v>301</v>
      </c>
      <c r="B229" s="423">
        <v>4854</v>
      </c>
      <c r="C229" s="961">
        <v>0</v>
      </c>
      <c r="D229" s="940">
        <v>0</v>
      </c>
      <c r="E229" s="940">
        <v>0</v>
      </c>
      <c r="F229" s="940">
        <v>0</v>
      </c>
      <c r="G229" s="940">
        <v>0</v>
      </c>
      <c r="H229" s="940">
        <v>0</v>
      </c>
      <c r="I229" s="941"/>
      <c r="J229" s="940">
        <v>0</v>
      </c>
      <c r="K229" s="940">
        <v>0</v>
      </c>
    </row>
    <row r="230" spans="1:11" ht="12.75" customHeight="1">
      <c r="A230" s="424" t="s">
        <v>410</v>
      </c>
      <c r="B230" s="423">
        <v>4855</v>
      </c>
      <c r="C230" s="961">
        <v>0</v>
      </c>
      <c r="D230" s="940">
        <v>0</v>
      </c>
      <c r="E230" s="940">
        <v>0</v>
      </c>
      <c r="F230" s="940">
        <v>0</v>
      </c>
      <c r="G230" s="940">
        <v>0</v>
      </c>
      <c r="H230" s="940">
        <v>0</v>
      </c>
      <c r="I230" s="941"/>
      <c r="J230" s="940">
        <v>0</v>
      </c>
      <c r="K230" s="940">
        <v>0</v>
      </c>
    </row>
    <row r="231" spans="1:11" ht="12.75" customHeight="1">
      <c r="A231" s="424" t="s">
        <v>302</v>
      </c>
      <c r="B231" s="423">
        <v>4856</v>
      </c>
      <c r="C231" s="961">
        <v>0</v>
      </c>
      <c r="D231" s="940">
        <v>0</v>
      </c>
      <c r="E231" s="940">
        <v>0</v>
      </c>
      <c r="F231" s="940">
        <v>0</v>
      </c>
      <c r="G231" s="940">
        <v>0</v>
      </c>
      <c r="H231" s="940">
        <v>0</v>
      </c>
      <c r="I231" s="941"/>
      <c r="J231" s="940">
        <v>0</v>
      </c>
      <c r="K231" s="940">
        <v>0</v>
      </c>
    </row>
    <row r="232" spans="1:11" ht="12.75" customHeight="1">
      <c r="A232" s="424" t="s">
        <v>303</v>
      </c>
      <c r="B232" s="423">
        <v>4857</v>
      </c>
      <c r="C232" s="961">
        <v>0</v>
      </c>
      <c r="D232" s="940">
        <v>0</v>
      </c>
      <c r="E232" s="940">
        <v>0</v>
      </c>
      <c r="F232" s="940">
        <v>0</v>
      </c>
      <c r="G232" s="940">
        <v>0</v>
      </c>
      <c r="H232" s="940">
        <v>0</v>
      </c>
      <c r="I232" s="941"/>
      <c r="J232" s="940">
        <v>0</v>
      </c>
      <c r="K232" s="940">
        <v>0</v>
      </c>
    </row>
    <row r="233" spans="1:11" ht="12.75" customHeight="1">
      <c r="A233" s="424" t="s">
        <v>304</v>
      </c>
      <c r="B233" s="423">
        <v>4860</v>
      </c>
      <c r="C233" s="961">
        <v>0</v>
      </c>
      <c r="D233" s="940">
        <v>0</v>
      </c>
      <c r="E233" s="940">
        <v>0</v>
      </c>
      <c r="F233" s="940">
        <v>0</v>
      </c>
      <c r="G233" s="940">
        <v>0</v>
      </c>
      <c r="H233" s="940">
        <v>0</v>
      </c>
      <c r="I233" s="941"/>
      <c r="J233" s="940">
        <v>0</v>
      </c>
      <c r="K233" s="940">
        <v>0</v>
      </c>
    </row>
    <row r="234" spans="1:11" ht="12.75" customHeight="1">
      <c r="A234" s="424" t="s">
        <v>305</v>
      </c>
      <c r="B234" s="423">
        <v>4861</v>
      </c>
      <c r="C234" s="961">
        <v>0</v>
      </c>
      <c r="D234" s="940">
        <v>0</v>
      </c>
      <c r="E234" s="940">
        <v>0</v>
      </c>
      <c r="F234" s="940">
        <v>0</v>
      </c>
      <c r="G234" s="940">
        <v>0</v>
      </c>
      <c r="H234" s="940">
        <v>0</v>
      </c>
      <c r="I234" s="941"/>
      <c r="J234" s="940">
        <v>0</v>
      </c>
      <c r="K234" s="940">
        <v>0</v>
      </c>
    </row>
    <row r="235" spans="1:11" ht="12.75" customHeight="1">
      <c r="A235" s="424" t="s">
        <v>306</v>
      </c>
      <c r="B235" s="423">
        <v>4862</v>
      </c>
      <c r="C235" s="961">
        <v>0</v>
      </c>
      <c r="D235" s="940">
        <v>0</v>
      </c>
      <c r="E235" s="945"/>
      <c r="F235" s="940">
        <v>0</v>
      </c>
      <c r="G235" s="940">
        <v>0</v>
      </c>
      <c r="H235" s="945"/>
      <c r="I235" s="941"/>
      <c r="J235" s="945"/>
      <c r="K235" s="945"/>
    </row>
    <row r="236" spans="1:11" ht="12.75" customHeight="1">
      <c r="A236" s="424" t="s">
        <v>307</v>
      </c>
      <c r="B236" s="423">
        <v>4863</v>
      </c>
      <c r="C236" s="961">
        <v>0</v>
      </c>
      <c r="D236" s="940">
        <v>0</v>
      </c>
      <c r="E236" s="941"/>
      <c r="F236" s="945"/>
      <c r="G236" s="986"/>
      <c r="H236" s="941"/>
      <c r="I236" s="941"/>
      <c r="J236" s="941"/>
      <c r="K236" s="941"/>
    </row>
    <row r="237" spans="1:11" ht="12.75" customHeight="1">
      <c r="A237" s="424" t="s">
        <v>415</v>
      </c>
      <c r="B237" s="423">
        <v>4864</v>
      </c>
      <c r="C237" s="961">
        <v>0</v>
      </c>
      <c r="D237" s="940">
        <v>0</v>
      </c>
      <c r="E237" s="940">
        <v>0</v>
      </c>
      <c r="F237" s="940">
        <v>0</v>
      </c>
      <c r="G237" s="940">
        <v>0</v>
      </c>
      <c r="H237" s="940">
        <v>0</v>
      </c>
      <c r="I237" s="941"/>
      <c r="J237" s="940">
        <v>0</v>
      </c>
      <c r="K237" s="940">
        <v>0</v>
      </c>
    </row>
    <row r="238" spans="1:11" ht="12.75" customHeight="1">
      <c r="A238" s="424" t="s">
        <v>416</v>
      </c>
      <c r="B238" s="423">
        <v>4865</v>
      </c>
      <c r="C238" s="961">
        <v>0</v>
      </c>
      <c r="D238" s="940">
        <v>0</v>
      </c>
      <c r="E238" s="940">
        <v>0</v>
      </c>
      <c r="F238" s="940">
        <v>0</v>
      </c>
      <c r="G238" s="940">
        <v>0</v>
      </c>
      <c r="H238" s="940">
        <v>0</v>
      </c>
      <c r="I238" s="941"/>
      <c r="J238" s="940">
        <v>0</v>
      </c>
      <c r="K238" s="940">
        <v>0</v>
      </c>
    </row>
    <row r="239" spans="1:11" ht="12.75" customHeight="1">
      <c r="A239" s="424" t="s">
        <v>414</v>
      </c>
      <c r="B239" s="423">
        <v>4866</v>
      </c>
      <c r="C239" s="961">
        <v>0</v>
      </c>
      <c r="D239" s="940">
        <v>0</v>
      </c>
      <c r="E239" s="940">
        <v>0</v>
      </c>
      <c r="F239" s="940">
        <v>0</v>
      </c>
      <c r="G239" s="940">
        <v>0</v>
      </c>
      <c r="H239" s="940">
        <v>0</v>
      </c>
      <c r="I239" s="941"/>
      <c r="J239" s="940">
        <v>0</v>
      </c>
      <c r="K239" s="940">
        <v>0</v>
      </c>
    </row>
    <row r="240" spans="1:11" ht="12.75" customHeight="1">
      <c r="A240" s="424" t="s">
        <v>413</v>
      </c>
      <c r="B240" s="423">
        <v>4867</v>
      </c>
      <c r="C240" s="961">
        <v>0</v>
      </c>
      <c r="D240" s="940">
        <v>0</v>
      </c>
      <c r="E240" s="940">
        <v>0</v>
      </c>
      <c r="F240" s="940">
        <v>0</v>
      </c>
      <c r="G240" s="940">
        <v>0</v>
      </c>
      <c r="H240" s="940">
        <v>0</v>
      </c>
      <c r="I240" s="941"/>
      <c r="J240" s="940">
        <v>0</v>
      </c>
      <c r="K240" s="940">
        <v>0</v>
      </c>
    </row>
    <row r="241" spans="1:11" ht="12.75" customHeight="1">
      <c r="A241" s="424" t="s">
        <v>412</v>
      </c>
      <c r="B241" s="423">
        <v>4868</v>
      </c>
      <c r="C241" s="961">
        <v>0</v>
      </c>
      <c r="D241" s="940">
        <v>0</v>
      </c>
      <c r="E241" s="940">
        <v>0</v>
      </c>
      <c r="F241" s="940">
        <v>0</v>
      </c>
      <c r="G241" s="940">
        <v>0</v>
      </c>
      <c r="H241" s="940">
        <v>0</v>
      </c>
      <c r="I241" s="941"/>
      <c r="J241" s="940">
        <v>0</v>
      </c>
      <c r="K241" s="940">
        <v>0</v>
      </c>
    </row>
    <row r="242" spans="1:11" ht="12.75" customHeight="1">
      <c r="A242" s="424" t="s">
        <v>411</v>
      </c>
      <c r="B242" s="423">
        <v>4869</v>
      </c>
      <c r="C242" s="961">
        <v>0</v>
      </c>
      <c r="D242" s="940">
        <v>0</v>
      </c>
      <c r="E242" s="940">
        <v>0</v>
      </c>
      <c r="F242" s="940">
        <v>0</v>
      </c>
      <c r="G242" s="940">
        <v>0</v>
      </c>
      <c r="H242" s="940">
        <v>0</v>
      </c>
      <c r="I242" s="941"/>
      <c r="J242" s="940">
        <v>0</v>
      </c>
      <c r="K242" s="940">
        <v>0</v>
      </c>
    </row>
    <row r="243" spans="1:11" ht="12.75" customHeight="1">
      <c r="A243" s="424" t="s">
        <v>1023</v>
      </c>
      <c r="B243" s="423">
        <v>4870</v>
      </c>
      <c r="C243" s="961">
        <v>0</v>
      </c>
      <c r="D243" s="940">
        <v>0</v>
      </c>
      <c r="E243" s="940">
        <v>0</v>
      </c>
      <c r="F243" s="940">
        <v>0</v>
      </c>
      <c r="G243" s="940">
        <v>0</v>
      </c>
      <c r="H243" s="940">
        <v>0</v>
      </c>
      <c r="I243" s="941"/>
      <c r="J243" s="940">
        <v>0</v>
      </c>
      <c r="K243" s="940">
        <v>0</v>
      </c>
    </row>
    <row r="244" spans="1:11" ht="12.75" customHeight="1">
      <c r="A244" s="424" t="s">
        <v>720</v>
      </c>
      <c r="B244" s="423">
        <v>4871</v>
      </c>
      <c r="C244" s="961">
        <v>0</v>
      </c>
      <c r="D244" s="940">
        <v>0</v>
      </c>
      <c r="E244" s="940">
        <v>0</v>
      </c>
      <c r="F244" s="940">
        <v>0</v>
      </c>
      <c r="G244" s="940">
        <v>0</v>
      </c>
      <c r="H244" s="940">
        <v>0</v>
      </c>
      <c r="I244" s="941"/>
      <c r="J244" s="940">
        <v>0</v>
      </c>
      <c r="K244" s="940">
        <v>0</v>
      </c>
    </row>
    <row r="245" spans="1:11" ht="12.75" customHeight="1">
      <c r="A245" s="424" t="s">
        <v>721</v>
      </c>
      <c r="B245" s="423">
        <v>4872</v>
      </c>
      <c r="C245" s="961">
        <v>0</v>
      </c>
      <c r="D245" s="940">
        <v>0</v>
      </c>
      <c r="E245" s="940">
        <v>0</v>
      </c>
      <c r="F245" s="940">
        <v>0</v>
      </c>
      <c r="G245" s="940">
        <v>0</v>
      </c>
      <c r="H245" s="940">
        <v>0</v>
      </c>
      <c r="I245" s="941"/>
      <c r="J245" s="940">
        <v>0</v>
      </c>
      <c r="K245" s="940">
        <v>0</v>
      </c>
    </row>
    <row r="246" spans="1:11" ht="12.75" customHeight="1">
      <c r="A246" s="424" t="s">
        <v>722</v>
      </c>
      <c r="B246" s="423">
        <v>4873</v>
      </c>
      <c r="C246" s="961">
        <v>0</v>
      </c>
      <c r="D246" s="940">
        <v>0</v>
      </c>
      <c r="E246" s="940">
        <v>0</v>
      </c>
      <c r="F246" s="940">
        <v>0</v>
      </c>
      <c r="G246" s="940">
        <v>0</v>
      </c>
      <c r="H246" s="940">
        <v>0</v>
      </c>
      <c r="I246" s="941"/>
      <c r="J246" s="940">
        <v>0</v>
      </c>
      <c r="K246" s="940">
        <v>0</v>
      </c>
    </row>
    <row r="247" spans="1:11" ht="12.75" customHeight="1">
      <c r="A247" s="424" t="s">
        <v>723</v>
      </c>
      <c r="B247" s="423">
        <v>4874</v>
      </c>
      <c r="C247" s="961">
        <v>0</v>
      </c>
      <c r="D247" s="940">
        <v>0</v>
      </c>
      <c r="E247" s="940">
        <v>0</v>
      </c>
      <c r="F247" s="940">
        <v>0</v>
      </c>
      <c r="G247" s="940">
        <v>0</v>
      </c>
      <c r="H247" s="940">
        <v>0</v>
      </c>
      <c r="I247" s="941"/>
      <c r="J247" s="940">
        <v>0</v>
      </c>
      <c r="K247" s="940">
        <v>0</v>
      </c>
    </row>
    <row r="248" spans="1:11" ht="12.75" customHeight="1">
      <c r="A248" s="424" t="s">
        <v>417</v>
      </c>
      <c r="B248" s="423">
        <v>4875</v>
      </c>
      <c r="C248" s="961">
        <v>0</v>
      </c>
      <c r="D248" s="940">
        <v>0</v>
      </c>
      <c r="E248" s="940">
        <v>0</v>
      </c>
      <c r="F248" s="940">
        <v>0</v>
      </c>
      <c r="G248" s="940">
        <v>0</v>
      </c>
      <c r="H248" s="940">
        <v>0</v>
      </c>
      <c r="I248" s="941"/>
      <c r="J248" s="940">
        <v>0</v>
      </c>
      <c r="K248" s="940">
        <v>0</v>
      </c>
    </row>
    <row r="249" spans="1:11" ht="12.75" customHeight="1">
      <c r="A249" s="424" t="s">
        <v>704</v>
      </c>
      <c r="B249" s="423">
        <v>4876</v>
      </c>
      <c r="C249" s="961">
        <v>0</v>
      </c>
      <c r="D249" s="940">
        <v>0</v>
      </c>
      <c r="E249" s="940">
        <v>0</v>
      </c>
      <c r="F249" s="940">
        <v>0</v>
      </c>
      <c r="G249" s="940">
        <v>0</v>
      </c>
      <c r="H249" s="940">
        <v>0</v>
      </c>
      <c r="I249" s="941"/>
      <c r="J249" s="940">
        <v>0</v>
      </c>
      <c r="K249" s="940">
        <v>0</v>
      </c>
    </row>
    <row r="250" spans="1:11" ht="12.75" customHeight="1">
      <c r="A250" s="424" t="s">
        <v>705</v>
      </c>
      <c r="B250" s="423">
        <v>4877</v>
      </c>
      <c r="C250" s="961">
        <v>0</v>
      </c>
      <c r="D250" s="940">
        <v>0</v>
      </c>
      <c r="E250" s="940">
        <v>0</v>
      </c>
      <c r="F250" s="940">
        <v>0</v>
      </c>
      <c r="G250" s="940">
        <v>0</v>
      </c>
      <c r="H250" s="940">
        <v>0</v>
      </c>
      <c r="I250" s="941"/>
      <c r="J250" s="940">
        <v>0</v>
      </c>
      <c r="K250" s="940">
        <v>0</v>
      </c>
    </row>
    <row r="251" spans="1:11" ht="12.75" customHeight="1">
      <c r="A251" s="424" t="s">
        <v>706</v>
      </c>
      <c r="B251" s="423">
        <v>4878</v>
      </c>
      <c r="C251" s="961">
        <v>0</v>
      </c>
      <c r="D251" s="940">
        <v>0</v>
      </c>
      <c r="E251" s="940">
        <v>0</v>
      </c>
      <c r="F251" s="940">
        <v>0</v>
      </c>
      <c r="G251" s="940">
        <v>0</v>
      </c>
      <c r="H251" s="940">
        <v>0</v>
      </c>
      <c r="I251" s="941"/>
      <c r="J251" s="940">
        <v>0</v>
      </c>
      <c r="K251" s="940">
        <v>0</v>
      </c>
    </row>
    <row r="252" spans="1:11" ht="12.75" customHeight="1">
      <c r="A252" s="424" t="s">
        <v>707</v>
      </c>
      <c r="B252" s="423">
        <v>4879</v>
      </c>
      <c r="C252" s="961">
        <v>0</v>
      </c>
      <c r="D252" s="940">
        <v>0</v>
      </c>
      <c r="E252" s="940">
        <v>0</v>
      </c>
      <c r="F252" s="940">
        <v>0</v>
      </c>
      <c r="G252" s="940">
        <v>0</v>
      </c>
      <c r="H252" s="940">
        <v>0</v>
      </c>
      <c r="I252" s="941"/>
      <c r="J252" s="940">
        <v>0</v>
      </c>
      <c r="K252" s="940">
        <v>0</v>
      </c>
    </row>
    <row r="253" spans="1:11" ht="12.75" customHeight="1">
      <c r="A253" s="211" t="s">
        <v>1188</v>
      </c>
      <c r="B253" s="474">
        <v>4880</v>
      </c>
      <c r="C253" s="961">
        <v>0</v>
      </c>
      <c r="D253" s="940">
        <v>0</v>
      </c>
      <c r="E253" s="940">
        <v>0</v>
      </c>
      <c r="F253" s="940">
        <v>0</v>
      </c>
      <c r="G253" s="940">
        <v>0</v>
      </c>
      <c r="H253" s="940">
        <v>0</v>
      </c>
      <c r="I253" s="941"/>
      <c r="J253" s="940">
        <v>0</v>
      </c>
      <c r="K253" s="940">
        <v>0</v>
      </c>
    </row>
    <row r="254" spans="1:11" ht="12.75" customHeight="1" thickBot="1">
      <c r="A254" s="833" t="s">
        <v>708</v>
      </c>
      <c r="B254" s="834"/>
      <c r="C254" s="1005">
        <f t="shared" ref="C254:H254" si="9">SUM(C225:C253)</f>
        <v>0</v>
      </c>
      <c r="D254" s="996">
        <f t="shared" si="9"/>
        <v>0</v>
      </c>
      <c r="E254" s="996">
        <f t="shared" si="9"/>
        <v>0</v>
      </c>
      <c r="F254" s="996">
        <f t="shared" si="9"/>
        <v>0</v>
      </c>
      <c r="G254" s="996">
        <f t="shared" si="9"/>
        <v>0</v>
      </c>
      <c r="H254" s="996">
        <f t="shared" si="9"/>
        <v>0</v>
      </c>
      <c r="I254" s="997"/>
      <c r="J254" s="996">
        <f>SUM(J225:J253)</f>
        <v>0</v>
      </c>
      <c r="K254" s="958">
        <f>SUM(K225:K253)</f>
        <v>0</v>
      </c>
    </row>
    <row r="255" spans="1:11" ht="12.75" customHeight="1" thickTop="1" thickBot="1">
      <c r="A255" s="766" t="s">
        <v>1168</v>
      </c>
      <c r="B255" s="475">
        <v>4901</v>
      </c>
      <c r="C255" s="1029">
        <v>0</v>
      </c>
      <c r="D255" s="942"/>
      <c r="E255" s="941"/>
      <c r="F255" s="941"/>
      <c r="G255" s="941"/>
      <c r="H255" s="941"/>
      <c r="I255" s="941"/>
      <c r="J255" s="941"/>
      <c r="K255" s="941"/>
    </row>
    <row r="256" spans="1:11" ht="12.75" customHeight="1" thickTop="1" thickBot="1">
      <c r="A256" s="767" t="s">
        <v>1196</v>
      </c>
      <c r="B256" s="476">
        <v>4902</v>
      </c>
      <c r="C256" s="1030">
        <v>0</v>
      </c>
      <c r="D256" s="1031">
        <v>0</v>
      </c>
      <c r="E256" s="942"/>
      <c r="F256" s="1031">
        <v>0</v>
      </c>
      <c r="G256" s="1031">
        <v>0</v>
      </c>
      <c r="H256" s="942"/>
      <c r="I256" s="941"/>
      <c r="J256" s="942"/>
      <c r="K256" s="942"/>
    </row>
    <row r="257" spans="1:11" ht="12.75" customHeight="1" thickTop="1" thickBot="1">
      <c r="A257" s="1381" t="s">
        <v>1189</v>
      </c>
      <c r="B257" s="417">
        <v>4905</v>
      </c>
      <c r="C257" s="1012">
        <v>0</v>
      </c>
      <c r="D257" s="941"/>
      <c r="E257" s="941"/>
      <c r="F257" s="1016">
        <v>0</v>
      </c>
      <c r="G257" s="1012">
        <v>0</v>
      </c>
      <c r="H257" s="941"/>
      <c r="I257" s="941"/>
      <c r="J257" s="941"/>
      <c r="K257" s="941"/>
    </row>
    <row r="258" spans="1:11" ht="12.75" customHeight="1" thickTop="1" thickBot="1">
      <c r="A258" s="1381" t="s">
        <v>1190</v>
      </c>
      <c r="B258" s="417">
        <v>4909</v>
      </c>
      <c r="C258" s="1014">
        <v>0</v>
      </c>
      <c r="D258" s="941"/>
      <c r="E258" s="941"/>
      <c r="F258" s="1014">
        <v>0</v>
      </c>
      <c r="G258" s="1014">
        <v>0</v>
      </c>
      <c r="H258" s="941"/>
      <c r="I258" s="941"/>
      <c r="J258" s="941"/>
      <c r="K258" s="941"/>
    </row>
    <row r="259" spans="1:11" ht="12.75" customHeight="1" thickTop="1" thickBot="1">
      <c r="A259" s="1381" t="s">
        <v>156</v>
      </c>
      <c r="B259" s="417">
        <v>4920</v>
      </c>
      <c r="C259" s="1014">
        <v>0</v>
      </c>
      <c r="D259" s="1016">
        <v>0</v>
      </c>
      <c r="E259" s="941"/>
      <c r="F259" s="1012">
        <v>0</v>
      </c>
      <c r="G259" s="1012">
        <v>0</v>
      </c>
      <c r="H259" s="941"/>
      <c r="I259" s="941"/>
      <c r="J259" s="941"/>
      <c r="K259" s="941"/>
    </row>
    <row r="260" spans="1:11" ht="12.75" customHeight="1" thickTop="1" thickBot="1">
      <c r="A260" s="1381" t="s">
        <v>367</v>
      </c>
      <c r="B260" s="417">
        <v>4930</v>
      </c>
      <c r="C260" s="1014">
        <v>0</v>
      </c>
      <c r="D260" s="1014">
        <v>0</v>
      </c>
      <c r="E260" s="941"/>
      <c r="F260" s="1014">
        <v>0</v>
      </c>
      <c r="G260" s="1014">
        <v>0</v>
      </c>
      <c r="H260" s="941"/>
      <c r="I260" s="941"/>
      <c r="J260" s="941"/>
      <c r="K260" s="941"/>
    </row>
    <row r="261" spans="1:11" ht="12.75" customHeight="1" thickTop="1" thickBot="1">
      <c r="A261" s="1381" t="s">
        <v>693</v>
      </c>
      <c r="B261" s="417">
        <v>4932</v>
      </c>
      <c r="C261" s="1014">
        <v>24413</v>
      </c>
      <c r="D261" s="1014">
        <v>0</v>
      </c>
      <c r="E261" s="941"/>
      <c r="F261" s="1014">
        <v>0</v>
      </c>
      <c r="G261" s="1014">
        <v>0</v>
      </c>
      <c r="H261" s="941"/>
      <c r="I261" s="941"/>
      <c r="J261" s="941"/>
      <c r="K261" s="941"/>
    </row>
    <row r="262" spans="1:11" ht="12.75" customHeight="1" thickTop="1" thickBot="1">
      <c r="A262" s="1381" t="s">
        <v>810</v>
      </c>
      <c r="B262" s="417">
        <v>4960</v>
      </c>
      <c r="C262" s="1013">
        <v>0</v>
      </c>
      <c r="D262" s="1014">
        <v>0</v>
      </c>
      <c r="E262" s="941"/>
      <c r="F262" s="1014">
        <v>0</v>
      </c>
      <c r="G262" s="1014">
        <v>0</v>
      </c>
      <c r="H262" s="941"/>
      <c r="I262" s="941"/>
      <c r="J262" s="941"/>
      <c r="K262" s="941"/>
    </row>
    <row r="263" spans="1:11" ht="12.75" customHeight="1" thickTop="1" thickBot="1">
      <c r="A263" s="1381" t="s">
        <v>1429</v>
      </c>
      <c r="B263" s="417">
        <v>4981</v>
      </c>
      <c r="C263" s="1013">
        <v>0</v>
      </c>
      <c r="D263" s="1014">
        <v>0</v>
      </c>
      <c r="E263" s="941"/>
      <c r="F263" s="1014">
        <v>0</v>
      </c>
      <c r="G263" s="1014">
        <v>0</v>
      </c>
      <c r="H263" s="941"/>
      <c r="I263" s="941"/>
      <c r="J263" s="941"/>
      <c r="K263" s="941"/>
    </row>
    <row r="264" spans="1:11" ht="12.75" customHeight="1" thickTop="1" thickBot="1">
      <c r="A264" s="907" t="s">
        <v>1430</v>
      </c>
      <c r="B264" s="417">
        <v>4982</v>
      </c>
      <c r="C264" s="1013">
        <v>0</v>
      </c>
      <c r="D264" s="1014">
        <v>0</v>
      </c>
      <c r="E264" s="941"/>
      <c r="F264" s="1014">
        <v>0</v>
      </c>
      <c r="G264" s="1014">
        <v>0</v>
      </c>
      <c r="H264" s="941"/>
      <c r="I264" s="941"/>
      <c r="J264" s="941"/>
      <c r="K264" s="941"/>
    </row>
    <row r="265" spans="1:11" ht="12.75" customHeight="1" thickTop="1" thickBot="1">
      <c r="A265" s="1381" t="s">
        <v>511</v>
      </c>
      <c r="B265" s="417">
        <v>4991</v>
      </c>
      <c r="C265" s="1013">
        <v>0</v>
      </c>
      <c r="D265" s="1014">
        <v>0</v>
      </c>
      <c r="E265" s="941"/>
      <c r="F265" s="1014">
        <v>0</v>
      </c>
      <c r="G265" s="1014">
        <v>0</v>
      </c>
      <c r="H265" s="941"/>
      <c r="I265" s="941"/>
      <c r="J265" s="941"/>
      <c r="K265" s="941"/>
    </row>
    <row r="266" spans="1:11" ht="12.75" customHeight="1" thickTop="1" thickBot="1">
      <c r="A266" s="1381" t="s">
        <v>323</v>
      </c>
      <c r="B266" s="417">
        <v>4992</v>
      </c>
      <c r="C266" s="1013">
        <v>0</v>
      </c>
      <c r="D266" s="1014">
        <v>0</v>
      </c>
      <c r="E266" s="941"/>
      <c r="F266" s="1014">
        <v>0</v>
      </c>
      <c r="G266" s="1014">
        <v>0</v>
      </c>
      <c r="H266" s="941"/>
      <c r="I266" s="941"/>
      <c r="J266" s="941"/>
      <c r="K266" s="941"/>
    </row>
    <row r="267" spans="1:11" s="477" customFormat="1" ht="12.75" customHeight="1" thickTop="1" thickBot="1">
      <c r="A267" s="467" t="s">
        <v>74</v>
      </c>
      <c r="B267" s="463">
        <v>4998</v>
      </c>
      <c r="C267" s="1013">
        <v>35912</v>
      </c>
      <c r="D267" s="1014">
        <v>0</v>
      </c>
      <c r="E267" s="941"/>
      <c r="F267" s="1014">
        <v>0</v>
      </c>
      <c r="G267" s="1014">
        <v>0</v>
      </c>
      <c r="H267" s="989">
        <v>0</v>
      </c>
      <c r="I267" s="941"/>
      <c r="J267" s="941"/>
      <c r="K267" s="989">
        <v>0</v>
      </c>
    </row>
    <row r="268" spans="1:11" ht="16" thickTop="1" thickBot="1">
      <c r="A268" s="824" t="s">
        <v>1319</v>
      </c>
      <c r="B268" s="1524"/>
      <c r="C268" s="1004">
        <f t="shared" ref="C268:H268" si="10">SUM(C190,C200,C206,C211,C219,C223,C224,C254:C267)</f>
        <v>399857</v>
      </c>
      <c r="D268" s="1004">
        <f t="shared" si="10"/>
        <v>0</v>
      </c>
      <c r="E268" s="1004">
        <f t="shared" si="10"/>
        <v>0</v>
      </c>
      <c r="F268" s="1004">
        <f t="shared" si="10"/>
        <v>0</v>
      </c>
      <c r="G268" s="1004">
        <f t="shared" si="10"/>
        <v>0</v>
      </c>
      <c r="H268" s="1004">
        <f t="shared" si="10"/>
        <v>0</v>
      </c>
      <c r="I268" s="941"/>
      <c r="J268" s="1004">
        <f>SUM(J190,J200,J206,J211,J219,J223,J224,J254:J267)</f>
        <v>0</v>
      </c>
      <c r="K268" s="992">
        <f>SUM(K190,K200,K206,K211,K219,K223,K224,K254:K267)</f>
        <v>0</v>
      </c>
    </row>
    <row r="269" spans="1:11" ht="16" thickTop="1" thickBot="1">
      <c r="A269" s="835" t="s">
        <v>983</v>
      </c>
      <c r="B269" s="1525" t="s">
        <v>783</v>
      </c>
      <c r="C269" s="1004">
        <f>SUM(C177,C183,C268)</f>
        <v>399857</v>
      </c>
      <c r="D269" s="1004">
        <f>SUM(D177,D183,D268)</f>
        <v>0</v>
      </c>
      <c r="E269" s="1004">
        <f>SUM(E177,E268)</f>
        <v>0</v>
      </c>
      <c r="F269" s="1004">
        <f t="shared" ref="F269:K269" si="11">SUM(F177,F183,F268)</f>
        <v>0</v>
      </c>
      <c r="G269" s="1004">
        <f t="shared" si="11"/>
        <v>0</v>
      </c>
      <c r="H269" s="1004">
        <f t="shared" si="11"/>
        <v>0</v>
      </c>
      <c r="I269" s="1004">
        <f t="shared" si="11"/>
        <v>0</v>
      </c>
      <c r="J269" s="1004">
        <f t="shared" si="11"/>
        <v>0</v>
      </c>
      <c r="K269" s="992">
        <f t="shared" si="11"/>
        <v>0</v>
      </c>
    </row>
    <row r="270" spans="1:11" ht="16" thickTop="1" thickBot="1">
      <c r="A270" s="836" t="s">
        <v>1511</v>
      </c>
      <c r="B270" s="837"/>
      <c r="C270" s="1004">
        <f t="shared" ref="C270:K270" si="12">SUM(C111,C117,C172,C269)</f>
        <v>11566834</v>
      </c>
      <c r="D270" s="1004">
        <f t="shared" si="12"/>
        <v>2272079</v>
      </c>
      <c r="E270" s="1004">
        <f t="shared" si="12"/>
        <v>647202</v>
      </c>
      <c r="F270" s="1004">
        <f t="shared" si="12"/>
        <v>182395</v>
      </c>
      <c r="G270" s="1004">
        <f t="shared" si="12"/>
        <v>400281</v>
      </c>
      <c r="H270" s="1004">
        <f t="shared" si="12"/>
        <v>0</v>
      </c>
      <c r="I270" s="1004">
        <f t="shared" si="12"/>
        <v>42574</v>
      </c>
      <c r="J270" s="1004">
        <f t="shared" si="12"/>
        <v>297474</v>
      </c>
      <c r="K270" s="992">
        <f t="shared" si="12"/>
        <v>952</v>
      </c>
    </row>
    <row r="271" spans="1:11" ht="16" thickTop="1" thickBot="1">
      <c r="A271" s="836" t="s">
        <v>1510</v>
      </c>
      <c r="B271" s="837"/>
      <c r="C271" s="1004">
        <f>SUM(C112,C117,C172,C269)</f>
        <v>11585991</v>
      </c>
      <c r="D271" s="1004">
        <f>D270</f>
        <v>2272079</v>
      </c>
      <c r="E271" s="1004">
        <f t="shared" ref="E271:K271" si="13">E270</f>
        <v>647202</v>
      </c>
      <c r="F271" s="1004">
        <f t="shared" si="13"/>
        <v>182395</v>
      </c>
      <c r="G271" s="1004">
        <f t="shared" si="13"/>
        <v>400281</v>
      </c>
      <c r="H271" s="1004">
        <f t="shared" si="13"/>
        <v>0</v>
      </c>
      <c r="I271" s="1004">
        <f t="shared" si="13"/>
        <v>42574</v>
      </c>
      <c r="J271" s="1004">
        <f t="shared" si="13"/>
        <v>297474</v>
      </c>
      <c r="K271" s="1004">
        <f t="shared" si="13"/>
        <v>952</v>
      </c>
    </row>
    <row r="272" spans="1:11" ht="15" thickTop="1">
      <c r="C272" s="480"/>
      <c r="D272" s="480"/>
      <c r="E272" s="480"/>
      <c r="F272" s="480"/>
      <c r="G272" s="480"/>
      <c r="H272" s="480"/>
      <c r="I272" s="480"/>
      <c r="J272" s="480"/>
      <c r="K272" s="480"/>
    </row>
    <row r="273" spans="1:11">
      <c r="C273" s="480"/>
      <c r="D273" s="480"/>
      <c r="E273" s="480"/>
      <c r="F273" s="480"/>
      <c r="G273" s="480"/>
      <c r="H273" s="480"/>
      <c r="I273" s="480"/>
      <c r="J273" s="480"/>
      <c r="K273" s="480"/>
    </row>
    <row r="274" spans="1:11">
      <c r="C274" s="480"/>
      <c r="D274" s="480"/>
      <c r="E274" s="480"/>
      <c r="F274" s="480"/>
      <c r="G274" s="480"/>
      <c r="H274" s="480"/>
      <c r="I274" s="480"/>
      <c r="J274" s="480"/>
      <c r="K274" s="480"/>
    </row>
    <row r="275" spans="1:11">
      <c r="C275" s="480"/>
      <c r="D275" s="480"/>
      <c r="E275" s="480"/>
      <c r="F275" s="480"/>
      <c r="G275" s="480"/>
      <c r="H275" s="480"/>
      <c r="I275" s="480"/>
      <c r="J275" s="480"/>
      <c r="K275" s="480"/>
    </row>
    <row r="276" spans="1:11">
      <c r="C276" s="480"/>
      <c r="D276" s="480"/>
      <c r="E276" s="480"/>
      <c r="F276" s="480"/>
      <c r="G276" s="480"/>
      <c r="H276" s="480"/>
      <c r="I276" s="480"/>
      <c r="J276" s="480"/>
      <c r="K276" s="480"/>
    </row>
    <row r="277" spans="1:11">
      <c r="C277" s="480"/>
      <c r="D277" s="480"/>
      <c r="E277" s="480"/>
      <c r="F277" s="480"/>
      <c r="G277" s="480"/>
      <c r="H277" s="480"/>
      <c r="I277" s="480"/>
      <c r="J277" s="480"/>
      <c r="K277" s="480"/>
    </row>
    <row r="278" spans="1:11">
      <c r="B278" s="349"/>
    </row>
    <row r="279" spans="1:11">
      <c r="A279" s="477"/>
      <c r="B279" s="349"/>
    </row>
    <row r="280" spans="1:11">
      <c r="A280" s="477"/>
      <c r="B280" s="349"/>
    </row>
    <row r="281" spans="1:11">
      <c r="A281" s="477"/>
      <c r="B281" s="349"/>
    </row>
  </sheetData>
  <sheetProtection algorithmName="SHA-512" hashValue="+HXakLUMVOhDvzU2InW++m/1rtCjQa+vkJbNArztjWAGIRUHwTi/zBcjcr5ourpvXOMYHIPkBxBg6ncWFTuk5A==" saltValue="M3MkxFklntwUSMQT+Ue/FA==" spinCount="100000" sheet="1" objects="1" scenarios="1"/>
  <mergeCells count="7">
    <mergeCell ref="A1:A2"/>
    <mergeCell ref="A171:B171"/>
    <mergeCell ref="A174:B174"/>
    <mergeCell ref="A184:B184"/>
    <mergeCell ref="A177:B177"/>
    <mergeCell ref="A183:B183"/>
    <mergeCell ref="A178:B178"/>
  </mergeCells>
  <phoneticPr fontId="18" type="noConversion"/>
  <printOptions headings="1" gridLines="1"/>
  <pageMargins left="0.25" right="0.15" top="0.66" bottom="0.46" header="0.26" footer="0.17"/>
  <pageSetup scale="74" firstPageNumber="10" orientation="landscape" useFirstPageNumber="1" r:id="rId1"/>
  <headerFooter alignWithMargins="0">
    <oddHeader>&amp;L&amp;8Page &amp;P&amp;C&amp;"Arial,Bold"&amp;9STATEMENT OF REVENUES RECEIVED/REVENUES
FOR THE YEAR ENDING JUNE 30, 2021&amp;R&amp;8Page &amp;P</oddHeader>
  </headerFooter>
  <rowBreaks count="2" manualBreakCount="2">
    <brk id="147" max="16383" man="1"/>
    <brk id="187" max="16383" man="1"/>
  </rowBreaks>
  <drawing r:id="rId2"/>
  <mc:AlternateContent xmlns:mc="http://schemas.openxmlformats.org/markup-compatibility/2006">
    <mc:Choice Requires="v">
      <legacyDrawing r:id="rId3"/>
    </mc:Choice>
  </mc:AlternateContent>
</worksheet>
</file>

<file path=xl/worksheets/sheet9.xml><?xml version="1.0" encoding="utf-8"?>
<worksheet xmlns="http://purl.oclc.org/ooxml/spreadsheetml/main" xmlns:r="http://purl.oclc.org/ooxml/officeDocument/relationships" xmlns:xdr="http://purl.oclc.org/ooxml/drawingml/spreadsheetDrawing" xmlns:x14="http://schemas.microsoft.com/office/spreadsheetml/2009/9/main"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N448"/>
  <sheetViews>
    <sheetView showGridLines="0" defaultGridColor="0" colorId="8" zoomScale="110" zoomScaleNormal="110" workbookViewId="0">
      <pane ySplit="2" topLeftCell="A336" activePane="bottomLeft" state="frozen"/>
      <selection pane="bottomLeft" activeCell="C364" sqref="C364"/>
    </sheetView>
  </sheetViews>
  <sheetFormatPr baseColWidth="10" defaultColWidth="9.1640625" defaultRowHeight="14"/>
  <cols>
    <col min="1" max="1" width="48.5" style="1750" customWidth="1"/>
    <col min="2" max="2" width="5" style="1751" customWidth="1"/>
    <col min="3" max="8" width="13.33203125" style="168" customWidth="1"/>
    <col min="9" max="10" width="13.33203125" style="409" customWidth="1"/>
    <col min="11" max="11" width="13.33203125" style="1752" customWidth="1"/>
    <col min="12" max="12" width="11.83203125" style="409" customWidth="1"/>
    <col min="13" max="13" width="1.5" style="192" customWidth="1"/>
    <col min="14" max="14" width="9.1640625" style="192"/>
    <col min="15" max="16384" width="9.1640625" style="349"/>
  </cols>
  <sheetData>
    <row r="1" spans="1:14">
      <c r="A1" s="2128" t="s">
        <v>1370</v>
      </c>
      <c r="B1" s="1526"/>
      <c r="C1" s="405" t="s">
        <v>709</v>
      </c>
      <c r="D1" s="405" t="s">
        <v>975</v>
      </c>
      <c r="E1" s="405" t="s">
        <v>976</v>
      </c>
      <c r="F1" s="405" t="s">
        <v>977</v>
      </c>
      <c r="G1" s="405" t="s">
        <v>978</v>
      </c>
      <c r="H1" s="405" t="s">
        <v>979</v>
      </c>
      <c r="I1" s="405" t="s">
        <v>980</v>
      </c>
      <c r="J1" s="405" t="s">
        <v>981</v>
      </c>
      <c r="K1" s="405" t="s">
        <v>210</v>
      </c>
      <c r="L1" s="1527"/>
    </row>
    <row r="2" spans="1:14" s="1532" customFormat="1" ht="28.5" customHeight="1">
      <c r="A2" s="2154"/>
      <c r="B2" s="1528" t="s">
        <v>45</v>
      </c>
      <c r="C2" s="1529" t="s">
        <v>157</v>
      </c>
      <c r="D2" s="1530" t="s">
        <v>49</v>
      </c>
      <c r="E2" s="1530" t="s">
        <v>997</v>
      </c>
      <c r="F2" s="1530" t="s">
        <v>991</v>
      </c>
      <c r="G2" s="1529" t="s">
        <v>992</v>
      </c>
      <c r="H2" s="1529" t="s">
        <v>993</v>
      </c>
      <c r="I2" s="1530" t="s">
        <v>239</v>
      </c>
      <c r="J2" s="1530" t="s">
        <v>240</v>
      </c>
      <c r="K2" s="1529" t="s">
        <v>138</v>
      </c>
      <c r="L2" s="1529" t="s">
        <v>30</v>
      </c>
      <c r="M2" s="1531"/>
      <c r="N2" s="1531"/>
    </row>
    <row r="3" spans="1:14" s="409" customFormat="1" ht="16.75" customHeight="1">
      <c r="A3" s="2160" t="s">
        <v>245</v>
      </c>
      <c r="B3" s="2161"/>
      <c r="C3" s="1533"/>
      <c r="D3" s="1533"/>
      <c r="E3" s="1533"/>
      <c r="F3" s="1533"/>
      <c r="G3" s="1533"/>
      <c r="H3" s="1533"/>
      <c r="I3" s="1533"/>
      <c r="J3" s="1533"/>
      <c r="K3" s="1534"/>
      <c r="L3" s="1535"/>
      <c r="M3" s="168"/>
      <c r="N3" s="168"/>
    </row>
    <row r="4" spans="1:14" s="370" customFormat="1" ht="15.75" customHeight="1">
      <c r="A4" s="1536" t="s">
        <v>44</v>
      </c>
      <c r="B4" s="1537" t="s">
        <v>513</v>
      </c>
      <c r="C4" s="1538"/>
      <c r="D4" s="1538"/>
      <c r="E4" s="1538"/>
      <c r="F4" s="1538"/>
      <c r="G4" s="1538"/>
      <c r="H4" s="1538"/>
      <c r="I4" s="1539"/>
      <c r="J4" s="1538"/>
      <c r="K4" s="1540"/>
      <c r="L4" s="1538"/>
      <c r="M4" s="1541"/>
      <c r="N4" s="1541"/>
    </row>
    <row r="5" spans="1:14">
      <c r="A5" s="1542" t="s">
        <v>878</v>
      </c>
      <c r="B5" s="1543">
        <v>1100</v>
      </c>
      <c r="C5" s="939">
        <v>4825845</v>
      </c>
      <c r="D5" s="939">
        <v>620995</v>
      </c>
      <c r="E5" s="939">
        <v>91786</v>
      </c>
      <c r="F5" s="939">
        <v>192146</v>
      </c>
      <c r="G5" s="939">
        <v>2697</v>
      </c>
      <c r="H5" s="939">
        <v>0</v>
      </c>
      <c r="I5" s="940">
        <v>155395</v>
      </c>
      <c r="J5" s="940">
        <v>0</v>
      </c>
      <c r="K5" s="970">
        <f>SUM(C5:J5)</f>
        <v>5888864</v>
      </c>
      <c r="L5" s="939">
        <v>6015868</v>
      </c>
    </row>
    <row r="6" spans="1:14">
      <c r="A6" s="1542" t="s">
        <v>1178</v>
      </c>
      <c r="B6" s="1543" t="s">
        <v>1176</v>
      </c>
      <c r="C6" s="946"/>
      <c r="D6" s="946"/>
      <c r="E6" s="939">
        <v>0</v>
      </c>
      <c r="F6" s="946"/>
      <c r="G6" s="946"/>
      <c r="H6" s="946"/>
      <c r="I6" s="946"/>
      <c r="J6" s="946"/>
      <c r="K6" s="970">
        <f>SUM(C6,E6)</f>
        <v>0</v>
      </c>
      <c r="L6" s="939">
        <v>15000</v>
      </c>
    </row>
    <row r="7" spans="1:14">
      <c r="A7" s="1542" t="s">
        <v>145</v>
      </c>
      <c r="B7" s="1543" t="s">
        <v>884</v>
      </c>
      <c r="C7" s="940">
        <v>0</v>
      </c>
      <c r="D7" s="940">
        <v>0</v>
      </c>
      <c r="E7" s="940">
        <v>0</v>
      </c>
      <c r="F7" s="940">
        <v>0</v>
      </c>
      <c r="G7" s="940">
        <v>0</v>
      </c>
      <c r="H7" s="940">
        <v>0</v>
      </c>
      <c r="I7" s="940">
        <v>0</v>
      </c>
      <c r="J7" s="940">
        <v>0</v>
      </c>
      <c r="K7" s="970">
        <f t="shared" ref="K7:K33" si="0">SUM(C7:J7)</f>
        <v>0</v>
      </c>
      <c r="L7" s="939">
        <v>0</v>
      </c>
    </row>
    <row r="8" spans="1:14">
      <c r="A8" s="1542" t="s">
        <v>146</v>
      </c>
      <c r="B8" s="1543">
        <v>1200</v>
      </c>
      <c r="C8" s="939">
        <v>1307680</v>
      </c>
      <c r="D8" s="939">
        <v>178889</v>
      </c>
      <c r="E8" s="939">
        <v>341762</v>
      </c>
      <c r="F8" s="939">
        <v>5158</v>
      </c>
      <c r="G8" s="939">
        <v>3250</v>
      </c>
      <c r="H8" s="939">
        <v>58967</v>
      </c>
      <c r="I8" s="940">
        <v>0</v>
      </c>
      <c r="J8" s="940">
        <v>0</v>
      </c>
      <c r="K8" s="970">
        <f t="shared" si="0"/>
        <v>1895706</v>
      </c>
      <c r="L8" s="939">
        <v>1904938</v>
      </c>
    </row>
    <row r="9" spans="1:14">
      <c r="A9" s="1542" t="s">
        <v>657</v>
      </c>
      <c r="B9" s="1543" t="s">
        <v>885</v>
      </c>
      <c r="C9" s="940">
        <v>153001</v>
      </c>
      <c r="D9" s="940">
        <v>11384</v>
      </c>
      <c r="E9" s="940">
        <v>0</v>
      </c>
      <c r="F9" s="940">
        <v>1073</v>
      </c>
      <c r="G9" s="940">
        <v>0</v>
      </c>
      <c r="H9" s="940">
        <v>0</v>
      </c>
      <c r="I9" s="940">
        <v>0</v>
      </c>
      <c r="J9" s="940">
        <v>0</v>
      </c>
      <c r="K9" s="970">
        <f t="shared" si="0"/>
        <v>165458</v>
      </c>
      <c r="L9" s="939">
        <v>168705</v>
      </c>
    </row>
    <row r="10" spans="1:14">
      <c r="A10" s="1542" t="s">
        <v>658</v>
      </c>
      <c r="B10" s="1543">
        <v>1250</v>
      </c>
      <c r="C10" s="939">
        <v>0</v>
      </c>
      <c r="D10" s="939">
        <v>0</v>
      </c>
      <c r="E10" s="939">
        <v>0</v>
      </c>
      <c r="F10" s="939">
        <v>0</v>
      </c>
      <c r="G10" s="939">
        <v>0</v>
      </c>
      <c r="H10" s="939">
        <v>0</v>
      </c>
      <c r="I10" s="940">
        <v>0</v>
      </c>
      <c r="J10" s="940">
        <v>0</v>
      </c>
      <c r="K10" s="970">
        <f t="shared" si="0"/>
        <v>0</v>
      </c>
      <c r="L10" s="939">
        <v>400</v>
      </c>
    </row>
    <row r="11" spans="1:14">
      <c r="A11" s="1542" t="s">
        <v>1025</v>
      </c>
      <c r="B11" s="1543" t="s">
        <v>143</v>
      </c>
      <c r="C11" s="940">
        <v>0</v>
      </c>
      <c r="D11" s="940">
        <v>0</v>
      </c>
      <c r="E11" s="940">
        <v>0</v>
      </c>
      <c r="F11" s="940">
        <v>0</v>
      </c>
      <c r="G11" s="940">
        <v>0</v>
      </c>
      <c r="H11" s="940">
        <v>0</v>
      </c>
      <c r="I11" s="940">
        <v>0</v>
      </c>
      <c r="J11" s="940">
        <v>0</v>
      </c>
      <c r="K11" s="970">
        <f t="shared" si="0"/>
        <v>0</v>
      </c>
      <c r="L11" s="939">
        <v>0</v>
      </c>
    </row>
    <row r="12" spans="1:14">
      <c r="A12" s="1542" t="s">
        <v>879</v>
      </c>
      <c r="B12" s="1543">
        <v>1300</v>
      </c>
      <c r="C12" s="939">
        <v>0</v>
      </c>
      <c r="D12" s="939">
        <v>0</v>
      </c>
      <c r="E12" s="939">
        <v>0</v>
      </c>
      <c r="F12" s="939">
        <v>0</v>
      </c>
      <c r="G12" s="939">
        <v>0</v>
      </c>
      <c r="H12" s="939">
        <v>0</v>
      </c>
      <c r="I12" s="940">
        <v>0</v>
      </c>
      <c r="J12" s="940">
        <v>0</v>
      </c>
      <c r="K12" s="970">
        <f t="shared" si="0"/>
        <v>0</v>
      </c>
      <c r="L12" s="939">
        <v>0</v>
      </c>
    </row>
    <row r="13" spans="1:14">
      <c r="A13" s="1542" t="s">
        <v>659</v>
      </c>
      <c r="B13" s="1543">
        <v>1400</v>
      </c>
      <c r="C13" s="939">
        <v>0</v>
      </c>
      <c r="D13" s="939">
        <v>0</v>
      </c>
      <c r="E13" s="939">
        <v>0</v>
      </c>
      <c r="F13" s="939">
        <v>0</v>
      </c>
      <c r="G13" s="939">
        <v>0</v>
      </c>
      <c r="H13" s="939">
        <v>0</v>
      </c>
      <c r="I13" s="940">
        <v>0</v>
      </c>
      <c r="J13" s="940">
        <v>0</v>
      </c>
      <c r="K13" s="970">
        <f t="shared" si="0"/>
        <v>0</v>
      </c>
      <c r="L13" s="939">
        <v>0</v>
      </c>
    </row>
    <row r="14" spans="1:14">
      <c r="A14" s="1542" t="s">
        <v>880</v>
      </c>
      <c r="B14" s="1543">
        <v>1500</v>
      </c>
      <c r="C14" s="939">
        <v>158455</v>
      </c>
      <c r="D14" s="939">
        <v>19520</v>
      </c>
      <c r="E14" s="939">
        <v>6980</v>
      </c>
      <c r="F14" s="939">
        <v>5203</v>
      </c>
      <c r="G14" s="939">
        <v>3978</v>
      </c>
      <c r="H14" s="939">
        <v>189</v>
      </c>
      <c r="I14" s="940">
        <v>890</v>
      </c>
      <c r="J14" s="940">
        <v>0</v>
      </c>
      <c r="K14" s="970">
        <f t="shared" si="0"/>
        <v>195215</v>
      </c>
      <c r="L14" s="939">
        <v>265224</v>
      </c>
    </row>
    <row r="15" spans="1:14">
      <c r="A15" s="1542" t="s">
        <v>881</v>
      </c>
      <c r="B15" s="1543">
        <v>1600</v>
      </c>
      <c r="C15" s="939">
        <v>25698</v>
      </c>
      <c r="D15" s="939">
        <v>386</v>
      </c>
      <c r="E15" s="939">
        <v>0</v>
      </c>
      <c r="F15" s="939">
        <v>323</v>
      </c>
      <c r="G15" s="939">
        <v>0</v>
      </c>
      <c r="H15" s="939">
        <v>0</v>
      </c>
      <c r="I15" s="940">
        <v>0</v>
      </c>
      <c r="J15" s="940">
        <v>0</v>
      </c>
      <c r="K15" s="970">
        <f t="shared" si="0"/>
        <v>26407</v>
      </c>
      <c r="L15" s="939">
        <v>26585</v>
      </c>
    </row>
    <row r="16" spans="1:14">
      <c r="A16" s="1542" t="s">
        <v>903</v>
      </c>
      <c r="B16" s="1543" t="s">
        <v>370</v>
      </c>
      <c r="C16" s="939">
        <v>192616</v>
      </c>
      <c r="D16" s="939">
        <v>19879</v>
      </c>
      <c r="E16" s="939">
        <v>0</v>
      </c>
      <c r="F16" s="939">
        <v>0</v>
      </c>
      <c r="G16" s="939">
        <v>0</v>
      </c>
      <c r="H16" s="939">
        <v>0</v>
      </c>
      <c r="I16" s="940">
        <v>0</v>
      </c>
      <c r="J16" s="940">
        <v>0</v>
      </c>
      <c r="K16" s="970">
        <f t="shared" si="0"/>
        <v>212495</v>
      </c>
      <c r="L16" s="939">
        <v>212381</v>
      </c>
    </row>
    <row r="17" spans="1:12">
      <c r="A17" s="1542" t="s">
        <v>660</v>
      </c>
      <c r="B17" s="1543" t="s">
        <v>144</v>
      </c>
      <c r="C17" s="940">
        <v>0</v>
      </c>
      <c r="D17" s="940">
        <v>0</v>
      </c>
      <c r="E17" s="940">
        <v>0</v>
      </c>
      <c r="F17" s="940">
        <v>0</v>
      </c>
      <c r="G17" s="940">
        <v>0</v>
      </c>
      <c r="H17" s="940">
        <v>0</v>
      </c>
      <c r="I17" s="940">
        <v>0</v>
      </c>
      <c r="J17" s="940">
        <v>0</v>
      </c>
      <c r="K17" s="970">
        <f t="shared" si="0"/>
        <v>0</v>
      </c>
      <c r="L17" s="939">
        <v>0</v>
      </c>
    </row>
    <row r="18" spans="1:12">
      <c r="A18" s="1542" t="s">
        <v>984</v>
      </c>
      <c r="B18" s="1543">
        <v>1800</v>
      </c>
      <c r="C18" s="939">
        <v>0</v>
      </c>
      <c r="D18" s="939">
        <v>0</v>
      </c>
      <c r="E18" s="939">
        <v>0</v>
      </c>
      <c r="F18" s="939">
        <v>0</v>
      </c>
      <c r="G18" s="939">
        <v>0</v>
      </c>
      <c r="H18" s="939">
        <v>0</v>
      </c>
      <c r="I18" s="940">
        <v>0</v>
      </c>
      <c r="J18" s="940">
        <v>0</v>
      </c>
      <c r="K18" s="970">
        <f t="shared" si="0"/>
        <v>0</v>
      </c>
      <c r="L18" s="939">
        <v>0</v>
      </c>
    </row>
    <row r="19" spans="1:12">
      <c r="A19" s="1542" t="s">
        <v>117</v>
      </c>
      <c r="B19" s="1543">
        <v>1900</v>
      </c>
      <c r="C19" s="939">
        <v>0</v>
      </c>
      <c r="D19" s="939">
        <v>0</v>
      </c>
      <c r="E19" s="939">
        <v>0</v>
      </c>
      <c r="F19" s="939">
        <v>0</v>
      </c>
      <c r="G19" s="939">
        <v>0</v>
      </c>
      <c r="H19" s="939">
        <v>-2129</v>
      </c>
      <c r="I19" s="940">
        <v>0</v>
      </c>
      <c r="J19" s="940">
        <v>0</v>
      </c>
      <c r="K19" s="970">
        <f t="shared" si="0"/>
        <v>-2129</v>
      </c>
      <c r="L19" s="939">
        <v>0</v>
      </c>
    </row>
    <row r="20" spans="1:12">
      <c r="A20" s="1544" t="s">
        <v>674</v>
      </c>
      <c r="B20" s="1526" t="s">
        <v>661</v>
      </c>
      <c r="C20" s="946"/>
      <c r="D20" s="946"/>
      <c r="E20" s="946"/>
      <c r="F20" s="946"/>
      <c r="G20" s="946"/>
      <c r="H20" s="944">
        <v>0</v>
      </c>
      <c r="I20" s="941"/>
      <c r="J20" s="945"/>
      <c r="K20" s="970">
        <f t="shared" si="0"/>
        <v>0</v>
      </c>
      <c r="L20" s="943">
        <v>0</v>
      </c>
    </row>
    <row r="21" spans="1:12">
      <c r="A21" s="1544" t="s">
        <v>675</v>
      </c>
      <c r="B21" s="1526" t="s">
        <v>662</v>
      </c>
      <c r="C21" s="946"/>
      <c r="D21" s="946"/>
      <c r="E21" s="946"/>
      <c r="F21" s="946"/>
      <c r="G21" s="946"/>
      <c r="H21" s="944">
        <v>0</v>
      </c>
      <c r="I21" s="941"/>
      <c r="J21" s="946"/>
      <c r="K21" s="970">
        <f t="shared" si="0"/>
        <v>0</v>
      </c>
      <c r="L21" s="943">
        <v>0</v>
      </c>
    </row>
    <row r="22" spans="1:12">
      <c r="A22" s="1544" t="s">
        <v>676</v>
      </c>
      <c r="B22" s="1526" t="s">
        <v>663</v>
      </c>
      <c r="C22" s="946"/>
      <c r="D22" s="946"/>
      <c r="E22" s="946"/>
      <c r="F22" s="946"/>
      <c r="G22" s="946"/>
      <c r="H22" s="944">
        <v>26955</v>
      </c>
      <c r="I22" s="941"/>
      <c r="J22" s="946"/>
      <c r="K22" s="970">
        <f t="shared" si="0"/>
        <v>26955</v>
      </c>
      <c r="L22" s="943">
        <v>30000</v>
      </c>
    </row>
    <row r="23" spans="1:12">
      <c r="A23" s="1544" t="s">
        <v>677</v>
      </c>
      <c r="B23" s="1526" t="s">
        <v>664</v>
      </c>
      <c r="C23" s="946"/>
      <c r="D23" s="946"/>
      <c r="E23" s="946"/>
      <c r="F23" s="946"/>
      <c r="G23" s="946"/>
      <c r="H23" s="944">
        <v>0</v>
      </c>
      <c r="I23" s="941"/>
      <c r="J23" s="946"/>
      <c r="K23" s="970">
        <f t="shared" si="0"/>
        <v>0</v>
      </c>
      <c r="L23" s="943">
        <v>0</v>
      </c>
    </row>
    <row r="24" spans="1:12" ht="12.75" customHeight="1">
      <c r="A24" s="1544" t="s">
        <v>678</v>
      </c>
      <c r="B24" s="1526" t="s">
        <v>665</v>
      </c>
      <c r="C24" s="946"/>
      <c r="D24" s="946"/>
      <c r="E24" s="946"/>
      <c r="F24" s="946"/>
      <c r="G24" s="946"/>
      <c r="H24" s="944">
        <v>0</v>
      </c>
      <c r="I24" s="941"/>
      <c r="J24" s="946"/>
      <c r="K24" s="970">
        <f t="shared" si="0"/>
        <v>0</v>
      </c>
      <c r="L24" s="943">
        <v>0</v>
      </c>
    </row>
    <row r="25" spans="1:12" ht="12.75" customHeight="1">
      <c r="A25" s="1544" t="s">
        <v>732</v>
      </c>
      <c r="B25" s="1526" t="s">
        <v>666</v>
      </c>
      <c r="C25" s="946"/>
      <c r="D25" s="946"/>
      <c r="E25" s="946"/>
      <c r="F25" s="946"/>
      <c r="G25" s="946"/>
      <c r="H25" s="944">
        <v>0</v>
      </c>
      <c r="I25" s="941"/>
      <c r="J25" s="946"/>
      <c r="K25" s="970">
        <f t="shared" si="0"/>
        <v>0</v>
      </c>
      <c r="L25" s="943">
        <v>0</v>
      </c>
    </row>
    <row r="26" spans="1:12">
      <c r="A26" s="1544" t="s">
        <v>564</v>
      </c>
      <c r="B26" s="1526" t="s">
        <v>667</v>
      </c>
      <c r="C26" s="946"/>
      <c r="D26" s="946"/>
      <c r="E26" s="946"/>
      <c r="F26" s="946"/>
      <c r="G26" s="946"/>
      <c r="H26" s="944">
        <v>0</v>
      </c>
      <c r="I26" s="941"/>
      <c r="J26" s="946"/>
      <c r="K26" s="970">
        <f t="shared" si="0"/>
        <v>0</v>
      </c>
      <c r="L26" s="943">
        <v>0</v>
      </c>
    </row>
    <row r="27" spans="1:12">
      <c r="A27" s="1544" t="s">
        <v>565</v>
      </c>
      <c r="B27" s="1526" t="s">
        <v>668</v>
      </c>
      <c r="C27" s="946"/>
      <c r="D27" s="946"/>
      <c r="E27" s="946"/>
      <c r="F27" s="946"/>
      <c r="G27" s="946"/>
      <c r="H27" s="944">
        <v>0</v>
      </c>
      <c r="I27" s="941"/>
      <c r="J27" s="946"/>
      <c r="K27" s="970">
        <f t="shared" si="0"/>
        <v>0</v>
      </c>
      <c r="L27" s="943">
        <v>0</v>
      </c>
    </row>
    <row r="28" spans="1:12">
      <c r="A28" s="1544" t="s">
        <v>132</v>
      </c>
      <c r="B28" s="1526" t="s">
        <v>669</v>
      </c>
      <c r="C28" s="946"/>
      <c r="D28" s="946"/>
      <c r="E28" s="946"/>
      <c r="F28" s="946"/>
      <c r="G28" s="946"/>
      <c r="H28" s="944">
        <v>0</v>
      </c>
      <c r="I28" s="941"/>
      <c r="J28" s="946"/>
      <c r="K28" s="970">
        <f t="shared" si="0"/>
        <v>0</v>
      </c>
      <c r="L28" s="943">
        <v>0</v>
      </c>
    </row>
    <row r="29" spans="1:12">
      <c r="A29" s="1544" t="s">
        <v>133</v>
      </c>
      <c r="B29" s="1526" t="s">
        <v>670</v>
      </c>
      <c r="C29" s="946"/>
      <c r="D29" s="946"/>
      <c r="E29" s="946"/>
      <c r="F29" s="946"/>
      <c r="G29" s="946"/>
      <c r="H29" s="944">
        <v>0</v>
      </c>
      <c r="I29" s="941"/>
      <c r="J29" s="946"/>
      <c r="K29" s="970">
        <f t="shared" si="0"/>
        <v>0</v>
      </c>
      <c r="L29" s="943">
        <v>0</v>
      </c>
    </row>
    <row r="30" spans="1:12">
      <c r="A30" s="1544" t="s">
        <v>134</v>
      </c>
      <c r="B30" s="1526" t="s">
        <v>671</v>
      </c>
      <c r="C30" s="946"/>
      <c r="D30" s="946"/>
      <c r="E30" s="946"/>
      <c r="F30" s="946"/>
      <c r="G30" s="946"/>
      <c r="H30" s="944">
        <v>0</v>
      </c>
      <c r="I30" s="941"/>
      <c r="J30" s="946"/>
      <c r="K30" s="970">
        <f t="shared" si="0"/>
        <v>0</v>
      </c>
      <c r="L30" s="943">
        <v>0</v>
      </c>
    </row>
    <row r="31" spans="1:12">
      <c r="A31" s="1544" t="s">
        <v>135</v>
      </c>
      <c r="B31" s="1526" t="s">
        <v>672</v>
      </c>
      <c r="C31" s="946"/>
      <c r="D31" s="946"/>
      <c r="E31" s="946"/>
      <c r="F31" s="946"/>
      <c r="G31" s="946"/>
      <c r="H31" s="944">
        <v>0</v>
      </c>
      <c r="I31" s="941"/>
      <c r="J31" s="946"/>
      <c r="K31" s="970">
        <f t="shared" si="0"/>
        <v>0</v>
      </c>
      <c r="L31" s="943">
        <v>0</v>
      </c>
    </row>
    <row r="32" spans="1:12">
      <c r="A32" s="1545" t="s">
        <v>1024</v>
      </c>
      <c r="B32" s="1543" t="s">
        <v>673</v>
      </c>
      <c r="C32" s="946"/>
      <c r="D32" s="946"/>
      <c r="E32" s="946"/>
      <c r="F32" s="946"/>
      <c r="G32" s="946"/>
      <c r="H32" s="944">
        <v>0</v>
      </c>
      <c r="I32" s="941"/>
      <c r="J32" s="949"/>
      <c r="K32" s="970">
        <f t="shared" si="0"/>
        <v>0</v>
      </c>
      <c r="L32" s="943">
        <v>0</v>
      </c>
    </row>
    <row r="33" spans="1:14">
      <c r="A33" s="1545" t="s">
        <v>1505</v>
      </c>
      <c r="B33" s="1526" t="s">
        <v>1504</v>
      </c>
      <c r="C33" s="946"/>
      <c r="D33" s="946"/>
      <c r="E33" s="946"/>
      <c r="F33" s="946"/>
      <c r="G33" s="946"/>
      <c r="H33" s="944">
        <v>20866</v>
      </c>
      <c r="I33" s="941"/>
      <c r="J33" s="946"/>
      <c r="K33" s="970">
        <f t="shared" si="0"/>
        <v>20866</v>
      </c>
      <c r="L33" s="943">
        <v>0</v>
      </c>
    </row>
    <row r="34" spans="1:14" ht="12.75" customHeight="1" thickBot="1">
      <c r="A34" s="1546" t="s">
        <v>1506</v>
      </c>
      <c r="B34" s="1547" t="s">
        <v>513</v>
      </c>
      <c r="C34" s="958">
        <f>SUM(C5:C32)</f>
        <v>6663295</v>
      </c>
      <c r="D34" s="958">
        <f t="shared" ref="D34:L34" si="1">SUM(D5:D32)</f>
        <v>851053</v>
      </c>
      <c r="E34" s="958">
        <f t="shared" si="1"/>
        <v>440528</v>
      </c>
      <c r="F34" s="958">
        <f t="shared" si="1"/>
        <v>203903</v>
      </c>
      <c r="G34" s="958">
        <f t="shared" si="1"/>
        <v>9925</v>
      </c>
      <c r="H34" s="958">
        <f t="shared" si="1"/>
        <v>83982</v>
      </c>
      <c r="I34" s="958">
        <f t="shared" si="1"/>
        <v>156285</v>
      </c>
      <c r="J34" s="958">
        <f t="shared" si="1"/>
        <v>0</v>
      </c>
      <c r="K34" s="958">
        <f t="shared" si="1"/>
        <v>8408971</v>
      </c>
      <c r="L34" s="958">
        <f t="shared" si="1"/>
        <v>8639101</v>
      </c>
    </row>
    <row r="35" spans="1:14" ht="12.75" customHeight="1" thickTop="1" thickBot="1">
      <c r="A35" s="1546" t="s">
        <v>1507</v>
      </c>
      <c r="B35" s="1547" t="s">
        <v>513</v>
      </c>
      <c r="C35" s="958">
        <f>SUM(C5:C33)</f>
        <v>6663295</v>
      </c>
      <c r="D35" s="958">
        <f t="shared" ref="D35:L35" si="2">SUM(D5:D33)</f>
        <v>851053</v>
      </c>
      <c r="E35" s="958">
        <f t="shared" si="2"/>
        <v>440528</v>
      </c>
      <c r="F35" s="958">
        <f t="shared" si="2"/>
        <v>203903</v>
      </c>
      <c r="G35" s="958">
        <f t="shared" si="2"/>
        <v>9925</v>
      </c>
      <c r="H35" s="958">
        <f t="shared" si="2"/>
        <v>104848</v>
      </c>
      <c r="I35" s="958">
        <f t="shared" si="2"/>
        <v>156285</v>
      </c>
      <c r="J35" s="958">
        <f t="shared" si="2"/>
        <v>0</v>
      </c>
      <c r="K35" s="958">
        <f t="shared" si="2"/>
        <v>8429837</v>
      </c>
      <c r="L35" s="958">
        <f t="shared" si="2"/>
        <v>8639101</v>
      </c>
    </row>
    <row r="36" spans="1:14" s="1551" customFormat="1" ht="15.75" customHeight="1" thickTop="1">
      <c r="A36" s="1548" t="s">
        <v>46</v>
      </c>
      <c r="B36" s="1549" t="s">
        <v>512</v>
      </c>
      <c r="C36" s="1008"/>
      <c r="D36" s="1008"/>
      <c r="E36" s="1008"/>
      <c r="F36" s="1008"/>
      <c r="G36" s="1008"/>
      <c r="H36" s="1008"/>
      <c r="I36" s="941"/>
      <c r="J36" s="941"/>
      <c r="K36" s="941"/>
      <c r="L36" s="941"/>
      <c r="M36" s="1550"/>
      <c r="N36" s="1550"/>
    </row>
    <row r="37" spans="1:14" s="1551" customFormat="1" ht="15.75" customHeight="1">
      <c r="A37" s="1552" t="s">
        <v>533</v>
      </c>
      <c r="B37" s="485"/>
      <c r="C37" s="980"/>
      <c r="D37" s="980"/>
      <c r="E37" s="980"/>
      <c r="F37" s="980"/>
      <c r="G37" s="980"/>
      <c r="H37" s="980"/>
      <c r="I37" s="941"/>
      <c r="J37" s="941"/>
      <c r="K37" s="941"/>
      <c r="L37" s="941"/>
      <c r="M37" s="1550"/>
      <c r="N37" s="1550"/>
    </row>
    <row r="38" spans="1:14">
      <c r="A38" s="1542" t="s">
        <v>986</v>
      </c>
      <c r="B38" s="1543">
        <v>2110</v>
      </c>
      <c r="C38" s="950">
        <v>201332</v>
      </c>
      <c r="D38" s="950">
        <v>42864</v>
      </c>
      <c r="E38" s="950">
        <v>0</v>
      </c>
      <c r="F38" s="950">
        <v>0</v>
      </c>
      <c r="G38" s="950">
        <v>0</v>
      </c>
      <c r="H38" s="950">
        <v>0</v>
      </c>
      <c r="I38" s="940">
        <v>0</v>
      </c>
      <c r="J38" s="940">
        <v>0</v>
      </c>
      <c r="K38" s="970">
        <f t="shared" ref="K38:K43" si="3">SUM(C38:J38)</f>
        <v>244196</v>
      </c>
      <c r="L38" s="939">
        <v>244974</v>
      </c>
    </row>
    <row r="39" spans="1:14">
      <c r="A39" s="1542" t="s">
        <v>987</v>
      </c>
      <c r="B39" s="1543">
        <v>2120</v>
      </c>
      <c r="C39" s="939">
        <v>0</v>
      </c>
      <c r="D39" s="939">
        <v>0</v>
      </c>
      <c r="E39" s="939">
        <v>0</v>
      </c>
      <c r="F39" s="939">
        <v>0</v>
      </c>
      <c r="G39" s="939">
        <v>0</v>
      </c>
      <c r="H39" s="939">
        <v>0</v>
      </c>
      <c r="I39" s="940">
        <v>0</v>
      </c>
      <c r="J39" s="940">
        <v>0</v>
      </c>
      <c r="K39" s="970">
        <f t="shared" si="3"/>
        <v>0</v>
      </c>
      <c r="L39" s="939">
        <v>0</v>
      </c>
    </row>
    <row r="40" spans="1:14">
      <c r="A40" s="1542" t="s">
        <v>161</v>
      </c>
      <c r="B40" s="1543">
        <v>2130</v>
      </c>
      <c r="C40" s="939">
        <v>111870</v>
      </c>
      <c r="D40" s="939">
        <v>20333</v>
      </c>
      <c r="E40" s="939">
        <v>113329</v>
      </c>
      <c r="F40" s="939">
        <v>2180</v>
      </c>
      <c r="G40" s="939">
        <v>60</v>
      </c>
      <c r="H40" s="939">
        <v>0</v>
      </c>
      <c r="I40" s="940">
        <v>0</v>
      </c>
      <c r="J40" s="940">
        <v>0</v>
      </c>
      <c r="K40" s="970">
        <f t="shared" si="3"/>
        <v>247772</v>
      </c>
      <c r="L40" s="939">
        <v>146045</v>
      </c>
    </row>
    <row r="41" spans="1:14">
      <c r="A41" s="1542" t="s">
        <v>162</v>
      </c>
      <c r="B41" s="1543">
        <v>2140</v>
      </c>
      <c r="C41" s="939">
        <v>0</v>
      </c>
      <c r="D41" s="939">
        <v>0</v>
      </c>
      <c r="E41" s="939">
        <v>0</v>
      </c>
      <c r="F41" s="939">
        <v>0</v>
      </c>
      <c r="G41" s="939">
        <v>0</v>
      </c>
      <c r="H41" s="939">
        <v>0</v>
      </c>
      <c r="I41" s="940">
        <v>0</v>
      </c>
      <c r="J41" s="940">
        <v>0</v>
      </c>
      <c r="K41" s="970">
        <f t="shared" si="3"/>
        <v>0</v>
      </c>
      <c r="L41" s="939">
        <v>0</v>
      </c>
    </row>
    <row r="42" spans="1:14">
      <c r="A42" s="1542" t="s">
        <v>163</v>
      </c>
      <c r="B42" s="1543">
        <v>2150</v>
      </c>
      <c r="C42" s="939">
        <v>223648</v>
      </c>
      <c r="D42" s="939">
        <v>26427</v>
      </c>
      <c r="E42" s="939">
        <v>0</v>
      </c>
      <c r="F42" s="939">
        <v>0</v>
      </c>
      <c r="G42" s="939">
        <v>0</v>
      </c>
      <c r="H42" s="939">
        <v>0</v>
      </c>
      <c r="I42" s="940">
        <v>0</v>
      </c>
      <c r="J42" s="940">
        <v>0</v>
      </c>
      <c r="K42" s="970">
        <f t="shared" si="3"/>
        <v>250075</v>
      </c>
      <c r="L42" s="939">
        <v>252596</v>
      </c>
    </row>
    <row r="43" spans="1:14">
      <c r="A43" s="1542" t="s">
        <v>1321</v>
      </c>
      <c r="B43" s="1543">
        <v>2190</v>
      </c>
      <c r="C43" s="939">
        <v>0</v>
      </c>
      <c r="D43" s="939">
        <v>0</v>
      </c>
      <c r="E43" s="939">
        <v>0</v>
      </c>
      <c r="F43" s="939">
        <v>0</v>
      </c>
      <c r="G43" s="939">
        <v>0</v>
      </c>
      <c r="H43" s="939">
        <v>0</v>
      </c>
      <c r="I43" s="940">
        <v>0</v>
      </c>
      <c r="J43" s="940">
        <v>0</v>
      </c>
      <c r="K43" s="970">
        <f t="shared" si="3"/>
        <v>0</v>
      </c>
      <c r="L43" s="939">
        <v>0</v>
      </c>
    </row>
    <row r="44" spans="1:14" ht="12.75" customHeight="1" thickBot="1">
      <c r="A44" s="1546" t="s">
        <v>503</v>
      </c>
      <c r="B44" s="1547" t="s">
        <v>652</v>
      </c>
      <c r="C44" s="958">
        <f>SUM(C38:C43)</f>
        <v>536850</v>
      </c>
      <c r="D44" s="958">
        <f t="shared" ref="D44:L44" si="4">SUM(D38:D43)</f>
        <v>89624</v>
      </c>
      <c r="E44" s="958">
        <f t="shared" si="4"/>
        <v>113329</v>
      </c>
      <c r="F44" s="958">
        <f t="shared" si="4"/>
        <v>2180</v>
      </c>
      <c r="G44" s="958">
        <f t="shared" si="4"/>
        <v>60</v>
      </c>
      <c r="H44" s="958">
        <f t="shared" si="4"/>
        <v>0</v>
      </c>
      <c r="I44" s="958">
        <f t="shared" si="4"/>
        <v>0</v>
      </c>
      <c r="J44" s="958">
        <f t="shared" si="4"/>
        <v>0</v>
      </c>
      <c r="K44" s="958">
        <f t="shared" si="4"/>
        <v>742043</v>
      </c>
      <c r="L44" s="958">
        <f t="shared" si="4"/>
        <v>643615</v>
      </c>
    </row>
    <row r="45" spans="1:14" ht="15.75" customHeight="1" thickTop="1">
      <c r="A45" s="1553" t="s">
        <v>534</v>
      </c>
      <c r="B45" s="1554"/>
      <c r="C45" s="1011"/>
      <c r="D45" s="1011"/>
      <c r="E45" s="1011"/>
      <c r="F45" s="1011"/>
      <c r="G45" s="1011"/>
      <c r="H45" s="1011"/>
      <c r="I45" s="941"/>
      <c r="J45" s="941"/>
      <c r="K45" s="1011"/>
      <c r="L45" s="1011"/>
    </row>
    <row r="46" spans="1:14">
      <c r="A46" s="1542" t="s">
        <v>742</v>
      </c>
      <c r="B46" s="1543">
        <v>2210</v>
      </c>
      <c r="C46" s="950">
        <v>240330</v>
      </c>
      <c r="D46" s="950">
        <v>46845</v>
      </c>
      <c r="E46" s="950">
        <v>160506</v>
      </c>
      <c r="F46" s="950">
        <v>114528</v>
      </c>
      <c r="G46" s="950">
        <v>0</v>
      </c>
      <c r="H46" s="950">
        <v>483</v>
      </c>
      <c r="I46" s="940">
        <v>0</v>
      </c>
      <c r="J46" s="940">
        <v>0</v>
      </c>
      <c r="K46" s="969">
        <f>SUM(C46:J46)</f>
        <v>562692</v>
      </c>
      <c r="L46" s="950">
        <v>754710</v>
      </c>
    </row>
    <row r="47" spans="1:14">
      <c r="A47" s="1542" t="s">
        <v>743</v>
      </c>
      <c r="B47" s="1543">
        <v>2220</v>
      </c>
      <c r="C47" s="939">
        <v>78336</v>
      </c>
      <c r="D47" s="939">
        <v>1244</v>
      </c>
      <c r="E47" s="939">
        <v>0</v>
      </c>
      <c r="F47" s="939">
        <v>15016</v>
      </c>
      <c r="G47" s="939">
        <v>0</v>
      </c>
      <c r="H47" s="939">
        <v>0</v>
      </c>
      <c r="I47" s="940">
        <v>0</v>
      </c>
      <c r="J47" s="940">
        <v>0</v>
      </c>
      <c r="K47" s="969">
        <f>SUM(C47:J47)</f>
        <v>94596</v>
      </c>
      <c r="L47" s="939">
        <v>95831</v>
      </c>
    </row>
    <row r="48" spans="1:14">
      <c r="A48" s="1542" t="s">
        <v>744</v>
      </c>
      <c r="B48" s="1543">
        <v>2230</v>
      </c>
      <c r="C48" s="939">
        <v>0</v>
      </c>
      <c r="D48" s="939">
        <v>0</v>
      </c>
      <c r="E48" s="939">
        <v>0</v>
      </c>
      <c r="F48" s="939">
        <v>0</v>
      </c>
      <c r="G48" s="939">
        <v>0</v>
      </c>
      <c r="H48" s="939">
        <v>0</v>
      </c>
      <c r="I48" s="940">
        <v>0</v>
      </c>
      <c r="J48" s="940">
        <v>0</v>
      </c>
      <c r="K48" s="969">
        <f>SUM(C48:J48)</f>
        <v>0</v>
      </c>
      <c r="L48" s="939">
        <v>0</v>
      </c>
    </row>
    <row r="49" spans="1:14" ht="12.75" customHeight="1" thickBot="1">
      <c r="A49" s="1546" t="s">
        <v>504</v>
      </c>
      <c r="B49" s="1547" t="s">
        <v>32</v>
      </c>
      <c r="C49" s="958">
        <f>SUM(C46:C48)</f>
        <v>318666</v>
      </c>
      <c r="D49" s="958">
        <f t="shared" ref="D49:K49" si="5">SUM(D46:D48)</f>
        <v>48089</v>
      </c>
      <c r="E49" s="958">
        <f t="shared" si="5"/>
        <v>160506</v>
      </c>
      <c r="F49" s="958">
        <f t="shared" si="5"/>
        <v>129544</v>
      </c>
      <c r="G49" s="958">
        <f t="shared" si="5"/>
        <v>0</v>
      </c>
      <c r="H49" s="958">
        <f t="shared" si="5"/>
        <v>483</v>
      </c>
      <c r="I49" s="958">
        <f t="shared" si="5"/>
        <v>0</v>
      </c>
      <c r="J49" s="958">
        <f t="shared" si="5"/>
        <v>0</v>
      </c>
      <c r="K49" s="958">
        <f t="shared" si="5"/>
        <v>657288</v>
      </c>
      <c r="L49" s="958">
        <f>SUM(L46:L48)</f>
        <v>850541</v>
      </c>
    </row>
    <row r="50" spans="1:14" ht="15.75" customHeight="1" thickTop="1">
      <c r="A50" s="1553" t="s">
        <v>552</v>
      </c>
      <c r="B50" s="1554"/>
      <c r="C50" s="1011"/>
      <c r="D50" s="1011"/>
      <c r="E50" s="1011"/>
      <c r="F50" s="1011"/>
      <c r="G50" s="1011"/>
      <c r="H50" s="1011"/>
      <c r="I50" s="941"/>
      <c r="J50" s="941"/>
      <c r="K50" s="1011"/>
      <c r="L50" s="1011"/>
    </row>
    <row r="51" spans="1:14">
      <c r="A51" s="1542" t="s">
        <v>745</v>
      </c>
      <c r="B51" s="1543">
        <v>2310</v>
      </c>
      <c r="C51" s="950">
        <v>0</v>
      </c>
      <c r="D51" s="950">
        <v>0</v>
      </c>
      <c r="E51" s="950">
        <v>171621</v>
      </c>
      <c r="F51" s="950">
        <v>4043</v>
      </c>
      <c r="G51" s="950">
        <v>0</v>
      </c>
      <c r="H51" s="950">
        <v>12683</v>
      </c>
      <c r="I51" s="940">
        <v>0</v>
      </c>
      <c r="J51" s="940">
        <v>0</v>
      </c>
      <c r="K51" s="969">
        <f>SUM(C51:J51)</f>
        <v>188347</v>
      </c>
      <c r="L51" s="950">
        <v>189757</v>
      </c>
    </row>
    <row r="52" spans="1:14">
      <c r="A52" s="1542" t="s">
        <v>746</v>
      </c>
      <c r="B52" s="1543">
        <v>2320</v>
      </c>
      <c r="C52" s="939">
        <v>266667</v>
      </c>
      <c r="D52" s="939">
        <v>37553</v>
      </c>
      <c r="E52" s="939">
        <v>2296</v>
      </c>
      <c r="F52" s="939">
        <v>942</v>
      </c>
      <c r="G52" s="939">
        <v>0</v>
      </c>
      <c r="H52" s="939">
        <v>3878</v>
      </c>
      <c r="I52" s="940">
        <v>0</v>
      </c>
      <c r="J52" s="940">
        <v>0</v>
      </c>
      <c r="K52" s="969">
        <f>SUM(C52:J52)</f>
        <v>311336</v>
      </c>
      <c r="L52" s="939">
        <v>347219</v>
      </c>
    </row>
    <row r="53" spans="1:14">
      <c r="A53" s="1542" t="s">
        <v>42</v>
      </c>
      <c r="B53" s="1543">
        <v>2330</v>
      </c>
      <c r="C53" s="939">
        <v>0</v>
      </c>
      <c r="D53" s="939">
        <v>0</v>
      </c>
      <c r="E53" s="939">
        <v>0</v>
      </c>
      <c r="F53" s="939">
        <v>0</v>
      </c>
      <c r="G53" s="939">
        <v>0</v>
      </c>
      <c r="H53" s="939">
        <v>0</v>
      </c>
      <c r="I53" s="940">
        <v>0</v>
      </c>
      <c r="J53" s="940">
        <v>0</v>
      </c>
      <c r="K53" s="969">
        <f>SUM(C53:J53)</f>
        <v>0</v>
      </c>
      <c r="L53" s="939">
        <v>0</v>
      </c>
    </row>
    <row r="54" spans="1:14" ht="24">
      <c r="A54" s="1544" t="s">
        <v>246</v>
      </c>
      <c r="B54" s="1555" t="s">
        <v>1885</v>
      </c>
      <c r="C54" s="944">
        <v>0</v>
      </c>
      <c r="D54" s="944">
        <v>0</v>
      </c>
      <c r="E54" s="944">
        <v>0</v>
      </c>
      <c r="F54" s="944">
        <v>0</v>
      </c>
      <c r="G54" s="944">
        <v>0</v>
      </c>
      <c r="H54" s="944">
        <v>0</v>
      </c>
      <c r="I54" s="944">
        <v>0</v>
      </c>
      <c r="J54" s="944">
        <v>0</v>
      </c>
      <c r="K54" s="969">
        <f>SUM(C54:J54)</f>
        <v>0</v>
      </c>
      <c r="L54" s="944">
        <v>0</v>
      </c>
    </row>
    <row r="55" spans="1:14" ht="12.75" customHeight="1" thickBot="1">
      <c r="A55" s="1546" t="s">
        <v>653</v>
      </c>
      <c r="B55" s="1547" t="s">
        <v>33</v>
      </c>
      <c r="C55" s="958">
        <f>SUM(C51:C54)</f>
        <v>266667</v>
      </c>
      <c r="D55" s="958">
        <f t="shared" ref="D55:L55" si="6">SUM(D51:D54)</f>
        <v>37553</v>
      </c>
      <c r="E55" s="958">
        <f t="shared" si="6"/>
        <v>173917</v>
      </c>
      <c r="F55" s="958">
        <f t="shared" si="6"/>
        <v>4985</v>
      </c>
      <c r="G55" s="958">
        <f t="shared" si="6"/>
        <v>0</v>
      </c>
      <c r="H55" s="958">
        <f t="shared" si="6"/>
        <v>16561</v>
      </c>
      <c r="I55" s="958">
        <f t="shared" si="6"/>
        <v>0</v>
      </c>
      <c r="J55" s="958">
        <f t="shared" si="6"/>
        <v>0</v>
      </c>
      <c r="K55" s="958">
        <f t="shared" si="6"/>
        <v>499683</v>
      </c>
      <c r="L55" s="958">
        <f t="shared" si="6"/>
        <v>536976</v>
      </c>
    </row>
    <row r="56" spans="1:14" ht="15.75" customHeight="1" thickTop="1">
      <c r="A56" s="1553" t="s">
        <v>553</v>
      </c>
      <c r="B56" s="1554"/>
      <c r="C56" s="1011"/>
      <c r="D56" s="1011"/>
      <c r="E56" s="1011"/>
      <c r="F56" s="1011"/>
      <c r="G56" s="1011"/>
      <c r="H56" s="1011"/>
      <c r="I56" s="941"/>
      <c r="J56" s="941"/>
      <c r="K56" s="1011"/>
      <c r="L56" s="1011"/>
    </row>
    <row r="57" spans="1:14">
      <c r="A57" s="1542" t="s">
        <v>964</v>
      </c>
      <c r="B57" s="1543">
        <v>2410</v>
      </c>
      <c r="C57" s="950">
        <v>453737</v>
      </c>
      <c r="D57" s="950">
        <v>101309</v>
      </c>
      <c r="E57" s="950">
        <v>798</v>
      </c>
      <c r="F57" s="950">
        <v>7823</v>
      </c>
      <c r="G57" s="950">
        <v>0</v>
      </c>
      <c r="H57" s="950">
        <v>677</v>
      </c>
      <c r="I57" s="940">
        <v>0</v>
      </c>
      <c r="J57" s="940">
        <v>0</v>
      </c>
      <c r="K57" s="969">
        <f>SUM(C57:J57)</f>
        <v>564344</v>
      </c>
      <c r="L57" s="950">
        <v>579566</v>
      </c>
    </row>
    <row r="58" spans="1:14" ht="12.75" customHeight="1">
      <c r="A58" s="1556" t="s">
        <v>322</v>
      </c>
      <c r="B58" s="1557">
        <v>2490</v>
      </c>
      <c r="C58" s="939">
        <v>0</v>
      </c>
      <c r="D58" s="939">
        <v>0</v>
      </c>
      <c r="E58" s="939">
        <v>0</v>
      </c>
      <c r="F58" s="939">
        <v>0</v>
      </c>
      <c r="G58" s="939">
        <v>0</v>
      </c>
      <c r="H58" s="939">
        <v>0</v>
      </c>
      <c r="I58" s="940">
        <v>0</v>
      </c>
      <c r="J58" s="940">
        <v>0</v>
      </c>
      <c r="K58" s="969">
        <f>SUM(C58:J58)</f>
        <v>0</v>
      </c>
      <c r="L58" s="939">
        <v>0</v>
      </c>
    </row>
    <row r="59" spans="1:14" s="409" customFormat="1" ht="12.75" customHeight="1" thickBot="1">
      <c r="A59" s="1546" t="s">
        <v>220</v>
      </c>
      <c r="B59" s="1558" t="s">
        <v>34</v>
      </c>
      <c r="C59" s="951">
        <f>SUM(C57:C58)</f>
        <v>453737</v>
      </c>
      <c r="D59" s="951">
        <f t="shared" ref="D59:K59" si="7">SUM(D57:D58)</f>
        <v>101309</v>
      </c>
      <c r="E59" s="951">
        <f t="shared" si="7"/>
        <v>798</v>
      </c>
      <c r="F59" s="951">
        <f t="shared" si="7"/>
        <v>7823</v>
      </c>
      <c r="G59" s="951">
        <f t="shared" si="7"/>
        <v>0</v>
      </c>
      <c r="H59" s="951">
        <f t="shared" si="7"/>
        <v>677</v>
      </c>
      <c r="I59" s="951">
        <f t="shared" si="7"/>
        <v>0</v>
      </c>
      <c r="J59" s="951">
        <f t="shared" si="7"/>
        <v>0</v>
      </c>
      <c r="K59" s="951">
        <f t="shared" si="7"/>
        <v>564344</v>
      </c>
      <c r="L59" s="958">
        <f>SUM(L57:L58)</f>
        <v>579566</v>
      </c>
      <c r="M59" s="168"/>
      <c r="N59" s="168"/>
    </row>
    <row r="60" spans="1:14" s="409" customFormat="1" ht="15.75" customHeight="1" thickTop="1">
      <c r="A60" s="1553" t="s">
        <v>554</v>
      </c>
      <c r="B60" s="1554"/>
      <c r="C60" s="1559"/>
      <c r="D60" s="1011"/>
      <c r="E60" s="1011"/>
      <c r="F60" s="1011"/>
      <c r="G60" s="1011"/>
      <c r="H60" s="1011"/>
      <c r="I60" s="941"/>
      <c r="J60" s="941"/>
      <c r="K60" s="1011"/>
      <c r="L60" s="1011"/>
      <c r="M60" s="168"/>
      <c r="N60" s="168"/>
    </row>
    <row r="61" spans="1:14" s="409" customFormat="1">
      <c r="A61" s="1542" t="s">
        <v>965</v>
      </c>
      <c r="B61" s="1543">
        <v>2510</v>
      </c>
      <c r="C61" s="950">
        <v>0</v>
      </c>
      <c r="D61" s="950">
        <v>0</v>
      </c>
      <c r="E61" s="950">
        <v>0</v>
      </c>
      <c r="F61" s="950">
        <v>0</v>
      </c>
      <c r="G61" s="950">
        <v>0</v>
      </c>
      <c r="H61" s="950">
        <v>0</v>
      </c>
      <c r="I61" s="940">
        <v>0</v>
      </c>
      <c r="J61" s="940">
        <v>0</v>
      </c>
      <c r="K61" s="969">
        <f t="shared" ref="K61:K66" si="8">SUM(C61:J61)</f>
        <v>0</v>
      </c>
      <c r="L61" s="950">
        <v>0</v>
      </c>
      <c r="M61" s="168"/>
      <c r="N61" s="168"/>
    </row>
    <row r="62" spans="1:14" s="409" customFormat="1">
      <c r="A62" s="1542" t="s">
        <v>409</v>
      </c>
      <c r="B62" s="1543">
        <v>2520</v>
      </c>
      <c r="C62" s="939">
        <v>150108</v>
      </c>
      <c r="D62" s="939">
        <v>45255</v>
      </c>
      <c r="E62" s="939">
        <v>64121</v>
      </c>
      <c r="F62" s="939">
        <v>13275</v>
      </c>
      <c r="G62" s="939">
        <v>0</v>
      </c>
      <c r="H62" s="939">
        <v>2347</v>
      </c>
      <c r="I62" s="940">
        <v>0</v>
      </c>
      <c r="J62" s="940">
        <v>0</v>
      </c>
      <c r="K62" s="969">
        <f t="shared" si="8"/>
        <v>275106</v>
      </c>
      <c r="L62" s="939">
        <v>371729</v>
      </c>
      <c r="M62" s="168"/>
      <c r="N62" s="168"/>
    </row>
    <row r="63" spans="1:14" s="409" customFormat="1">
      <c r="A63" s="1542" t="s">
        <v>160</v>
      </c>
      <c r="B63" s="1543">
        <v>2540</v>
      </c>
      <c r="C63" s="939">
        <v>0</v>
      </c>
      <c r="D63" s="939">
        <v>0</v>
      </c>
      <c r="E63" s="939">
        <v>0</v>
      </c>
      <c r="F63" s="939">
        <v>0</v>
      </c>
      <c r="G63" s="939">
        <v>0</v>
      </c>
      <c r="H63" s="939">
        <v>0</v>
      </c>
      <c r="I63" s="940">
        <v>0</v>
      </c>
      <c r="J63" s="940">
        <v>0</v>
      </c>
      <c r="K63" s="969">
        <f t="shared" si="8"/>
        <v>0</v>
      </c>
      <c r="L63" s="939">
        <v>0</v>
      </c>
      <c r="M63" s="168"/>
      <c r="N63" s="168"/>
    </row>
    <row r="64" spans="1:14" s="409" customFormat="1">
      <c r="A64" s="1542" t="s">
        <v>872</v>
      </c>
      <c r="B64" s="1543">
        <v>2550</v>
      </c>
      <c r="C64" s="939">
        <v>0</v>
      </c>
      <c r="D64" s="939">
        <v>0</v>
      </c>
      <c r="E64" s="939">
        <v>0</v>
      </c>
      <c r="F64" s="939">
        <v>0</v>
      </c>
      <c r="G64" s="939">
        <v>0</v>
      </c>
      <c r="H64" s="939">
        <v>0</v>
      </c>
      <c r="I64" s="940">
        <v>0</v>
      </c>
      <c r="J64" s="940">
        <v>0</v>
      </c>
      <c r="K64" s="969">
        <f t="shared" si="8"/>
        <v>0</v>
      </c>
      <c r="L64" s="939">
        <v>0</v>
      </c>
      <c r="M64" s="168"/>
      <c r="N64" s="168"/>
    </row>
    <row r="65" spans="1:14" s="168" customFormat="1">
      <c r="A65" s="1542" t="s">
        <v>98</v>
      </c>
      <c r="B65" s="1543">
        <v>2560</v>
      </c>
      <c r="C65" s="939">
        <v>44026</v>
      </c>
      <c r="D65" s="939">
        <v>148</v>
      </c>
      <c r="E65" s="939">
        <v>640</v>
      </c>
      <c r="F65" s="939">
        <v>22179</v>
      </c>
      <c r="G65" s="939">
        <v>0</v>
      </c>
      <c r="H65" s="939">
        <v>0</v>
      </c>
      <c r="I65" s="940">
        <v>0</v>
      </c>
      <c r="J65" s="940">
        <v>0</v>
      </c>
      <c r="K65" s="969">
        <f t="shared" si="8"/>
        <v>66993</v>
      </c>
      <c r="L65" s="939">
        <v>37251</v>
      </c>
    </row>
    <row r="66" spans="1:14" s="168" customFormat="1">
      <c r="A66" s="1560" t="s">
        <v>99</v>
      </c>
      <c r="B66" s="1561">
        <v>2570</v>
      </c>
      <c r="C66" s="950">
        <v>0</v>
      </c>
      <c r="D66" s="950">
        <v>0</v>
      </c>
      <c r="E66" s="950">
        <v>0</v>
      </c>
      <c r="F66" s="950">
        <v>0</v>
      </c>
      <c r="G66" s="950">
        <v>0</v>
      </c>
      <c r="H66" s="950">
        <v>0</v>
      </c>
      <c r="I66" s="940">
        <v>0</v>
      </c>
      <c r="J66" s="940">
        <v>0</v>
      </c>
      <c r="K66" s="969">
        <f t="shared" si="8"/>
        <v>0</v>
      </c>
      <c r="L66" s="950">
        <v>0</v>
      </c>
    </row>
    <row r="67" spans="1:14" s="409" customFormat="1" ht="12.75" customHeight="1" thickBot="1">
      <c r="A67" s="1546" t="s">
        <v>655</v>
      </c>
      <c r="B67" s="1547" t="s">
        <v>35</v>
      </c>
      <c r="C67" s="958">
        <f>SUM(C61:C66)</f>
        <v>194134</v>
      </c>
      <c r="D67" s="958">
        <f t="shared" ref="D67:L67" si="9">SUM(D61:D66)</f>
        <v>45403</v>
      </c>
      <c r="E67" s="958">
        <f t="shared" si="9"/>
        <v>64761</v>
      </c>
      <c r="F67" s="958">
        <f t="shared" si="9"/>
        <v>35454</v>
      </c>
      <c r="G67" s="958">
        <f t="shared" si="9"/>
        <v>0</v>
      </c>
      <c r="H67" s="958">
        <f t="shared" si="9"/>
        <v>2347</v>
      </c>
      <c r="I67" s="958">
        <f t="shared" si="9"/>
        <v>0</v>
      </c>
      <c r="J67" s="958">
        <f t="shared" si="9"/>
        <v>0</v>
      </c>
      <c r="K67" s="958">
        <f t="shared" si="9"/>
        <v>342099</v>
      </c>
      <c r="L67" s="958">
        <f t="shared" si="9"/>
        <v>408980</v>
      </c>
      <c r="M67" s="168"/>
      <c r="N67" s="168"/>
    </row>
    <row r="68" spans="1:14" s="409" customFormat="1" ht="15.75" customHeight="1" thickTop="1">
      <c r="A68" s="1553" t="s">
        <v>555</v>
      </c>
      <c r="B68" s="1562"/>
      <c r="C68" s="941"/>
      <c r="D68" s="941"/>
      <c r="E68" s="941"/>
      <c r="F68" s="941"/>
      <c r="G68" s="941"/>
      <c r="H68" s="941"/>
      <c r="I68" s="941"/>
      <c r="J68" s="941"/>
      <c r="K68" s="1011"/>
      <c r="L68" s="1011"/>
      <c r="M68" s="168"/>
      <c r="N68" s="168"/>
    </row>
    <row r="69" spans="1:14" s="409" customFormat="1">
      <c r="A69" s="1542" t="s">
        <v>957</v>
      </c>
      <c r="B69" s="1543">
        <v>2610</v>
      </c>
      <c r="C69" s="939">
        <v>0</v>
      </c>
      <c r="D69" s="939">
        <v>0</v>
      </c>
      <c r="E69" s="939">
        <v>0</v>
      </c>
      <c r="F69" s="939">
        <v>0</v>
      </c>
      <c r="G69" s="939">
        <v>0</v>
      </c>
      <c r="H69" s="939">
        <v>0</v>
      </c>
      <c r="I69" s="940">
        <v>0</v>
      </c>
      <c r="J69" s="940">
        <v>0</v>
      </c>
      <c r="K69" s="969">
        <f>SUM(C69:J69)</f>
        <v>0</v>
      </c>
      <c r="L69" s="950">
        <v>0</v>
      </c>
      <c r="M69" s="168"/>
      <c r="N69" s="168"/>
    </row>
    <row r="70" spans="1:14" s="409" customFormat="1">
      <c r="A70" s="1542" t="s">
        <v>549</v>
      </c>
      <c r="B70" s="1543">
        <v>2620</v>
      </c>
      <c r="C70" s="939">
        <v>0</v>
      </c>
      <c r="D70" s="939">
        <v>0</v>
      </c>
      <c r="E70" s="939">
        <v>0</v>
      </c>
      <c r="F70" s="939">
        <v>0</v>
      </c>
      <c r="G70" s="939">
        <v>0</v>
      </c>
      <c r="H70" s="939">
        <v>0</v>
      </c>
      <c r="I70" s="940">
        <v>0</v>
      </c>
      <c r="J70" s="940">
        <v>0</v>
      </c>
      <c r="K70" s="969">
        <f>SUM(C70:J70)</f>
        <v>0</v>
      </c>
      <c r="L70" s="939">
        <v>0</v>
      </c>
      <c r="M70" s="168"/>
      <c r="N70" s="168"/>
    </row>
    <row r="71" spans="1:14" s="409" customFormat="1">
      <c r="A71" s="1542" t="s">
        <v>958</v>
      </c>
      <c r="B71" s="1543">
        <v>2630</v>
      </c>
      <c r="C71" s="939">
        <v>0</v>
      </c>
      <c r="D71" s="939">
        <v>0</v>
      </c>
      <c r="E71" s="939">
        <v>0</v>
      </c>
      <c r="F71" s="939">
        <v>0</v>
      </c>
      <c r="G71" s="939">
        <v>0</v>
      </c>
      <c r="H71" s="939">
        <v>0</v>
      </c>
      <c r="I71" s="940">
        <v>0</v>
      </c>
      <c r="J71" s="940">
        <v>0</v>
      </c>
      <c r="K71" s="969">
        <f>SUM(C71:J71)</f>
        <v>0</v>
      </c>
      <c r="L71" s="939">
        <v>0</v>
      </c>
      <c r="M71" s="168"/>
      <c r="N71" s="168"/>
    </row>
    <row r="72" spans="1:14" s="409" customFormat="1">
      <c r="A72" s="1542" t="s">
        <v>349</v>
      </c>
      <c r="B72" s="1543">
        <v>2640</v>
      </c>
      <c r="C72" s="939">
        <v>0</v>
      </c>
      <c r="D72" s="939">
        <v>0</v>
      </c>
      <c r="E72" s="939">
        <v>61372</v>
      </c>
      <c r="F72" s="939">
        <v>8718</v>
      </c>
      <c r="G72" s="939">
        <v>0</v>
      </c>
      <c r="H72" s="939">
        <v>250</v>
      </c>
      <c r="I72" s="940">
        <v>0</v>
      </c>
      <c r="J72" s="940">
        <v>0</v>
      </c>
      <c r="K72" s="969">
        <f>SUM(C72:J72)</f>
        <v>70340</v>
      </c>
      <c r="L72" s="939">
        <v>75000</v>
      </c>
      <c r="M72" s="168"/>
      <c r="N72" s="168"/>
    </row>
    <row r="73" spans="1:14" s="409" customFormat="1">
      <c r="A73" s="1542" t="s">
        <v>350</v>
      </c>
      <c r="B73" s="1543">
        <v>2660</v>
      </c>
      <c r="C73" s="939">
        <v>135883</v>
      </c>
      <c r="D73" s="939">
        <v>25621</v>
      </c>
      <c r="E73" s="939">
        <v>79904</v>
      </c>
      <c r="F73" s="939">
        <v>12966</v>
      </c>
      <c r="G73" s="939">
        <v>123709</v>
      </c>
      <c r="H73" s="939">
        <v>56</v>
      </c>
      <c r="I73" s="940">
        <v>30236</v>
      </c>
      <c r="J73" s="940">
        <v>0</v>
      </c>
      <c r="K73" s="969">
        <f>SUM(C73:J73)</f>
        <v>408375</v>
      </c>
      <c r="L73" s="939">
        <v>443117</v>
      </c>
      <c r="M73" s="168"/>
      <c r="N73" s="168"/>
    </row>
    <row r="74" spans="1:14" s="409" customFormat="1" ht="12.75" customHeight="1" thickBot="1">
      <c r="A74" s="1546" t="s">
        <v>37</v>
      </c>
      <c r="B74" s="1563" t="s">
        <v>36</v>
      </c>
      <c r="C74" s="958">
        <f>SUM(C69:C73)</f>
        <v>135883</v>
      </c>
      <c r="D74" s="958">
        <f t="shared" ref="D74:K74" si="10">SUM(D69:D73)</f>
        <v>25621</v>
      </c>
      <c r="E74" s="958">
        <f t="shared" si="10"/>
        <v>141276</v>
      </c>
      <c r="F74" s="958">
        <f t="shared" si="10"/>
        <v>21684</v>
      </c>
      <c r="G74" s="958">
        <f t="shared" si="10"/>
        <v>123709</v>
      </c>
      <c r="H74" s="958">
        <f t="shared" si="10"/>
        <v>306</v>
      </c>
      <c r="I74" s="958">
        <f t="shared" si="10"/>
        <v>30236</v>
      </c>
      <c r="J74" s="958">
        <f t="shared" si="10"/>
        <v>0</v>
      </c>
      <c r="K74" s="958">
        <f t="shared" si="10"/>
        <v>478715</v>
      </c>
      <c r="L74" s="958">
        <f>SUM(L69:L73)</f>
        <v>518117</v>
      </c>
      <c r="M74" s="168"/>
      <c r="N74" s="168"/>
    </row>
    <row r="75" spans="1:14" s="409" customFormat="1" ht="16" thickTop="1" thickBot="1">
      <c r="A75" s="1564" t="s">
        <v>896</v>
      </c>
      <c r="B75" s="1565" t="s">
        <v>517</v>
      </c>
      <c r="C75" s="1012">
        <v>0</v>
      </c>
      <c r="D75" s="1012">
        <v>0</v>
      </c>
      <c r="E75" s="1012">
        <v>0</v>
      </c>
      <c r="F75" s="1012">
        <v>0</v>
      </c>
      <c r="G75" s="1012">
        <v>0</v>
      </c>
      <c r="H75" s="1012">
        <v>0</v>
      </c>
      <c r="I75" s="990">
        <v>0</v>
      </c>
      <c r="J75" s="990">
        <v>0</v>
      </c>
      <c r="K75" s="958">
        <f>SUM(C75:J75)</f>
        <v>0</v>
      </c>
      <c r="L75" s="1014">
        <v>0</v>
      </c>
      <c r="M75" s="168"/>
      <c r="N75" s="168"/>
    </row>
    <row r="76" spans="1:14" ht="12.75" customHeight="1" thickTop="1" thickBot="1">
      <c r="A76" s="1546" t="s">
        <v>739</v>
      </c>
      <c r="B76" s="1566">
        <v>2000</v>
      </c>
      <c r="C76" s="987">
        <f>SUM(C44,C49,C55,C59,C67,C74,C75)</f>
        <v>1905937</v>
      </c>
      <c r="D76" s="987">
        <f t="shared" ref="D76:K76" si="11">SUM(D44,D49,D55,D59,D67,D74,D75)</f>
        <v>347599</v>
      </c>
      <c r="E76" s="987">
        <f t="shared" si="11"/>
        <v>654587</v>
      </c>
      <c r="F76" s="987">
        <f t="shared" si="11"/>
        <v>201670</v>
      </c>
      <c r="G76" s="987">
        <f t="shared" si="11"/>
        <v>123769</v>
      </c>
      <c r="H76" s="987">
        <f t="shared" si="11"/>
        <v>20374</v>
      </c>
      <c r="I76" s="987">
        <f t="shared" si="11"/>
        <v>30236</v>
      </c>
      <c r="J76" s="987">
        <f t="shared" si="11"/>
        <v>0</v>
      </c>
      <c r="K76" s="987">
        <f t="shared" si="11"/>
        <v>3284172</v>
      </c>
      <c r="L76" s="987">
        <f>SUM(L44,L49,L55,L59,L67,L74,L75)</f>
        <v>3537795</v>
      </c>
    </row>
    <row r="77" spans="1:14" s="370" customFormat="1" ht="15.75" customHeight="1" thickTop="1" thickBot="1">
      <c r="A77" s="1567" t="s">
        <v>47</v>
      </c>
      <c r="B77" s="1568" t="s">
        <v>518</v>
      </c>
      <c r="C77" s="1012">
        <v>47960</v>
      </c>
      <c r="D77" s="1012">
        <v>4341</v>
      </c>
      <c r="E77" s="1012">
        <v>4183</v>
      </c>
      <c r="F77" s="1012">
        <v>21766</v>
      </c>
      <c r="G77" s="1012">
        <v>0</v>
      </c>
      <c r="H77" s="1012">
        <v>0</v>
      </c>
      <c r="I77" s="990">
        <v>0</v>
      </c>
      <c r="J77" s="990">
        <v>0</v>
      </c>
      <c r="K77" s="958">
        <f>SUM(C77:J77)</f>
        <v>78250</v>
      </c>
      <c r="L77" s="1014">
        <v>90052</v>
      </c>
      <c r="M77" s="1541"/>
      <c r="N77" s="1541"/>
    </row>
    <row r="78" spans="1:14" s="429" customFormat="1" ht="15.75" customHeight="1" thickTop="1">
      <c r="A78" s="1569" t="s">
        <v>312</v>
      </c>
      <c r="B78" s="1549" t="s">
        <v>783</v>
      </c>
      <c r="C78" s="1008"/>
      <c r="D78" s="1008"/>
      <c r="E78" s="941"/>
      <c r="F78" s="1008"/>
      <c r="G78" s="1008"/>
      <c r="H78" s="941"/>
      <c r="I78" s="941"/>
      <c r="J78" s="941"/>
      <c r="K78" s="941"/>
      <c r="L78" s="941"/>
      <c r="M78" s="223"/>
      <c r="N78" s="223"/>
    </row>
    <row r="79" spans="1:14" s="370" customFormat="1" ht="15.75" customHeight="1">
      <c r="A79" s="1552" t="s">
        <v>556</v>
      </c>
      <c r="B79" s="485"/>
      <c r="C79" s="941"/>
      <c r="D79" s="941"/>
      <c r="E79" s="980"/>
      <c r="F79" s="941"/>
      <c r="G79" s="941"/>
      <c r="H79" s="980"/>
      <c r="I79" s="941"/>
      <c r="J79" s="941"/>
      <c r="K79" s="980"/>
      <c r="L79" s="980"/>
      <c r="M79" s="1541"/>
      <c r="N79" s="1541"/>
    </row>
    <row r="80" spans="1:14">
      <c r="A80" s="1542" t="s">
        <v>440</v>
      </c>
      <c r="B80" s="1543">
        <v>4110</v>
      </c>
      <c r="C80" s="941"/>
      <c r="D80" s="941"/>
      <c r="E80" s="950">
        <v>0</v>
      </c>
      <c r="F80" s="941"/>
      <c r="G80" s="941"/>
      <c r="H80" s="1035">
        <v>0</v>
      </c>
      <c r="I80" s="946"/>
      <c r="J80" s="946"/>
      <c r="K80" s="970">
        <f t="shared" ref="K80:K85" si="12">SUM(C80:J80)</f>
        <v>0</v>
      </c>
      <c r="L80" s="950">
        <v>0</v>
      </c>
    </row>
    <row r="81" spans="1:12">
      <c r="A81" s="1542" t="s">
        <v>251</v>
      </c>
      <c r="B81" s="1543">
        <v>4120</v>
      </c>
      <c r="C81" s="941"/>
      <c r="D81" s="941"/>
      <c r="E81" s="939">
        <v>239724</v>
      </c>
      <c r="F81" s="941"/>
      <c r="G81" s="941"/>
      <c r="H81" s="939">
        <v>164604</v>
      </c>
      <c r="I81" s="946"/>
      <c r="J81" s="946"/>
      <c r="K81" s="970">
        <f t="shared" si="12"/>
        <v>404328</v>
      </c>
      <c r="L81" s="939">
        <v>436000</v>
      </c>
    </row>
    <row r="82" spans="1:12">
      <c r="A82" s="1542" t="s">
        <v>252</v>
      </c>
      <c r="B82" s="1543">
        <v>4130</v>
      </c>
      <c r="C82" s="941"/>
      <c r="D82" s="941"/>
      <c r="E82" s="939">
        <v>0</v>
      </c>
      <c r="F82" s="941"/>
      <c r="G82" s="941"/>
      <c r="H82" s="939">
        <v>0</v>
      </c>
      <c r="I82" s="946"/>
      <c r="J82" s="946"/>
      <c r="K82" s="970">
        <f t="shared" si="12"/>
        <v>0</v>
      </c>
      <c r="L82" s="939">
        <v>0</v>
      </c>
    </row>
    <row r="83" spans="1:12">
      <c r="A83" s="1542" t="s">
        <v>633</v>
      </c>
      <c r="B83" s="1543">
        <v>4140</v>
      </c>
      <c r="C83" s="941"/>
      <c r="D83" s="941"/>
      <c r="E83" s="939">
        <v>0</v>
      </c>
      <c r="F83" s="941"/>
      <c r="G83" s="941"/>
      <c r="H83" s="939">
        <v>0</v>
      </c>
      <c r="I83" s="946"/>
      <c r="J83" s="946"/>
      <c r="K83" s="970">
        <f t="shared" si="12"/>
        <v>0</v>
      </c>
      <c r="L83" s="939">
        <v>0</v>
      </c>
    </row>
    <row r="84" spans="1:12">
      <c r="A84" s="1542" t="s">
        <v>85</v>
      </c>
      <c r="B84" s="1543">
        <v>4170</v>
      </c>
      <c r="C84" s="941"/>
      <c r="D84" s="941"/>
      <c r="E84" s="939">
        <v>0</v>
      </c>
      <c r="F84" s="941"/>
      <c r="G84" s="941"/>
      <c r="H84" s="939">
        <v>0</v>
      </c>
      <c r="I84" s="946"/>
      <c r="J84" s="946"/>
      <c r="K84" s="970">
        <f t="shared" si="12"/>
        <v>0</v>
      </c>
      <c r="L84" s="939">
        <v>0</v>
      </c>
    </row>
    <row r="85" spans="1:12">
      <c r="A85" s="1556" t="s">
        <v>634</v>
      </c>
      <c r="B85" s="1557">
        <v>4190</v>
      </c>
      <c r="C85" s="941"/>
      <c r="D85" s="941"/>
      <c r="E85" s="939">
        <v>0</v>
      </c>
      <c r="F85" s="941"/>
      <c r="G85" s="941"/>
      <c r="H85" s="939">
        <v>0</v>
      </c>
      <c r="I85" s="946"/>
      <c r="J85" s="946"/>
      <c r="K85" s="970">
        <f t="shared" si="12"/>
        <v>0</v>
      </c>
      <c r="L85" s="939">
        <v>0</v>
      </c>
    </row>
    <row r="86" spans="1:12" ht="15" thickBot="1">
      <c r="A86" s="1546" t="s">
        <v>1205</v>
      </c>
      <c r="B86" s="1570">
        <v>4100</v>
      </c>
      <c r="C86" s="941"/>
      <c r="D86" s="941"/>
      <c r="E86" s="958">
        <f>SUM(E80:E85)</f>
        <v>239724</v>
      </c>
      <c r="F86" s="941"/>
      <c r="G86" s="941"/>
      <c r="H86" s="958">
        <f>SUM(H80:H85)</f>
        <v>164604</v>
      </c>
      <c r="I86" s="946"/>
      <c r="J86" s="946"/>
      <c r="K86" s="958">
        <f>SUM(K80:K85)</f>
        <v>404328</v>
      </c>
      <c r="L86" s="958">
        <f>SUM(L80:L85)</f>
        <v>436000</v>
      </c>
    </row>
    <row r="87" spans="1:12" ht="12.75" customHeight="1" thickTop="1" thickBot="1">
      <c r="A87" s="1571" t="s">
        <v>213</v>
      </c>
      <c r="B87" s="1572">
        <v>4210</v>
      </c>
      <c r="C87" s="941"/>
      <c r="D87" s="941"/>
      <c r="E87" s="988"/>
      <c r="F87" s="941"/>
      <c r="G87" s="941"/>
      <c r="H87" s="993">
        <v>0</v>
      </c>
      <c r="I87" s="946"/>
      <c r="J87" s="946"/>
      <c r="K87" s="987">
        <f>H87</f>
        <v>0</v>
      </c>
      <c r="L87" s="989">
        <v>0</v>
      </c>
    </row>
    <row r="88" spans="1:12" ht="12.75" customHeight="1" thickTop="1" thickBot="1">
      <c r="A88" s="1573" t="s">
        <v>635</v>
      </c>
      <c r="B88" s="442">
        <v>4220</v>
      </c>
      <c r="C88" s="941"/>
      <c r="D88" s="941"/>
      <c r="E88" s="946"/>
      <c r="F88" s="941"/>
      <c r="G88" s="941"/>
      <c r="H88" s="940">
        <v>0</v>
      </c>
      <c r="I88" s="946"/>
      <c r="J88" s="946"/>
      <c r="K88" s="987">
        <f t="shared" ref="K88:K100" si="13">H88</f>
        <v>0</v>
      </c>
      <c r="L88" s="989">
        <v>0</v>
      </c>
    </row>
    <row r="89" spans="1:12" ht="16" thickTop="1" thickBot="1">
      <c r="A89" s="1574" t="s">
        <v>636</v>
      </c>
      <c r="B89" s="420">
        <v>4230</v>
      </c>
      <c r="C89" s="941"/>
      <c r="D89" s="941"/>
      <c r="E89" s="946"/>
      <c r="F89" s="941"/>
      <c r="G89" s="941"/>
      <c r="H89" s="940">
        <v>0</v>
      </c>
      <c r="I89" s="946"/>
      <c r="J89" s="946"/>
      <c r="K89" s="987">
        <f t="shared" si="13"/>
        <v>0</v>
      </c>
      <c r="L89" s="989">
        <v>0</v>
      </c>
    </row>
    <row r="90" spans="1:12" ht="12.75" customHeight="1" thickTop="1" thickBot="1">
      <c r="A90" s="1574" t="s">
        <v>699</v>
      </c>
      <c r="B90" s="420">
        <v>4240</v>
      </c>
      <c r="C90" s="941"/>
      <c r="D90" s="941"/>
      <c r="E90" s="946"/>
      <c r="F90" s="941"/>
      <c r="G90" s="941"/>
      <c r="H90" s="940">
        <v>0</v>
      </c>
      <c r="I90" s="946"/>
      <c r="J90" s="946"/>
      <c r="K90" s="987">
        <f t="shared" si="13"/>
        <v>0</v>
      </c>
      <c r="L90" s="989">
        <v>0</v>
      </c>
    </row>
    <row r="91" spans="1:12" ht="12.75" customHeight="1" thickTop="1" thickBot="1">
      <c r="A91" s="1574" t="s">
        <v>637</v>
      </c>
      <c r="B91" s="420">
        <v>4270</v>
      </c>
      <c r="C91" s="941"/>
      <c r="D91" s="941"/>
      <c r="E91" s="946"/>
      <c r="F91" s="941"/>
      <c r="G91" s="941"/>
      <c r="H91" s="940">
        <v>0</v>
      </c>
      <c r="I91" s="946"/>
      <c r="J91" s="946"/>
      <c r="K91" s="987">
        <f t="shared" si="13"/>
        <v>0</v>
      </c>
      <c r="L91" s="989">
        <v>0</v>
      </c>
    </row>
    <row r="92" spans="1:12" ht="12.75" customHeight="1" thickTop="1" thickBot="1">
      <c r="A92" s="1574" t="s">
        <v>622</v>
      </c>
      <c r="B92" s="420">
        <v>4280</v>
      </c>
      <c r="C92" s="941"/>
      <c r="D92" s="941"/>
      <c r="E92" s="946"/>
      <c r="F92" s="941"/>
      <c r="G92" s="941"/>
      <c r="H92" s="940">
        <v>0</v>
      </c>
      <c r="I92" s="946"/>
      <c r="J92" s="946"/>
      <c r="K92" s="987">
        <f t="shared" si="13"/>
        <v>0</v>
      </c>
      <c r="L92" s="989">
        <v>0</v>
      </c>
    </row>
    <row r="93" spans="1:12" ht="12.75" customHeight="1" thickTop="1" thickBot="1">
      <c r="A93" s="1574" t="s">
        <v>623</v>
      </c>
      <c r="B93" s="420">
        <v>4290</v>
      </c>
      <c r="C93" s="941"/>
      <c r="D93" s="941"/>
      <c r="E93" s="946"/>
      <c r="F93" s="941"/>
      <c r="G93" s="941"/>
      <c r="H93" s="940">
        <v>0</v>
      </c>
      <c r="I93" s="946"/>
      <c r="J93" s="946"/>
      <c r="K93" s="987">
        <f t="shared" si="13"/>
        <v>0</v>
      </c>
      <c r="L93" s="989">
        <v>0</v>
      </c>
    </row>
    <row r="94" spans="1:12" ht="16" thickTop="1" thickBot="1">
      <c r="A94" s="1575" t="s">
        <v>1256</v>
      </c>
      <c r="B94" s="1570">
        <v>4200</v>
      </c>
      <c r="C94" s="941"/>
      <c r="D94" s="941"/>
      <c r="E94" s="946"/>
      <c r="F94" s="941"/>
      <c r="G94" s="941"/>
      <c r="H94" s="958">
        <f>SUM(H87:H93)</f>
        <v>0</v>
      </c>
      <c r="I94" s="946"/>
      <c r="J94" s="946"/>
      <c r="K94" s="987">
        <f t="shared" si="13"/>
        <v>0</v>
      </c>
      <c r="L94" s="958">
        <f>SUM(L87:L93)</f>
        <v>0</v>
      </c>
    </row>
    <row r="95" spans="1:12" ht="16" thickTop="1" thickBot="1">
      <c r="A95" s="1573" t="s">
        <v>624</v>
      </c>
      <c r="B95" s="1576">
        <v>4310</v>
      </c>
      <c r="C95" s="941"/>
      <c r="D95" s="941"/>
      <c r="E95" s="946"/>
      <c r="F95" s="941"/>
      <c r="G95" s="941"/>
      <c r="H95" s="1036">
        <v>0</v>
      </c>
      <c r="I95" s="946"/>
      <c r="J95" s="946"/>
      <c r="K95" s="987">
        <f t="shared" si="13"/>
        <v>0</v>
      </c>
      <c r="L95" s="991">
        <v>0</v>
      </c>
    </row>
    <row r="96" spans="1:12" ht="12.75" customHeight="1" thickTop="1" thickBot="1">
      <c r="A96" s="1574" t="s">
        <v>625</v>
      </c>
      <c r="B96" s="420">
        <v>4320</v>
      </c>
      <c r="C96" s="941"/>
      <c r="D96" s="941"/>
      <c r="E96" s="946"/>
      <c r="F96" s="941"/>
      <c r="G96" s="941"/>
      <c r="H96" s="940">
        <v>0</v>
      </c>
      <c r="I96" s="946"/>
      <c r="J96" s="946"/>
      <c r="K96" s="987">
        <f t="shared" si="13"/>
        <v>0</v>
      </c>
      <c r="L96" s="989">
        <v>0</v>
      </c>
    </row>
    <row r="97" spans="1:14" ht="15" customHeight="1" thickTop="1" thickBot="1">
      <c r="A97" s="1574" t="s">
        <v>1208</v>
      </c>
      <c r="B97" s="420">
        <v>4330</v>
      </c>
      <c r="C97" s="941"/>
      <c r="D97" s="941"/>
      <c r="E97" s="946"/>
      <c r="F97" s="941"/>
      <c r="G97" s="941"/>
      <c r="H97" s="940">
        <v>0</v>
      </c>
      <c r="I97" s="946"/>
      <c r="J97" s="946"/>
      <c r="K97" s="987">
        <f t="shared" si="13"/>
        <v>0</v>
      </c>
      <c r="L97" s="989">
        <v>0</v>
      </c>
    </row>
    <row r="98" spans="1:14" ht="16" thickTop="1" thickBot="1">
      <c r="A98" s="1574" t="s">
        <v>626</v>
      </c>
      <c r="B98" s="420">
        <v>4340</v>
      </c>
      <c r="C98" s="941"/>
      <c r="D98" s="941"/>
      <c r="E98" s="946"/>
      <c r="F98" s="941"/>
      <c r="G98" s="941"/>
      <c r="H98" s="940">
        <v>0</v>
      </c>
      <c r="I98" s="946"/>
      <c r="J98" s="946"/>
      <c r="K98" s="987">
        <f t="shared" si="13"/>
        <v>0</v>
      </c>
      <c r="L98" s="989">
        <v>0</v>
      </c>
    </row>
    <row r="99" spans="1:14" ht="12.75" customHeight="1" thickTop="1" thickBot="1">
      <c r="A99" s="1574" t="s">
        <v>697</v>
      </c>
      <c r="B99" s="420">
        <v>4370</v>
      </c>
      <c r="C99" s="941"/>
      <c r="D99" s="941"/>
      <c r="E99" s="946"/>
      <c r="F99" s="941"/>
      <c r="G99" s="941"/>
      <c r="H99" s="940">
        <v>0</v>
      </c>
      <c r="I99" s="946"/>
      <c r="J99" s="946"/>
      <c r="K99" s="987">
        <f t="shared" si="13"/>
        <v>0</v>
      </c>
      <c r="L99" s="989">
        <v>0</v>
      </c>
    </row>
    <row r="100" spans="1:14" ht="16" thickTop="1" thickBot="1">
      <c r="A100" s="1574" t="s">
        <v>698</v>
      </c>
      <c r="B100" s="420">
        <v>4380</v>
      </c>
      <c r="C100" s="941"/>
      <c r="D100" s="941"/>
      <c r="E100" s="949"/>
      <c r="F100" s="941"/>
      <c r="G100" s="941"/>
      <c r="H100" s="940">
        <v>0</v>
      </c>
      <c r="I100" s="946"/>
      <c r="J100" s="946"/>
      <c r="K100" s="987">
        <f t="shared" si="13"/>
        <v>0</v>
      </c>
      <c r="L100" s="989">
        <v>0</v>
      </c>
    </row>
    <row r="101" spans="1:14" ht="16" thickTop="1" thickBot="1">
      <c r="A101" s="1574" t="s">
        <v>313</v>
      </c>
      <c r="B101" s="420">
        <v>4390</v>
      </c>
      <c r="C101" s="941"/>
      <c r="D101" s="941"/>
      <c r="E101" s="991">
        <v>0</v>
      </c>
      <c r="F101" s="941"/>
      <c r="G101" s="941"/>
      <c r="H101" s="940">
        <v>0</v>
      </c>
      <c r="I101" s="946"/>
      <c r="J101" s="946"/>
      <c r="K101" s="987">
        <f>SUM(E101,H101)</f>
        <v>0</v>
      </c>
      <c r="L101" s="989">
        <v>0</v>
      </c>
    </row>
    <row r="102" spans="1:14" ht="16" thickTop="1" thickBot="1">
      <c r="A102" s="1575" t="s">
        <v>1206</v>
      </c>
      <c r="B102" s="1577">
        <v>4300</v>
      </c>
      <c r="C102" s="941"/>
      <c r="D102" s="941"/>
      <c r="E102" s="987">
        <f>SUM(E95:E101)</f>
        <v>0</v>
      </c>
      <c r="F102" s="941"/>
      <c r="G102" s="941"/>
      <c r="H102" s="987">
        <f>SUM(H95:H101)</f>
        <v>0</v>
      </c>
      <c r="I102" s="946"/>
      <c r="J102" s="946"/>
      <c r="K102" s="987">
        <f>SUM(K95:K101)</f>
        <v>0</v>
      </c>
      <c r="L102" s="987">
        <f>SUM(L95:L101)</f>
        <v>0</v>
      </c>
    </row>
    <row r="103" spans="1:14" ht="12.75" customHeight="1" thickTop="1" thickBot="1">
      <c r="A103" s="1564" t="s">
        <v>1209</v>
      </c>
      <c r="B103" s="1578" t="s">
        <v>850</v>
      </c>
      <c r="C103" s="941"/>
      <c r="D103" s="941"/>
      <c r="E103" s="990">
        <v>0</v>
      </c>
      <c r="F103" s="941"/>
      <c r="G103" s="941"/>
      <c r="H103" s="990">
        <v>0</v>
      </c>
      <c r="I103" s="946"/>
      <c r="J103" s="946"/>
      <c r="K103" s="992">
        <f>SUM(C103:J103)</f>
        <v>0</v>
      </c>
      <c r="L103" s="989">
        <v>0</v>
      </c>
    </row>
    <row r="104" spans="1:14" ht="12.75" customHeight="1" thickTop="1" thickBot="1">
      <c r="A104" s="1546" t="s">
        <v>1207</v>
      </c>
      <c r="B104" s="1570">
        <v>4000</v>
      </c>
      <c r="C104" s="941"/>
      <c r="D104" s="941"/>
      <c r="E104" s="987">
        <f>SUM(E86,E94,E102,E103)</f>
        <v>239724</v>
      </c>
      <c r="F104" s="941"/>
      <c r="G104" s="941"/>
      <c r="H104" s="987">
        <f>SUM(H86,H94,H102,H103)</f>
        <v>164604</v>
      </c>
      <c r="I104" s="946"/>
      <c r="J104" s="946"/>
      <c r="K104" s="987">
        <f>SUM(K86,K94,K102,K103)</f>
        <v>404328</v>
      </c>
      <c r="L104" s="987">
        <f>SUM(L86,L94,L102,L103)</f>
        <v>436000</v>
      </c>
    </row>
    <row r="105" spans="1:14" s="429" customFormat="1" ht="15.75" customHeight="1" thickTop="1">
      <c r="A105" s="1569" t="s">
        <v>457</v>
      </c>
      <c r="B105" s="1549" t="s">
        <v>436</v>
      </c>
      <c r="C105" s="941"/>
      <c r="D105" s="941"/>
      <c r="E105" s="941"/>
      <c r="F105" s="941"/>
      <c r="G105" s="941"/>
      <c r="H105" s="1008"/>
      <c r="I105" s="941"/>
      <c r="J105" s="941"/>
      <c r="K105" s="1008"/>
      <c r="L105" s="1008"/>
      <c r="M105" s="223"/>
      <c r="N105" s="223"/>
    </row>
    <row r="106" spans="1:14" s="1580" customFormat="1" ht="15.75" customHeight="1">
      <c r="A106" s="1383" t="s">
        <v>557</v>
      </c>
      <c r="B106" s="1579"/>
      <c r="C106" s="941"/>
      <c r="D106" s="941"/>
      <c r="E106" s="941"/>
      <c r="F106" s="941"/>
      <c r="G106" s="941"/>
      <c r="H106" s="980"/>
      <c r="I106" s="941"/>
      <c r="J106" s="941"/>
      <c r="K106" s="980"/>
      <c r="L106" s="980"/>
      <c r="M106" s="1541"/>
      <c r="N106" s="1541"/>
    </row>
    <row r="107" spans="1:14" s="477" customFormat="1">
      <c r="A107" s="1542" t="s">
        <v>86</v>
      </c>
      <c r="B107" s="1543">
        <v>5110</v>
      </c>
      <c r="C107" s="941"/>
      <c r="D107" s="941"/>
      <c r="E107" s="941"/>
      <c r="F107" s="941"/>
      <c r="G107" s="941"/>
      <c r="H107" s="950">
        <v>0</v>
      </c>
      <c r="I107" s="941"/>
      <c r="J107" s="941"/>
      <c r="K107" s="970">
        <f>H107</f>
        <v>0</v>
      </c>
      <c r="L107" s="950">
        <v>0</v>
      </c>
      <c r="M107" s="192"/>
      <c r="N107" s="192"/>
    </row>
    <row r="108" spans="1:14" s="477" customFormat="1">
      <c r="A108" s="1542" t="s">
        <v>87</v>
      </c>
      <c r="B108" s="1543">
        <v>5120</v>
      </c>
      <c r="C108" s="941"/>
      <c r="D108" s="941"/>
      <c r="E108" s="941"/>
      <c r="F108" s="941"/>
      <c r="G108" s="941"/>
      <c r="H108" s="939">
        <v>0</v>
      </c>
      <c r="I108" s="941"/>
      <c r="J108" s="941"/>
      <c r="K108" s="970">
        <f>H108</f>
        <v>0</v>
      </c>
      <c r="L108" s="939">
        <v>0</v>
      </c>
      <c r="M108" s="192"/>
      <c r="N108" s="192"/>
    </row>
    <row r="109" spans="1:14" s="477" customFormat="1" ht="12.75" customHeight="1">
      <c r="A109" s="1542" t="s">
        <v>1061</v>
      </c>
      <c r="B109" s="1543">
        <v>5130</v>
      </c>
      <c r="C109" s="941"/>
      <c r="D109" s="941"/>
      <c r="E109" s="941"/>
      <c r="F109" s="941"/>
      <c r="G109" s="941"/>
      <c r="H109" s="939">
        <v>0</v>
      </c>
      <c r="I109" s="941"/>
      <c r="J109" s="941"/>
      <c r="K109" s="970">
        <f>H109</f>
        <v>0</v>
      </c>
      <c r="L109" s="939">
        <v>0</v>
      </c>
      <c r="M109" s="192"/>
      <c r="N109" s="192"/>
    </row>
    <row r="110" spans="1:14" s="477" customFormat="1">
      <c r="A110" s="1542" t="s">
        <v>88</v>
      </c>
      <c r="B110" s="1543" t="s">
        <v>531</v>
      </c>
      <c r="C110" s="941"/>
      <c r="D110" s="941"/>
      <c r="E110" s="941"/>
      <c r="F110" s="941"/>
      <c r="G110" s="941"/>
      <c r="H110" s="939">
        <v>0</v>
      </c>
      <c r="I110" s="941"/>
      <c r="J110" s="941"/>
      <c r="K110" s="970">
        <f>H110</f>
        <v>0</v>
      </c>
      <c r="L110" s="939">
        <v>0</v>
      </c>
      <c r="M110" s="192"/>
      <c r="N110" s="192"/>
    </row>
    <row r="111" spans="1:14" s="477" customFormat="1">
      <c r="A111" s="1542" t="s">
        <v>212</v>
      </c>
      <c r="B111" s="1557">
        <v>5150</v>
      </c>
      <c r="C111" s="941"/>
      <c r="D111" s="941"/>
      <c r="E111" s="941"/>
      <c r="F111" s="941"/>
      <c r="G111" s="941"/>
      <c r="H111" s="939">
        <v>0</v>
      </c>
      <c r="I111" s="941"/>
      <c r="J111" s="941"/>
      <c r="K111" s="970">
        <f>H111</f>
        <v>0</v>
      </c>
      <c r="L111" s="939">
        <v>0</v>
      </c>
      <c r="M111" s="192"/>
      <c r="N111" s="192"/>
    </row>
    <row r="112" spans="1:14" s="477" customFormat="1" ht="12.75" customHeight="1" thickBot="1">
      <c r="A112" s="1546" t="s">
        <v>999</v>
      </c>
      <c r="B112" s="1563" t="s">
        <v>654</v>
      </c>
      <c r="C112" s="941"/>
      <c r="D112" s="941"/>
      <c r="E112" s="941"/>
      <c r="F112" s="941"/>
      <c r="G112" s="941"/>
      <c r="H112" s="958">
        <f>SUM(H107:H111)</f>
        <v>0</v>
      </c>
      <c r="I112" s="941"/>
      <c r="J112" s="941"/>
      <c r="K112" s="958">
        <f>SUM(K107:K111)</f>
        <v>0</v>
      </c>
      <c r="L112" s="958">
        <f>SUM(L107:L111)</f>
        <v>0</v>
      </c>
      <c r="M112" s="192"/>
      <c r="N112" s="192"/>
    </row>
    <row r="113" spans="1:14" s="477" customFormat="1" ht="12.75" customHeight="1" thickTop="1" thickBot="1">
      <c r="A113" s="1581" t="s">
        <v>314</v>
      </c>
      <c r="B113" s="1582" t="s">
        <v>38</v>
      </c>
      <c r="C113" s="941"/>
      <c r="D113" s="941"/>
      <c r="E113" s="941"/>
      <c r="F113" s="941"/>
      <c r="G113" s="941"/>
      <c r="H113" s="993">
        <v>0</v>
      </c>
      <c r="I113" s="941"/>
      <c r="J113" s="941"/>
      <c r="K113" s="963">
        <f>H113</f>
        <v>0</v>
      </c>
      <c r="L113" s="991">
        <v>0</v>
      </c>
      <c r="M113" s="192"/>
      <c r="N113" s="192"/>
    </row>
    <row r="114" spans="1:14" s="477" customFormat="1" ht="12.75" customHeight="1" thickTop="1" thickBot="1">
      <c r="A114" s="1546" t="s">
        <v>577</v>
      </c>
      <c r="B114" s="1547" t="s">
        <v>436</v>
      </c>
      <c r="C114" s="941"/>
      <c r="D114" s="941"/>
      <c r="E114" s="941"/>
      <c r="F114" s="941"/>
      <c r="G114" s="941"/>
      <c r="H114" s="958">
        <f>SUM(H112:H113)</f>
        <v>0</v>
      </c>
      <c r="I114" s="941"/>
      <c r="J114" s="941"/>
      <c r="K114" s="958">
        <f>SUM(K112:K113)</f>
        <v>0</v>
      </c>
      <c r="L114" s="987">
        <f>SUM(L112,L113)</f>
        <v>0</v>
      </c>
      <c r="M114" s="192"/>
      <c r="N114" s="192"/>
    </row>
    <row r="115" spans="1:14" s="370" customFormat="1" ht="15.75" customHeight="1" thickTop="1" thickBot="1">
      <c r="A115" s="1536" t="s">
        <v>458</v>
      </c>
      <c r="B115" s="1583" t="s">
        <v>784</v>
      </c>
      <c r="C115" s="980"/>
      <c r="D115" s="980"/>
      <c r="E115" s="941"/>
      <c r="F115" s="941"/>
      <c r="G115" s="941"/>
      <c r="H115" s="980"/>
      <c r="I115" s="941"/>
      <c r="J115" s="941"/>
      <c r="K115" s="980"/>
      <c r="L115" s="990">
        <v>10000</v>
      </c>
      <c r="M115" s="1541"/>
      <c r="N115" s="1541"/>
    </row>
    <row r="116" spans="1:14" ht="23.25" customHeight="1" thickTop="1" thickBot="1">
      <c r="A116" s="1546" t="s">
        <v>1508</v>
      </c>
      <c r="B116" s="1584"/>
      <c r="C116" s="958">
        <f>SUM(C34,C76,C77,C104,C114,C115)</f>
        <v>8617192</v>
      </c>
      <c r="D116" s="958">
        <f t="shared" ref="D116:K116" si="14">SUM(D34,D76,D77,D104,D114,D115)</f>
        <v>1202993</v>
      </c>
      <c r="E116" s="958">
        <f t="shared" si="14"/>
        <v>1339022</v>
      </c>
      <c r="F116" s="958">
        <f t="shared" si="14"/>
        <v>427339</v>
      </c>
      <c r="G116" s="958">
        <f t="shared" si="14"/>
        <v>133694</v>
      </c>
      <c r="H116" s="958">
        <f>SUM(H34,H76,H77,H104,H114,H115)</f>
        <v>268960</v>
      </c>
      <c r="I116" s="958">
        <f t="shared" si="14"/>
        <v>186521</v>
      </c>
      <c r="J116" s="958">
        <f t="shared" si="14"/>
        <v>0</v>
      </c>
      <c r="K116" s="958">
        <f t="shared" si="14"/>
        <v>12175721</v>
      </c>
      <c r="L116" s="958">
        <f>SUM(L34,L76,L77,L104,L114,L115)</f>
        <v>12712948</v>
      </c>
    </row>
    <row r="117" spans="1:14" ht="21.75" customHeight="1" thickTop="1" thickBot="1">
      <c r="A117" s="1546" t="s">
        <v>1509</v>
      </c>
      <c r="B117" s="1584"/>
      <c r="C117" s="958">
        <f>SUM(C35,C76,C77,C104,C114,C115)</f>
        <v>8617192</v>
      </c>
      <c r="D117" s="958">
        <f t="shared" ref="D117:L117" si="15">SUM(D35,D76,D77,D104,D114,D115)</f>
        <v>1202993</v>
      </c>
      <c r="E117" s="958">
        <f t="shared" si="15"/>
        <v>1339022</v>
      </c>
      <c r="F117" s="958">
        <f t="shared" si="15"/>
        <v>427339</v>
      </c>
      <c r="G117" s="958">
        <f t="shared" si="15"/>
        <v>133694</v>
      </c>
      <c r="H117" s="958">
        <f t="shared" si="15"/>
        <v>289826</v>
      </c>
      <c r="I117" s="958">
        <f t="shared" si="15"/>
        <v>186521</v>
      </c>
      <c r="J117" s="958">
        <f t="shared" si="15"/>
        <v>0</v>
      </c>
      <c r="K117" s="958">
        <f t="shared" si="15"/>
        <v>12196587</v>
      </c>
      <c r="L117" s="958">
        <f t="shared" si="15"/>
        <v>12712948</v>
      </c>
    </row>
    <row r="118" spans="1:14" ht="26.25" customHeight="1" thickTop="1" thickBot="1">
      <c r="A118" s="2152" t="s">
        <v>1512</v>
      </c>
      <c r="B118" s="2153"/>
      <c r="C118" s="1008"/>
      <c r="D118" s="1008"/>
      <c r="E118" s="1008"/>
      <c r="F118" s="1008"/>
      <c r="G118" s="1008"/>
      <c r="H118" s="1008"/>
      <c r="I118" s="1008"/>
      <c r="J118" s="1008"/>
      <c r="K118" s="958">
        <f>'Revenues 10-15'!C270-'Expenditures 16-24'!K116</f>
        <v>-608887</v>
      </c>
      <c r="L118" s="1008"/>
    </row>
    <row r="119" spans="1:14" ht="26.25" customHeight="1" thickTop="1">
      <c r="A119" s="2152" t="s">
        <v>1513</v>
      </c>
      <c r="B119" s="2153"/>
      <c r="C119" s="972"/>
      <c r="D119" s="972"/>
      <c r="E119" s="972"/>
      <c r="F119" s="972"/>
      <c r="G119" s="972"/>
      <c r="H119" s="972"/>
      <c r="I119" s="972"/>
      <c r="J119" s="972"/>
      <c r="K119" s="1585">
        <f>'Revenues 10-15'!C271-'Expenditures 16-24'!K117</f>
        <v>-610596</v>
      </c>
      <c r="L119" s="972"/>
    </row>
    <row r="120" spans="1:14" s="188" customFormat="1" ht="9" customHeight="1">
      <c r="A120" s="1586"/>
      <c r="B120" s="1587"/>
      <c r="C120" s="1588"/>
      <c r="D120" s="1588"/>
      <c r="E120" s="1588"/>
      <c r="F120" s="1588"/>
      <c r="G120" s="1588"/>
      <c r="H120" s="1588"/>
      <c r="I120" s="1588"/>
      <c r="J120" s="1588"/>
      <c r="K120" s="1588"/>
      <c r="L120" s="1588"/>
      <c r="M120" s="192"/>
      <c r="N120" s="192"/>
    </row>
    <row r="121" spans="1:14" s="313" customFormat="1" ht="16.75" customHeight="1">
      <c r="A121" s="2157" t="s">
        <v>244</v>
      </c>
      <c r="B121" s="2158"/>
      <c r="C121" s="1589"/>
      <c r="D121" s="1590"/>
      <c r="E121" s="1590"/>
      <c r="F121" s="1590"/>
      <c r="G121" s="1590"/>
      <c r="H121" s="1590"/>
      <c r="I121" s="1590"/>
      <c r="J121" s="1590"/>
      <c r="K121" s="1590"/>
      <c r="L121" s="1591"/>
      <c r="M121" s="208"/>
      <c r="N121" s="208"/>
    </row>
    <row r="122" spans="1:14" ht="15.75" customHeight="1">
      <c r="A122" s="1592" t="s">
        <v>938</v>
      </c>
      <c r="B122" s="1593" t="s">
        <v>512</v>
      </c>
      <c r="C122" s="941"/>
      <c r="D122" s="941"/>
      <c r="E122" s="941"/>
      <c r="F122" s="941"/>
      <c r="G122" s="941"/>
      <c r="H122" s="941"/>
      <c r="I122" s="941"/>
      <c r="J122" s="941"/>
      <c r="K122" s="941"/>
      <c r="L122" s="941"/>
    </row>
    <row r="123" spans="1:14" ht="15.75" customHeight="1">
      <c r="A123" s="1594" t="s">
        <v>533</v>
      </c>
      <c r="B123" s="485"/>
      <c r="C123" s="980"/>
      <c r="D123" s="980"/>
      <c r="E123" s="980"/>
      <c r="F123" s="941"/>
      <c r="G123" s="941"/>
      <c r="H123" s="980"/>
      <c r="I123" s="941"/>
      <c r="J123" s="941"/>
      <c r="K123" s="980"/>
      <c r="L123" s="980"/>
    </row>
    <row r="124" spans="1:14" ht="12.75" customHeight="1">
      <c r="A124" s="1556" t="s">
        <v>1450</v>
      </c>
      <c r="B124" s="1557" t="s">
        <v>652</v>
      </c>
      <c r="C124" s="939">
        <v>0</v>
      </c>
      <c r="D124" s="939">
        <v>0</v>
      </c>
      <c r="E124" s="939">
        <v>0</v>
      </c>
      <c r="F124" s="939">
        <v>0</v>
      </c>
      <c r="G124" s="939">
        <v>0</v>
      </c>
      <c r="H124" s="939">
        <v>0</v>
      </c>
      <c r="I124" s="940">
        <v>0</v>
      </c>
      <c r="J124" s="940">
        <v>0</v>
      </c>
      <c r="K124" s="970">
        <f>SUM(C124:J124)</f>
        <v>0</v>
      </c>
      <c r="L124" s="939">
        <v>0</v>
      </c>
    </row>
    <row r="125" spans="1:14" ht="15.75" customHeight="1">
      <c r="A125" s="484" t="s">
        <v>554</v>
      </c>
      <c r="B125" s="485"/>
      <c r="C125" s="980"/>
      <c r="D125" s="980"/>
      <c r="E125" s="980"/>
      <c r="F125" s="980"/>
      <c r="G125" s="980"/>
      <c r="H125" s="980"/>
      <c r="I125" s="941"/>
      <c r="J125" s="941"/>
      <c r="K125" s="980"/>
      <c r="L125" s="980"/>
    </row>
    <row r="126" spans="1:14" ht="15" thickBot="1">
      <c r="A126" s="1542" t="s">
        <v>965</v>
      </c>
      <c r="B126" s="1543">
        <v>2510</v>
      </c>
      <c r="C126" s="939">
        <v>0</v>
      </c>
      <c r="D126" s="939">
        <v>0</v>
      </c>
      <c r="E126" s="939">
        <v>0</v>
      </c>
      <c r="F126" s="939">
        <v>0</v>
      </c>
      <c r="G126" s="939">
        <v>0</v>
      </c>
      <c r="H126" s="939">
        <v>0</v>
      </c>
      <c r="I126" s="940">
        <v>0</v>
      </c>
      <c r="J126" s="940">
        <v>0</v>
      </c>
      <c r="K126" s="958">
        <f>SUM(C126:J126)</f>
        <v>0</v>
      </c>
      <c r="L126" s="939">
        <v>0</v>
      </c>
    </row>
    <row r="127" spans="1:14" ht="16" thickTop="1" thickBot="1">
      <c r="A127" s="1542" t="s">
        <v>4</v>
      </c>
      <c r="B127" s="1543">
        <v>2530</v>
      </c>
      <c r="C127" s="939">
        <v>0</v>
      </c>
      <c r="D127" s="939">
        <v>0</v>
      </c>
      <c r="E127" s="939">
        <v>0</v>
      </c>
      <c r="F127" s="939">
        <v>0</v>
      </c>
      <c r="G127" s="939">
        <v>0</v>
      </c>
      <c r="H127" s="939">
        <v>0</v>
      </c>
      <c r="I127" s="940">
        <v>0</v>
      </c>
      <c r="J127" s="940">
        <v>0</v>
      </c>
      <c r="K127" s="958">
        <f>SUM(C127:J127)</f>
        <v>0</v>
      </c>
      <c r="L127" s="939">
        <v>0</v>
      </c>
    </row>
    <row r="128" spans="1:14" ht="16" thickTop="1" thickBot="1">
      <c r="A128" s="1542" t="s">
        <v>160</v>
      </c>
      <c r="B128" s="1543">
        <v>2540</v>
      </c>
      <c r="C128" s="939">
        <v>522569</v>
      </c>
      <c r="D128" s="939">
        <v>100072</v>
      </c>
      <c r="E128" s="939">
        <v>495187</v>
      </c>
      <c r="F128" s="939">
        <v>277013</v>
      </c>
      <c r="G128" s="939">
        <v>152092</v>
      </c>
      <c r="H128" s="939">
        <v>0</v>
      </c>
      <c r="I128" s="940">
        <v>194484</v>
      </c>
      <c r="J128" s="940">
        <v>0</v>
      </c>
      <c r="K128" s="958">
        <f>SUM(C128:J128)</f>
        <v>1741417</v>
      </c>
      <c r="L128" s="939">
        <v>1728889</v>
      </c>
    </row>
    <row r="129" spans="1:12" ht="16" thickTop="1" thickBot="1">
      <c r="A129" s="1542" t="s">
        <v>872</v>
      </c>
      <c r="B129" s="1543">
        <v>2550</v>
      </c>
      <c r="C129" s="939">
        <v>0</v>
      </c>
      <c r="D129" s="939">
        <v>0</v>
      </c>
      <c r="E129" s="939">
        <v>0</v>
      </c>
      <c r="F129" s="939">
        <v>0</v>
      </c>
      <c r="G129" s="939">
        <v>0</v>
      </c>
      <c r="H129" s="939">
        <v>0</v>
      </c>
      <c r="I129" s="940">
        <v>0</v>
      </c>
      <c r="J129" s="940">
        <v>0</v>
      </c>
      <c r="K129" s="958">
        <f>SUM(C129:J129)</f>
        <v>0</v>
      </c>
      <c r="L129" s="939">
        <v>0</v>
      </c>
    </row>
    <row r="130" spans="1:12" ht="16" thickTop="1" thickBot="1">
      <c r="A130" s="1542" t="s">
        <v>98</v>
      </c>
      <c r="B130" s="1543">
        <v>2560</v>
      </c>
      <c r="C130" s="975"/>
      <c r="D130" s="975"/>
      <c r="E130" s="975"/>
      <c r="F130" s="975"/>
      <c r="G130" s="939">
        <v>0</v>
      </c>
      <c r="H130" s="975"/>
      <c r="I130" s="944">
        <v>0</v>
      </c>
      <c r="J130" s="941"/>
      <c r="K130" s="958">
        <f>SUM(C130:J130)</f>
        <v>0</v>
      </c>
      <c r="L130" s="939">
        <v>0</v>
      </c>
    </row>
    <row r="131" spans="1:12" ht="12.75" customHeight="1" thickTop="1" thickBot="1">
      <c r="A131" s="1546" t="s">
        <v>655</v>
      </c>
      <c r="B131" s="1547" t="s">
        <v>35</v>
      </c>
      <c r="C131" s="958">
        <f>SUM(C126:C130)</f>
        <v>522569</v>
      </c>
      <c r="D131" s="958">
        <f t="shared" ref="D131:L131" si="16">SUM(D126:D130)</f>
        <v>100072</v>
      </c>
      <c r="E131" s="958">
        <f t="shared" si="16"/>
        <v>495187</v>
      </c>
      <c r="F131" s="958">
        <f t="shared" si="16"/>
        <v>277013</v>
      </c>
      <c r="G131" s="958">
        <f t="shared" si="16"/>
        <v>152092</v>
      </c>
      <c r="H131" s="958">
        <f t="shared" si="16"/>
        <v>0</v>
      </c>
      <c r="I131" s="958">
        <f t="shared" si="16"/>
        <v>194484</v>
      </c>
      <c r="J131" s="958">
        <f t="shared" si="16"/>
        <v>0</v>
      </c>
      <c r="K131" s="958">
        <f t="shared" si="16"/>
        <v>1741417</v>
      </c>
      <c r="L131" s="958">
        <f t="shared" si="16"/>
        <v>1728889</v>
      </c>
    </row>
    <row r="132" spans="1:12" ht="12.75" customHeight="1" thickTop="1">
      <c r="A132" s="1571" t="s">
        <v>896</v>
      </c>
      <c r="B132" s="1595" t="s">
        <v>517</v>
      </c>
      <c r="C132" s="1038">
        <v>0</v>
      </c>
      <c r="D132" s="1038">
        <v>0</v>
      </c>
      <c r="E132" s="1038">
        <v>0</v>
      </c>
      <c r="F132" s="1038">
        <v>0</v>
      </c>
      <c r="G132" s="1038">
        <v>0</v>
      </c>
      <c r="H132" s="1038">
        <v>0</v>
      </c>
      <c r="I132" s="993">
        <v>0</v>
      </c>
      <c r="J132" s="993">
        <v>0</v>
      </c>
      <c r="K132" s="1596">
        <f>SUM(C132:J132)</f>
        <v>0</v>
      </c>
      <c r="L132" s="1038">
        <v>0</v>
      </c>
    </row>
    <row r="133" spans="1:12" ht="12.75" customHeight="1" thickBot="1">
      <c r="A133" s="1597" t="s">
        <v>739</v>
      </c>
      <c r="B133" s="1598" t="s">
        <v>512</v>
      </c>
      <c r="C133" s="987">
        <f>SUM(C124,C131,C132)</f>
        <v>522569</v>
      </c>
      <c r="D133" s="987">
        <f t="shared" ref="D133:L133" si="17">SUM(D124,D131,D132)</f>
        <v>100072</v>
      </c>
      <c r="E133" s="987">
        <f t="shared" si="17"/>
        <v>495187</v>
      </c>
      <c r="F133" s="987">
        <f t="shared" si="17"/>
        <v>277013</v>
      </c>
      <c r="G133" s="987">
        <f t="shared" si="17"/>
        <v>152092</v>
      </c>
      <c r="H133" s="987">
        <f t="shared" si="17"/>
        <v>0</v>
      </c>
      <c r="I133" s="987">
        <f t="shared" si="17"/>
        <v>194484</v>
      </c>
      <c r="J133" s="987">
        <f t="shared" si="17"/>
        <v>0</v>
      </c>
      <c r="K133" s="987">
        <f t="shared" si="17"/>
        <v>1741417</v>
      </c>
      <c r="L133" s="987">
        <f t="shared" si="17"/>
        <v>1728889</v>
      </c>
    </row>
    <row r="134" spans="1:12" ht="15.75" customHeight="1" thickTop="1" thickBot="1">
      <c r="A134" s="1567" t="s">
        <v>939</v>
      </c>
      <c r="B134" s="1568" t="s">
        <v>518</v>
      </c>
      <c r="C134" s="1014">
        <v>0</v>
      </c>
      <c r="D134" s="1014">
        <v>0</v>
      </c>
      <c r="E134" s="1014">
        <v>0</v>
      </c>
      <c r="F134" s="1014">
        <v>0</v>
      </c>
      <c r="G134" s="1014">
        <v>0</v>
      </c>
      <c r="H134" s="1014">
        <v>0</v>
      </c>
      <c r="I134" s="990">
        <v>0</v>
      </c>
      <c r="J134" s="990">
        <v>0</v>
      </c>
      <c r="K134" s="958">
        <f>SUM(C134:J134)</f>
        <v>0</v>
      </c>
      <c r="L134" s="1014">
        <v>0</v>
      </c>
    </row>
    <row r="135" spans="1:12" ht="15.75" customHeight="1" thickTop="1">
      <c r="A135" s="1599" t="s">
        <v>558</v>
      </c>
      <c r="B135" s="1549" t="s">
        <v>783</v>
      </c>
      <c r="C135" s="941"/>
      <c r="D135" s="941"/>
      <c r="E135" s="1008"/>
      <c r="F135" s="941"/>
      <c r="G135" s="941"/>
      <c r="H135" s="1008"/>
      <c r="I135" s="941"/>
      <c r="J135" s="941"/>
      <c r="K135" s="1008"/>
      <c r="L135" s="1008"/>
    </row>
    <row r="136" spans="1:12" ht="13.5" customHeight="1">
      <c r="A136" s="484" t="s">
        <v>556</v>
      </c>
      <c r="B136" s="485"/>
      <c r="C136" s="941"/>
      <c r="D136" s="941"/>
      <c r="E136" s="980"/>
      <c r="F136" s="941"/>
      <c r="G136" s="941"/>
      <c r="H136" s="980"/>
      <c r="I136" s="941"/>
      <c r="J136" s="941"/>
      <c r="K136" s="980"/>
      <c r="L136" s="980"/>
    </row>
    <row r="137" spans="1:12" ht="13.5" customHeight="1">
      <c r="A137" s="755" t="s">
        <v>440</v>
      </c>
      <c r="B137" s="860" t="s">
        <v>1386</v>
      </c>
      <c r="C137" s="941"/>
      <c r="D137" s="941"/>
      <c r="E137" s="1036">
        <v>0</v>
      </c>
      <c r="F137" s="941"/>
      <c r="G137" s="941"/>
      <c r="H137" s="1036">
        <v>0</v>
      </c>
      <c r="I137" s="941"/>
      <c r="J137" s="941"/>
      <c r="K137" s="1039">
        <f>SUM(E137,H137)</f>
        <v>0</v>
      </c>
      <c r="L137" s="1036">
        <v>0</v>
      </c>
    </row>
    <row r="138" spans="1:12">
      <c r="A138" s="1542" t="s">
        <v>251</v>
      </c>
      <c r="B138" s="1543">
        <v>4120</v>
      </c>
      <c r="C138" s="941"/>
      <c r="D138" s="941"/>
      <c r="E138" s="947">
        <v>0</v>
      </c>
      <c r="F138" s="941"/>
      <c r="G138" s="941"/>
      <c r="H138" s="950">
        <v>0</v>
      </c>
      <c r="I138" s="946"/>
      <c r="J138" s="941"/>
      <c r="K138" s="969">
        <f>SUM(E138,H138)</f>
        <v>0</v>
      </c>
      <c r="L138" s="950">
        <v>0</v>
      </c>
    </row>
    <row r="139" spans="1:12">
      <c r="A139" s="1542" t="s">
        <v>633</v>
      </c>
      <c r="B139" s="1543">
        <v>4140</v>
      </c>
      <c r="C139" s="941"/>
      <c r="D139" s="941"/>
      <c r="E139" s="940">
        <v>0</v>
      </c>
      <c r="F139" s="941"/>
      <c r="G139" s="941"/>
      <c r="H139" s="939">
        <v>0</v>
      </c>
      <c r="I139" s="946"/>
      <c r="J139" s="941"/>
      <c r="K139" s="969">
        <f>SUM(E139,H139)</f>
        <v>0</v>
      </c>
      <c r="L139" s="939">
        <v>0</v>
      </c>
    </row>
    <row r="140" spans="1:12">
      <c r="A140" s="1556" t="s">
        <v>634</v>
      </c>
      <c r="B140" s="1557">
        <v>4190</v>
      </c>
      <c r="C140" s="941"/>
      <c r="D140" s="941"/>
      <c r="E140" s="940">
        <v>0</v>
      </c>
      <c r="F140" s="941"/>
      <c r="G140" s="941"/>
      <c r="H140" s="939">
        <v>0</v>
      </c>
      <c r="I140" s="946"/>
      <c r="J140" s="941"/>
      <c r="K140" s="969">
        <f>SUM(E140,H140)</f>
        <v>0</v>
      </c>
      <c r="L140" s="939">
        <v>0</v>
      </c>
    </row>
    <row r="141" spans="1:12" ht="12.75" customHeight="1" thickBot="1">
      <c r="A141" s="1546" t="s">
        <v>424</v>
      </c>
      <c r="B141" s="1570">
        <v>4100</v>
      </c>
      <c r="C141" s="941"/>
      <c r="D141" s="941"/>
      <c r="E141" s="958">
        <f>SUM(E137:E140)</f>
        <v>0</v>
      </c>
      <c r="F141" s="941"/>
      <c r="G141" s="941"/>
      <c r="H141" s="958">
        <f>SUM(H137:H140)</f>
        <v>0</v>
      </c>
      <c r="I141" s="946"/>
      <c r="J141" s="941"/>
      <c r="K141" s="958">
        <f>SUM(K137:K140)</f>
        <v>0</v>
      </c>
      <c r="L141" s="958">
        <f>SUM(L137:L140)</f>
        <v>0</v>
      </c>
    </row>
    <row r="142" spans="1:12" ht="12.75" customHeight="1" thickTop="1" thickBot="1">
      <c r="A142" s="1564" t="s">
        <v>95</v>
      </c>
      <c r="B142" s="1578" t="s">
        <v>850</v>
      </c>
      <c r="C142" s="941"/>
      <c r="D142" s="941"/>
      <c r="E142" s="948">
        <v>0</v>
      </c>
      <c r="F142" s="941"/>
      <c r="G142" s="941"/>
      <c r="H142" s="1014">
        <v>0</v>
      </c>
      <c r="I142" s="946"/>
      <c r="J142" s="941"/>
      <c r="K142" s="969">
        <f>SUM(E142,H142)</f>
        <v>0</v>
      </c>
      <c r="L142" s="1014">
        <v>0</v>
      </c>
    </row>
    <row r="143" spans="1:12" ht="12.75" customHeight="1" thickTop="1" thickBot="1">
      <c r="A143" s="1546" t="s">
        <v>1207</v>
      </c>
      <c r="B143" s="1570">
        <v>4000</v>
      </c>
      <c r="C143" s="941"/>
      <c r="D143" s="941"/>
      <c r="E143" s="958">
        <f>SUM(E141,E142)</f>
        <v>0</v>
      </c>
      <c r="F143" s="941"/>
      <c r="G143" s="941"/>
      <c r="H143" s="992">
        <f>SUM(H141:H142)</f>
        <v>0</v>
      </c>
      <c r="I143" s="946"/>
      <c r="J143" s="941"/>
      <c r="K143" s="969">
        <f>SUM(K141,K142)</f>
        <v>0</v>
      </c>
      <c r="L143" s="992">
        <f>SUM(L141,L142)</f>
        <v>0</v>
      </c>
    </row>
    <row r="144" spans="1:12" ht="15.75" customHeight="1" thickTop="1">
      <c r="A144" s="1569" t="s">
        <v>940</v>
      </c>
      <c r="B144" s="1583" t="s">
        <v>436</v>
      </c>
      <c r="C144" s="941"/>
      <c r="D144" s="941"/>
      <c r="E144" s="946"/>
      <c r="F144" s="946"/>
      <c r="G144" s="946"/>
      <c r="H144" s="988"/>
      <c r="I144" s="946"/>
      <c r="J144" s="946"/>
      <c r="K144" s="988"/>
      <c r="L144" s="988"/>
    </row>
    <row r="145" spans="1:14" ht="15.75" customHeight="1">
      <c r="A145" s="484" t="s">
        <v>557</v>
      </c>
      <c r="B145" s="485"/>
      <c r="C145" s="941"/>
      <c r="D145" s="941"/>
      <c r="E145" s="941"/>
      <c r="F145" s="941"/>
      <c r="G145" s="941"/>
      <c r="H145" s="980"/>
      <c r="I145" s="941"/>
      <c r="J145" s="941"/>
      <c r="K145" s="980"/>
      <c r="L145" s="980"/>
    </row>
    <row r="146" spans="1:14">
      <c r="A146" s="1542" t="s">
        <v>86</v>
      </c>
      <c r="B146" s="1543">
        <v>5110</v>
      </c>
      <c r="C146" s="941"/>
      <c r="D146" s="941"/>
      <c r="E146" s="941"/>
      <c r="F146" s="941"/>
      <c r="G146" s="941"/>
      <c r="H146" s="950">
        <v>0</v>
      </c>
      <c r="I146" s="941"/>
      <c r="J146" s="941"/>
      <c r="K146" s="969">
        <f>SUM(H146)</f>
        <v>0</v>
      </c>
      <c r="L146" s="950">
        <v>0</v>
      </c>
    </row>
    <row r="147" spans="1:14">
      <c r="A147" s="1542" t="s">
        <v>87</v>
      </c>
      <c r="B147" s="1543">
        <v>5120</v>
      </c>
      <c r="C147" s="941"/>
      <c r="D147" s="941"/>
      <c r="E147" s="941"/>
      <c r="F147" s="941"/>
      <c r="G147" s="941"/>
      <c r="H147" s="939">
        <v>0</v>
      </c>
      <c r="I147" s="941"/>
      <c r="J147" s="941"/>
      <c r="K147" s="969">
        <f>SUM(H147)</f>
        <v>0</v>
      </c>
      <c r="L147" s="939">
        <v>0</v>
      </c>
    </row>
    <row r="148" spans="1:14" ht="12.75" customHeight="1">
      <c r="A148" s="1542" t="s">
        <v>1061</v>
      </c>
      <c r="B148" s="1557" t="s">
        <v>559</v>
      </c>
      <c r="C148" s="941"/>
      <c r="D148" s="941"/>
      <c r="E148" s="941"/>
      <c r="F148" s="941"/>
      <c r="G148" s="941"/>
      <c r="H148" s="939">
        <v>0</v>
      </c>
      <c r="I148" s="941"/>
      <c r="J148" s="941"/>
      <c r="K148" s="969">
        <f>SUM(H148)</f>
        <v>0</v>
      </c>
      <c r="L148" s="939">
        <v>0</v>
      </c>
    </row>
    <row r="149" spans="1:14">
      <c r="A149" s="1542" t="s">
        <v>88</v>
      </c>
      <c r="B149" s="1543" t="s">
        <v>531</v>
      </c>
      <c r="C149" s="941"/>
      <c r="D149" s="941"/>
      <c r="E149" s="941"/>
      <c r="F149" s="941"/>
      <c r="G149" s="941"/>
      <c r="H149" s="939">
        <v>0</v>
      </c>
      <c r="I149" s="941"/>
      <c r="J149" s="941"/>
      <c r="K149" s="969">
        <f>SUM(H149)</f>
        <v>0</v>
      </c>
      <c r="L149" s="939">
        <v>0</v>
      </c>
    </row>
    <row r="150" spans="1:14" ht="12.75" customHeight="1">
      <c r="A150" s="1542" t="s">
        <v>561</v>
      </c>
      <c r="B150" s="1543" t="s">
        <v>560</v>
      </c>
      <c r="C150" s="941"/>
      <c r="D150" s="941"/>
      <c r="E150" s="941"/>
      <c r="F150" s="941"/>
      <c r="G150" s="941"/>
      <c r="H150" s="939">
        <v>0</v>
      </c>
      <c r="I150" s="941"/>
      <c r="J150" s="941"/>
      <c r="K150" s="969">
        <f>SUM(H150)</f>
        <v>0</v>
      </c>
      <c r="L150" s="939">
        <v>0</v>
      </c>
    </row>
    <row r="151" spans="1:14" ht="12.75" customHeight="1" thickBot="1">
      <c r="A151" s="1600" t="s">
        <v>568</v>
      </c>
      <c r="B151" s="1601" t="s">
        <v>654</v>
      </c>
      <c r="C151" s="941"/>
      <c r="D151" s="941"/>
      <c r="E151" s="941"/>
      <c r="F151" s="941"/>
      <c r="G151" s="941"/>
      <c r="H151" s="958">
        <f>SUM(H146:H150)</f>
        <v>0</v>
      </c>
      <c r="I151" s="941"/>
      <c r="J151" s="941"/>
      <c r="K151" s="958">
        <f>SUM(K146:K150)</f>
        <v>0</v>
      </c>
      <c r="L151" s="958">
        <f>SUM(L146:L150)</f>
        <v>0</v>
      </c>
    </row>
    <row r="152" spans="1:14" ht="15.75" customHeight="1" thickTop="1">
      <c r="A152" s="1602" t="s">
        <v>1696</v>
      </c>
      <c r="B152" s="1603" t="s">
        <v>38</v>
      </c>
      <c r="C152" s="941"/>
      <c r="D152" s="941"/>
      <c r="E152" s="941"/>
      <c r="F152" s="941"/>
      <c r="G152" s="941"/>
      <c r="H152" s="948">
        <v>0</v>
      </c>
      <c r="I152" s="941"/>
      <c r="J152" s="941"/>
      <c r="K152" s="969">
        <f>SUM(H152)</f>
        <v>0</v>
      </c>
      <c r="L152" s="962">
        <v>0</v>
      </c>
    </row>
    <row r="153" spans="1:14" ht="12.75" customHeight="1" thickBot="1">
      <c r="A153" s="1604" t="s">
        <v>577</v>
      </c>
      <c r="B153" s="1605" t="s">
        <v>436</v>
      </c>
      <c r="C153" s="941"/>
      <c r="D153" s="941"/>
      <c r="E153" s="941"/>
      <c r="F153" s="941"/>
      <c r="G153" s="941"/>
      <c r="H153" s="958">
        <f>SUM(H151,H152)</f>
        <v>0</v>
      </c>
      <c r="I153" s="941"/>
      <c r="J153" s="941"/>
      <c r="K153" s="958">
        <f>SUM(K151:K152)</f>
        <v>0</v>
      </c>
      <c r="L153" s="958">
        <f>SUM(L146:L150,L152)</f>
        <v>0</v>
      </c>
    </row>
    <row r="154" spans="1:14" ht="15.75" customHeight="1" thickTop="1" thickBot="1">
      <c r="A154" s="1536" t="s">
        <v>941</v>
      </c>
      <c r="B154" s="1583" t="s">
        <v>784</v>
      </c>
      <c r="C154" s="941"/>
      <c r="D154" s="941"/>
      <c r="E154" s="941"/>
      <c r="F154" s="941"/>
      <c r="G154" s="941"/>
      <c r="H154" s="1606"/>
      <c r="I154" s="980"/>
      <c r="J154" s="941"/>
      <c r="K154" s="980"/>
      <c r="L154" s="1012">
        <v>25000</v>
      </c>
    </row>
    <row r="155" spans="1:14" ht="12.75" customHeight="1" thickTop="1" thickBot="1">
      <c r="A155" s="2169" t="s">
        <v>562</v>
      </c>
      <c r="B155" s="2147"/>
      <c r="C155" s="958">
        <f>SUM(C133,C134,C143,C153,C154)</f>
        <v>522569</v>
      </c>
      <c r="D155" s="958">
        <f t="shared" ref="D155:K155" si="18">SUM(D133,D134,D143,D153,D154)</f>
        <v>100072</v>
      </c>
      <c r="E155" s="958">
        <f t="shared" si="18"/>
        <v>495187</v>
      </c>
      <c r="F155" s="958">
        <f t="shared" si="18"/>
        <v>277013</v>
      </c>
      <c r="G155" s="958">
        <f t="shared" si="18"/>
        <v>152092</v>
      </c>
      <c r="H155" s="958">
        <f t="shared" si="18"/>
        <v>0</v>
      </c>
      <c r="I155" s="958">
        <f t="shared" si="18"/>
        <v>194484</v>
      </c>
      <c r="J155" s="958">
        <f t="shared" si="18"/>
        <v>0</v>
      </c>
      <c r="K155" s="958">
        <f t="shared" si="18"/>
        <v>1741417</v>
      </c>
      <c r="L155" s="958">
        <f>SUM(L133,L134,L143,L153,L154)</f>
        <v>1753889</v>
      </c>
    </row>
    <row r="156" spans="1:14" ht="12.75" customHeight="1" thickTop="1">
      <c r="A156" s="2172" t="s">
        <v>1069</v>
      </c>
      <c r="B156" s="2173"/>
      <c r="C156" s="1008"/>
      <c r="D156" s="1008"/>
      <c r="E156" s="1008"/>
      <c r="F156" s="1008"/>
      <c r="G156" s="1008"/>
      <c r="H156" s="1008"/>
      <c r="I156" s="1008"/>
      <c r="J156" s="941"/>
      <c r="K156" s="985">
        <f>'Revenues 10-15'!D270-'Expenditures 16-24'!K155</f>
        <v>530662</v>
      </c>
      <c r="L156" s="1008"/>
    </row>
    <row r="157" spans="1:14" s="1610" customFormat="1" ht="9" customHeight="1">
      <c r="A157" s="1607"/>
      <c r="B157" s="1608"/>
      <c r="C157" s="1588"/>
      <c r="D157" s="1588"/>
      <c r="E157" s="1588"/>
      <c r="F157" s="1588"/>
      <c r="G157" s="1588"/>
      <c r="H157" s="1588"/>
      <c r="I157" s="1588"/>
      <c r="J157" s="1588"/>
      <c r="K157" s="1588"/>
      <c r="L157" s="1588"/>
      <c r="M157" s="1609"/>
      <c r="N157" s="1609"/>
    </row>
    <row r="158" spans="1:14" s="350" customFormat="1" ht="16.75" customHeight="1">
      <c r="A158" s="2157" t="s">
        <v>563</v>
      </c>
      <c r="B158" s="2159"/>
      <c r="C158" s="1589"/>
      <c r="D158" s="1590"/>
      <c r="E158" s="1590"/>
      <c r="F158" s="1590"/>
      <c r="G158" s="1590"/>
      <c r="H158" s="1590"/>
      <c r="I158" s="1590"/>
      <c r="J158" s="1590"/>
      <c r="K158" s="1590"/>
      <c r="L158" s="1591"/>
      <c r="M158" s="326"/>
      <c r="N158" s="326"/>
    </row>
    <row r="159" spans="1:14" s="1551" customFormat="1" ht="15.75" customHeight="1" thickBot="1">
      <c r="A159" s="1611" t="s">
        <v>80</v>
      </c>
      <c r="B159" s="1612" t="s">
        <v>783</v>
      </c>
      <c r="C159" s="941"/>
      <c r="D159" s="941"/>
      <c r="E159" s="941"/>
      <c r="F159" s="941"/>
      <c r="G159" s="941"/>
      <c r="H159" s="1040"/>
      <c r="I159" s="941"/>
      <c r="J159" s="941"/>
      <c r="K159" s="1040"/>
      <c r="L159" s="1040"/>
      <c r="M159" s="1550"/>
      <c r="N159" s="1550"/>
    </row>
    <row r="160" spans="1:14" s="1551" customFormat="1" ht="15.75" customHeight="1" thickTop="1">
      <c r="A160" s="1613" t="s">
        <v>1387</v>
      </c>
      <c r="B160" s="1614"/>
      <c r="C160" s="941"/>
      <c r="D160" s="941"/>
      <c r="E160" s="941"/>
      <c r="F160" s="941"/>
      <c r="G160" s="941"/>
      <c r="H160" s="1041"/>
      <c r="I160" s="941"/>
      <c r="J160" s="941"/>
      <c r="K160" s="1041"/>
      <c r="L160" s="1041"/>
      <c r="M160" s="1550"/>
      <c r="N160" s="1550"/>
    </row>
    <row r="161" spans="1:14" s="1551" customFormat="1" ht="12">
      <c r="A161" s="1615" t="s">
        <v>440</v>
      </c>
      <c r="B161" s="1616" t="s">
        <v>1386</v>
      </c>
      <c r="C161" s="941"/>
      <c r="D161" s="941"/>
      <c r="E161" s="941"/>
      <c r="F161" s="941"/>
      <c r="G161" s="941"/>
      <c r="H161" s="1036">
        <v>0</v>
      </c>
      <c r="I161" s="941"/>
      <c r="J161" s="941"/>
      <c r="K161" s="970">
        <f>H161</f>
        <v>0</v>
      </c>
      <c r="L161" s="940">
        <v>0</v>
      </c>
      <c r="M161" s="1550"/>
      <c r="N161" s="1550"/>
    </row>
    <row r="162" spans="1:14" s="1551" customFormat="1" ht="12">
      <c r="A162" s="1615" t="s">
        <v>251</v>
      </c>
      <c r="B162" s="1616" t="s">
        <v>1388</v>
      </c>
      <c r="C162" s="941"/>
      <c r="D162" s="941"/>
      <c r="E162" s="941"/>
      <c r="F162" s="941"/>
      <c r="G162" s="941"/>
      <c r="H162" s="940">
        <v>0</v>
      </c>
      <c r="I162" s="941"/>
      <c r="J162" s="941"/>
      <c r="K162" s="970">
        <f>H162</f>
        <v>0</v>
      </c>
      <c r="L162" s="940">
        <v>0</v>
      </c>
      <c r="M162" s="1550"/>
      <c r="N162" s="1550"/>
    </row>
    <row r="163" spans="1:14" s="1551" customFormat="1" ht="12">
      <c r="A163" s="1615" t="s">
        <v>1389</v>
      </c>
      <c r="B163" s="1616" t="s">
        <v>501</v>
      </c>
      <c r="C163" s="941"/>
      <c r="D163" s="941"/>
      <c r="E163" s="941"/>
      <c r="F163" s="941"/>
      <c r="G163" s="941"/>
      <c r="H163" s="940">
        <v>0</v>
      </c>
      <c r="I163" s="941"/>
      <c r="J163" s="941"/>
      <c r="K163" s="970">
        <f>H163</f>
        <v>0</v>
      </c>
      <c r="L163" s="940">
        <v>0</v>
      </c>
      <c r="M163" s="1550"/>
      <c r="N163" s="1550"/>
    </row>
    <row r="164" spans="1:14" s="1551" customFormat="1" ht="15.75" customHeight="1" thickBot="1">
      <c r="A164" s="1617" t="s">
        <v>1390</v>
      </c>
      <c r="B164" s="1618" t="s">
        <v>783</v>
      </c>
      <c r="C164" s="941"/>
      <c r="D164" s="941"/>
      <c r="E164" s="941"/>
      <c r="F164" s="941"/>
      <c r="G164" s="941"/>
      <c r="H164" s="958">
        <f>SUM(H161:H163)</f>
        <v>0</v>
      </c>
      <c r="I164" s="941"/>
      <c r="J164" s="941"/>
      <c r="K164" s="958">
        <f>SUM(K161:K163)</f>
        <v>0</v>
      </c>
      <c r="L164" s="958">
        <f>SUM(L161:L163)</f>
        <v>0</v>
      </c>
      <c r="M164" s="1550"/>
      <c r="N164" s="1550"/>
    </row>
    <row r="165" spans="1:14" s="370" customFormat="1" ht="15.75" customHeight="1" thickTop="1">
      <c r="A165" s="1569" t="s">
        <v>81</v>
      </c>
      <c r="B165" s="1583" t="s">
        <v>436</v>
      </c>
      <c r="C165" s="941"/>
      <c r="D165" s="941"/>
      <c r="E165" s="941"/>
      <c r="F165" s="941"/>
      <c r="G165" s="941"/>
      <c r="H165" s="941"/>
      <c r="I165" s="941"/>
      <c r="J165" s="941"/>
      <c r="K165" s="941"/>
      <c r="L165" s="941"/>
      <c r="M165" s="1541"/>
      <c r="N165" s="1541"/>
    </row>
    <row r="166" spans="1:14" s="370" customFormat="1" ht="15.75" customHeight="1">
      <c r="A166" s="484" t="s">
        <v>557</v>
      </c>
      <c r="B166" s="485"/>
      <c r="C166" s="941"/>
      <c r="D166" s="941"/>
      <c r="E166" s="941"/>
      <c r="F166" s="941"/>
      <c r="G166" s="941"/>
      <c r="H166" s="941"/>
      <c r="I166" s="941"/>
      <c r="J166" s="941"/>
      <c r="K166" s="980"/>
      <c r="L166" s="980"/>
      <c r="M166" s="1541"/>
      <c r="N166" s="1541"/>
    </row>
    <row r="167" spans="1:14">
      <c r="A167" s="1542" t="s">
        <v>86</v>
      </c>
      <c r="B167" s="1543">
        <v>5110</v>
      </c>
      <c r="C167" s="941"/>
      <c r="D167" s="941"/>
      <c r="E167" s="941"/>
      <c r="F167" s="941"/>
      <c r="G167" s="941"/>
      <c r="H167" s="939">
        <v>0</v>
      </c>
      <c r="I167" s="941"/>
      <c r="J167" s="941"/>
      <c r="K167" s="970">
        <f>SUM(C167:J167)</f>
        <v>0</v>
      </c>
      <c r="L167" s="939">
        <v>0</v>
      </c>
    </row>
    <row r="168" spans="1:14">
      <c r="A168" s="1542" t="s">
        <v>87</v>
      </c>
      <c r="B168" s="1543">
        <v>5120</v>
      </c>
      <c r="C168" s="941"/>
      <c r="D168" s="941"/>
      <c r="E168" s="941"/>
      <c r="F168" s="941"/>
      <c r="G168" s="941"/>
      <c r="H168" s="939">
        <v>0</v>
      </c>
      <c r="I168" s="941"/>
      <c r="J168" s="941"/>
      <c r="K168" s="970">
        <f>SUM(C168:J168)</f>
        <v>0</v>
      </c>
      <c r="L168" s="939">
        <v>0</v>
      </c>
    </row>
    <row r="169" spans="1:14" ht="12.75" customHeight="1">
      <c r="A169" s="1542" t="s">
        <v>1061</v>
      </c>
      <c r="B169" s="1543" t="s">
        <v>559</v>
      </c>
      <c r="C169" s="941"/>
      <c r="D169" s="941"/>
      <c r="E169" s="941"/>
      <c r="F169" s="941"/>
      <c r="G169" s="941"/>
      <c r="H169" s="939">
        <v>0</v>
      </c>
      <c r="I169" s="941"/>
      <c r="J169" s="941"/>
      <c r="K169" s="970">
        <f>SUM(C169:J169)</f>
        <v>0</v>
      </c>
      <c r="L169" s="939">
        <v>0</v>
      </c>
    </row>
    <row r="170" spans="1:14">
      <c r="A170" s="1542" t="s">
        <v>88</v>
      </c>
      <c r="B170" s="1557" t="s">
        <v>531</v>
      </c>
      <c r="C170" s="941"/>
      <c r="D170" s="941"/>
      <c r="E170" s="941"/>
      <c r="F170" s="941"/>
      <c r="G170" s="941"/>
      <c r="H170" s="939">
        <v>0</v>
      </c>
      <c r="I170" s="941"/>
      <c r="J170" s="941"/>
      <c r="K170" s="970">
        <f>SUM(C170:J170)</f>
        <v>0</v>
      </c>
      <c r="L170" s="939">
        <v>70595</v>
      </c>
    </row>
    <row r="171" spans="1:14" ht="12.75" customHeight="1">
      <c r="A171" s="1542" t="s">
        <v>561</v>
      </c>
      <c r="B171" s="1543" t="s">
        <v>560</v>
      </c>
      <c r="C171" s="941"/>
      <c r="D171" s="941"/>
      <c r="E171" s="941"/>
      <c r="F171" s="941"/>
      <c r="G171" s="941"/>
      <c r="H171" s="939">
        <v>0</v>
      </c>
      <c r="I171" s="941"/>
      <c r="J171" s="941"/>
      <c r="K171" s="970">
        <f>SUM(C171:J171)</f>
        <v>0</v>
      </c>
      <c r="L171" s="939">
        <v>0</v>
      </c>
    </row>
    <row r="172" spans="1:14" ht="15" thickBot="1">
      <c r="A172" s="1546" t="s">
        <v>232</v>
      </c>
      <c r="B172" s="1563" t="s">
        <v>654</v>
      </c>
      <c r="C172" s="941"/>
      <c r="D172" s="941"/>
      <c r="E172" s="941"/>
      <c r="F172" s="941"/>
      <c r="G172" s="941"/>
      <c r="H172" s="958">
        <f>SUM(H167:H171)</f>
        <v>0</v>
      </c>
      <c r="I172" s="941"/>
      <c r="J172" s="941"/>
      <c r="K172" s="958">
        <f>SUM(K167:K171)</f>
        <v>0</v>
      </c>
      <c r="L172" s="958">
        <f>SUM(L167:L171)</f>
        <v>70595</v>
      </c>
    </row>
    <row r="173" spans="1:14" ht="15.75" customHeight="1" thickTop="1">
      <c r="A173" s="1619" t="s">
        <v>82</v>
      </c>
      <c r="B173" s="1620" t="s">
        <v>38</v>
      </c>
      <c r="C173" s="941"/>
      <c r="D173" s="941"/>
      <c r="E173" s="941"/>
      <c r="F173" s="941"/>
      <c r="G173" s="941"/>
      <c r="H173" s="1038">
        <v>51718</v>
      </c>
      <c r="I173" s="941"/>
      <c r="J173" s="941"/>
      <c r="K173" s="970">
        <f>SUM(C173:H173)</f>
        <v>51718</v>
      </c>
      <c r="L173" s="1038">
        <v>51718</v>
      </c>
    </row>
    <row r="174" spans="1:14" ht="33.75" customHeight="1">
      <c r="A174" s="1619" t="s">
        <v>1322</v>
      </c>
      <c r="B174" s="1621" t="s">
        <v>31</v>
      </c>
      <c r="C174" s="941"/>
      <c r="D174" s="941"/>
      <c r="E174" s="941"/>
      <c r="F174" s="941"/>
      <c r="G174" s="941"/>
      <c r="H174" s="1009">
        <v>620500</v>
      </c>
      <c r="I174" s="941"/>
      <c r="J174" s="941"/>
      <c r="K174" s="970">
        <f>SUM(C174:J174)</f>
        <v>620500</v>
      </c>
      <c r="L174" s="1009">
        <v>620500</v>
      </c>
    </row>
    <row r="175" spans="1:14" ht="15.75" customHeight="1">
      <c r="A175" s="1552" t="s">
        <v>700</v>
      </c>
      <c r="B175" s="1622" t="s">
        <v>83</v>
      </c>
      <c r="C175" s="941"/>
      <c r="D175" s="941"/>
      <c r="E175" s="939">
        <v>0</v>
      </c>
      <c r="F175" s="941"/>
      <c r="G175" s="941"/>
      <c r="H175" s="1009">
        <v>90244</v>
      </c>
      <c r="I175" s="946"/>
      <c r="J175" s="941"/>
      <c r="K175" s="970">
        <f>SUM(C175:J175)</f>
        <v>90244</v>
      </c>
      <c r="L175" s="1009">
        <v>1500</v>
      </c>
    </row>
    <row r="176" spans="1:14" ht="12.75" customHeight="1" thickBot="1">
      <c r="A176" s="1546" t="s">
        <v>577</v>
      </c>
      <c r="B176" s="1547" t="s">
        <v>436</v>
      </c>
      <c r="C176" s="941"/>
      <c r="D176" s="941"/>
      <c r="E176" s="987">
        <f>SUM(E172,E173,E174,E175)</f>
        <v>0</v>
      </c>
      <c r="F176" s="941"/>
      <c r="G176" s="941"/>
      <c r="H176" s="987">
        <f>SUM(H172,H173,H174,H175)</f>
        <v>762462</v>
      </c>
      <c r="I176" s="946"/>
      <c r="J176" s="941"/>
      <c r="K176" s="987">
        <f>SUM(K172,K173,K174,K175)</f>
        <v>762462</v>
      </c>
      <c r="L176" s="987">
        <f>SUM(L172,L173,L174,L175)</f>
        <v>744313</v>
      </c>
    </row>
    <row r="177" spans="1:14" ht="15.75" customHeight="1" thickTop="1" thickBot="1">
      <c r="A177" s="1623" t="s">
        <v>84</v>
      </c>
      <c r="B177" s="1568" t="s">
        <v>784</v>
      </c>
      <c r="C177" s="941"/>
      <c r="D177" s="941"/>
      <c r="E177" s="980"/>
      <c r="F177" s="941"/>
      <c r="G177" s="941"/>
      <c r="H177" s="1011"/>
      <c r="I177" s="946"/>
      <c r="J177" s="941"/>
      <c r="K177" s="980"/>
      <c r="L177" s="1014">
        <v>0</v>
      </c>
    </row>
    <row r="178" spans="1:14" ht="12.75" customHeight="1" thickTop="1" thickBot="1">
      <c r="A178" s="1624" t="s">
        <v>89</v>
      </c>
      <c r="B178" s="1625"/>
      <c r="C178" s="941"/>
      <c r="D178" s="941"/>
      <c r="E178" s="987">
        <f>SUM(E176,E177)</f>
        <v>0</v>
      </c>
      <c r="F178" s="941"/>
      <c r="G178" s="941"/>
      <c r="H178" s="987">
        <f>SUM(H164,H176,H177)</f>
        <v>762462</v>
      </c>
      <c r="I178" s="946"/>
      <c r="J178" s="941"/>
      <c r="K178" s="987">
        <f>SUM(K164,K176,K177)</f>
        <v>762462</v>
      </c>
      <c r="L178" s="987">
        <f>SUM(L164,L176,L177)</f>
        <v>744313</v>
      </c>
    </row>
    <row r="179" spans="1:14" ht="15" thickTop="1">
      <c r="A179" s="2150" t="s">
        <v>912</v>
      </c>
      <c r="B179" s="2151"/>
      <c r="C179" s="941"/>
      <c r="D179" s="941"/>
      <c r="E179" s="941"/>
      <c r="F179" s="941"/>
      <c r="G179" s="941"/>
      <c r="H179" s="1008"/>
      <c r="I179" s="941"/>
      <c r="J179" s="941"/>
      <c r="K179" s="985">
        <f>'Revenues 10-15'!E270-'Expenditures 16-24'!K178</f>
        <v>-115260</v>
      </c>
      <c r="L179" s="1008"/>
    </row>
    <row r="180" spans="1:14" s="1610" customFormat="1" ht="9" customHeight="1">
      <c r="A180" s="1607"/>
      <c r="B180" s="1626"/>
      <c r="C180" s="1588"/>
      <c r="D180" s="1588"/>
      <c r="E180" s="1588"/>
      <c r="F180" s="1588"/>
      <c r="G180" s="1588"/>
      <c r="H180" s="1588"/>
      <c r="I180" s="1588"/>
      <c r="J180" s="1588"/>
      <c r="K180" s="1588"/>
      <c r="L180" s="1588"/>
      <c r="M180" s="1609"/>
      <c r="N180" s="1609"/>
    </row>
    <row r="181" spans="1:14" s="409" customFormat="1" ht="16.75" customHeight="1">
      <c r="A181" s="1627" t="s">
        <v>856</v>
      </c>
      <c r="B181" s="1628"/>
      <c r="C181" s="952"/>
      <c r="D181" s="953"/>
      <c r="E181" s="953"/>
      <c r="F181" s="953"/>
      <c r="G181" s="953"/>
      <c r="H181" s="953"/>
      <c r="I181" s="953"/>
      <c r="J181" s="953"/>
      <c r="K181" s="953"/>
      <c r="L181" s="960"/>
      <c r="M181" s="168"/>
      <c r="N181" s="168"/>
    </row>
    <row r="182" spans="1:14" s="1157" customFormat="1" ht="15.75" customHeight="1">
      <c r="A182" s="1629" t="s">
        <v>857</v>
      </c>
      <c r="B182" s="1630"/>
      <c r="C182" s="941"/>
      <c r="D182" s="941"/>
      <c r="E182" s="941"/>
      <c r="F182" s="941"/>
      <c r="G182" s="941"/>
      <c r="H182" s="941"/>
      <c r="I182" s="941"/>
      <c r="J182" s="941"/>
      <c r="K182" s="941"/>
      <c r="L182" s="941"/>
      <c r="M182" s="1609"/>
      <c r="N182" s="1609"/>
    </row>
    <row r="183" spans="1:14" s="1157" customFormat="1" ht="15.75" customHeight="1">
      <c r="A183" s="1631" t="s">
        <v>533</v>
      </c>
      <c r="B183" s="485"/>
      <c r="C183" s="980"/>
      <c r="D183" s="980"/>
      <c r="E183" s="980"/>
      <c r="F183" s="941"/>
      <c r="G183" s="941"/>
      <c r="H183" s="980"/>
      <c r="I183" s="941"/>
      <c r="J183" s="941"/>
      <c r="K183" s="980"/>
      <c r="L183" s="980"/>
      <c r="M183" s="1609"/>
      <c r="N183" s="1609"/>
    </row>
    <row r="184" spans="1:14" ht="12.75" customHeight="1">
      <c r="A184" s="1542" t="s">
        <v>1450</v>
      </c>
      <c r="B184" s="1543" t="s">
        <v>652</v>
      </c>
      <c r="C184" s="939">
        <v>0</v>
      </c>
      <c r="D184" s="939">
        <v>0</v>
      </c>
      <c r="E184" s="939">
        <v>0</v>
      </c>
      <c r="F184" s="939">
        <v>0</v>
      </c>
      <c r="G184" s="939">
        <v>0</v>
      </c>
      <c r="H184" s="939">
        <v>0</v>
      </c>
      <c r="I184" s="940">
        <v>0</v>
      </c>
      <c r="J184" s="940">
        <v>0</v>
      </c>
      <c r="K184" s="970">
        <f>SUM(C184:J184)</f>
        <v>0</v>
      </c>
      <c r="L184" s="939">
        <v>0</v>
      </c>
    </row>
    <row r="185" spans="1:14" ht="15.75" customHeight="1">
      <c r="A185" s="1553" t="s">
        <v>554</v>
      </c>
      <c r="B185" s="1632"/>
      <c r="C185" s="1010"/>
      <c r="D185" s="1010"/>
      <c r="E185" s="1010"/>
      <c r="F185" s="1010"/>
      <c r="G185" s="1010"/>
      <c r="H185" s="1010"/>
      <c r="I185" s="941"/>
      <c r="J185" s="941"/>
      <c r="K185" s="1010"/>
      <c r="L185" s="1010"/>
    </row>
    <row r="186" spans="1:14" ht="12.75" customHeight="1">
      <c r="A186" s="1542" t="s">
        <v>872</v>
      </c>
      <c r="B186" s="1543">
        <v>2550</v>
      </c>
      <c r="C186" s="939">
        <v>67203</v>
      </c>
      <c r="D186" s="939">
        <v>19600</v>
      </c>
      <c r="E186" s="939">
        <v>8493</v>
      </c>
      <c r="F186" s="939">
        <v>0</v>
      </c>
      <c r="G186" s="939">
        <v>0</v>
      </c>
      <c r="H186" s="939">
        <v>0</v>
      </c>
      <c r="I186" s="940">
        <v>0</v>
      </c>
      <c r="J186" s="940">
        <v>0</v>
      </c>
      <c r="K186" s="970">
        <f>SUM(C186:J186)</f>
        <v>95296</v>
      </c>
      <c r="L186" s="939">
        <v>94156</v>
      </c>
    </row>
    <row r="187" spans="1:14" ht="12.75" customHeight="1" thickBot="1">
      <c r="A187" s="1560" t="s">
        <v>896</v>
      </c>
      <c r="B187" s="1633">
        <v>2900</v>
      </c>
      <c r="C187" s="1012">
        <v>0</v>
      </c>
      <c r="D187" s="1012">
        <v>0</v>
      </c>
      <c r="E187" s="1012">
        <v>0</v>
      </c>
      <c r="F187" s="1012">
        <v>0</v>
      </c>
      <c r="G187" s="1012">
        <v>0</v>
      </c>
      <c r="H187" s="1012">
        <v>0</v>
      </c>
      <c r="I187" s="991">
        <v>0</v>
      </c>
      <c r="J187" s="991">
        <v>0</v>
      </c>
      <c r="K187" s="987">
        <f>SUM(C187:J187)</f>
        <v>0</v>
      </c>
      <c r="L187" s="1012">
        <v>0</v>
      </c>
    </row>
    <row r="188" spans="1:14" ht="12.75" customHeight="1" thickTop="1" thickBot="1">
      <c r="A188" s="1634" t="s">
        <v>739</v>
      </c>
      <c r="B188" s="1547" t="s">
        <v>512</v>
      </c>
      <c r="C188" s="987">
        <f>SUM(C184,C186,C187)</f>
        <v>67203</v>
      </c>
      <c r="D188" s="987">
        <f t="shared" ref="D188:J188" si="19">SUM(D184,D186,D187)</f>
        <v>19600</v>
      </c>
      <c r="E188" s="987">
        <f t="shared" si="19"/>
        <v>8493</v>
      </c>
      <c r="F188" s="987">
        <f t="shared" si="19"/>
        <v>0</v>
      </c>
      <c r="G188" s="987">
        <f t="shared" si="19"/>
        <v>0</v>
      </c>
      <c r="H188" s="987">
        <f t="shared" si="19"/>
        <v>0</v>
      </c>
      <c r="I188" s="987">
        <f t="shared" si="19"/>
        <v>0</v>
      </c>
      <c r="J188" s="987">
        <f t="shared" si="19"/>
        <v>0</v>
      </c>
      <c r="K188" s="987">
        <f>SUM(K184,K186,K187)</f>
        <v>95296</v>
      </c>
      <c r="L188" s="987">
        <f>SUM(L184, L186:L187)</f>
        <v>94156</v>
      </c>
    </row>
    <row r="189" spans="1:14" ht="15.75" customHeight="1" thickTop="1" thickBot="1">
      <c r="A189" s="1635" t="s">
        <v>858</v>
      </c>
      <c r="B189" s="1568">
        <v>3000</v>
      </c>
      <c r="C189" s="1014">
        <v>0</v>
      </c>
      <c r="D189" s="1014">
        <v>0</v>
      </c>
      <c r="E189" s="1014">
        <v>0</v>
      </c>
      <c r="F189" s="1014">
        <v>0</v>
      </c>
      <c r="G189" s="1014">
        <v>0</v>
      </c>
      <c r="H189" s="1014">
        <v>0</v>
      </c>
      <c r="I189" s="990">
        <v>0</v>
      </c>
      <c r="J189" s="990">
        <v>0</v>
      </c>
      <c r="K189" s="958">
        <f>SUM(C189:J189)</f>
        <v>0</v>
      </c>
      <c r="L189" s="1014">
        <v>0</v>
      </c>
    </row>
    <row r="190" spans="1:14" s="1157" customFormat="1" ht="15.75" customHeight="1" thickTop="1">
      <c r="A190" s="1536" t="s">
        <v>90</v>
      </c>
      <c r="B190" s="1549" t="s">
        <v>783</v>
      </c>
      <c r="C190" s="941"/>
      <c r="D190" s="941"/>
      <c r="E190" s="941"/>
      <c r="F190" s="941"/>
      <c r="G190" s="941"/>
      <c r="H190" s="941"/>
      <c r="I190" s="941"/>
      <c r="J190" s="941"/>
      <c r="K190" s="941"/>
      <c r="L190" s="941"/>
      <c r="M190" s="1609"/>
      <c r="N190" s="1609"/>
    </row>
    <row r="191" spans="1:14" s="1157" customFormat="1" ht="15.75" customHeight="1">
      <c r="A191" s="1552" t="s">
        <v>1026</v>
      </c>
      <c r="B191" s="485"/>
      <c r="C191" s="941"/>
      <c r="D191" s="941"/>
      <c r="E191" s="941"/>
      <c r="F191" s="941"/>
      <c r="G191" s="941"/>
      <c r="H191" s="941"/>
      <c r="I191" s="941"/>
      <c r="J191" s="941"/>
      <c r="K191" s="941"/>
      <c r="L191" s="941"/>
      <c r="M191" s="1609"/>
      <c r="N191" s="1609"/>
    </row>
    <row r="192" spans="1:14">
      <c r="A192" s="1542" t="s">
        <v>440</v>
      </c>
      <c r="B192" s="1543">
        <v>4110</v>
      </c>
      <c r="C192" s="941"/>
      <c r="D192" s="941"/>
      <c r="E192" s="939">
        <v>0</v>
      </c>
      <c r="F192" s="941"/>
      <c r="G192" s="941"/>
      <c r="H192" s="939">
        <v>0</v>
      </c>
      <c r="I192" s="946"/>
      <c r="J192" s="941"/>
      <c r="K192" s="970">
        <f t="shared" ref="K192:K197" si="20">SUM(E192,H192)</f>
        <v>0</v>
      </c>
      <c r="L192" s="939">
        <v>0</v>
      </c>
    </row>
    <row r="193" spans="1:14">
      <c r="A193" s="1542" t="s">
        <v>251</v>
      </c>
      <c r="B193" s="1543">
        <v>4120</v>
      </c>
      <c r="C193" s="941"/>
      <c r="D193" s="941"/>
      <c r="E193" s="939">
        <v>84273</v>
      </c>
      <c r="F193" s="941"/>
      <c r="G193" s="941"/>
      <c r="H193" s="939">
        <v>0</v>
      </c>
      <c r="I193" s="946"/>
      <c r="J193" s="941"/>
      <c r="K193" s="970">
        <f t="shared" si="20"/>
        <v>84273</v>
      </c>
      <c r="L193" s="939">
        <v>80000</v>
      </c>
    </row>
    <row r="194" spans="1:14">
      <c r="A194" s="1542" t="s">
        <v>252</v>
      </c>
      <c r="B194" s="1557">
        <v>4130</v>
      </c>
      <c r="C194" s="941"/>
      <c r="D194" s="941"/>
      <c r="E194" s="939">
        <v>0</v>
      </c>
      <c r="F194" s="941"/>
      <c r="G194" s="941"/>
      <c r="H194" s="939">
        <v>0</v>
      </c>
      <c r="I194" s="946"/>
      <c r="J194" s="941"/>
      <c r="K194" s="970">
        <f t="shared" si="20"/>
        <v>0</v>
      </c>
      <c r="L194" s="939">
        <v>0</v>
      </c>
    </row>
    <row r="195" spans="1:14">
      <c r="A195" s="1542" t="s">
        <v>633</v>
      </c>
      <c r="B195" s="1543">
        <v>4140</v>
      </c>
      <c r="C195" s="941"/>
      <c r="D195" s="941"/>
      <c r="E195" s="939">
        <v>0</v>
      </c>
      <c r="F195" s="941"/>
      <c r="G195" s="941"/>
      <c r="H195" s="939">
        <v>0</v>
      </c>
      <c r="I195" s="946"/>
      <c r="J195" s="941"/>
      <c r="K195" s="970">
        <f t="shared" si="20"/>
        <v>0</v>
      </c>
      <c r="L195" s="939">
        <v>0</v>
      </c>
    </row>
    <row r="196" spans="1:14">
      <c r="A196" s="1542" t="s">
        <v>85</v>
      </c>
      <c r="B196" s="1543">
        <v>4170</v>
      </c>
      <c r="C196" s="941"/>
      <c r="D196" s="941"/>
      <c r="E196" s="939">
        <v>0</v>
      </c>
      <c r="F196" s="941"/>
      <c r="G196" s="941"/>
      <c r="H196" s="939">
        <v>0</v>
      </c>
      <c r="I196" s="946"/>
      <c r="J196" s="941"/>
      <c r="K196" s="970">
        <f t="shared" si="20"/>
        <v>0</v>
      </c>
      <c r="L196" s="939">
        <v>0</v>
      </c>
    </row>
    <row r="197" spans="1:14">
      <c r="A197" s="1556" t="s">
        <v>634</v>
      </c>
      <c r="B197" s="1557">
        <v>4190</v>
      </c>
      <c r="C197" s="941"/>
      <c r="D197" s="941"/>
      <c r="E197" s="939">
        <v>0</v>
      </c>
      <c r="F197" s="941"/>
      <c r="G197" s="941"/>
      <c r="H197" s="939">
        <v>0</v>
      </c>
      <c r="I197" s="946"/>
      <c r="J197" s="941"/>
      <c r="K197" s="970">
        <f t="shared" si="20"/>
        <v>0</v>
      </c>
      <c r="L197" s="939">
        <v>0</v>
      </c>
    </row>
    <row r="198" spans="1:14" ht="12.75" customHeight="1" thickBot="1">
      <c r="A198" s="1546" t="s">
        <v>1032</v>
      </c>
      <c r="B198" s="1547" t="s">
        <v>502</v>
      </c>
      <c r="C198" s="941"/>
      <c r="D198" s="941"/>
      <c r="E198" s="958">
        <f>SUM(E192:E197)</f>
        <v>84273</v>
      </c>
      <c r="F198" s="941"/>
      <c r="G198" s="941"/>
      <c r="H198" s="958">
        <f>SUM(H192:H197)</f>
        <v>0</v>
      </c>
      <c r="I198" s="946"/>
      <c r="J198" s="941"/>
      <c r="K198" s="958">
        <f>SUM(K192:K197)</f>
        <v>84273</v>
      </c>
      <c r="L198" s="958">
        <f>SUM(L192:L197)</f>
        <v>80000</v>
      </c>
    </row>
    <row r="199" spans="1:14" ht="15.75" customHeight="1" thickTop="1">
      <c r="A199" s="1619" t="s">
        <v>91</v>
      </c>
      <c r="B199" s="1636" t="s">
        <v>850</v>
      </c>
      <c r="C199" s="941"/>
      <c r="D199" s="941"/>
      <c r="E199" s="1038"/>
      <c r="F199" s="941"/>
      <c r="G199" s="941"/>
      <c r="H199" s="1038"/>
      <c r="I199" s="946"/>
      <c r="J199" s="941"/>
      <c r="K199" s="1596">
        <f>SUM(E199,H199)</f>
        <v>0</v>
      </c>
      <c r="L199" s="1038">
        <v>0</v>
      </c>
    </row>
    <row r="200" spans="1:14" ht="12.75" customHeight="1" thickBot="1">
      <c r="A200" s="1546" t="s">
        <v>1207</v>
      </c>
      <c r="B200" s="1547" t="s">
        <v>783</v>
      </c>
      <c r="C200" s="941"/>
      <c r="D200" s="941"/>
      <c r="E200" s="987">
        <f>SUM(E198,E199)</f>
        <v>84273</v>
      </c>
      <c r="F200" s="941"/>
      <c r="G200" s="941"/>
      <c r="H200" s="987">
        <f>SUM(H198,H199)</f>
        <v>0</v>
      </c>
      <c r="I200" s="946"/>
      <c r="J200" s="941"/>
      <c r="K200" s="987">
        <f>SUM(K198,K199)</f>
        <v>84273</v>
      </c>
      <c r="L200" s="987">
        <f>SUM(L198,L199)</f>
        <v>80000</v>
      </c>
    </row>
    <row r="201" spans="1:14" s="1157" customFormat="1" ht="15.75" customHeight="1" thickTop="1">
      <c r="A201" s="1569" t="s">
        <v>859</v>
      </c>
      <c r="B201" s="1549" t="s">
        <v>436</v>
      </c>
      <c r="C201" s="941"/>
      <c r="D201" s="941"/>
      <c r="E201" s="941"/>
      <c r="F201" s="941"/>
      <c r="G201" s="941"/>
      <c r="H201" s="941"/>
      <c r="I201" s="941"/>
      <c r="J201" s="941"/>
      <c r="K201" s="941"/>
      <c r="L201" s="941"/>
      <c r="M201" s="1609"/>
      <c r="N201" s="1609"/>
    </row>
    <row r="202" spans="1:14" s="1157" customFormat="1" ht="15.75" customHeight="1">
      <c r="A202" s="484" t="s">
        <v>92</v>
      </c>
      <c r="B202" s="485"/>
      <c r="C202" s="941"/>
      <c r="D202" s="941"/>
      <c r="E202" s="941"/>
      <c r="F202" s="941"/>
      <c r="G202" s="941"/>
      <c r="H202" s="941"/>
      <c r="I202" s="941"/>
      <c r="J202" s="941"/>
      <c r="K202" s="941"/>
      <c r="L202" s="941"/>
      <c r="M202" s="1609"/>
      <c r="N202" s="1609"/>
    </row>
    <row r="203" spans="1:14">
      <c r="A203" s="1542" t="s">
        <v>86</v>
      </c>
      <c r="B203" s="1543">
        <v>5110</v>
      </c>
      <c r="C203" s="941"/>
      <c r="D203" s="941"/>
      <c r="E203" s="941"/>
      <c r="F203" s="941"/>
      <c r="G203" s="941"/>
      <c r="H203" s="939">
        <v>0</v>
      </c>
      <c r="I203" s="941"/>
      <c r="J203" s="941"/>
      <c r="K203" s="970">
        <f>SUM(H203)</f>
        <v>0</v>
      </c>
      <c r="L203" s="939">
        <v>0</v>
      </c>
    </row>
    <row r="204" spans="1:14">
      <c r="A204" s="1542" t="s">
        <v>87</v>
      </c>
      <c r="B204" s="1543">
        <v>5120</v>
      </c>
      <c r="C204" s="941"/>
      <c r="D204" s="941"/>
      <c r="E204" s="941"/>
      <c r="F204" s="941"/>
      <c r="G204" s="941"/>
      <c r="H204" s="939">
        <v>0</v>
      </c>
      <c r="I204" s="941"/>
      <c r="J204" s="941"/>
      <c r="K204" s="970">
        <f>SUM(H204)</f>
        <v>0</v>
      </c>
      <c r="L204" s="939">
        <v>0</v>
      </c>
    </row>
    <row r="205" spans="1:14" ht="12.75" customHeight="1">
      <c r="A205" s="1542" t="s">
        <v>1061</v>
      </c>
      <c r="B205" s="1557" t="s">
        <v>559</v>
      </c>
      <c r="C205" s="941"/>
      <c r="D205" s="941"/>
      <c r="E205" s="941"/>
      <c r="F205" s="941"/>
      <c r="G205" s="941"/>
      <c r="H205" s="939">
        <v>0</v>
      </c>
      <c r="I205" s="941"/>
      <c r="J205" s="941"/>
      <c r="K205" s="970">
        <f>SUM(H205)</f>
        <v>0</v>
      </c>
      <c r="L205" s="939">
        <v>0</v>
      </c>
    </row>
    <row r="206" spans="1:14">
      <c r="A206" s="1542" t="s">
        <v>88</v>
      </c>
      <c r="B206" s="1543" t="s">
        <v>531</v>
      </c>
      <c r="C206" s="941"/>
      <c r="D206" s="941"/>
      <c r="E206" s="941"/>
      <c r="F206" s="941"/>
      <c r="G206" s="941"/>
      <c r="H206" s="939">
        <v>0</v>
      </c>
      <c r="I206" s="941"/>
      <c r="J206" s="941"/>
      <c r="K206" s="970">
        <f>SUM(H206)</f>
        <v>0</v>
      </c>
      <c r="L206" s="939">
        <v>0</v>
      </c>
    </row>
    <row r="207" spans="1:14">
      <c r="A207" s="1637" t="s">
        <v>561</v>
      </c>
      <c r="B207" s="1543" t="s">
        <v>560</v>
      </c>
      <c r="C207" s="941"/>
      <c r="D207" s="941"/>
      <c r="E207" s="941"/>
      <c r="F207" s="941"/>
      <c r="G207" s="941"/>
      <c r="H207" s="943">
        <v>0</v>
      </c>
      <c r="I207" s="941"/>
      <c r="J207" s="941"/>
      <c r="K207" s="970">
        <f>SUM(H207)</f>
        <v>0</v>
      </c>
      <c r="L207" s="943">
        <v>0</v>
      </c>
    </row>
    <row r="208" spans="1:14" ht="15" thickBot="1">
      <c r="A208" s="1546" t="s">
        <v>232</v>
      </c>
      <c r="B208" s="1547" t="s">
        <v>654</v>
      </c>
      <c r="C208" s="941"/>
      <c r="D208" s="941"/>
      <c r="E208" s="941"/>
      <c r="F208" s="941"/>
      <c r="G208" s="941"/>
      <c r="H208" s="958">
        <f>SUM(H203:H207)</f>
        <v>0</v>
      </c>
      <c r="I208" s="941"/>
      <c r="J208" s="941"/>
      <c r="K208" s="958">
        <f>SUM(K203:K207)</f>
        <v>0</v>
      </c>
      <c r="L208" s="958">
        <f>SUM(L203:L207)</f>
        <v>0</v>
      </c>
    </row>
    <row r="209" spans="1:14" ht="15.75" customHeight="1" thickTop="1">
      <c r="A209" s="1638" t="s">
        <v>82</v>
      </c>
      <c r="B209" s="1639" t="s">
        <v>38</v>
      </c>
      <c r="C209" s="941"/>
      <c r="D209" s="941"/>
      <c r="E209" s="941"/>
      <c r="F209" s="941"/>
      <c r="G209" s="941"/>
      <c r="H209" s="993">
        <v>0</v>
      </c>
      <c r="I209" s="941"/>
      <c r="J209" s="941"/>
      <c r="K209" s="1596">
        <f>SUM(H209)</f>
        <v>0</v>
      </c>
      <c r="L209" s="993">
        <v>0</v>
      </c>
    </row>
    <row r="210" spans="1:14" ht="30" customHeight="1">
      <c r="A210" s="1640" t="s">
        <v>1323</v>
      </c>
      <c r="B210" s="1622" t="s">
        <v>31</v>
      </c>
      <c r="C210" s="941"/>
      <c r="D210" s="941"/>
      <c r="E210" s="941"/>
      <c r="F210" s="941"/>
      <c r="G210" s="941"/>
      <c r="H210" s="939">
        <v>0</v>
      </c>
      <c r="I210" s="941"/>
      <c r="J210" s="941"/>
      <c r="K210" s="970">
        <f>SUM(H210)</f>
        <v>0</v>
      </c>
      <c r="L210" s="939">
        <v>0</v>
      </c>
    </row>
    <row r="211" spans="1:14" ht="15.75" customHeight="1">
      <c r="A211" s="1552" t="s">
        <v>700</v>
      </c>
      <c r="B211" s="1622" t="s">
        <v>83</v>
      </c>
      <c r="C211" s="941"/>
      <c r="D211" s="941"/>
      <c r="E211" s="941"/>
      <c r="F211" s="941"/>
      <c r="G211" s="941"/>
      <c r="H211" s="940">
        <v>0</v>
      </c>
      <c r="I211" s="941"/>
      <c r="J211" s="941"/>
      <c r="K211" s="970">
        <f>H211</f>
        <v>0</v>
      </c>
      <c r="L211" s="939">
        <v>0</v>
      </c>
    </row>
    <row r="212" spans="1:14" ht="12.75" customHeight="1" thickBot="1">
      <c r="A212" s="1597" t="s">
        <v>577</v>
      </c>
      <c r="B212" s="1598" t="s">
        <v>436</v>
      </c>
      <c r="C212" s="941"/>
      <c r="D212" s="941"/>
      <c r="E212" s="941"/>
      <c r="F212" s="941"/>
      <c r="G212" s="941"/>
      <c r="H212" s="987">
        <f>SUM(H208,H209,H210,H211)</f>
        <v>0</v>
      </c>
      <c r="I212" s="941"/>
      <c r="J212" s="941"/>
      <c r="K212" s="987">
        <f>SUM(K208,K209,K210,K211)</f>
        <v>0</v>
      </c>
      <c r="L212" s="987">
        <f>SUM(L208,L209,L210,L211)</f>
        <v>0</v>
      </c>
    </row>
    <row r="213" spans="1:14" ht="15.75" customHeight="1" thickTop="1" thickBot="1">
      <c r="A213" s="1536" t="s">
        <v>794</v>
      </c>
      <c r="B213" s="1583" t="s">
        <v>784</v>
      </c>
      <c r="C213" s="980"/>
      <c r="D213" s="980"/>
      <c r="E213" s="980"/>
      <c r="F213" s="980"/>
      <c r="G213" s="980"/>
      <c r="H213" s="980"/>
      <c r="I213" s="941"/>
      <c r="J213" s="941"/>
      <c r="K213" s="980"/>
      <c r="L213" s="1014">
        <v>0</v>
      </c>
    </row>
    <row r="214" spans="1:14" ht="12.75" customHeight="1" thickTop="1" thickBot="1">
      <c r="A214" s="1641" t="s">
        <v>233</v>
      </c>
      <c r="B214" s="1642"/>
      <c r="C214" s="958">
        <f>SUM(C188,C189)</f>
        <v>67203</v>
      </c>
      <c r="D214" s="958">
        <f>SUM(D188,D189)</f>
        <v>19600</v>
      </c>
      <c r="E214" s="958">
        <f>SUM(E188,E189,E200)</f>
        <v>92766</v>
      </c>
      <c r="F214" s="958">
        <f>SUM(F188,F189)</f>
        <v>0</v>
      </c>
      <c r="G214" s="958">
        <f>SUM(G188,G189)</f>
        <v>0</v>
      </c>
      <c r="H214" s="958">
        <f>SUM(H188,H189,H200,H212,H213)</f>
        <v>0</v>
      </c>
      <c r="I214" s="958">
        <f>SUM(I188,I189)</f>
        <v>0</v>
      </c>
      <c r="J214" s="958">
        <f>SUM(J188,J189)</f>
        <v>0</v>
      </c>
      <c r="K214" s="970">
        <f>SUM(K188,K189,K200,K212,K213)</f>
        <v>179569</v>
      </c>
      <c r="L214" s="958">
        <f>SUM(L188,L189,L200,L212,L213)</f>
        <v>174156</v>
      </c>
    </row>
    <row r="215" spans="1:14" ht="15" thickTop="1">
      <c r="A215" s="2150" t="s">
        <v>912</v>
      </c>
      <c r="B215" s="2151"/>
      <c r="C215" s="1008"/>
      <c r="D215" s="1008"/>
      <c r="E215" s="1008"/>
      <c r="F215" s="1008"/>
      <c r="G215" s="1008"/>
      <c r="H215" s="1008"/>
      <c r="I215" s="941"/>
      <c r="J215" s="941"/>
      <c r="K215" s="985">
        <f>'Revenues 10-15'!F270-'Expenditures 16-24'!K214</f>
        <v>2826</v>
      </c>
      <c r="L215" s="1008"/>
    </row>
    <row r="216" spans="1:14" s="1610" customFormat="1" ht="9" customHeight="1">
      <c r="A216" s="1607"/>
      <c r="B216" s="1626"/>
      <c r="C216" s="1588"/>
      <c r="D216" s="1588"/>
      <c r="E216" s="1588"/>
      <c r="F216" s="1588"/>
      <c r="G216" s="1588"/>
      <c r="H216" s="1588"/>
      <c r="I216" s="1588"/>
      <c r="J216" s="1588"/>
      <c r="K216" s="1588"/>
      <c r="L216" s="1588"/>
      <c r="M216" s="1609"/>
      <c r="N216" s="1609"/>
    </row>
    <row r="217" spans="1:14" s="409" customFormat="1" ht="16.75" customHeight="1">
      <c r="A217" s="2174" t="s">
        <v>882</v>
      </c>
      <c r="B217" s="2175"/>
      <c r="C217" s="952"/>
      <c r="D217" s="953"/>
      <c r="E217" s="953"/>
      <c r="F217" s="953"/>
      <c r="G217" s="953"/>
      <c r="H217" s="953"/>
      <c r="I217" s="953"/>
      <c r="J217" s="953"/>
      <c r="K217" s="953"/>
      <c r="L217" s="960"/>
      <c r="M217" s="168"/>
      <c r="N217" s="168"/>
    </row>
    <row r="218" spans="1:14" s="1157" customFormat="1" ht="15.75" customHeight="1">
      <c r="A218" s="1380" t="s">
        <v>795</v>
      </c>
      <c r="B218" s="1593" t="s">
        <v>513</v>
      </c>
      <c r="C218" s="941"/>
      <c r="D218" s="980"/>
      <c r="E218" s="941"/>
      <c r="F218" s="941"/>
      <c r="G218" s="941"/>
      <c r="H218" s="941"/>
      <c r="I218" s="941"/>
      <c r="J218" s="941"/>
      <c r="K218" s="980"/>
      <c r="L218" s="980"/>
      <c r="M218" s="1609"/>
      <c r="N218" s="1609"/>
    </row>
    <row r="219" spans="1:14">
      <c r="A219" s="1542" t="s">
        <v>878</v>
      </c>
      <c r="B219" s="1543">
        <v>1100</v>
      </c>
      <c r="C219" s="941"/>
      <c r="D219" s="939">
        <v>92423</v>
      </c>
      <c r="E219" s="941"/>
      <c r="F219" s="941"/>
      <c r="G219" s="941"/>
      <c r="H219" s="941"/>
      <c r="I219" s="941"/>
      <c r="J219" s="941"/>
      <c r="K219" s="970">
        <f>D219</f>
        <v>92423</v>
      </c>
      <c r="L219" s="939">
        <v>90163</v>
      </c>
    </row>
    <row r="220" spans="1:14">
      <c r="A220" s="1542" t="s">
        <v>145</v>
      </c>
      <c r="B220" s="1543" t="s">
        <v>884</v>
      </c>
      <c r="C220" s="941"/>
      <c r="D220" s="940">
        <v>0</v>
      </c>
      <c r="E220" s="941"/>
      <c r="F220" s="941"/>
      <c r="G220" s="941"/>
      <c r="H220" s="941"/>
      <c r="I220" s="941"/>
      <c r="J220" s="941"/>
      <c r="K220" s="970">
        <f t="shared" ref="K220:K232" si="21">D220</f>
        <v>0</v>
      </c>
      <c r="L220" s="939">
        <v>0</v>
      </c>
    </row>
    <row r="221" spans="1:14">
      <c r="A221" s="1542" t="s">
        <v>146</v>
      </c>
      <c r="B221" s="1543">
        <v>1200</v>
      </c>
      <c r="C221" s="941"/>
      <c r="D221" s="939">
        <v>63164</v>
      </c>
      <c r="E221" s="941"/>
      <c r="F221" s="941"/>
      <c r="G221" s="941"/>
      <c r="H221" s="941"/>
      <c r="I221" s="941"/>
      <c r="J221" s="941"/>
      <c r="K221" s="970">
        <f t="shared" si="21"/>
        <v>63164</v>
      </c>
      <c r="L221" s="939">
        <v>64149</v>
      </c>
    </row>
    <row r="222" spans="1:14">
      <c r="A222" s="1542" t="s">
        <v>234</v>
      </c>
      <c r="B222" s="1543" t="s">
        <v>885</v>
      </c>
      <c r="C222" s="941"/>
      <c r="D222" s="940">
        <v>7806</v>
      </c>
      <c r="E222" s="941"/>
      <c r="F222" s="941"/>
      <c r="G222" s="941"/>
      <c r="H222" s="941"/>
      <c r="I222" s="941"/>
      <c r="J222" s="941"/>
      <c r="K222" s="970">
        <f t="shared" si="21"/>
        <v>7806</v>
      </c>
      <c r="L222" s="939">
        <v>7807</v>
      </c>
    </row>
    <row r="223" spans="1:14">
      <c r="A223" s="1542" t="s">
        <v>235</v>
      </c>
      <c r="B223" s="1543">
        <v>1250</v>
      </c>
      <c r="C223" s="941"/>
      <c r="D223" s="939">
        <v>0</v>
      </c>
      <c r="E223" s="941"/>
      <c r="F223" s="941"/>
      <c r="G223" s="941"/>
      <c r="H223" s="941"/>
      <c r="I223" s="941"/>
      <c r="J223" s="941"/>
      <c r="K223" s="970">
        <f t="shared" si="21"/>
        <v>0</v>
      </c>
      <c r="L223" s="939">
        <v>0</v>
      </c>
    </row>
    <row r="224" spans="1:14">
      <c r="A224" s="1542" t="s">
        <v>236</v>
      </c>
      <c r="B224" s="1543" t="s">
        <v>143</v>
      </c>
      <c r="C224" s="941"/>
      <c r="D224" s="940">
        <v>0</v>
      </c>
      <c r="E224" s="941"/>
      <c r="F224" s="941"/>
      <c r="G224" s="941"/>
      <c r="H224" s="941"/>
      <c r="I224" s="941"/>
      <c r="J224" s="941"/>
      <c r="K224" s="970">
        <f t="shared" si="21"/>
        <v>0</v>
      </c>
      <c r="L224" s="939">
        <v>0</v>
      </c>
    </row>
    <row r="225" spans="1:12">
      <c r="A225" s="1542" t="s">
        <v>879</v>
      </c>
      <c r="B225" s="1543">
        <v>1300</v>
      </c>
      <c r="C225" s="941"/>
      <c r="D225" s="939">
        <v>0</v>
      </c>
      <c r="E225" s="941"/>
      <c r="F225" s="941"/>
      <c r="G225" s="941"/>
      <c r="H225" s="941"/>
      <c r="I225" s="941"/>
      <c r="J225" s="941"/>
      <c r="K225" s="970">
        <f t="shared" si="21"/>
        <v>0</v>
      </c>
      <c r="L225" s="939">
        <v>0</v>
      </c>
    </row>
    <row r="226" spans="1:12">
      <c r="A226" s="1542" t="s">
        <v>659</v>
      </c>
      <c r="B226" s="1543">
        <v>1400</v>
      </c>
      <c r="C226" s="941"/>
      <c r="D226" s="939">
        <v>0</v>
      </c>
      <c r="E226" s="941"/>
      <c r="F226" s="941"/>
      <c r="G226" s="941"/>
      <c r="H226" s="941"/>
      <c r="I226" s="941"/>
      <c r="J226" s="941"/>
      <c r="K226" s="970">
        <f t="shared" si="21"/>
        <v>0</v>
      </c>
      <c r="L226" s="939">
        <v>0</v>
      </c>
    </row>
    <row r="227" spans="1:12">
      <c r="A227" s="1542" t="s">
        <v>880</v>
      </c>
      <c r="B227" s="1543">
        <v>1500</v>
      </c>
      <c r="C227" s="941"/>
      <c r="D227" s="939">
        <v>2173</v>
      </c>
      <c r="E227" s="941"/>
      <c r="F227" s="941"/>
      <c r="G227" s="941"/>
      <c r="H227" s="941"/>
      <c r="I227" s="941"/>
      <c r="J227" s="941"/>
      <c r="K227" s="970">
        <f t="shared" si="21"/>
        <v>2173</v>
      </c>
      <c r="L227" s="939">
        <v>3377</v>
      </c>
    </row>
    <row r="228" spans="1:12">
      <c r="A228" s="1542" t="s">
        <v>881</v>
      </c>
      <c r="B228" s="1543">
        <v>1600</v>
      </c>
      <c r="C228" s="941"/>
      <c r="D228" s="939">
        <v>366</v>
      </c>
      <c r="E228" s="941"/>
      <c r="F228" s="941"/>
      <c r="G228" s="941"/>
      <c r="H228" s="941"/>
      <c r="I228" s="941"/>
      <c r="J228" s="941"/>
      <c r="K228" s="970">
        <f t="shared" si="21"/>
        <v>366</v>
      </c>
      <c r="L228" s="939">
        <v>367</v>
      </c>
    </row>
    <row r="229" spans="1:12">
      <c r="A229" s="1542" t="s">
        <v>903</v>
      </c>
      <c r="B229" s="1543">
        <v>1650</v>
      </c>
      <c r="C229" s="941"/>
      <c r="D229" s="939">
        <v>2743</v>
      </c>
      <c r="E229" s="941"/>
      <c r="F229" s="941"/>
      <c r="G229" s="941"/>
      <c r="H229" s="941"/>
      <c r="I229" s="941"/>
      <c r="J229" s="941"/>
      <c r="K229" s="970">
        <f t="shared" si="21"/>
        <v>2743</v>
      </c>
      <c r="L229" s="939">
        <v>2741</v>
      </c>
    </row>
    <row r="230" spans="1:12">
      <c r="A230" s="1542" t="s">
        <v>660</v>
      </c>
      <c r="B230" s="1543" t="s">
        <v>144</v>
      </c>
      <c r="C230" s="941"/>
      <c r="D230" s="940">
        <v>0</v>
      </c>
      <c r="E230" s="941"/>
      <c r="F230" s="941"/>
      <c r="G230" s="941"/>
      <c r="H230" s="941"/>
      <c r="I230" s="941"/>
      <c r="J230" s="941"/>
      <c r="K230" s="970">
        <f t="shared" si="21"/>
        <v>0</v>
      </c>
      <c r="L230" s="939">
        <v>0</v>
      </c>
    </row>
    <row r="231" spans="1:12">
      <c r="A231" s="1542" t="s">
        <v>984</v>
      </c>
      <c r="B231" s="1543">
        <v>1800</v>
      </c>
      <c r="C231" s="941"/>
      <c r="D231" s="939">
        <v>0</v>
      </c>
      <c r="E231" s="941"/>
      <c r="F231" s="941"/>
      <c r="G231" s="941"/>
      <c r="H231" s="941"/>
      <c r="I231" s="941"/>
      <c r="J231" s="941"/>
      <c r="K231" s="970">
        <f t="shared" si="21"/>
        <v>0</v>
      </c>
      <c r="L231" s="939">
        <v>0</v>
      </c>
    </row>
    <row r="232" spans="1:12">
      <c r="A232" s="1542" t="s">
        <v>985</v>
      </c>
      <c r="B232" s="1543">
        <v>1900</v>
      </c>
      <c r="C232" s="941"/>
      <c r="D232" s="939">
        <v>0</v>
      </c>
      <c r="E232" s="941"/>
      <c r="F232" s="941"/>
      <c r="G232" s="941"/>
      <c r="H232" s="941"/>
      <c r="I232" s="941"/>
      <c r="J232" s="941"/>
      <c r="K232" s="970">
        <f t="shared" si="21"/>
        <v>0</v>
      </c>
      <c r="L232" s="939">
        <v>0</v>
      </c>
    </row>
    <row r="233" spans="1:12" ht="12.75" customHeight="1" thickBot="1">
      <c r="A233" s="1546" t="s">
        <v>651</v>
      </c>
      <c r="B233" s="1563" t="s">
        <v>513</v>
      </c>
      <c r="C233" s="941"/>
      <c r="D233" s="958">
        <f>SUM(D219:D232)</f>
        <v>168675</v>
      </c>
      <c r="E233" s="941"/>
      <c r="F233" s="941"/>
      <c r="G233" s="941"/>
      <c r="H233" s="941"/>
      <c r="I233" s="941"/>
      <c r="J233" s="941"/>
      <c r="K233" s="958">
        <f>SUM(K219:K232)</f>
        <v>168675</v>
      </c>
      <c r="L233" s="958">
        <f>SUM(L219:L232)</f>
        <v>168604</v>
      </c>
    </row>
    <row r="234" spans="1:12" ht="15.75" customHeight="1" thickTop="1">
      <c r="A234" s="1569" t="s">
        <v>796</v>
      </c>
      <c r="B234" s="1583" t="s">
        <v>512</v>
      </c>
      <c r="C234" s="941"/>
      <c r="D234" s="941"/>
      <c r="E234" s="941"/>
      <c r="F234" s="941"/>
      <c r="G234" s="941"/>
      <c r="H234" s="941"/>
      <c r="I234" s="941"/>
      <c r="J234" s="941"/>
      <c r="K234" s="941"/>
      <c r="L234" s="941"/>
    </row>
    <row r="235" spans="1:12" ht="15.75" customHeight="1">
      <c r="A235" s="484" t="s">
        <v>533</v>
      </c>
      <c r="B235" s="485"/>
      <c r="C235" s="941"/>
      <c r="D235" s="941"/>
      <c r="E235" s="941"/>
      <c r="F235" s="941"/>
      <c r="G235" s="941"/>
      <c r="H235" s="941"/>
      <c r="I235" s="941"/>
      <c r="J235" s="941"/>
      <c r="K235" s="941"/>
      <c r="L235" s="941"/>
    </row>
    <row r="236" spans="1:12">
      <c r="A236" s="1542" t="s">
        <v>986</v>
      </c>
      <c r="B236" s="1543">
        <v>2110</v>
      </c>
      <c r="C236" s="941"/>
      <c r="D236" s="939">
        <v>2652</v>
      </c>
      <c r="E236" s="941"/>
      <c r="F236" s="941"/>
      <c r="G236" s="941"/>
      <c r="H236" s="941"/>
      <c r="I236" s="941"/>
      <c r="J236" s="941"/>
      <c r="K236" s="970">
        <f t="shared" ref="K236:K241" si="22">D236</f>
        <v>2652</v>
      </c>
      <c r="L236" s="939">
        <v>2642</v>
      </c>
    </row>
    <row r="237" spans="1:12">
      <c r="A237" s="1542" t="s">
        <v>987</v>
      </c>
      <c r="B237" s="1543">
        <v>2120</v>
      </c>
      <c r="C237" s="941"/>
      <c r="D237" s="939">
        <v>0</v>
      </c>
      <c r="E237" s="941"/>
      <c r="F237" s="941"/>
      <c r="G237" s="941"/>
      <c r="H237" s="941"/>
      <c r="I237" s="941"/>
      <c r="J237" s="941"/>
      <c r="K237" s="970">
        <f t="shared" si="22"/>
        <v>0</v>
      </c>
      <c r="L237" s="939">
        <v>0</v>
      </c>
    </row>
    <row r="238" spans="1:12">
      <c r="A238" s="1542" t="s">
        <v>161</v>
      </c>
      <c r="B238" s="1543">
        <v>2130</v>
      </c>
      <c r="C238" s="941"/>
      <c r="D238" s="939">
        <v>1583</v>
      </c>
      <c r="E238" s="941"/>
      <c r="F238" s="941"/>
      <c r="G238" s="941"/>
      <c r="H238" s="941"/>
      <c r="I238" s="941"/>
      <c r="J238" s="941"/>
      <c r="K238" s="970">
        <f t="shared" si="22"/>
        <v>1583</v>
      </c>
      <c r="L238" s="939">
        <v>1549</v>
      </c>
    </row>
    <row r="239" spans="1:12">
      <c r="A239" s="1542" t="s">
        <v>162</v>
      </c>
      <c r="B239" s="1543">
        <v>2140</v>
      </c>
      <c r="C239" s="941"/>
      <c r="D239" s="939">
        <v>0</v>
      </c>
      <c r="E239" s="941"/>
      <c r="F239" s="941"/>
      <c r="G239" s="941"/>
      <c r="H239" s="941"/>
      <c r="I239" s="941"/>
      <c r="J239" s="941"/>
      <c r="K239" s="970">
        <f t="shared" si="22"/>
        <v>0</v>
      </c>
      <c r="L239" s="939">
        <v>0</v>
      </c>
    </row>
    <row r="240" spans="1:12">
      <c r="A240" s="1542" t="s">
        <v>163</v>
      </c>
      <c r="B240" s="1543">
        <v>2150</v>
      </c>
      <c r="C240" s="941"/>
      <c r="D240" s="939">
        <v>5831</v>
      </c>
      <c r="E240" s="941"/>
      <c r="F240" s="941"/>
      <c r="G240" s="941"/>
      <c r="H240" s="941"/>
      <c r="I240" s="941"/>
      <c r="J240" s="941"/>
      <c r="K240" s="970">
        <f t="shared" si="22"/>
        <v>5831</v>
      </c>
      <c r="L240" s="939">
        <v>5831</v>
      </c>
    </row>
    <row r="241" spans="1:12">
      <c r="A241" s="1542" t="s">
        <v>147</v>
      </c>
      <c r="B241" s="1543">
        <v>2190</v>
      </c>
      <c r="C241" s="941"/>
      <c r="D241" s="939">
        <v>0</v>
      </c>
      <c r="E241" s="941"/>
      <c r="F241" s="941"/>
      <c r="G241" s="941"/>
      <c r="H241" s="941"/>
      <c r="I241" s="941"/>
      <c r="J241" s="941"/>
      <c r="K241" s="970">
        <f t="shared" si="22"/>
        <v>0</v>
      </c>
      <c r="L241" s="939">
        <v>0</v>
      </c>
    </row>
    <row r="242" spans="1:12" ht="12.75" customHeight="1" thickBot="1">
      <c r="A242" s="1546" t="s">
        <v>503</v>
      </c>
      <c r="B242" s="1563" t="s">
        <v>652</v>
      </c>
      <c r="C242" s="941"/>
      <c r="D242" s="958">
        <f>SUM(D236:D241)</f>
        <v>10066</v>
      </c>
      <c r="E242" s="941"/>
      <c r="F242" s="941"/>
      <c r="G242" s="941"/>
      <c r="H242" s="941"/>
      <c r="I242" s="941"/>
      <c r="J242" s="941"/>
      <c r="K242" s="958">
        <f>SUM(K236:K241)</f>
        <v>10066</v>
      </c>
      <c r="L242" s="958">
        <f>SUM(L236:L241)</f>
        <v>10022</v>
      </c>
    </row>
    <row r="243" spans="1:12" ht="15.75" customHeight="1" thickTop="1">
      <c r="A243" s="1553" t="s">
        <v>534</v>
      </c>
      <c r="B243" s="1562"/>
      <c r="C243" s="941"/>
      <c r="D243" s="1011"/>
      <c r="E243" s="941"/>
      <c r="F243" s="941"/>
      <c r="G243" s="941"/>
      <c r="H243" s="941"/>
      <c r="I243" s="941"/>
      <c r="J243" s="941"/>
      <c r="K243" s="1011"/>
      <c r="L243" s="1011"/>
    </row>
    <row r="244" spans="1:12">
      <c r="A244" s="1542" t="s">
        <v>742</v>
      </c>
      <c r="B244" s="1543">
        <v>2210</v>
      </c>
      <c r="C244" s="941"/>
      <c r="D244" s="950">
        <v>3478</v>
      </c>
      <c r="E244" s="941"/>
      <c r="F244" s="941"/>
      <c r="G244" s="941"/>
      <c r="H244" s="941"/>
      <c r="I244" s="941"/>
      <c r="J244" s="941"/>
      <c r="K244" s="969">
        <f>D244</f>
        <v>3478</v>
      </c>
      <c r="L244" s="950">
        <v>3459</v>
      </c>
    </row>
    <row r="245" spans="1:12">
      <c r="A245" s="1542" t="s">
        <v>743</v>
      </c>
      <c r="B245" s="1543">
        <v>2220</v>
      </c>
      <c r="C245" s="941"/>
      <c r="D245" s="939">
        <v>1136</v>
      </c>
      <c r="E245" s="941"/>
      <c r="F245" s="941"/>
      <c r="G245" s="941"/>
      <c r="H245" s="941"/>
      <c r="I245" s="941"/>
      <c r="J245" s="941"/>
      <c r="K245" s="969">
        <f>D245</f>
        <v>1136</v>
      </c>
      <c r="L245" s="939">
        <v>1136</v>
      </c>
    </row>
    <row r="246" spans="1:12">
      <c r="A246" s="1542" t="s">
        <v>744</v>
      </c>
      <c r="B246" s="1543">
        <v>2230</v>
      </c>
      <c r="C246" s="941"/>
      <c r="D246" s="939">
        <v>0</v>
      </c>
      <c r="E246" s="941"/>
      <c r="F246" s="941"/>
      <c r="G246" s="941"/>
      <c r="H246" s="941"/>
      <c r="I246" s="941"/>
      <c r="J246" s="941"/>
      <c r="K246" s="969">
        <f>D246</f>
        <v>0</v>
      </c>
      <c r="L246" s="939">
        <v>0</v>
      </c>
    </row>
    <row r="247" spans="1:12" ht="12.75" customHeight="1" thickBot="1">
      <c r="A247" s="1643" t="s">
        <v>504</v>
      </c>
      <c r="B247" s="843">
        <v>2200</v>
      </c>
      <c r="C247" s="941"/>
      <c r="D247" s="958">
        <f>SUM(D244:D246)</f>
        <v>4614</v>
      </c>
      <c r="E247" s="941"/>
      <c r="F247" s="941"/>
      <c r="G247" s="941"/>
      <c r="H247" s="941"/>
      <c r="I247" s="941"/>
      <c r="J247" s="941"/>
      <c r="K247" s="958">
        <f>SUM(K244:K246)</f>
        <v>4614</v>
      </c>
      <c r="L247" s="958">
        <f>SUM(L244:L246)</f>
        <v>4595</v>
      </c>
    </row>
    <row r="248" spans="1:12" ht="15.75" customHeight="1" thickTop="1">
      <c r="A248" s="1553" t="s">
        <v>552</v>
      </c>
      <c r="B248" s="1644"/>
      <c r="C248" s="941"/>
      <c r="D248" s="1011"/>
      <c r="E248" s="941"/>
      <c r="F248" s="941"/>
      <c r="G248" s="941"/>
      <c r="H248" s="941"/>
      <c r="I248" s="941"/>
      <c r="J248" s="941"/>
      <c r="K248" s="1011"/>
      <c r="L248" s="1011"/>
    </row>
    <row r="249" spans="1:12" ht="15.75" customHeight="1">
      <c r="A249" s="1690" t="s">
        <v>745</v>
      </c>
      <c r="B249" s="1691">
        <v>2310</v>
      </c>
      <c r="C249" s="941"/>
      <c r="D249" s="950">
        <v>0</v>
      </c>
      <c r="E249" s="941"/>
      <c r="F249" s="941"/>
      <c r="G249" s="941"/>
      <c r="H249" s="941"/>
      <c r="I249" s="941"/>
      <c r="J249" s="941"/>
      <c r="K249" s="969">
        <f>D249</f>
        <v>0</v>
      </c>
      <c r="L249" s="939">
        <v>0</v>
      </c>
    </row>
    <row r="250" spans="1:12" ht="15.75" customHeight="1">
      <c r="A250" s="1690" t="s">
        <v>746</v>
      </c>
      <c r="B250" s="1691">
        <v>2320</v>
      </c>
      <c r="C250" s="941"/>
      <c r="D250" s="939">
        <v>11010</v>
      </c>
      <c r="E250" s="941"/>
      <c r="F250" s="941"/>
      <c r="G250" s="941"/>
      <c r="H250" s="941"/>
      <c r="I250" s="941"/>
      <c r="J250" s="941"/>
      <c r="K250" s="969">
        <f>D250</f>
        <v>11010</v>
      </c>
      <c r="L250" s="939">
        <v>10311</v>
      </c>
    </row>
    <row r="251" spans="1:12" ht="15.75" customHeight="1">
      <c r="A251" s="1690" t="s">
        <v>42</v>
      </c>
      <c r="B251" s="1691">
        <v>2330</v>
      </c>
      <c r="C251" s="941"/>
      <c r="D251" s="939">
        <v>0</v>
      </c>
      <c r="E251" s="941"/>
      <c r="F251" s="941"/>
      <c r="G251" s="941"/>
      <c r="H251" s="941"/>
      <c r="I251" s="941"/>
      <c r="J251" s="941"/>
      <c r="K251" s="969">
        <f>D251</f>
        <v>0</v>
      </c>
      <c r="L251" s="939">
        <v>0</v>
      </c>
    </row>
    <row r="252" spans="1:12">
      <c r="A252" s="1544" t="s">
        <v>247</v>
      </c>
      <c r="B252" s="1526" t="s">
        <v>237</v>
      </c>
      <c r="C252" s="941"/>
      <c r="D252" s="944">
        <v>0</v>
      </c>
      <c r="E252" s="941"/>
      <c r="F252" s="941"/>
      <c r="G252" s="941"/>
      <c r="H252" s="941"/>
      <c r="I252" s="941"/>
      <c r="J252" s="941"/>
      <c r="K252" s="969">
        <f t="shared" ref="K252" si="23">D252</f>
        <v>0</v>
      </c>
      <c r="L252" s="939">
        <v>0</v>
      </c>
    </row>
    <row r="253" spans="1:12">
      <c r="A253" s="1544" t="s">
        <v>638</v>
      </c>
      <c r="B253" s="1526" t="s">
        <v>238</v>
      </c>
      <c r="C253" s="941"/>
      <c r="D253" s="944">
        <v>7334</v>
      </c>
      <c r="E253" s="941"/>
      <c r="F253" s="941"/>
      <c r="G253" s="941"/>
      <c r="H253" s="941"/>
      <c r="I253" s="941"/>
      <c r="J253" s="941"/>
      <c r="K253" s="969">
        <f>D253</f>
        <v>7334</v>
      </c>
      <c r="L253" s="939">
        <v>6213</v>
      </c>
    </row>
    <row r="254" spans="1:12" ht="12.75" customHeight="1" thickBot="1">
      <c r="A254" s="1546" t="s">
        <v>653</v>
      </c>
      <c r="B254" s="1646">
        <v>2300</v>
      </c>
      <c r="C254" s="941"/>
      <c r="D254" s="958">
        <f>SUM(D249:D253)</f>
        <v>18344</v>
      </c>
      <c r="E254" s="941"/>
      <c r="F254" s="941"/>
      <c r="G254" s="941"/>
      <c r="H254" s="941"/>
      <c r="I254" s="941"/>
      <c r="J254" s="941"/>
      <c r="K254" s="958">
        <f>SUM(K249:K253)</f>
        <v>18344</v>
      </c>
      <c r="L254" s="958">
        <f>SUM(L249:L253)</f>
        <v>16524</v>
      </c>
    </row>
    <row r="255" spans="1:12" ht="15.75" customHeight="1" thickTop="1">
      <c r="A255" s="1553" t="s">
        <v>553</v>
      </c>
      <c r="B255" s="1647"/>
      <c r="C255" s="941"/>
      <c r="D255" s="1011"/>
      <c r="E255" s="941"/>
      <c r="F255" s="941"/>
      <c r="G255" s="941"/>
      <c r="H255" s="941"/>
      <c r="I255" s="941"/>
      <c r="J255" s="941"/>
      <c r="K255" s="1011"/>
      <c r="L255" s="1011"/>
    </row>
    <row r="256" spans="1:12">
      <c r="A256" s="1542" t="s">
        <v>964</v>
      </c>
      <c r="B256" s="1648">
        <v>2410</v>
      </c>
      <c r="C256" s="941"/>
      <c r="D256" s="950">
        <v>23196</v>
      </c>
      <c r="E256" s="941"/>
      <c r="F256" s="941"/>
      <c r="G256" s="941"/>
      <c r="H256" s="941"/>
      <c r="I256" s="941"/>
      <c r="J256" s="941"/>
      <c r="K256" s="969">
        <f>D256</f>
        <v>23196</v>
      </c>
      <c r="L256" s="950">
        <v>23219</v>
      </c>
    </row>
    <row r="257" spans="1:14" s="477" customFormat="1">
      <c r="A257" s="1649" t="s">
        <v>1372</v>
      </c>
      <c r="B257" s="1557">
        <v>2490</v>
      </c>
      <c r="C257" s="941"/>
      <c r="D257" s="939">
        <v>0</v>
      </c>
      <c r="E257" s="941"/>
      <c r="F257" s="941"/>
      <c r="G257" s="941"/>
      <c r="H257" s="941"/>
      <c r="I257" s="941"/>
      <c r="J257" s="941"/>
      <c r="K257" s="969">
        <f>D257</f>
        <v>0</v>
      </c>
      <c r="L257" s="939">
        <v>0</v>
      </c>
      <c r="M257" s="192"/>
      <c r="N257" s="192"/>
    </row>
    <row r="258" spans="1:14" ht="12.75" customHeight="1" thickBot="1">
      <c r="A258" s="1641" t="s">
        <v>220</v>
      </c>
      <c r="B258" s="1650" t="s">
        <v>34</v>
      </c>
      <c r="C258" s="941"/>
      <c r="D258" s="958">
        <f>SUM(D256:D257)</f>
        <v>23196</v>
      </c>
      <c r="E258" s="941"/>
      <c r="F258" s="941"/>
      <c r="G258" s="941"/>
      <c r="H258" s="941"/>
      <c r="I258" s="941"/>
      <c r="J258" s="941"/>
      <c r="K258" s="958">
        <f>SUM(K256:K257)</f>
        <v>23196</v>
      </c>
      <c r="L258" s="958">
        <f>SUM(L256:L257)</f>
        <v>23219</v>
      </c>
    </row>
    <row r="259" spans="1:14" ht="15.75" customHeight="1" thickTop="1">
      <c r="A259" s="1553" t="s">
        <v>554</v>
      </c>
      <c r="B259" s="1647"/>
      <c r="C259" s="941"/>
      <c r="D259" s="941"/>
      <c r="E259" s="941"/>
      <c r="F259" s="941"/>
      <c r="G259" s="941"/>
      <c r="H259" s="941"/>
      <c r="I259" s="941"/>
      <c r="J259" s="941"/>
      <c r="K259" s="1011"/>
      <c r="L259" s="1011"/>
    </row>
    <row r="260" spans="1:14">
      <c r="A260" s="1542" t="s">
        <v>965</v>
      </c>
      <c r="B260" s="1648">
        <v>2510</v>
      </c>
      <c r="C260" s="941"/>
      <c r="D260" s="939">
        <v>0</v>
      </c>
      <c r="E260" s="941"/>
      <c r="F260" s="941"/>
      <c r="G260" s="941"/>
      <c r="H260" s="941"/>
      <c r="I260" s="941"/>
      <c r="J260" s="941"/>
      <c r="K260" s="969">
        <f>D260</f>
        <v>0</v>
      </c>
      <c r="L260" s="950">
        <v>0</v>
      </c>
    </row>
    <row r="261" spans="1:14">
      <c r="A261" s="1542" t="s">
        <v>409</v>
      </c>
      <c r="B261" s="1648">
        <v>2520</v>
      </c>
      <c r="C261" s="941"/>
      <c r="D261" s="939">
        <v>6214</v>
      </c>
      <c r="E261" s="941"/>
      <c r="F261" s="941"/>
      <c r="G261" s="941"/>
      <c r="H261" s="941"/>
      <c r="I261" s="941"/>
      <c r="J261" s="941"/>
      <c r="K261" s="969">
        <f t="shared" ref="K261:K266" si="24">D261</f>
        <v>6214</v>
      </c>
      <c r="L261" s="939">
        <v>5797</v>
      </c>
    </row>
    <row r="262" spans="1:14">
      <c r="A262" s="1542" t="s">
        <v>4</v>
      </c>
      <c r="B262" s="1543">
        <v>2530</v>
      </c>
      <c r="C262" s="941"/>
      <c r="D262" s="939">
        <v>0</v>
      </c>
      <c r="E262" s="941"/>
      <c r="F262" s="941"/>
      <c r="G262" s="941"/>
      <c r="H262" s="941"/>
      <c r="I262" s="941"/>
      <c r="J262" s="941"/>
      <c r="K262" s="969">
        <f t="shared" si="24"/>
        <v>0</v>
      </c>
      <c r="L262" s="939">
        <v>0</v>
      </c>
    </row>
    <row r="263" spans="1:14">
      <c r="A263" s="1542" t="s">
        <v>160</v>
      </c>
      <c r="B263" s="1543">
        <v>2540</v>
      </c>
      <c r="C263" s="941"/>
      <c r="D263" s="939">
        <v>74371</v>
      </c>
      <c r="E263" s="941"/>
      <c r="F263" s="941"/>
      <c r="G263" s="941"/>
      <c r="H263" s="941"/>
      <c r="I263" s="941"/>
      <c r="J263" s="941"/>
      <c r="K263" s="969">
        <f t="shared" si="24"/>
        <v>74371</v>
      </c>
      <c r="L263" s="939">
        <v>74942</v>
      </c>
    </row>
    <row r="264" spans="1:14">
      <c r="A264" s="1542" t="s">
        <v>872</v>
      </c>
      <c r="B264" s="1543">
        <v>2550</v>
      </c>
      <c r="C264" s="941"/>
      <c r="D264" s="939">
        <v>4085</v>
      </c>
      <c r="E264" s="941"/>
      <c r="F264" s="941"/>
      <c r="G264" s="941"/>
      <c r="H264" s="941"/>
      <c r="I264" s="941"/>
      <c r="J264" s="941"/>
      <c r="K264" s="969">
        <f t="shared" si="24"/>
        <v>4085</v>
      </c>
      <c r="L264" s="939">
        <v>4095</v>
      </c>
    </row>
    <row r="265" spans="1:14">
      <c r="A265" s="1542" t="s">
        <v>98</v>
      </c>
      <c r="B265" s="1543">
        <v>2560</v>
      </c>
      <c r="C265" s="941"/>
      <c r="D265" s="939">
        <v>2752</v>
      </c>
      <c r="E265" s="941"/>
      <c r="F265" s="941"/>
      <c r="G265" s="941"/>
      <c r="H265" s="941"/>
      <c r="I265" s="941"/>
      <c r="J265" s="941"/>
      <c r="K265" s="969">
        <f t="shared" si="24"/>
        <v>2752</v>
      </c>
      <c r="L265" s="939">
        <v>97</v>
      </c>
    </row>
    <row r="266" spans="1:14">
      <c r="A266" s="1542" t="s">
        <v>99</v>
      </c>
      <c r="B266" s="1543">
        <v>2570</v>
      </c>
      <c r="C266" s="941"/>
      <c r="D266" s="939">
        <v>0</v>
      </c>
      <c r="E266" s="941"/>
      <c r="F266" s="941"/>
      <c r="G266" s="941"/>
      <c r="H266" s="941"/>
      <c r="I266" s="941"/>
      <c r="J266" s="941"/>
      <c r="K266" s="969">
        <f t="shared" si="24"/>
        <v>0</v>
      </c>
      <c r="L266" s="939">
        <v>0</v>
      </c>
    </row>
    <row r="267" spans="1:14" ht="12.75" customHeight="1" thickBot="1">
      <c r="A267" s="1546" t="s">
        <v>655</v>
      </c>
      <c r="B267" s="1563" t="s">
        <v>35</v>
      </c>
      <c r="C267" s="941"/>
      <c r="D267" s="958">
        <f>SUM(D260:D266)</f>
        <v>87422</v>
      </c>
      <c r="E267" s="941"/>
      <c r="F267" s="941"/>
      <c r="G267" s="941"/>
      <c r="H267" s="941"/>
      <c r="I267" s="941"/>
      <c r="J267" s="941"/>
      <c r="K267" s="958">
        <f>SUM(K260:K266)</f>
        <v>87422</v>
      </c>
      <c r="L267" s="958">
        <f>SUM(L260:L266)</f>
        <v>84931</v>
      </c>
    </row>
    <row r="268" spans="1:14" ht="15.75" customHeight="1" thickTop="1">
      <c r="A268" s="1619" t="s">
        <v>555</v>
      </c>
      <c r="B268" s="1554"/>
      <c r="C268" s="941"/>
      <c r="D268" s="1011"/>
      <c r="E268" s="941"/>
      <c r="F268" s="941"/>
      <c r="G268" s="941"/>
      <c r="H268" s="941"/>
      <c r="I268" s="941"/>
      <c r="J268" s="941"/>
      <c r="K268" s="1011"/>
      <c r="L268" s="1011"/>
    </row>
    <row r="269" spans="1:14">
      <c r="A269" s="1542" t="s">
        <v>957</v>
      </c>
      <c r="B269" s="1543">
        <v>2610</v>
      </c>
      <c r="C269" s="941"/>
      <c r="D269" s="950">
        <v>0</v>
      </c>
      <c r="E269" s="941"/>
      <c r="F269" s="941"/>
      <c r="G269" s="941"/>
      <c r="H269" s="941"/>
      <c r="I269" s="941"/>
      <c r="J269" s="941"/>
      <c r="K269" s="969">
        <f>D269</f>
        <v>0</v>
      </c>
      <c r="L269" s="950">
        <v>0</v>
      </c>
    </row>
    <row r="270" spans="1:14">
      <c r="A270" s="1542" t="s">
        <v>549</v>
      </c>
      <c r="B270" s="1557">
        <v>2620</v>
      </c>
      <c r="C270" s="941"/>
      <c r="D270" s="939">
        <v>0</v>
      </c>
      <c r="E270" s="941"/>
      <c r="F270" s="941"/>
      <c r="G270" s="941"/>
      <c r="H270" s="941"/>
      <c r="I270" s="941"/>
      <c r="J270" s="941"/>
      <c r="K270" s="969">
        <f>D270</f>
        <v>0</v>
      </c>
      <c r="L270" s="939">
        <v>0</v>
      </c>
    </row>
    <row r="271" spans="1:14" ht="12" customHeight="1">
      <c r="A271" s="1542" t="s">
        <v>958</v>
      </c>
      <c r="B271" s="1543">
        <v>2630</v>
      </c>
      <c r="C271" s="941"/>
      <c r="D271" s="939">
        <v>0</v>
      </c>
      <c r="E271" s="941"/>
      <c r="F271" s="941"/>
      <c r="G271" s="941"/>
      <c r="H271" s="941"/>
      <c r="I271" s="941"/>
      <c r="J271" s="941"/>
      <c r="K271" s="969">
        <f>D271</f>
        <v>0</v>
      </c>
      <c r="L271" s="939">
        <v>0</v>
      </c>
    </row>
    <row r="272" spans="1:14">
      <c r="A272" s="1542" t="s">
        <v>349</v>
      </c>
      <c r="B272" s="1543">
        <v>2640</v>
      </c>
      <c r="C272" s="941"/>
      <c r="D272" s="939">
        <v>0</v>
      </c>
      <c r="E272" s="941"/>
      <c r="F272" s="941"/>
      <c r="G272" s="941"/>
      <c r="H272" s="941"/>
      <c r="I272" s="941"/>
      <c r="J272" s="941"/>
      <c r="K272" s="969">
        <f>D272</f>
        <v>0</v>
      </c>
      <c r="L272" s="939">
        <v>0</v>
      </c>
    </row>
    <row r="273" spans="1:12">
      <c r="A273" s="1542" t="s">
        <v>350</v>
      </c>
      <c r="B273" s="1543">
        <v>2660</v>
      </c>
      <c r="C273" s="941"/>
      <c r="D273" s="939">
        <v>11490</v>
      </c>
      <c r="E273" s="941"/>
      <c r="F273" s="941"/>
      <c r="G273" s="941"/>
      <c r="H273" s="941"/>
      <c r="I273" s="941"/>
      <c r="J273" s="941"/>
      <c r="K273" s="969">
        <f>D273</f>
        <v>11490</v>
      </c>
      <c r="L273" s="939">
        <v>10974</v>
      </c>
    </row>
    <row r="274" spans="1:12" ht="12.75" customHeight="1" thickBot="1">
      <c r="A274" s="1634" t="s">
        <v>37</v>
      </c>
      <c r="B274" s="1547" t="s">
        <v>36</v>
      </c>
      <c r="C274" s="941"/>
      <c r="D274" s="958">
        <f>SUM(D269:D273)</f>
        <v>11490</v>
      </c>
      <c r="E274" s="941"/>
      <c r="F274" s="941"/>
      <c r="G274" s="941"/>
      <c r="H274" s="941"/>
      <c r="I274" s="941"/>
      <c r="J274" s="941"/>
      <c r="K274" s="958">
        <f>SUM(K269:K273)</f>
        <v>11490</v>
      </c>
      <c r="L274" s="958">
        <f>SUM(L269:L273)</f>
        <v>10974</v>
      </c>
    </row>
    <row r="275" spans="1:12" ht="13.5" customHeight="1" thickTop="1">
      <c r="A275" s="1564" t="s">
        <v>896</v>
      </c>
      <c r="B275" s="1595" t="s">
        <v>517</v>
      </c>
      <c r="C275" s="941"/>
      <c r="D275" s="1038">
        <v>0</v>
      </c>
      <c r="E275" s="941"/>
      <c r="F275" s="941"/>
      <c r="G275" s="941"/>
      <c r="H275" s="941"/>
      <c r="I275" s="941"/>
      <c r="J275" s="941"/>
      <c r="K275" s="1596">
        <f>D275</f>
        <v>0</v>
      </c>
      <c r="L275" s="1038">
        <v>0</v>
      </c>
    </row>
    <row r="276" spans="1:12" ht="12.75" customHeight="1" thickBot="1">
      <c r="A276" s="1651" t="s">
        <v>739</v>
      </c>
      <c r="B276" s="1577">
        <v>2000</v>
      </c>
      <c r="C276" s="941"/>
      <c r="D276" s="987">
        <f>SUM(D242,D247,D254,D258,D267,D274,D275)</f>
        <v>155132</v>
      </c>
      <c r="E276" s="941"/>
      <c r="F276" s="941"/>
      <c r="G276" s="941"/>
      <c r="H276" s="941"/>
      <c r="I276" s="941"/>
      <c r="J276" s="941"/>
      <c r="K276" s="987">
        <f>SUM(K242,K247,K254,K258,K267,K274,K275)</f>
        <v>155132</v>
      </c>
      <c r="L276" s="987">
        <f>SUM(L242,L247,L254,L258,L267,L274,L275)</f>
        <v>150265</v>
      </c>
    </row>
    <row r="277" spans="1:12" ht="15.75" customHeight="1" thickTop="1" thickBot="1">
      <c r="A277" s="1652" t="s">
        <v>797</v>
      </c>
      <c r="B277" s="1583">
        <v>3000</v>
      </c>
      <c r="C277" s="941"/>
      <c r="D277" s="1014">
        <v>690</v>
      </c>
      <c r="E277" s="941"/>
      <c r="F277" s="941"/>
      <c r="G277" s="941"/>
      <c r="H277" s="941"/>
      <c r="I277" s="941"/>
      <c r="J277" s="941"/>
      <c r="K277" s="992">
        <f>D277</f>
        <v>690</v>
      </c>
      <c r="L277" s="1014">
        <v>690</v>
      </c>
    </row>
    <row r="278" spans="1:12" ht="15.75" customHeight="1" thickTop="1">
      <c r="A278" s="1592" t="s">
        <v>125</v>
      </c>
      <c r="B278" s="1593" t="s">
        <v>783</v>
      </c>
      <c r="C278" s="941"/>
      <c r="D278" s="1008"/>
      <c r="E278" s="941"/>
      <c r="F278" s="941"/>
      <c r="G278" s="941"/>
      <c r="H278" s="941"/>
      <c r="I278" s="941"/>
      <c r="J278" s="941"/>
      <c r="K278" s="941"/>
      <c r="L278" s="941"/>
    </row>
    <row r="279" spans="1:12" ht="15.75" customHeight="1">
      <c r="A279" s="1653" t="s">
        <v>440</v>
      </c>
      <c r="B279" s="1654" t="s">
        <v>1386</v>
      </c>
      <c r="C279" s="941"/>
      <c r="D279" s="940">
        <v>0</v>
      </c>
      <c r="E279" s="941"/>
      <c r="F279" s="941"/>
      <c r="G279" s="941"/>
      <c r="H279" s="941"/>
      <c r="I279" s="941"/>
      <c r="J279" s="941"/>
      <c r="K279" s="970">
        <f>D279</f>
        <v>0</v>
      </c>
      <c r="L279" s="940">
        <v>0</v>
      </c>
    </row>
    <row r="280" spans="1:12">
      <c r="A280" s="1542" t="s">
        <v>251</v>
      </c>
      <c r="B280" s="1543">
        <v>4120</v>
      </c>
      <c r="C280" s="941"/>
      <c r="D280" s="939">
        <v>0</v>
      </c>
      <c r="E280" s="941"/>
      <c r="F280" s="941"/>
      <c r="G280" s="941"/>
      <c r="H280" s="941"/>
      <c r="I280" s="941"/>
      <c r="J280" s="941"/>
      <c r="K280" s="970">
        <f>D280</f>
        <v>0</v>
      </c>
      <c r="L280" s="939">
        <v>0</v>
      </c>
    </row>
    <row r="281" spans="1:12">
      <c r="A281" s="1542" t="s">
        <v>633</v>
      </c>
      <c r="B281" s="1543">
        <v>4140</v>
      </c>
      <c r="C281" s="941"/>
      <c r="D281" s="940">
        <v>0</v>
      </c>
      <c r="E281" s="941"/>
      <c r="F281" s="941"/>
      <c r="G281" s="941"/>
      <c r="H281" s="941"/>
      <c r="I281" s="941"/>
      <c r="J281" s="941"/>
      <c r="K281" s="970">
        <f>D281</f>
        <v>0</v>
      </c>
      <c r="L281" s="939">
        <v>0</v>
      </c>
    </row>
    <row r="282" spans="1:12" ht="12.75" customHeight="1" thickBot="1">
      <c r="A282" s="1546" t="s">
        <v>1207</v>
      </c>
      <c r="B282" s="1547" t="s">
        <v>783</v>
      </c>
      <c r="C282" s="941"/>
      <c r="D282" s="958">
        <f>SUM(D279:D281)</f>
        <v>0</v>
      </c>
      <c r="E282" s="941"/>
      <c r="F282" s="941"/>
      <c r="G282" s="941"/>
      <c r="H282" s="941"/>
      <c r="I282" s="941"/>
      <c r="J282" s="941"/>
      <c r="K282" s="958">
        <f>SUM(K279:K281)</f>
        <v>0</v>
      </c>
      <c r="L282" s="958">
        <f>SUM(L279:L281)</f>
        <v>0</v>
      </c>
    </row>
    <row r="283" spans="1:12" ht="15.75" customHeight="1" thickTop="1">
      <c r="A283" s="1569" t="s">
        <v>798</v>
      </c>
      <c r="B283" s="1549" t="s">
        <v>436</v>
      </c>
      <c r="C283" s="941"/>
      <c r="D283" s="941"/>
      <c r="E283" s="941"/>
      <c r="F283" s="941"/>
      <c r="G283" s="941"/>
      <c r="H283" s="941"/>
      <c r="I283" s="941"/>
      <c r="J283" s="941"/>
      <c r="K283" s="941"/>
      <c r="L283" s="941"/>
    </row>
    <row r="284" spans="1:12" ht="15.75" customHeight="1">
      <c r="A284" s="484" t="s">
        <v>92</v>
      </c>
      <c r="B284" s="485"/>
      <c r="C284" s="941"/>
      <c r="D284" s="941"/>
      <c r="E284" s="941"/>
      <c r="F284" s="941"/>
      <c r="G284" s="941"/>
      <c r="H284" s="980"/>
      <c r="I284" s="941"/>
      <c r="J284" s="941"/>
      <c r="K284" s="941"/>
      <c r="L284" s="941"/>
    </row>
    <row r="285" spans="1:12">
      <c r="A285" s="1542" t="s">
        <v>86</v>
      </c>
      <c r="B285" s="1543">
        <v>5110</v>
      </c>
      <c r="C285" s="941"/>
      <c r="D285" s="941"/>
      <c r="E285" s="941"/>
      <c r="F285" s="941"/>
      <c r="G285" s="941"/>
      <c r="H285" s="939">
        <v>0</v>
      </c>
      <c r="I285" s="941"/>
      <c r="J285" s="941"/>
      <c r="K285" s="970">
        <f>H285</f>
        <v>0</v>
      </c>
      <c r="L285" s="939">
        <v>0</v>
      </c>
    </row>
    <row r="286" spans="1:12">
      <c r="A286" s="1542" t="s">
        <v>87</v>
      </c>
      <c r="B286" s="1543">
        <v>5120</v>
      </c>
      <c r="C286" s="941"/>
      <c r="D286" s="941"/>
      <c r="E286" s="941"/>
      <c r="F286" s="941"/>
      <c r="G286" s="941"/>
      <c r="H286" s="939">
        <v>0</v>
      </c>
      <c r="I286" s="941"/>
      <c r="J286" s="941"/>
      <c r="K286" s="970">
        <f>H286</f>
        <v>0</v>
      </c>
      <c r="L286" s="939">
        <v>0</v>
      </c>
    </row>
    <row r="287" spans="1:12" ht="12.75" customHeight="1">
      <c r="A287" s="1542" t="s">
        <v>1061</v>
      </c>
      <c r="B287" s="1557" t="s">
        <v>559</v>
      </c>
      <c r="C287" s="941"/>
      <c r="D287" s="941"/>
      <c r="E287" s="941"/>
      <c r="F287" s="941"/>
      <c r="G287" s="941"/>
      <c r="H287" s="939">
        <v>0</v>
      </c>
      <c r="I287" s="941"/>
      <c r="J287" s="941"/>
      <c r="K287" s="970">
        <f>H287</f>
        <v>0</v>
      </c>
      <c r="L287" s="939">
        <v>0</v>
      </c>
    </row>
    <row r="288" spans="1:12">
      <c r="A288" s="1542" t="s">
        <v>88</v>
      </c>
      <c r="B288" s="1543" t="s">
        <v>531</v>
      </c>
      <c r="C288" s="941"/>
      <c r="D288" s="941"/>
      <c r="E288" s="941"/>
      <c r="F288" s="941"/>
      <c r="G288" s="941"/>
      <c r="H288" s="939">
        <v>0</v>
      </c>
      <c r="I288" s="941"/>
      <c r="J288" s="941"/>
      <c r="K288" s="970">
        <f>H288</f>
        <v>0</v>
      </c>
      <c r="L288" s="939">
        <v>0</v>
      </c>
    </row>
    <row r="289" spans="1:14">
      <c r="A289" s="1542" t="s">
        <v>696</v>
      </c>
      <c r="B289" s="1543" t="s">
        <v>560</v>
      </c>
      <c r="C289" s="941"/>
      <c r="D289" s="941"/>
      <c r="E289" s="941"/>
      <c r="F289" s="941"/>
      <c r="G289" s="941"/>
      <c r="H289" s="939">
        <v>0</v>
      </c>
      <c r="I289" s="941"/>
      <c r="J289" s="941"/>
      <c r="K289" s="970">
        <f>H289</f>
        <v>0</v>
      </c>
      <c r="L289" s="939">
        <v>0</v>
      </c>
    </row>
    <row r="290" spans="1:14" ht="12.75" customHeight="1" thickBot="1">
      <c r="A290" s="1546" t="s">
        <v>428</v>
      </c>
      <c r="B290" s="1547" t="s">
        <v>436</v>
      </c>
      <c r="C290" s="941"/>
      <c r="D290" s="941"/>
      <c r="E290" s="941"/>
      <c r="F290" s="941"/>
      <c r="G290" s="941"/>
      <c r="H290" s="958">
        <f>SUM(H285:H289)</f>
        <v>0</v>
      </c>
      <c r="I290" s="941"/>
      <c r="J290" s="941"/>
      <c r="K290" s="958">
        <f>SUM(K285:K289)</f>
        <v>0</v>
      </c>
      <c r="L290" s="958">
        <f>SUM(L285:L289)</f>
        <v>0</v>
      </c>
    </row>
    <row r="291" spans="1:14" ht="15.75" customHeight="1" thickTop="1" thickBot="1">
      <c r="A291" s="1655" t="s">
        <v>799</v>
      </c>
      <c r="B291" s="1583" t="s">
        <v>784</v>
      </c>
      <c r="C291" s="941"/>
      <c r="D291" s="980"/>
      <c r="E291" s="941"/>
      <c r="F291" s="941"/>
      <c r="G291" s="941"/>
      <c r="H291" s="1010"/>
      <c r="I291" s="941"/>
      <c r="J291" s="941"/>
      <c r="K291" s="1010"/>
      <c r="L291" s="1016">
        <v>0</v>
      </c>
    </row>
    <row r="292" spans="1:14" ht="12.75" customHeight="1" thickTop="1" thickBot="1">
      <c r="A292" s="2170" t="s">
        <v>449</v>
      </c>
      <c r="B292" s="2171"/>
      <c r="C292" s="941"/>
      <c r="D292" s="958">
        <f>SUM(D233,D276,D277,D282)</f>
        <v>324497</v>
      </c>
      <c r="E292" s="941"/>
      <c r="F292" s="941"/>
      <c r="G292" s="941"/>
      <c r="H292" s="958">
        <f>H290</f>
        <v>0</v>
      </c>
      <c r="I292" s="941"/>
      <c r="J292" s="941"/>
      <c r="K292" s="958">
        <f>SUM(K233,K276,K277,K282,K290,K291)</f>
        <v>324497</v>
      </c>
      <c r="L292" s="958">
        <f>SUM(L233,L276,L277,L282,L290,L291)</f>
        <v>319559</v>
      </c>
    </row>
    <row r="293" spans="1:14" ht="15" thickTop="1">
      <c r="A293" s="2150" t="s">
        <v>912</v>
      </c>
      <c r="B293" s="2151"/>
      <c r="C293" s="941"/>
      <c r="D293" s="1008"/>
      <c r="E293" s="941"/>
      <c r="F293" s="941"/>
      <c r="G293" s="941"/>
      <c r="H293" s="973"/>
      <c r="I293" s="941"/>
      <c r="J293" s="941"/>
      <c r="K293" s="985">
        <f>'Revenues 10-15'!G270-'Expenditures 16-24'!K292</f>
        <v>75784</v>
      </c>
      <c r="L293" s="973"/>
    </row>
    <row r="294" spans="1:14" s="1610" customFormat="1" ht="9" customHeight="1">
      <c r="A294" s="1607"/>
      <c r="B294" s="1626"/>
      <c r="C294" s="1588"/>
      <c r="D294" s="1588"/>
      <c r="E294" s="1588"/>
      <c r="F294" s="1588"/>
      <c r="G294" s="1588"/>
      <c r="H294" s="1588"/>
      <c r="I294" s="1588"/>
      <c r="J294" s="1588"/>
      <c r="K294" s="1588"/>
      <c r="L294" s="1588"/>
      <c r="M294" s="1609"/>
      <c r="N294" s="1609"/>
    </row>
    <row r="295" spans="1:14" ht="16.75" customHeight="1">
      <c r="A295" s="2162" t="s">
        <v>126</v>
      </c>
      <c r="B295" s="2156"/>
      <c r="C295" s="952"/>
      <c r="D295" s="953"/>
      <c r="E295" s="953"/>
      <c r="F295" s="953"/>
      <c r="G295" s="953"/>
      <c r="H295" s="953"/>
      <c r="I295" s="953"/>
      <c r="J295" s="953"/>
      <c r="K295" s="953"/>
      <c r="L295" s="960"/>
    </row>
    <row r="296" spans="1:14" ht="15.75" customHeight="1">
      <c r="A296" s="1569" t="s">
        <v>127</v>
      </c>
      <c r="B296" s="1593" t="s">
        <v>512</v>
      </c>
      <c r="C296" s="941"/>
      <c r="D296" s="941"/>
      <c r="E296" s="941"/>
      <c r="F296" s="941"/>
      <c r="G296" s="941"/>
      <c r="H296" s="941"/>
      <c r="I296" s="941"/>
      <c r="J296" s="941"/>
      <c r="K296" s="941"/>
      <c r="L296" s="941"/>
    </row>
    <row r="297" spans="1:14" ht="15.75" customHeight="1">
      <c r="A297" s="1656" t="s">
        <v>554</v>
      </c>
      <c r="B297" s="1562"/>
      <c r="C297" s="980"/>
      <c r="D297" s="980"/>
      <c r="E297" s="980"/>
      <c r="F297" s="980"/>
      <c r="G297" s="980"/>
      <c r="H297" s="980"/>
      <c r="I297" s="941"/>
      <c r="J297" s="941"/>
      <c r="K297" s="980"/>
      <c r="L297" s="980"/>
    </row>
    <row r="298" spans="1:14">
      <c r="A298" s="1657" t="s">
        <v>550</v>
      </c>
      <c r="B298" s="417">
        <v>2530</v>
      </c>
      <c r="C298" s="939">
        <v>0</v>
      </c>
      <c r="D298" s="939">
        <v>0</v>
      </c>
      <c r="E298" s="939">
        <v>0</v>
      </c>
      <c r="F298" s="939">
        <v>0</v>
      </c>
      <c r="G298" s="939">
        <v>0</v>
      </c>
      <c r="H298" s="939">
        <v>0</v>
      </c>
      <c r="I298" s="940">
        <v>0</v>
      </c>
      <c r="J298" s="940">
        <v>0</v>
      </c>
      <c r="K298" s="970">
        <f>SUM(C298:J298)</f>
        <v>0</v>
      </c>
      <c r="L298" s="940">
        <v>0</v>
      </c>
    </row>
    <row r="299" spans="1:14" ht="13.5" customHeight="1">
      <c r="A299" s="1657" t="s">
        <v>896</v>
      </c>
      <c r="B299" s="1543" t="s">
        <v>517</v>
      </c>
      <c r="C299" s="939">
        <v>0</v>
      </c>
      <c r="D299" s="939">
        <v>0</v>
      </c>
      <c r="E299" s="939">
        <v>0</v>
      </c>
      <c r="F299" s="939">
        <v>0</v>
      </c>
      <c r="G299" s="939">
        <v>0</v>
      </c>
      <c r="H299" s="939">
        <v>0</v>
      </c>
      <c r="I299" s="940">
        <v>0</v>
      </c>
      <c r="J299" s="940">
        <v>0</v>
      </c>
      <c r="K299" s="970">
        <f>SUM(C299:J299)</f>
        <v>0</v>
      </c>
      <c r="L299" s="939">
        <v>0</v>
      </c>
    </row>
    <row r="300" spans="1:14" ht="12.75" customHeight="1" thickBot="1">
      <c r="A300" s="1546" t="s">
        <v>739</v>
      </c>
      <c r="B300" s="1547" t="s">
        <v>512</v>
      </c>
      <c r="C300" s="987">
        <f>SUM(C298:C299)</f>
        <v>0</v>
      </c>
      <c r="D300" s="987">
        <f t="shared" ref="D300:L300" si="25">SUM(D298:D299)</f>
        <v>0</v>
      </c>
      <c r="E300" s="987">
        <f t="shared" si="25"/>
        <v>0</v>
      </c>
      <c r="F300" s="987">
        <f t="shared" si="25"/>
        <v>0</v>
      </c>
      <c r="G300" s="987">
        <f t="shared" si="25"/>
        <v>0</v>
      </c>
      <c r="H300" s="987">
        <f t="shared" si="25"/>
        <v>0</v>
      </c>
      <c r="I300" s="987">
        <f t="shared" si="25"/>
        <v>0</v>
      </c>
      <c r="J300" s="987">
        <f t="shared" si="25"/>
        <v>0</v>
      </c>
      <c r="K300" s="987">
        <f t="shared" si="25"/>
        <v>0</v>
      </c>
      <c r="L300" s="987">
        <f t="shared" si="25"/>
        <v>0</v>
      </c>
    </row>
    <row r="301" spans="1:14" ht="15.75" customHeight="1" thickTop="1">
      <c r="A301" s="1569" t="s">
        <v>128</v>
      </c>
      <c r="B301" s="1583" t="s">
        <v>783</v>
      </c>
      <c r="C301" s="941"/>
      <c r="D301" s="941"/>
      <c r="E301" s="941"/>
      <c r="F301" s="941"/>
      <c r="G301" s="941"/>
      <c r="H301" s="941"/>
      <c r="I301" s="941"/>
      <c r="J301" s="941"/>
      <c r="K301" s="941"/>
      <c r="L301" s="941"/>
    </row>
    <row r="302" spans="1:14" ht="15.75" customHeight="1">
      <c r="A302" s="484" t="s">
        <v>817</v>
      </c>
      <c r="B302" s="485"/>
      <c r="C302" s="941"/>
      <c r="D302" s="941"/>
      <c r="E302" s="941"/>
      <c r="F302" s="941"/>
      <c r="G302" s="941"/>
      <c r="H302" s="941"/>
      <c r="I302" s="941"/>
      <c r="J302" s="941"/>
      <c r="K302" s="941"/>
      <c r="L302" s="941"/>
    </row>
    <row r="303" spans="1:14">
      <c r="A303" s="1658" t="s">
        <v>1391</v>
      </c>
      <c r="B303" s="1654" t="s">
        <v>1386</v>
      </c>
      <c r="C303" s="941"/>
      <c r="D303" s="941"/>
      <c r="E303" s="940">
        <v>0</v>
      </c>
      <c r="F303" s="941"/>
      <c r="G303" s="941"/>
      <c r="H303" s="940">
        <v>0</v>
      </c>
      <c r="I303" s="941"/>
      <c r="J303" s="941"/>
      <c r="K303" s="970">
        <f>SUM(E303,H303)</f>
        <v>0</v>
      </c>
      <c r="L303" s="940">
        <v>0</v>
      </c>
    </row>
    <row r="304" spans="1:14">
      <c r="A304" s="1542" t="s">
        <v>251</v>
      </c>
      <c r="B304" s="1543">
        <v>4120</v>
      </c>
      <c r="C304" s="941"/>
      <c r="D304" s="941"/>
      <c r="E304" s="940">
        <v>0</v>
      </c>
      <c r="F304" s="941"/>
      <c r="G304" s="941"/>
      <c r="H304" s="940">
        <v>0</v>
      </c>
      <c r="I304" s="946"/>
      <c r="J304" s="941"/>
      <c r="K304" s="970">
        <f>SUM(E304,H304)</f>
        <v>0</v>
      </c>
      <c r="L304" s="939">
        <v>0</v>
      </c>
    </row>
    <row r="305" spans="1:14">
      <c r="A305" s="1542" t="s">
        <v>633</v>
      </c>
      <c r="B305" s="1543">
        <v>4140</v>
      </c>
      <c r="C305" s="941"/>
      <c r="D305" s="941"/>
      <c r="E305" s="940">
        <v>0</v>
      </c>
      <c r="F305" s="941"/>
      <c r="G305" s="941"/>
      <c r="H305" s="940">
        <v>0</v>
      </c>
      <c r="I305" s="946"/>
      <c r="J305" s="941"/>
      <c r="K305" s="970">
        <f>SUM(E305,H305)</f>
        <v>0</v>
      </c>
      <c r="L305" s="939">
        <v>0</v>
      </c>
    </row>
    <row r="306" spans="1:14" ht="12.75" customHeight="1">
      <c r="A306" s="1556" t="s">
        <v>634</v>
      </c>
      <c r="B306" s="1557">
        <v>4190</v>
      </c>
      <c r="C306" s="941"/>
      <c r="D306" s="941"/>
      <c r="E306" s="940">
        <v>0</v>
      </c>
      <c r="F306" s="941"/>
      <c r="G306" s="941"/>
      <c r="H306" s="940">
        <v>0</v>
      </c>
      <c r="I306" s="946"/>
      <c r="J306" s="941"/>
      <c r="K306" s="970">
        <f>SUM(E306,H306)</f>
        <v>0</v>
      </c>
      <c r="L306" s="939">
        <v>0</v>
      </c>
    </row>
    <row r="307" spans="1:14" ht="12.75" customHeight="1" thickBot="1">
      <c r="A307" s="1546" t="s">
        <v>1207</v>
      </c>
      <c r="B307" s="1563" t="s">
        <v>783</v>
      </c>
      <c r="C307" s="941"/>
      <c r="D307" s="941"/>
      <c r="E307" s="958">
        <f>SUM(E303:E306)</f>
        <v>0</v>
      </c>
      <c r="F307" s="941"/>
      <c r="G307" s="941"/>
      <c r="H307" s="958">
        <f>SUM(H303:H306)</f>
        <v>0</v>
      </c>
      <c r="I307" s="946"/>
      <c r="J307" s="941"/>
      <c r="K307" s="958">
        <f>SUM(K303:K306)</f>
        <v>0</v>
      </c>
      <c r="L307" s="987">
        <f>SUM(L303:L306)</f>
        <v>0</v>
      </c>
    </row>
    <row r="308" spans="1:14" ht="15.75" customHeight="1" thickTop="1" thickBot="1">
      <c r="A308" s="1623" t="s">
        <v>815</v>
      </c>
      <c r="B308" s="1568" t="s">
        <v>784</v>
      </c>
      <c r="C308" s="980"/>
      <c r="D308" s="980"/>
      <c r="E308" s="980"/>
      <c r="F308" s="980"/>
      <c r="G308" s="980"/>
      <c r="H308" s="980"/>
      <c r="I308" s="980"/>
      <c r="J308" s="941"/>
      <c r="K308" s="980"/>
      <c r="L308" s="1014">
        <v>0</v>
      </c>
    </row>
    <row r="309" spans="1:14" s="1157" customFormat="1" ht="12.75" customHeight="1" thickTop="1" thickBot="1">
      <c r="A309" s="2167" t="s">
        <v>233</v>
      </c>
      <c r="B309" s="2168"/>
      <c r="C309" s="958">
        <f>SUM(C300)</f>
        <v>0</v>
      </c>
      <c r="D309" s="958">
        <f>SUM(D300)</f>
        <v>0</v>
      </c>
      <c r="E309" s="958">
        <f>SUM(E300,E307)</f>
        <v>0</v>
      </c>
      <c r="F309" s="958">
        <f>SUM(F300)</f>
        <v>0</v>
      </c>
      <c r="G309" s="958">
        <f>SUM(G300)</f>
        <v>0</v>
      </c>
      <c r="H309" s="958">
        <f>SUM(H300,H307)</f>
        <v>0</v>
      </c>
      <c r="I309" s="958">
        <f>SUM(I300)</f>
        <v>0</v>
      </c>
      <c r="J309" s="958">
        <f>SUM(J300)</f>
        <v>0</v>
      </c>
      <c r="K309" s="958">
        <f>SUM(K300,K307,K308)</f>
        <v>0</v>
      </c>
      <c r="L309" s="958">
        <f>SUM(L300,L307,L308)</f>
        <v>0</v>
      </c>
      <c r="M309" s="1609"/>
      <c r="N309" s="1609"/>
    </row>
    <row r="310" spans="1:14" ht="15" thickTop="1">
      <c r="A310" s="2163" t="s">
        <v>912</v>
      </c>
      <c r="B310" s="2164"/>
      <c r="C310" s="1011"/>
      <c r="D310" s="1011"/>
      <c r="E310" s="1011"/>
      <c r="F310" s="1011"/>
      <c r="G310" s="1011"/>
      <c r="H310" s="1011"/>
      <c r="I310" s="1011"/>
      <c r="J310" s="1011"/>
      <c r="K310" s="1596">
        <f>'Revenues 10-15'!H270-'Expenditures 16-24'!K309</f>
        <v>0</v>
      </c>
      <c r="L310" s="1011"/>
    </row>
    <row r="311" spans="1:14" s="1610" customFormat="1" ht="9" customHeight="1">
      <c r="A311" s="1659"/>
      <c r="B311" s="1660"/>
      <c r="C311" s="1661"/>
      <c r="D311" s="1661"/>
      <c r="E311" s="1661"/>
      <c r="F311" s="1661"/>
      <c r="G311" s="1661"/>
      <c r="H311" s="1661"/>
      <c r="I311" s="1661"/>
      <c r="J311" s="1661"/>
      <c r="K311" s="1661"/>
      <c r="L311" s="1661"/>
      <c r="M311" s="1609"/>
      <c r="N311" s="1609"/>
    </row>
    <row r="312" spans="1:14" ht="16.75" customHeight="1">
      <c r="A312" s="2176" t="s">
        <v>131</v>
      </c>
      <c r="B312" s="2177"/>
      <c r="C312" s="959"/>
      <c r="D312" s="954"/>
      <c r="E312" s="954"/>
      <c r="F312" s="954"/>
      <c r="G312" s="954"/>
      <c r="H312" s="954"/>
      <c r="I312" s="954"/>
      <c r="J312" s="954"/>
      <c r="K312" s="954"/>
      <c r="L312" s="955"/>
    </row>
    <row r="313" spans="1:14" s="1157" customFormat="1" ht="9" customHeight="1">
      <c r="A313" s="1659"/>
      <c r="B313" s="1660"/>
      <c r="C313" s="1662"/>
      <c r="D313" s="1662"/>
      <c r="E313" s="1662"/>
      <c r="F313" s="1662"/>
      <c r="G313" s="1662"/>
      <c r="H313" s="1662"/>
      <c r="I313" s="1662"/>
      <c r="J313" s="1662"/>
      <c r="K313" s="1662"/>
      <c r="L313" s="1662"/>
      <c r="M313" s="1609"/>
      <c r="N313" s="1609"/>
    </row>
    <row r="314" spans="1:14" ht="16.75" customHeight="1">
      <c r="A314" s="2178" t="s">
        <v>818</v>
      </c>
      <c r="B314" s="2177"/>
      <c r="C314" s="959"/>
      <c r="D314" s="954"/>
      <c r="E314" s="954"/>
      <c r="F314" s="954"/>
      <c r="G314" s="954"/>
      <c r="H314" s="954"/>
      <c r="I314" s="954"/>
      <c r="J314" s="954"/>
      <c r="K314" s="954"/>
      <c r="L314" s="955"/>
    </row>
    <row r="315" spans="1:14">
      <c r="A315" s="1569" t="s">
        <v>1545</v>
      </c>
      <c r="B315" s="1583" t="s">
        <v>513</v>
      </c>
      <c r="C315" s="1583"/>
      <c r="D315" s="1583"/>
      <c r="E315" s="1583"/>
      <c r="F315" s="1583"/>
      <c r="G315" s="1583"/>
      <c r="H315" s="1583"/>
      <c r="I315" s="1583"/>
      <c r="J315" s="1583"/>
      <c r="K315" s="1583"/>
      <c r="L315" s="1663"/>
    </row>
    <row r="316" spans="1:14">
      <c r="A316" s="1664" t="s">
        <v>878</v>
      </c>
      <c r="B316" s="1665">
        <v>1100</v>
      </c>
      <c r="C316" s="1304">
        <v>0</v>
      </c>
      <c r="D316" s="1304">
        <v>0</v>
      </c>
      <c r="E316" s="1304">
        <v>0</v>
      </c>
      <c r="F316" s="1304">
        <v>0</v>
      </c>
      <c r="G316" s="1304">
        <v>0</v>
      </c>
      <c r="H316" s="1304">
        <v>0</v>
      </c>
      <c r="I316" s="1304">
        <v>0</v>
      </c>
      <c r="J316" s="1304">
        <v>0</v>
      </c>
      <c r="K316" s="1666">
        <f>SUM(C316:J316)</f>
        <v>0</v>
      </c>
      <c r="L316" s="940">
        <v>0</v>
      </c>
    </row>
    <row r="317" spans="1:14">
      <c r="A317" s="1667" t="s">
        <v>1178</v>
      </c>
      <c r="B317" s="1668">
        <v>1115</v>
      </c>
      <c r="C317" s="941"/>
      <c r="D317" s="941"/>
      <c r="E317" s="1305">
        <v>0</v>
      </c>
      <c r="F317" s="941"/>
      <c r="G317" s="941"/>
      <c r="H317" s="941"/>
      <c r="I317" s="941"/>
      <c r="J317" s="941"/>
      <c r="K317" s="1669">
        <f>SUM(C317,E317)</f>
        <v>0</v>
      </c>
      <c r="L317" s="940">
        <v>0</v>
      </c>
    </row>
    <row r="318" spans="1:14">
      <c r="A318" s="1667" t="s">
        <v>145</v>
      </c>
      <c r="B318" s="1668">
        <v>1125</v>
      </c>
      <c r="C318" s="1304">
        <v>0</v>
      </c>
      <c r="D318" s="1304">
        <v>0</v>
      </c>
      <c r="E318" s="1304">
        <v>0</v>
      </c>
      <c r="F318" s="1304">
        <v>0</v>
      </c>
      <c r="G318" s="1304">
        <v>0</v>
      </c>
      <c r="H318" s="1304">
        <v>0</v>
      </c>
      <c r="I318" s="1304">
        <v>0</v>
      </c>
      <c r="J318" s="1304">
        <v>0</v>
      </c>
      <c r="K318" s="1669">
        <f t="shared" ref="K318:K344" si="26">SUM(C318:J318)</f>
        <v>0</v>
      </c>
      <c r="L318" s="940">
        <v>0</v>
      </c>
    </row>
    <row r="319" spans="1:14">
      <c r="A319" s="1667" t="s">
        <v>1514</v>
      </c>
      <c r="B319" s="1668">
        <v>1200</v>
      </c>
      <c r="C319" s="1304">
        <v>0</v>
      </c>
      <c r="D319" s="1304">
        <v>0</v>
      </c>
      <c r="E319" s="1304">
        <v>0</v>
      </c>
      <c r="F319" s="1304">
        <v>0</v>
      </c>
      <c r="G319" s="1304">
        <v>0</v>
      </c>
      <c r="H319" s="1304">
        <v>0</v>
      </c>
      <c r="I319" s="1304">
        <v>0</v>
      </c>
      <c r="J319" s="1304">
        <v>0</v>
      </c>
      <c r="K319" s="1669">
        <f t="shared" si="26"/>
        <v>0</v>
      </c>
      <c r="L319" s="940">
        <v>0</v>
      </c>
    </row>
    <row r="320" spans="1:14">
      <c r="A320" s="1667" t="s">
        <v>657</v>
      </c>
      <c r="B320" s="1668">
        <v>1225</v>
      </c>
      <c r="C320" s="1304">
        <v>0</v>
      </c>
      <c r="D320" s="1304">
        <v>0</v>
      </c>
      <c r="E320" s="1304">
        <v>0</v>
      </c>
      <c r="F320" s="1304">
        <v>0</v>
      </c>
      <c r="G320" s="1304">
        <v>0</v>
      </c>
      <c r="H320" s="1304">
        <v>0</v>
      </c>
      <c r="I320" s="1304">
        <v>0</v>
      </c>
      <c r="J320" s="1304">
        <v>0</v>
      </c>
      <c r="K320" s="1669">
        <f t="shared" si="26"/>
        <v>0</v>
      </c>
      <c r="L320" s="940">
        <v>0</v>
      </c>
    </row>
    <row r="321" spans="1:12">
      <c r="A321" s="1667" t="s">
        <v>658</v>
      </c>
      <c r="B321" s="1668">
        <v>1250</v>
      </c>
      <c r="C321" s="1304">
        <v>0</v>
      </c>
      <c r="D321" s="1304">
        <v>0</v>
      </c>
      <c r="E321" s="1304">
        <v>0</v>
      </c>
      <c r="F321" s="1304">
        <v>0</v>
      </c>
      <c r="G321" s="1304">
        <v>0</v>
      </c>
      <c r="H321" s="1304">
        <v>0</v>
      </c>
      <c r="I321" s="1304">
        <v>0</v>
      </c>
      <c r="J321" s="1304">
        <v>0</v>
      </c>
      <c r="K321" s="1669">
        <f t="shared" si="26"/>
        <v>0</v>
      </c>
      <c r="L321" s="940">
        <v>0</v>
      </c>
    </row>
    <row r="322" spans="1:12">
      <c r="A322" s="1667" t="s">
        <v>1025</v>
      </c>
      <c r="B322" s="1668">
        <v>1275</v>
      </c>
      <c r="C322" s="1304">
        <v>0</v>
      </c>
      <c r="D322" s="1304">
        <v>0</v>
      </c>
      <c r="E322" s="1304">
        <v>0</v>
      </c>
      <c r="F322" s="1304">
        <v>0</v>
      </c>
      <c r="G322" s="1304">
        <v>0</v>
      </c>
      <c r="H322" s="1304">
        <v>0</v>
      </c>
      <c r="I322" s="1304">
        <v>0</v>
      </c>
      <c r="J322" s="1304">
        <v>0</v>
      </c>
      <c r="K322" s="1669">
        <f t="shared" si="26"/>
        <v>0</v>
      </c>
      <c r="L322" s="940">
        <v>0</v>
      </c>
    </row>
    <row r="323" spans="1:12">
      <c r="A323" s="1667" t="s">
        <v>879</v>
      </c>
      <c r="B323" s="1668">
        <v>1300</v>
      </c>
      <c r="C323" s="1304">
        <v>0</v>
      </c>
      <c r="D323" s="1304">
        <v>0</v>
      </c>
      <c r="E323" s="1304">
        <v>0</v>
      </c>
      <c r="F323" s="1304">
        <v>0</v>
      </c>
      <c r="G323" s="1304">
        <v>0</v>
      </c>
      <c r="H323" s="1304">
        <v>0</v>
      </c>
      <c r="I323" s="1304">
        <v>0</v>
      </c>
      <c r="J323" s="1304">
        <v>0</v>
      </c>
      <c r="K323" s="1669">
        <f t="shared" si="26"/>
        <v>0</v>
      </c>
      <c r="L323" s="940">
        <v>0</v>
      </c>
    </row>
    <row r="324" spans="1:12">
      <c r="A324" s="1667" t="s">
        <v>659</v>
      </c>
      <c r="B324" s="1668">
        <v>1400</v>
      </c>
      <c r="C324" s="1304">
        <v>0</v>
      </c>
      <c r="D324" s="1304">
        <v>0</v>
      </c>
      <c r="E324" s="1304">
        <v>0</v>
      </c>
      <c r="F324" s="1304">
        <v>0</v>
      </c>
      <c r="G324" s="1304">
        <v>0</v>
      </c>
      <c r="H324" s="1304">
        <v>0</v>
      </c>
      <c r="I324" s="1304">
        <v>0</v>
      </c>
      <c r="J324" s="1304">
        <v>0</v>
      </c>
      <c r="K324" s="1669">
        <f t="shared" si="26"/>
        <v>0</v>
      </c>
      <c r="L324" s="940">
        <v>0</v>
      </c>
    </row>
    <row r="325" spans="1:12">
      <c r="A325" s="1667" t="s">
        <v>880</v>
      </c>
      <c r="B325" s="1668">
        <v>1500</v>
      </c>
      <c r="C325" s="1304">
        <v>0</v>
      </c>
      <c r="D325" s="1304">
        <v>0</v>
      </c>
      <c r="E325" s="1304">
        <v>0</v>
      </c>
      <c r="F325" s="1304">
        <v>0</v>
      </c>
      <c r="G325" s="1304">
        <v>0</v>
      </c>
      <c r="H325" s="1304">
        <v>0</v>
      </c>
      <c r="I325" s="1304">
        <v>0</v>
      </c>
      <c r="J325" s="1304">
        <v>0</v>
      </c>
      <c r="K325" s="1669">
        <f t="shared" si="26"/>
        <v>0</v>
      </c>
      <c r="L325" s="940">
        <v>0</v>
      </c>
    </row>
    <row r="326" spans="1:12">
      <c r="A326" s="1667" t="s">
        <v>881</v>
      </c>
      <c r="B326" s="1668">
        <v>1600</v>
      </c>
      <c r="C326" s="1304">
        <v>0</v>
      </c>
      <c r="D326" s="1304">
        <v>0</v>
      </c>
      <c r="E326" s="1304">
        <v>0</v>
      </c>
      <c r="F326" s="1304">
        <v>0</v>
      </c>
      <c r="G326" s="1304">
        <v>0</v>
      </c>
      <c r="H326" s="1304">
        <v>0</v>
      </c>
      <c r="I326" s="1304">
        <v>0</v>
      </c>
      <c r="J326" s="1304">
        <v>0</v>
      </c>
      <c r="K326" s="1669">
        <f t="shared" si="26"/>
        <v>0</v>
      </c>
      <c r="L326" s="940">
        <v>0</v>
      </c>
    </row>
    <row r="327" spans="1:12">
      <c r="A327" s="1667" t="s">
        <v>903</v>
      </c>
      <c r="B327" s="1668">
        <v>1650</v>
      </c>
      <c r="C327" s="1304">
        <v>0</v>
      </c>
      <c r="D327" s="1304">
        <v>0</v>
      </c>
      <c r="E327" s="1304">
        <v>0</v>
      </c>
      <c r="F327" s="1304">
        <v>0</v>
      </c>
      <c r="G327" s="1304">
        <v>0</v>
      </c>
      <c r="H327" s="1304">
        <v>0</v>
      </c>
      <c r="I327" s="1304">
        <v>0</v>
      </c>
      <c r="J327" s="1304">
        <v>0</v>
      </c>
      <c r="K327" s="1669">
        <f t="shared" si="26"/>
        <v>0</v>
      </c>
      <c r="L327" s="940">
        <v>0</v>
      </c>
    </row>
    <row r="328" spans="1:12">
      <c r="A328" s="1667" t="s">
        <v>660</v>
      </c>
      <c r="B328" s="1668">
        <v>1700</v>
      </c>
      <c r="C328" s="1304">
        <v>0</v>
      </c>
      <c r="D328" s="1304">
        <v>0</v>
      </c>
      <c r="E328" s="1304">
        <v>0</v>
      </c>
      <c r="F328" s="1304">
        <v>0</v>
      </c>
      <c r="G328" s="1304">
        <v>0</v>
      </c>
      <c r="H328" s="1304">
        <v>0</v>
      </c>
      <c r="I328" s="1304">
        <v>0</v>
      </c>
      <c r="J328" s="1304">
        <v>0</v>
      </c>
      <c r="K328" s="1669">
        <f t="shared" si="26"/>
        <v>0</v>
      </c>
      <c r="L328" s="940">
        <v>0</v>
      </c>
    </row>
    <row r="329" spans="1:12">
      <c r="A329" s="1667" t="s">
        <v>984</v>
      </c>
      <c r="B329" s="1668">
        <v>1800</v>
      </c>
      <c r="C329" s="1304">
        <v>0</v>
      </c>
      <c r="D329" s="1304">
        <v>0</v>
      </c>
      <c r="E329" s="1304">
        <v>0</v>
      </c>
      <c r="F329" s="1304">
        <v>0</v>
      </c>
      <c r="G329" s="1304">
        <v>0</v>
      </c>
      <c r="H329" s="1304">
        <v>0</v>
      </c>
      <c r="I329" s="1304">
        <v>0</v>
      </c>
      <c r="J329" s="1304">
        <v>0</v>
      </c>
      <c r="K329" s="1669">
        <f t="shared" si="26"/>
        <v>0</v>
      </c>
      <c r="L329" s="940">
        <v>0</v>
      </c>
    </row>
    <row r="330" spans="1:12">
      <c r="A330" s="1667" t="s">
        <v>117</v>
      </c>
      <c r="B330" s="1668">
        <v>1900</v>
      </c>
      <c r="C330" s="1304">
        <v>0</v>
      </c>
      <c r="D330" s="1304">
        <v>0</v>
      </c>
      <c r="E330" s="1304">
        <v>0</v>
      </c>
      <c r="F330" s="1304">
        <v>0</v>
      </c>
      <c r="G330" s="1304">
        <v>0</v>
      </c>
      <c r="H330" s="1304">
        <v>0</v>
      </c>
      <c r="I330" s="1304">
        <v>0</v>
      </c>
      <c r="J330" s="1304">
        <v>0</v>
      </c>
      <c r="K330" s="1669">
        <f t="shared" si="26"/>
        <v>0</v>
      </c>
      <c r="L330" s="940">
        <v>0</v>
      </c>
    </row>
    <row r="331" spans="1:12">
      <c r="A331" s="1667" t="s">
        <v>674</v>
      </c>
      <c r="B331" s="1668">
        <v>1910</v>
      </c>
      <c r="C331" s="941"/>
      <c r="D331" s="941"/>
      <c r="E331" s="941"/>
      <c r="F331" s="941"/>
      <c r="G331" s="941"/>
      <c r="H331" s="1304">
        <v>0</v>
      </c>
      <c r="I331" s="941"/>
      <c r="J331" s="941"/>
      <c r="K331" s="1669">
        <f t="shared" si="26"/>
        <v>0</v>
      </c>
      <c r="L331" s="940">
        <v>0</v>
      </c>
    </row>
    <row r="332" spans="1:12">
      <c r="A332" s="1667" t="s">
        <v>1515</v>
      </c>
      <c r="B332" s="1668">
        <v>1911</v>
      </c>
      <c r="C332" s="941"/>
      <c r="D332" s="941"/>
      <c r="E332" s="941"/>
      <c r="F332" s="941"/>
      <c r="G332" s="941"/>
      <c r="H332" s="1304">
        <v>0</v>
      </c>
      <c r="I332" s="941"/>
      <c r="J332" s="941"/>
      <c r="K332" s="1669">
        <f t="shared" si="26"/>
        <v>0</v>
      </c>
      <c r="L332" s="940">
        <v>0</v>
      </c>
    </row>
    <row r="333" spans="1:12">
      <c r="A333" s="1667" t="s">
        <v>1516</v>
      </c>
      <c r="B333" s="1668">
        <v>1912</v>
      </c>
      <c r="C333" s="941"/>
      <c r="D333" s="941"/>
      <c r="E333" s="941"/>
      <c r="F333" s="941"/>
      <c r="G333" s="941"/>
      <c r="H333" s="1304">
        <v>0</v>
      </c>
      <c r="I333" s="941"/>
      <c r="J333" s="941"/>
      <c r="K333" s="1669">
        <f t="shared" si="26"/>
        <v>0</v>
      </c>
      <c r="L333" s="940">
        <v>0</v>
      </c>
    </row>
    <row r="334" spans="1:12">
      <c r="A334" s="1667" t="s">
        <v>1517</v>
      </c>
      <c r="B334" s="1668">
        <v>1913</v>
      </c>
      <c r="C334" s="941"/>
      <c r="D334" s="941"/>
      <c r="E334" s="941"/>
      <c r="F334" s="941"/>
      <c r="G334" s="941"/>
      <c r="H334" s="1304">
        <v>0</v>
      </c>
      <c r="I334" s="941"/>
      <c r="J334" s="941"/>
      <c r="K334" s="1669">
        <f t="shared" si="26"/>
        <v>0</v>
      </c>
      <c r="L334" s="940">
        <v>0</v>
      </c>
    </row>
    <row r="335" spans="1:12">
      <c r="A335" s="1667" t="s">
        <v>1518</v>
      </c>
      <c r="B335" s="1668">
        <v>1914</v>
      </c>
      <c r="C335" s="941"/>
      <c r="D335" s="941"/>
      <c r="E335" s="941"/>
      <c r="F335" s="941"/>
      <c r="G335" s="941"/>
      <c r="H335" s="1304">
        <v>0</v>
      </c>
      <c r="I335" s="941"/>
      <c r="J335" s="941"/>
      <c r="K335" s="1669">
        <f t="shared" si="26"/>
        <v>0</v>
      </c>
      <c r="L335" s="940">
        <v>0</v>
      </c>
    </row>
    <row r="336" spans="1:12">
      <c r="A336" s="1667" t="s">
        <v>1519</v>
      </c>
      <c r="B336" s="1668">
        <v>1915</v>
      </c>
      <c r="C336" s="941"/>
      <c r="D336" s="941"/>
      <c r="E336" s="941"/>
      <c r="F336" s="941"/>
      <c r="G336" s="941"/>
      <c r="H336" s="1304">
        <v>0</v>
      </c>
      <c r="I336" s="941"/>
      <c r="J336" s="941"/>
      <c r="K336" s="1669">
        <f t="shared" si="26"/>
        <v>0</v>
      </c>
      <c r="L336" s="940">
        <v>0</v>
      </c>
    </row>
    <row r="337" spans="1:12">
      <c r="A337" s="1667" t="s">
        <v>1520</v>
      </c>
      <c r="B337" s="1668">
        <v>1916</v>
      </c>
      <c r="C337" s="941"/>
      <c r="D337" s="941"/>
      <c r="E337" s="941"/>
      <c r="F337" s="941"/>
      <c r="G337" s="941"/>
      <c r="H337" s="1304">
        <v>0</v>
      </c>
      <c r="I337" s="941"/>
      <c r="J337" s="941"/>
      <c r="K337" s="1669">
        <f t="shared" si="26"/>
        <v>0</v>
      </c>
      <c r="L337" s="940">
        <v>0</v>
      </c>
    </row>
    <row r="338" spans="1:12">
      <c r="A338" s="1667" t="s">
        <v>1521</v>
      </c>
      <c r="B338" s="1668">
        <v>1917</v>
      </c>
      <c r="C338" s="941"/>
      <c r="D338" s="941"/>
      <c r="E338" s="941"/>
      <c r="F338" s="941"/>
      <c r="G338" s="941"/>
      <c r="H338" s="1304">
        <v>0</v>
      </c>
      <c r="I338" s="941"/>
      <c r="J338" s="941"/>
      <c r="K338" s="1669">
        <f t="shared" si="26"/>
        <v>0</v>
      </c>
      <c r="L338" s="940">
        <v>0</v>
      </c>
    </row>
    <row r="339" spans="1:12">
      <c r="A339" s="1667" t="s">
        <v>1522</v>
      </c>
      <c r="B339" s="1668">
        <v>1918</v>
      </c>
      <c r="C339" s="941"/>
      <c r="D339" s="941"/>
      <c r="E339" s="941"/>
      <c r="F339" s="941"/>
      <c r="G339" s="941"/>
      <c r="H339" s="1304">
        <v>0</v>
      </c>
      <c r="I339" s="941"/>
      <c r="J339" s="941"/>
      <c r="K339" s="1669">
        <f t="shared" si="26"/>
        <v>0</v>
      </c>
      <c r="L339" s="940">
        <v>0</v>
      </c>
    </row>
    <row r="340" spans="1:12">
      <c r="A340" s="1667" t="s">
        <v>1523</v>
      </c>
      <c r="B340" s="1668">
        <v>1919</v>
      </c>
      <c r="C340" s="941"/>
      <c r="D340" s="941"/>
      <c r="E340" s="941"/>
      <c r="F340" s="941"/>
      <c r="G340" s="941"/>
      <c r="H340" s="1304">
        <v>0</v>
      </c>
      <c r="I340" s="941"/>
      <c r="J340" s="941"/>
      <c r="K340" s="1669">
        <f t="shared" si="26"/>
        <v>0</v>
      </c>
      <c r="L340" s="940">
        <v>0</v>
      </c>
    </row>
    <row r="341" spans="1:12">
      <c r="A341" s="1667" t="s">
        <v>1524</v>
      </c>
      <c r="B341" s="1670">
        <v>1920</v>
      </c>
      <c r="C341" s="941"/>
      <c r="D341" s="941"/>
      <c r="E341" s="941"/>
      <c r="F341" s="941"/>
      <c r="G341" s="941"/>
      <c r="H341" s="1304">
        <v>0</v>
      </c>
      <c r="I341" s="941"/>
      <c r="J341" s="941"/>
      <c r="K341" s="1669">
        <f t="shared" si="26"/>
        <v>0</v>
      </c>
      <c r="L341" s="940">
        <v>0</v>
      </c>
    </row>
    <row r="342" spans="1:12">
      <c r="A342" s="1667" t="s">
        <v>1525</v>
      </c>
      <c r="B342" s="1670">
        <v>1921</v>
      </c>
      <c r="C342" s="941"/>
      <c r="D342" s="941"/>
      <c r="E342" s="941"/>
      <c r="F342" s="941"/>
      <c r="G342" s="941"/>
      <c r="H342" s="1304">
        <v>0</v>
      </c>
      <c r="I342" s="941"/>
      <c r="J342" s="941"/>
      <c r="K342" s="1669">
        <f t="shared" si="26"/>
        <v>0</v>
      </c>
      <c r="L342" s="940">
        <v>0</v>
      </c>
    </row>
    <row r="343" spans="1:12">
      <c r="A343" s="1671" t="s">
        <v>1526</v>
      </c>
      <c r="B343" s="1672">
        <v>1922</v>
      </c>
      <c r="C343" s="941"/>
      <c r="D343" s="941"/>
      <c r="E343" s="941"/>
      <c r="F343" s="941"/>
      <c r="G343" s="941"/>
      <c r="H343" s="1304">
        <v>0</v>
      </c>
      <c r="I343" s="941"/>
      <c r="J343" s="941"/>
      <c r="K343" s="1669">
        <f t="shared" si="26"/>
        <v>0</v>
      </c>
      <c r="L343" s="940">
        <v>0</v>
      </c>
    </row>
    <row r="344" spans="1:12" ht="15" thickBot="1">
      <c r="A344" s="1673" t="s">
        <v>1548</v>
      </c>
      <c r="B344" s="1674">
        <v>1000</v>
      </c>
      <c r="C344" s="1675">
        <f t="shared" ref="C344:J344" si="27">SUM(C316:C343)</f>
        <v>0</v>
      </c>
      <c r="D344" s="1675">
        <f t="shared" si="27"/>
        <v>0</v>
      </c>
      <c r="E344" s="1675">
        <f t="shared" si="27"/>
        <v>0</v>
      </c>
      <c r="F344" s="1675">
        <f t="shared" si="27"/>
        <v>0</v>
      </c>
      <c r="G344" s="1675">
        <f t="shared" si="27"/>
        <v>0</v>
      </c>
      <c r="H344" s="1675">
        <f t="shared" si="27"/>
        <v>0</v>
      </c>
      <c r="I344" s="1675">
        <f t="shared" si="27"/>
        <v>0</v>
      </c>
      <c r="J344" s="1675">
        <f t="shared" si="27"/>
        <v>0</v>
      </c>
      <c r="K344" s="1676">
        <f t="shared" si="26"/>
        <v>0</v>
      </c>
      <c r="L344" s="1676">
        <f>SUM(L316:L343)</f>
        <v>0</v>
      </c>
    </row>
    <row r="345" spans="1:12" ht="15" thickTop="1">
      <c r="A345" s="1569" t="s">
        <v>1546</v>
      </c>
      <c r="B345" s="1677">
        <v>2000</v>
      </c>
      <c r="C345" s="1569"/>
      <c r="D345" s="1569"/>
      <c r="E345" s="1569"/>
      <c r="F345" s="1569"/>
      <c r="G345" s="1569"/>
      <c r="H345" s="1569"/>
      <c r="I345" s="1569"/>
      <c r="J345" s="1569"/>
      <c r="K345" s="1569"/>
      <c r="L345" s="1678"/>
    </row>
    <row r="346" spans="1:12">
      <c r="A346" s="1679" t="s">
        <v>1527</v>
      </c>
      <c r="B346" s="1680">
        <v>2100</v>
      </c>
      <c r="C346" s="946"/>
      <c r="D346" s="946"/>
      <c r="E346" s="946"/>
      <c r="F346" s="946"/>
      <c r="G346" s="946"/>
      <c r="H346" s="946"/>
      <c r="I346" s="946"/>
      <c r="J346" s="946"/>
      <c r="K346" s="946"/>
      <c r="L346" s="1678"/>
    </row>
    <row r="347" spans="1:12">
      <c r="A347" s="1681" t="s">
        <v>986</v>
      </c>
      <c r="B347" s="1668">
        <v>2110</v>
      </c>
      <c r="C347" s="1304">
        <v>0</v>
      </c>
      <c r="D347" s="1304">
        <v>0</v>
      </c>
      <c r="E347" s="1304">
        <v>0</v>
      </c>
      <c r="F347" s="1304">
        <v>0</v>
      </c>
      <c r="G347" s="1304">
        <v>0</v>
      </c>
      <c r="H347" s="1304">
        <v>0</v>
      </c>
      <c r="I347" s="1304">
        <v>0</v>
      </c>
      <c r="J347" s="1304">
        <v>0</v>
      </c>
      <c r="K347" s="1669">
        <f t="shared" ref="K347:K352" si="28">SUM(C347:J347)</f>
        <v>0</v>
      </c>
      <c r="L347" s="1306">
        <v>0</v>
      </c>
    </row>
    <row r="348" spans="1:12">
      <c r="A348" s="1682" t="s">
        <v>987</v>
      </c>
      <c r="B348" s="1668">
        <v>2120</v>
      </c>
      <c r="C348" s="1304">
        <v>0</v>
      </c>
      <c r="D348" s="1304">
        <v>0</v>
      </c>
      <c r="E348" s="1304">
        <v>0</v>
      </c>
      <c r="F348" s="1304">
        <v>0</v>
      </c>
      <c r="G348" s="1304">
        <v>0</v>
      </c>
      <c r="H348" s="1304">
        <v>0</v>
      </c>
      <c r="I348" s="1304">
        <v>0</v>
      </c>
      <c r="J348" s="1304">
        <v>0</v>
      </c>
      <c r="K348" s="1669">
        <f t="shared" si="28"/>
        <v>0</v>
      </c>
      <c r="L348" s="1306">
        <v>0</v>
      </c>
    </row>
    <row r="349" spans="1:12">
      <c r="A349" s="1682" t="s">
        <v>161</v>
      </c>
      <c r="B349" s="1668">
        <v>2130</v>
      </c>
      <c r="C349" s="1304">
        <v>0</v>
      </c>
      <c r="D349" s="1304">
        <v>0</v>
      </c>
      <c r="E349" s="1304">
        <v>0</v>
      </c>
      <c r="F349" s="1304">
        <v>0</v>
      </c>
      <c r="G349" s="1304">
        <v>0</v>
      </c>
      <c r="H349" s="1304">
        <v>0</v>
      </c>
      <c r="I349" s="1304">
        <v>0</v>
      </c>
      <c r="J349" s="1304">
        <v>0</v>
      </c>
      <c r="K349" s="1669">
        <f t="shared" si="28"/>
        <v>0</v>
      </c>
      <c r="L349" s="1306">
        <v>0</v>
      </c>
    </row>
    <row r="350" spans="1:12">
      <c r="A350" s="1682" t="s">
        <v>162</v>
      </c>
      <c r="B350" s="1668">
        <v>2140</v>
      </c>
      <c r="C350" s="1304">
        <v>0</v>
      </c>
      <c r="D350" s="1304">
        <v>0</v>
      </c>
      <c r="E350" s="1304">
        <v>0</v>
      </c>
      <c r="F350" s="1304">
        <v>0</v>
      </c>
      <c r="G350" s="1304">
        <v>0</v>
      </c>
      <c r="H350" s="1304">
        <v>0</v>
      </c>
      <c r="I350" s="1304">
        <v>0</v>
      </c>
      <c r="J350" s="1304">
        <v>0</v>
      </c>
      <c r="K350" s="1669">
        <f t="shared" si="28"/>
        <v>0</v>
      </c>
      <c r="L350" s="1306">
        <v>0</v>
      </c>
    </row>
    <row r="351" spans="1:12">
      <c r="A351" s="1683" t="s">
        <v>163</v>
      </c>
      <c r="B351" s="1684">
        <v>2150</v>
      </c>
      <c r="C351" s="1304">
        <v>0</v>
      </c>
      <c r="D351" s="1304">
        <v>0</v>
      </c>
      <c r="E351" s="1304">
        <v>0</v>
      </c>
      <c r="F351" s="1304">
        <v>0</v>
      </c>
      <c r="G351" s="1304">
        <v>0</v>
      </c>
      <c r="H351" s="1304">
        <v>0</v>
      </c>
      <c r="I351" s="1304">
        <v>0</v>
      </c>
      <c r="J351" s="1304">
        <v>0</v>
      </c>
      <c r="K351" s="1669">
        <f t="shared" si="28"/>
        <v>0</v>
      </c>
      <c r="L351" s="1306">
        <v>0</v>
      </c>
    </row>
    <row r="352" spans="1:12">
      <c r="A352" s="1685" t="s">
        <v>147</v>
      </c>
      <c r="B352" s="1686">
        <v>2190</v>
      </c>
      <c r="C352" s="1304">
        <v>0</v>
      </c>
      <c r="D352" s="1304">
        <v>0</v>
      </c>
      <c r="E352" s="1304">
        <v>0</v>
      </c>
      <c r="F352" s="1304">
        <v>0</v>
      </c>
      <c r="G352" s="1304">
        <v>0</v>
      </c>
      <c r="H352" s="1304">
        <v>0</v>
      </c>
      <c r="I352" s="1304">
        <v>0</v>
      </c>
      <c r="J352" s="1304">
        <v>0</v>
      </c>
      <c r="K352" s="1669">
        <f t="shared" si="28"/>
        <v>0</v>
      </c>
      <c r="L352" s="1306">
        <v>0</v>
      </c>
    </row>
    <row r="353" spans="1:14" ht="15" thickBot="1">
      <c r="A353" s="1687" t="s">
        <v>1528</v>
      </c>
      <c r="B353" s="1688">
        <v>2100</v>
      </c>
      <c r="C353" s="1689">
        <f>SUM(C347:C352)</f>
        <v>0</v>
      </c>
      <c r="D353" s="1689">
        <f t="shared" ref="D353:K353" si="29">SUM(D347:D352)</f>
        <v>0</v>
      </c>
      <c r="E353" s="1689">
        <f t="shared" si="29"/>
        <v>0</v>
      </c>
      <c r="F353" s="1689">
        <f t="shared" si="29"/>
        <v>0</v>
      </c>
      <c r="G353" s="1689">
        <f t="shared" si="29"/>
        <v>0</v>
      </c>
      <c r="H353" s="1689">
        <f t="shared" si="29"/>
        <v>0</v>
      </c>
      <c r="I353" s="1689">
        <f t="shared" si="29"/>
        <v>0</v>
      </c>
      <c r="J353" s="1689">
        <f t="shared" si="29"/>
        <v>0</v>
      </c>
      <c r="K353" s="1689">
        <f t="shared" si="29"/>
        <v>0</v>
      </c>
      <c r="L353" s="1676">
        <f>SUM(L347:L352)</f>
        <v>0</v>
      </c>
    </row>
    <row r="354" spans="1:14" ht="15" thickTop="1">
      <c r="A354" s="1679" t="s">
        <v>1529</v>
      </c>
      <c r="B354" s="1680">
        <v>2200</v>
      </c>
      <c r="C354" s="946"/>
      <c r="D354" s="946"/>
      <c r="E354" s="946"/>
      <c r="F354" s="946"/>
      <c r="G354" s="946"/>
      <c r="H354" s="946"/>
      <c r="I354" s="946"/>
      <c r="J354" s="946"/>
      <c r="K354" s="946"/>
      <c r="L354" s="1678"/>
    </row>
    <row r="355" spans="1:14">
      <c r="A355" s="1690" t="s">
        <v>742</v>
      </c>
      <c r="B355" s="1691">
        <v>2210</v>
      </c>
      <c r="C355" s="1304">
        <v>0</v>
      </c>
      <c r="D355" s="1304">
        <v>0</v>
      </c>
      <c r="E355" s="1304">
        <v>0</v>
      </c>
      <c r="F355" s="1304">
        <v>0</v>
      </c>
      <c r="G355" s="1304">
        <v>0</v>
      </c>
      <c r="H355" s="1304">
        <v>0</v>
      </c>
      <c r="I355" s="1304">
        <v>0</v>
      </c>
      <c r="J355" s="1304">
        <v>0</v>
      </c>
      <c r="K355" s="1669">
        <f>SUM(C355:J355)</f>
        <v>0</v>
      </c>
      <c r="L355" s="1306">
        <v>0</v>
      </c>
    </row>
    <row r="356" spans="1:14">
      <c r="A356" s="1690" t="s">
        <v>743</v>
      </c>
      <c r="B356" s="1691">
        <v>2220</v>
      </c>
      <c r="C356" s="1304">
        <v>0</v>
      </c>
      <c r="D356" s="1304">
        <v>0</v>
      </c>
      <c r="E356" s="1304">
        <v>0</v>
      </c>
      <c r="F356" s="1304">
        <v>0</v>
      </c>
      <c r="G356" s="1304">
        <v>0</v>
      </c>
      <c r="H356" s="1304">
        <v>0</v>
      </c>
      <c r="I356" s="1304">
        <v>0</v>
      </c>
      <c r="J356" s="1304">
        <v>0</v>
      </c>
      <c r="K356" s="1669">
        <f>SUM(C356:J356)</f>
        <v>0</v>
      </c>
      <c r="L356" s="1306">
        <v>0</v>
      </c>
    </row>
    <row r="357" spans="1:14">
      <c r="A357" s="1690" t="s">
        <v>744</v>
      </c>
      <c r="B357" s="1691">
        <v>2230</v>
      </c>
      <c r="C357" s="1304">
        <v>0</v>
      </c>
      <c r="D357" s="1304">
        <v>0</v>
      </c>
      <c r="E357" s="1304">
        <v>0</v>
      </c>
      <c r="F357" s="1304">
        <v>0</v>
      </c>
      <c r="G357" s="1304">
        <v>0</v>
      </c>
      <c r="H357" s="1304">
        <v>0</v>
      </c>
      <c r="I357" s="1304">
        <v>0</v>
      </c>
      <c r="J357" s="1304">
        <v>0</v>
      </c>
      <c r="K357" s="1669">
        <f>SUM(C357:J357)</f>
        <v>0</v>
      </c>
      <c r="L357" s="1306">
        <v>0</v>
      </c>
    </row>
    <row r="358" spans="1:14" ht="15" thickBot="1">
      <c r="A358" s="1687" t="s">
        <v>504</v>
      </c>
      <c r="B358" s="1692">
        <v>2200</v>
      </c>
      <c r="C358" s="1689">
        <f>SUM(C355:C357)</f>
        <v>0</v>
      </c>
      <c r="D358" s="1689">
        <f t="shared" ref="D358:K358" si="30">SUM(D355:D357)</f>
        <v>0</v>
      </c>
      <c r="E358" s="1689">
        <f t="shared" si="30"/>
        <v>0</v>
      </c>
      <c r="F358" s="1689">
        <f t="shared" si="30"/>
        <v>0</v>
      </c>
      <c r="G358" s="1689">
        <f t="shared" si="30"/>
        <v>0</v>
      </c>
      <c r="H358" s="1689">
        <f t="shared" si="30"/>
        <v>0</v>
      </c>
      <c r="I358" s="1689">
        <f t="shared" si="30"/>
        <v>0</v>
      </c>
      <c r="J358" s="1689">
        <f t="shared" si="30"/>
        <v>0</v>
      </c>
      <c r="K358" s="1689">
        <f t="shared" si="30"/>
        <v>0</v>
      </c>
      <c r="L358" s="1676">
        <f>SUM(L355:L357)</f>
        <v>0</v>
      </c>
    </row>
    <row r="359" spans="1:14" s="1157" customFormat="1" ht="15.75" customHeight="1" thickTop="1">
      <c r="A359" s="1679" t="s">
        <v>552</v>
      </c>
      <c r="B359" s="1579" t="s">
        <v>33</v>
      </c>
      <c r="C359" s="946"/>
      <c r="D359" s="946"/>
      <c r="E359" s="946"/>
      <c r="F359" s="946"/>
      <c r="G359" s="946"/>
      <c r="H359" s="946"/>
      <c r="I359" s="946"/>
      <c r="J359" s="946"/>
      <c r="K359" s="946"/>
      <c r="L359" s="946"/>
      <c r="M359" s="1609"/>
      <c r="N359" s="1609"/>
    </row>
    <row r="360" spans="1:14" s="1157" customFormat="1">
      <c r="A360" s="1690" t="s">
        <v>745</v>
      </c>
      <c r="B360" s="1691">
        <v>2310</v>
      </c>
      <c r="C360" s="950">
        <v>0</v>
      </c>
      <c r="D360" s="950">
        <v>0</v>
      </c>
      <c r="E360" s="950">
        <v>0</v>
      </c>
      <c r="F360" s="950">
        <v>0</v>
      </c>
      <c r="G360" s="950">
        <v>0</v>
      </c>
      <c r="H360" s="950">
        <v>0</v>
      </c>
      <c r="I360" s="940">
        <v>0</v>
      </c>
      <c r="J360" s="940">
        <v>0</v>
      </c>
      <c r="K360" s="1669">
        <f>SUM(C360:J360)</f>
        <v>0</v>
      </c>
      <c r="L360" s="1884">
        <v>0</v>
      </c>
      <c r="M360" s="1609"/>
      <c r="N360" s="1609"/>
    </row>
    <row r="361" spans="1:14" s="1157" customFormat="1">
      <c r="A361" s="1690" t="s">
        <v>746</v>
      </c>
      <c r="B361" s="1691">
        <v>2320</v>
      </c>
      <c r="C361" s="939">
        <v>0</v>
      </c>
      <c r="D361" s="939">
        <v>0</v>
      </c>
      <c r="E361" s="939">
        <v>0</v>
      </c>
      <c r="F361" s="939">
        <v>0</v>
      </c>
      <c r="G361" s="939">
        <v>0</v>
      </c>
      <c r="H361" s="939">
        <v>0</v>
      </c>
      <c r="I361" s="940">
        <v>0</v>
      </c>
      <c r="J361" s="940">
        <v>0</v>
      </c>
      <c r="K361" s="1669">
        <f>SUM(C361:J361)</f>
        <v>0</v>
      </c>
      <c r="L361" s="1885">
        <v>0</v>
      </c>
      <c r="M361" s="1609"/>
      <c r="N361" s="1609"/>
    </row>
    <row r="362" spans="1:14" s="1157" customFormat="1">
      <c r="A362" s="1690" t="s">
        <v>42</v>
      </c>
      <c r="B362" s="1691">
        <v>2330</v>
      </c>
      <c r="C362" s="939">
        <v>0</v>
      </c>
      <c r="D362" s="939">
        <v>0</v>
      </c>
      <c r="E362" s="939">
        <v>0</v>
      </c>
      <c r="F362" s="939">
        <v>0</v>
      </c>
      <c r="G362" s="939">
        <v>0</v>
      </c>
      <c r="H362" s="939">
        <v>0</v>
      </c>
      <c r="I362" s="940">
        <v>0</v>
      </c>
      <c r="J362" s="940">
        <v>0</v>
      </c>
      <c r="K362" s="1669">
        <f>SUM(C362:J362)</f>
        <v>0</v>
      </c>
      <c r="L362" s="1885">
        <v>0</v>
      </c>
      <c r="M362" s="1609"/>
      <c r="N362" s="1609"/>
    </row>
    <row r="363" spans="1:14" s="1157" customFormat="1">
      <c r="A363" s="1693" t="s">
        <v>247</v>
      </c>
      <c r="B363" s="860" t="s">
        <v>237</v>
      </c>
      <c r="C363" s="944">
        <v>0</v>
      </c>
      <c r="D363" s="944">
        <v>0</v>
      </c>
      <c r="E363" s="944">
        <v>114605</v>
      </c>
      <c r="F363" s="944">
        <v>0</v>
      </c>
      <c r="G363" s="944">
        <v>0</v>
      </c>
      <c r="H363" s="944">
        <v>0</v>
      </c>
      <c r="I363" s="944">
        <v>0</v>
      </c>
      <c r="J363" s="944">
        <v>0</v>
      </c>
      <c r="K363" s="1694">
        <f>SUM(C363:J363)</f>
        <v>114605</v>
      </c>
      <c r="L363" s="1886">
        <v>0</v>
      </c>
      <c r="M363" s="1609"/>
      <c r="N363" s="1609"/>
    </row>
    <row r="364" spans="1:14" s="1157" customFormat="1">
      <c r="A364" s="1693" t="s">
        <v>638</v>
      </c>
      <c r="B364" s="860" t="s">
        <v>238</v>
      </c>
      <c r="C364" s="944">
        <v>91004</v>
      </c>
      <c r="D364" s="944">
        <v>14087</v>
      </c>
      <c r="E364" s="944">
        <v>58271</v>
      </c>
      <c r="F364" s="944">
        <v>1412</v>
      </c>
      <c r="G364" s="944">
        <v>0</v>
      </c>
      <c r="H364" s="944">
        <v>0</v>
      </c>
      <c r="I364" s="944">
        <v>0</v>
      </c>
      <c r="J364" s="944">
        <v>0</v>
      </c>
      <c r="K364" s="1694">
        <f t="shared" ref="K364" si="31">SUM(C364:J364)</f>
        <v>164774</v>
      </c>
      <c r="L364" s="1886">
        <v>0</v>
      </c>
      <c r="M364" s="1609"/>
      <c r="N364" s="1609"/>
    </row>
    <row r="365" spans="1:14" s="1157" customFormat="1" ht="12.75" customHeight="1" thickBot="1">
      <c r="A365" s="1695" t="s">
        <v>653</v>
      </c>
      <c r="B365" s="1547" t="s">
        <v>33</v>
      </c>
      <c r="C365" s="958">
        <f>SUM(C360:C364)</f>
        <v>91004</v>
      </c>
      <c r="D365" s="958">
        <f t="shared" ref="D365:J365" si="32">SUM(D360:D364)</f>
        <v>14087</v>
      </c>
      <c r="E365" s="958">
        <f t="shared" si="32"/>
        <v>172876</v>
      </c>
      <c r="F365" s="958">
        <f t="shared" si="32"/>
        <v>1412</v>
      </c>
      <c r="G365" s="958">
        <f t="shared" si="32"/>
        <v>0</v>
      </c>
      <c r="H365" s="958">
        <f t="shared" si="32"/>
        <v>0</v>
      </c>
      <c r="I365" s="958">
        <f t="shared" si="32"/>
        <v>0</v>
      </c>
      <c r="J365" s="958">
        <f t="shared" si="32"/>
        <v>0</v>
      </c>
      <c r="K365" s="958">
        <f>SUM(K360:K364)</f>
        <v>279379</v>
      </c>
      <c r="L365" s="958">
        <f>SUM(L360:L364)</f>
        <v>0</v>
      </c>
      <c r="M365" s="1609"/>
      <c r="N365" s="1609"/>
    </row>
    <row r="366" spans="1:14" s="1157" customFormat="1" ht="12.75" customHeight="1" thickTop="1">
      <c r="A366" s="1679" t="s">
        <v>1530</v>
      </c>
      <c r="B366" s="1579">
        <v>2400</v>
      </c>
      <c r="C366" s="946"/>
      <c r="D366" s="946"/>
      <c r="E366" s="946"/>
      <c r="F366" s="946"/>
      <c r="G366" s="946"/>
      <c r="H366" s="946"/>
      <c r="I366" s="946"/>
      <c r="J366" s="946"/>
      <c r="K366" s="946"/>
      <c r="L366" s="946"/>
      <c r="M366" s="1609"/>
      <c r="N366" s="1609"/>
    </row>
    <row r="367" spans="1:14" s="1157" customFormat="1" ht="12.75" customHeight="1">
      <c r="A367" s="1690" t="s">
        <v>964</v>
      </c>
      <c r="B367" s="1691">
        <v>2410</v>
      </c>
      <c r="C367" s="1303">
        <v>0</v>
      </c>
      <c r="D367" s="1303">
        <v>0</v>
      </c>
      <c r="E367" s="1303">
        <v>0</v>
      </c>
      <c r="F367" s="1303">
        <v>0</v>
      </c>
      <c r="G367" s="1303">
        <v>0</v>
      </c>
      <c r="H367" s="1303">
        <v>0</v>
      </c>
      <c r="I367" s="1303">
        <v>0</v>
      </c>
      <c r="J367" s="1303">
        <v>0</v>
      </c>
      <c r="K367" s="1696">
        <f>SUM(C367:J367)</f>
        <v>0</v>
      </c>
      <c r="L367" s="940">
        <v>0</v>
      </c>
      <c r="M367" s="1609"/>
      <c r="N367" s="1609"/>
    </row>
    <row r="368" spans="1:14" s="1157" customFormat="1" ht="12.75" customHeight="1">
      <c r="A368" s="1697" t="s">
        <v>1531</v>
      </c>
      <c r="B368" s="1698">
        <v>2490</v>
      </c>
      <c r="C368" s="1303">
        <v>0</v>
      </c>
      <c r="D368" s="1303">
        <v>0</v>
      </c>
      <c r="E368" s="1303">
        <v>0</v>
      </c>
      <c r="F368" s="1303">
        <v>0</v>
      </c>
      <c r="G368" s="1303">
        <v>0</v>
      </c>
      <c r="H368" s="1303">
        <v>0</v>
      </c>
      <c r="I368" s="1303">
        <v>0</v>
      </c>
      <c r="J368" s="1303">
        <v>0</v>
      </c>
      <c r="K368" s="1696">
        <f>SUM(C368:J368)</f>
        <v>0</v>
      </c>
      <c r="L368" s="940">
        <v>0</v>
      </c>
      <c r="M368" s="1609"/>
      <c r="N368" s="1609"/>
    </row>
    <row r="369" spans="1:14" s="1157" customFormat="1" ht="12.75" customHeight="1" thickBot="1">
      <c r="A369" s="1687" t="s">
        <v>220</v>
      </c>
      <c r="B369" s="1699">
        <v>2400</v>
      </c>
      <c r="C369" s="1700">
        <f>SUM(C367:C368)</f>
        <v>0</v>
      </c>
      <c r="D369" s="1700">
        <f t="shared" ref="D369:J369" si="33">SUM(D367:D368)</f>
        <v>0</v>
      </c>
      <c r="E369" s="1700">
        <f t="shared" si="33"/>
        <v>0</v>
      </c>
      <c r="F369" s="1700">
        <f t="shared" si="33"/>
        <v>0</v>
      </c>
      <c r="G369" s="1700">
        <f t="shared" si="33"/>
        <v>0</v>
      </c>
      <c r="H369" s="1700">
        <f t="shared" si="33"/>
        <v>0</v>
      </c>
      <c r="I369" s="1700">
        <f t="shared" si="33"/>
        <v>0</v>
      </c>
      <c r="J369" s="1700">
        <f t="shared" si="33"/>
        <v>0</v>
      </c>
      <c r="K369" s="1701">
        <f>SUM(K367:K368)</f>
        <v>0</v>
      </c>
      <c r="L369" s="958">
        <f>SUM(L367:L368)</f>
        <v>0</v>
      </c>
      <c r="M369" s="1609"/>
      <c r="N369" s="1609"/>
    </row>
    <row r="370" spans="1:14" s="1157" customFormat="1" ht="12.75" customHeight="1" thickTop="1">
      <c r="A370" s="1679" t="s">
        <v>1532</v>
      </c>
      <c r="B370" s="1579">
        <v>2500</v>
      </c>
      <c r="C370" s="946"/>
      <c r="D370" s="946"/>
      <c r="E370" s="946"/>
      <c r="F370" s="946"/>
      <c r="G370" s="946"/>
      <c r="H370" s="946"/>
      <c r="I370" s="946"/>
      <c r="J370" s="946"/>
      <c r="K370" s="946"/>
      <c r="L370" s="946"/>
      <c r="M370" s="1609"/>
      <c r="N370" s="1609"/>
    </row>
    <row r="371" spans="1:14" s="1157" customFormat="1" ht="12.75" customHeight="1">
      <c r="A371" s="1702" t="s">
        <v>965</v>
      </c>
      <c r="B371" s="1703">
        <v>2510</v>
      </c>
      <c r="C371" s="1303">
        <v>0</v>
      </c>
      <c r="D371" s="1303">
        <v>0</v>
      </c>
      <c r="E371" s="1303">
        <v>0</v>
      </c>
      <c r="F371" s="1303">
        <v>0</v>
      </c>
      <c r="G371" s="1303">
        <v>0</v>
      </c>
      <c r="H371" s="1303">
        <v>0</v>
      </c>
      <c r="I371" s="1303">
        <v>0</v>
      </c>
      <c r="J371" s="1303">
        <v>0</v>
      </c>
      <c r="K371" s="1696">
        <f t="shared" ref="K371:K376" si="34">SUM(C371:J371)</f>
        <v>0</v>
      </c>
      <c r="L371" s="940">
        <v>0</v>
      </c>
      <c r="M371" s="1609"/>
      <c r="N371" s="1609"/>
    </row>
    <row r="372" spans="1:14" s="1157" customFormat="1" ht="12.75" customHeight="1">
      <c r="A372" s="1702" t="s">
        <v>409</v>
      </c>
      <c r="B372" s="1703">
        <v>2520</v>
      </c>
      <c r="C372" s="1303">
        <v>0</v>
      </c>
      <c r="D372" s="1303">
        <v>0</v>
      </c>
      <c r="E372" s="1303">
        <v>0</v>
      </c>
      <c r="F372" s="1303">
        <v>0</v>
      </c>
      <c r="G372" s="1303">
        <v>0</v>
      </c>
      <c r="H372" s="1303">
        <v>0</v>
      </c>
      <c r="I372" s="1303">
        <v>0</v>
      </c>
      <c r="J372" s="1303">
        <v>0</v>
      </c>
      <c r="K372" s="1696">
        <f t="shared" si="34"/>
        <v>0</v>
      </c>
      <c r="L372" s="940">
        <v>0</v>
      </c>
      <c r="M372" s="1609"/>
      <c r="N372" s="1609"/>
    </row>
    <row r="373" spans="1:14" s="1157" customFormat="1" ht="12.75" customHeight="1">
      <c r="A373" s="1702" t="s">
        <v>160</v>
      </c>
      <c r="B373" s="1703">
        <v>2540</v>
      </c>
      <c r="C373" s="1303">
        <v>0</v>
      </c>
      <c r="D373" s="1303">
        <v>0</v>
      </c>
      <c r="E373" s="1303">
        <v>0</v>
      </c>
      <c r="F373" s="1303">
        <v>0</v>
      </c>
      <c r="G373" s="1303">
        <v>0</v>
      </c>
      <c r="H373" s="1303">
        <v>0</v>
      </c>
      <c r="I373" s="1303">
        <v>0</v>
      </c>
      <c r="J373" s="1303">
        <v>0</v>
      </c>
      <c r="K373" s="1696">
        <f t="shared" si="34"/>
        <v>0</v>
      </c>
      <c r="L373" s="940">
        <v>0</v>
      </c>
      <c r="M373" s="1609"/>
      <c r="N373" s="1609"/>
    </row>
    <row r="374" spans="1:14" s="1157" customFormat="1" ht="12.75" customHeight="1">
      <c r="A374" s="1702" t="s">
        <v>872</v>
      </c>
      <c r="B374" s="1703">
        <v>2550</v>
      </c>
      <c r="C374" s="1303">
        <v>0</v>
      </c>
      <c r="D374" s="1303">
        <v>0</v>
      </c>
      <c r="E374" s="1303">
        <v>0</v>
      </c>
      <c r="F374" s="1303">
        <v>0</v>
      </c>
      <c r="G374" s="1303">
        <v>0</v>
      </c>
      <c r="H374" s="1303">
        <v>0</v>
      </c>
      <c r="I374" s="1303">
        <v>0</v>
      </c>
      <c r="J374" s="1303">
        <v>0</v>
      </c>
      <c r="K374" s="1696">
        <f t="shared" si="34"/>
        <v>0</v>
      </c>
      <c r="L374" s="940">
        <v>0</v>
      </c>
      <c r="M374" s="1609"/>
      <c r="N374" s="1609"/>
    </row>
    <row r="375" spans="1:14" s="1157" customFormat="1" ht="12.75" customHeight="1">
      <c r="A375" s="1702" t="s">
        <v>98</v>
      </c>
      <c r="B375" s="1703">
        <v>2560</v>
      </c>
      <c r="C375" s="1303">
        <v>0</v>
      </c>
      <c r="D375" s="1303">
        <v>0</v>
      </c>
      <c r="E375" s="1303">
        <v>0</v>
      </c>
      <c r="F375" s="1303">
        <v>0</v>
      </c>
      <c r="G375" s="1303">
        <v>0</v>
      </c>
      <c r="H375" s="1303">
        <v>0</v>
      </c>
      <c r="I375" s="1303">
        <v>0</v>
      </c>
      <c r="J375" s="1303">
        <v>0</v>
      </c>
      <c r="K375" s="1696">
        <f t="shared" si="34"/>
        <v>0</v>
      </c>
      <c r="L375" s="940">
        <v>0</v>
      </c>
      <c r="M375" s="1609"/>
      <c r="N375" s="1609"/>
    </row>
    <row r="376" spans="1:14" s="1157" customFormat="1" ht="12.75" customHeight="1">
      <c r="A376" s="1702" t="s">
        <v>99</v>
      </c>
      <c r="B376" s="1703">
        <v>2570</v>
      </c>
      <c r="C376" s="1303">
        <v>0</v>
      </c>
      <c r="D376" s="1303">
        <v>0</v>
      </c>
      <c r="E376" s="1303">
        <v>0</v>
      </c>
      <c r="F376" s="1303">
        <v>0</v>
      </c>
      <c r="G376" s="1303">
        <v>0</v>
      </c>
      <c r="H376" s="1303">
        <v>0</v>
      </c>
      <c r="I376" s="1303">
        <v>0</v>
      </c>
      <c r="J376" s="1303">
        <v>0</v>
      </c>
      <c r="K376" s="1696">
        <f t="shared" si="34"/>
        <v>0</v>
      </c>
      <c r="L376" s="940">
        <v>0</v>
      </c>
      <c r="M376" s="1609"/>
      <c r="N376" s="1609"/>
    </row>
    <row r="377" spans="1:14" s="1157" customFormat="1" ht="12.75" customHeight="1" thickBot="1">
      <c r="A377" s="1704" t="s">
        <v>655</v>
      </c>
      <c r="B377" s="1705">
        <v>2500</v>
      </c>
      <c r="C377" s="1706">
        <f>SUM(C371:C376)</f>
        <v>0</v>
      </c>
      <c r="D377" s="1706">
        <f t="shared" ref="D377:K377" si="35">SUM(D371:D376)</f>
        <v>0</v>
      </c>
      <c r="E377" s="1706">
        <f t="shared" si="35"/>
        <v>0</v>
      </c>
      <c r="F377" s="1706">
        <f t="shared" si="35"/>
        <v>0</v>
      </c>
      <c r="G377" s="1706">
        <f t="shared" si="35"/>
        <v>0</v>
      </c>
      <c r="H377" s="1706">
        <f t="shared" si="35"/>
        <v>0</v>
      </c>
      <c r="I377" s="1706">
        <f t="shared" si="35"/>
        <v>0</v>
      </c>
      <c r="J377" s="1706">
        <f t="shared" si="35"/>
        <v>0</v>
      </c>
      <c r="K377" s="1706">
        <f t="shared" si="35"/>
        <v>0</v>
      </c>
      <c r="L377" s="963">
        <f>SUM(L371:L376)</f>
        <v>0</v>
      </c>
      <c r="M377" s="1609"/>
      <c r="N377" s="1609"/>
    </row>
    <row r="378" spans="1:14" s="1157" customFormat="1" ht="12.75" customHeight="1" thickTop="1">
      <c r="A378" s="1679" t="s">
        <v>1533</v>
      </c>
      <c r="B378" s="1579" t="s">
        <v>36</v>
      </c>
      <c r="C378" s="946"/>
      <c r="D378" s="946"/>
      <c r="E378" s="946"/>
      <c r="F378" s="946"/>
      <c r="G378" s="946"/>
      <c r="H378" s="946"/>
      <c r="I378" s="946"/>
      <c r="J378" s="946"/>
      <c r="K378" s="946"/>
      <c r="L378" s="946"/>
      <c r="M378" s="1609"/>
      <c r="N378" s="1609"/>
    </row>
    <row r="379" spans="1:14" s="1157" customFormat="1" ht="12.75" customHeight="1">
      <c r="A379" s="1702" t="s">
        <v>957</v>
      </c>
      <c r="B379" s="1703">
        <v>2610</v>
      </c>
      <c r="C379" s="1303">
        <v>0</v>
      </c>
      <c r="D379" s="1303">
        <v>0</v>
      </c>
      <c r="E379" s="1303">
        <v>0</v>
      </c>
      <c r="F379" s="1303">
        <v>0</v>
      </c>
      <c r="G379" s="1303">
        <v>0</v>
      </c>
      <c r="H379" s="1303">
        <v>0</v>
      </c>
      <c r="I379" s="1303">
        <v>0</v>
      </c>
      <c r="J379" s="1303">
        <v>0</v>
      </c>
      <c r="K379" s="1696">
        <f>SUM(C379:J379)</f>
        <v>0</v>
      </c>
      <c r="L379" s="940">
        <v>0</v>
      </c>
      <c r="M379" s="1609"/>
      <c r="N379" s="1609"/>
    </row>
    <row r="380" spans="1:14" s="1157" customFormat="1" ht="12.75" customHeight="1">
      <c r="A380" s="1702" t="s">
        <v>1534</v>
      </c>
      <c r="B380" s="1703">
        <v>2620</v>
      </c>
      <c r="C380" s="1303">
        <v>0</v>
      </c>
      <c r="D380" s="1303">
        <v>0</v>
      </c>
      <c r="E380" s="1303">
        <v>0</v>
      </c>
      <c r="F380" s="1303">
        <v>0</v>
      </c>
      <c r="G380" s="1303">
        <v>0</v>
      </c>
      <c r="H380" s="1303">
        <v>0</v>
      </c>
      <c r="I380" s="1303">
        <v>0</v>
      </c>
      <c r="J380" s="1303">
        <v>0</v>
      </c>
      <c r="K380" s="1696">
        <f t="shared" ref="K380:K383" si="36">SUM(C380:J380)</f>
        <v>0</v>
      </c>
      <c r="L380" s="940">
        <v>0</v>
      </c>
      <c r="M380" s="1609"/>
      <c r="N380" s="1609"/>
    </row>
    <row r="381" spans="1:14" s="1157" customFormat="1" ht="12.75" customHeight="1">
      <c r="A381" s="1702" t="s">
        <v>958</v>
      </c>
      <c r="B381" s="1703">
        <v>2630</v>
      </c>
      <c r="C381" s="1303">
        <v>0</v>
      </c>
      <c r="D381" s="1303">
        <v>0</v>
      </c>
      <c r="E381" s="1303">
        <v>0</v>
      </c>
      <c r="F381" s="1303">
        <v>0</v>
      </c>
      <c r="G381" s="1303">
        <v>0</v>
      </c>
      <c r="H381" s="1303">
        <v>0</v>
      </c>
      <c r="I381" s="1303">
        <v>0</v>
      </c>
      <c r="J381" s="1303">
        <v>0</v>
      </c>
      <c r="K381" s="1696">
        <f t="shared" si="36"/>
        <v>0</v>
      </c>
      <c r="L381" s="940">
        <v>0</v>
      </c>
      <c r="M381" s="1609"/>
      <c r="N381" s="1609"/>
    </row>
    <row r="382" spans="1:14" s="1157" customFormat="1" ht="12.75" customHeight="1">
      <c r="A382" s="1702" t="s">
        <v>349</v>
      </c>
      <c r="B382" s="1703">
        <v>2640</v>
      </c>
      <c r="C382" s="1303">
        <v>0</v>
      </c>
      <c r="D382" s="1303">
        <v>0</v>
      </c>
      <c r="E382" s="1303">
        <v>0</v>
      </c>
      <c r="F382" s="1303">
        <v>0</v>
      </c>
      <c r="G382" s="1303">
        <v>0</v>
      </c>
      <c r="H382" s="1303">
        <v>0</v>
      </c>
      <c r="I382" s="1303">
        <v>0</v>
      </c>
      <c r="J382" s="1303">
        <v>0</v>
      </c>
      <c r="K382" s="1696">
        <f t="shared" si="36"/>
        <v>0</v>
      </c>
      <c r="L382" s="940">
        <v>0</v>
      </c>
      <c r="M382" s="1609"/>
      <c r="N382" s="1609"/>
    </row>
    <row r="383" spans="1:14" s="1157" customFormat="1" ht="12.75" customHeight="1">
      <c r="A383" s="1702" t="s">
        <v>350</v>
      </c>
      <c r="B383" s="1703">
        <v>2660</v>
      </c>
      <c r="C383" s="1303">
        <v>0</v>
      </c>
      <c r="D383" s="1303">
        <v>0</v>
      </c>
      <c r="E383" s="1303">
        <v>0</v>
      </c>
      <c r="F383" s="1303">
        <v>0</v>
      </c>
      <c r="G383" s="1303">
        <v>0</v>
      </c>
      <c r="H383" s="1303">
        <v>0</v>
      </c>
      <c r="I383" s="1303">
        <v>0</v>
      </c>
      <c r="J383" s="1303">
        <v>0</v>
      </c>
      <c r="K383" s="1696">
        <f t="shared" si="36"/>
        <v>0</v>
      </c>
      <c r="L383" s="940">
        <v>0</v>
      </c>
      <c r="M383" s="1609"/>
      <c r="N383" s="1609"/>
    </row>
    <row r="384" spans="1:14" s="1157" customFormat="1" ht="12.75" customHeight="1" thickBot="1">
      <c r="A384" s="1704" t="s">
        <v>37</v>
      </c>
      <c r="B384" s="1707">
        <v>2600</v>
      </c>
      <c r="C384" s="1708">
        <f>SUM(C379:C383)</f>
        <v>0</v>
      </c>
      <c r="D384" s="1708">
        <f t="shared" ref="D384:J384" si="37">SUM(D379:D383)</f>
        <v>0</v>
      </c>
      <c r="E384" s="1708">
        <f t="shared" si="37"/>
        <v>0</v>
      </c>
      <c r="F384" s="1708">
        <f t="shared" si="37"/>
        <v>0</v>
      </c>
      <c r="G384" s="1708">
        <f t="shared" si="37"/>
        <v>0</v>
      </c>
      <c r="H384" s="1708">
        <f t="shared" si="37"/>
        <v>0</v>
      </c>
      <c r="I384" s="1708">
        <f t="shared" si="37"/>
        <v>0</v>
      </c>
      <c r="J384" s="1708">
        <f t="shared" si="37"/>
        <v>0</v>
      </c>
      <c r="K384" s="1708">
        <f>SUM(K379:K383)</f>
        <v>0</v>
      </c>
      <c r="L384" s="963">
        <f>SUM(L379:L383)</f>
        <v>0</v>
      </c>
      <c r="M384" s="1609"/>
      <c r="N384" s="1609"/>
    </row>
    <row r="385" spans="1:14" s="1157" customFormat="1" ht="12.75" customHeight="1" thickTop="1">
      <c r="A385" s="1679" t="s">
        <v>1535</v>
      </c>
      <c r="B385" s="1579">
        <v>2900</v>
      </c>
      <c r="C385" s="1303">
        <v>0</v>
      </c>
      <c r="D385" s="1303">
        <v>0</v>
      </c>
      <c r="E385" s="1303">
        <v>0</v>
      </c>
      <c r="F385" s="1303">
        <v>0</v>
      </c>
      <c r="G385" s="1303">
        <v>0</v>
      </c>
      <c r="H385" s="1303">
        <v>0</v>
      </c>
      <c r="I385" s="1303">
        <v>0</v>
      </c>
      <c r="J385" s="1303">
        <v>0</v>
      </c>
      <c r="K385" s="1709">
        <f>SUM(C385:J385)</f>
        <v>0</v>
      </c>
      <c r="L385" s="940">
        <v>0</v>
      </c>
      <c r="M385" s="1609"/>
      <c r="N385" s="1609"/>
    </row>
    <row r="386" spans="1:14" s="1157" customFormat="1" ht="12.75" customHeight="1" thickBot="1">
      <c r="A386" s="1704" t="s">
        <v>739</v>
      </c>
      <c r="B386" s="1710">
        <v>2000</v>
      </c>
      <c r="C386" s="1708">
        <f t="shared" ref="C386:J386" si="38">SUM(C353,C358,C365,C369,C377,C384,C385)</f>
        <v>91004</v>
      </c>
      <c r="D386" s="1708">
        <f t="shared" si="38"/>
        <v>14087</v>
      </c>
      <c r="E386" s="1708">
        <f t="shared" si="38"/>
        <v>172876</v>
      </c>
      <c r="F386" s="1708">
        <f t="shared" si="38"/>
        <v>1412</v>
      </c>
      <c r="G386" s="1708">
        <f t="shared" si="38"/>
        <v>0</v>
      </c>
      <c r="H386" s="1708">
        <f t="shared" si="38"/>
        <v>0</v>
      </c>
      <c r="I386" s="1708">
        <f t="shared" si="38"/>
        <v>0</v>
      </c>
      <c r="J386" s="1708">
        <f t="shared" si="38"/>
        <v>0</v>
      </c>
      <c r="K386" s="1711">
        <f>SUM(C386:J386)</f>
        <v>279379</v>
      </c>
      <c r="L386" s="963">
        <f>SUM(L353,L358,L365,L369,L377,L384,L385)</f>
        <v>0</v>
      </c>
      <c r="M386" s="1609"/>
      <c r="N386" s="1609"/>
    </row>
    <row r="387" spans="1:14" s="1157" customFormat="1" ht="12.75" customHeight="1" thickTop="1" thickBot="1">
      <c r="A387" s="1569" t="s">
        <v>1547</v>
      </c>
      <c r="B387" s="1568">
        <v>3000</v>
      </c>
      <c r="C387" s="1303">
        <v>0</v>
      </c>
      <c r="D387" s="1303">
        <v>0</v>
      </c>
      <c r="E387" s="1303">
        <v>0</v>
      </c>
      <c r="F387" s="1303">
        <v>0</v>
      </c>
      <c r="G387" s="1303">
        <v>0</v>
      </c>
      <c r="H387" s="1303">
        <v>0</v>
      </c>
      <c r="I387" s="1303">
        <v>0</v>
      </c>
      <c r="J387" s="1303">
        <v>0</v>
      </c>
      <c r="K387" s="1712">
        <f>SUM(C387:J387)</f>
        <v>0</v>
      </c>
      <c r="L387" s="940">
        <v>0</v>
      </c>
      <c r="M387" s="1609"/>
      <c r="N387" s="1609"/>
    </row>
    <row r="388" spans="1:14" s="1157" customFormat="1" ht="12.75" customHeight="1" thickTop="1" thickBot="1">
      <c r="A388" s="1569" t="s">
        <v>1392</v>
      </c>
      <c r="B388" s="1568" t="s">
        <v>783</v>
      </c>
      <c r="C388" s="1713"/>
      <c r="D388" s="1713"/>
      <c r="E388" s="1713"/>
      <c r="F388" s="1713"/>
      <c r="G388" s="1713"/>
      <c r="H388" s="1713"/>
      <c r="I388" s="1713"/>
      <c r="J388" s="1713"/>
      <c r="K388" s="1713"/>
      <c r="L388" s="1713"/>
      <c r="M388" s="1609"/>
      <c r="N388" s="1609"/>
    </row>
    <row r="389" spans="1:14" s="1157" customFormat="1" ht="12.75" customHeight="1" thickTop="1">
      <c r="A389" s="1679" t="s">
        <v>1536</v>
      </c>
      <c r="B389" s="1579"/>
      <c r="C389" s="946"/>
      <c r="D389" s="946"/>
      <c r="E389" s="946"/>
      <c r="F389" s="946"/>
      <c r="G389" s="946"/>
      <c r="H389" s="946"/>
      <c r="I389" s="946"/>
      <c r="J389" s="946"/>
      <c r="K389" s="946"/>
      <c r="L389" s="1713"/>
      <c r="M389" s="1609"/>
      <c r="N389" s="1609"/>
    </row>
    <row r="390" spans="1:14" s="1157" customFormat="1" ht="12.75" customHeight="1">
      <c r="A390" s="1702" t="s">
        <v>440</v>
      </c>
      <c r="B390" s="1703">
        <v>4110</v>
      </c>
      <c r="C390" s="946"/>
      <c r="D390" s="946"/>
      <c r="E390" s="1307">
        <v>0</v>
      </c>
      <c r="F390" s="946"/>
      <c r="G390" s="946"/>
      <c r="H390" s="1307">
        <v>0</v>
      </c>
      <c r="I390" s="946"/>
      <c r="J390" s="946"/>
      <c r="K390" s="1666">
        <f t="shared" ref="K390:K395" si="39">SUM(C390:J390)</f>
        <v>0</v>
      </c>
      <c r="L390" s="947">
        <v>0</v>
      </c>
      <c r="M390" s="1609"/>
      <c r="N390" s="1609"/>
    </row>
    <row r="391" spans="1:14" s="1157" customFormat="1" ht="12.75" customHeight="1">
      <c r="A391" s="1714" t="s">
        <v>251</v>
      </c>
      <c r="B391" s="1715">
        <v>4120</v>
      </c>
      <c r="C391" s="946"/>
      <c r="D391" s="946"/>
      <c r="E391" s="1307">
        <v>0</v>
      </c>
      <c r="F391" s="946"/>
      <c r="G391" s="946"/>
      <c r="H391" s="1307">
        <v>0</v>
      </c>
      <c r="I391" s="946"/>
      <c r="J391" s="946"/>
      <c r="K391" s="1669">
        <f t="shared" si="39"/>
        <v>0</v>
      </c>
      <c r="L391" s="947">
        <v>0</v>
      </c>
      <c r="M391" s="1609"/>
      <c r="N391" s="1609"/>
    </row>
    <row r="392" spans="1:14" s="1157" customFormat="1" ht="12.75" customHeight="1">
      <c r="A392" s="1716" t="s">
        <v>252</v>
      </c>
      <c r="B392" s="1717">
        <v>4130</v>
      </c>
      <c r="C392" s="946"/>
      <c r="D392" s="946"/>
      <c r="E392" s="1307">
        <v>0</v>
      </c>
      <c r="F392" s="946"/>
      <c r="G392" s="946"/>
      <c r="H392" s="1307">
        <v>0</v>
      </c>
      <c r="I392" s="946"/>
      <c r="J392" s="946"/>
      <c r="K392" s="1669">
        <f t="shared" si="39"/>
        <v>0</v>
      </c>
      <c r="L392" s="947">
        <v>0</v>
      </c>
      <c r="M392" s="1609"/>
      <c r="N392" s="1609"/>
    </row>
    <row r="393" spans="1:14" s="1157" customFormat="1" ht="12.75" customHeight="1">
      <c r="A393" s="1716" t="s">
        <v>633</v>
      </c>
      <c r="B393" s="1717">
        <v>4140</v>
      </c>
      <c r="C393" s="946"/>
      <c r="D393" s="946"/>
      <c r="E393" s="1307">
        <v>0</v>
      </c>
      <c r="F393" s="946"/>
      <c r="G393" s="946"/>
      <c r="H393" s="1307">
        <v>0</v>
      </c>
      <c r="I393" s="946"/>
      <c r="J393" s="946"/>
      <c r="K393" s="1669">
        <f t="shared" si="39"/>
        <v>0</v>
      </c>
      <c r="L393" s="947">
        <v>0</v>
      </c>
      <c r="M393" s="1609"/>
      <c r="N393" s="1609"/>
    </row>
    <row r="394" spans="1:14" s="1157" customFormat="1" ht="12.75" customHeight="1">
      <c r="A394" s="1716" t="s">
        <v>85</v>
      </c>
      <c r="B394" s="1717">
        <v>4170</v>
      </c>
      <c r="C394" s="946"/>
      <c r="D394" s="946"/>
      <c r="E394" s="1307">
        <v>0</v>
      </c>
      <c r="F394" s="946"/>
      <c r="G394" s="946"/>
      <c r="H394" s="1307">
        <v>0</v>
      </c>
      <c r="I394" s="946"/>
      <c r="J394" s="946"/>
      <c r="K394" s="1669">
        <f t="shared" si="39"/>
        <v>0</v>
      </c>
      <c r="L394" s="947">
        <v>0</v>
      </c>
      <c r="M394" s="1609"/>
      <c r="N394" s="1609"/>
    </row>
    <row r="395" spans="1:14" s="1157" customFormat="1" ht="12.75" customHeight="1">
      <c r="A395" s="1718" t="s">
        <v>1537</v>
      </c>
      <c r="B395" s="1719">
        <v>4190</v>
      </c>
      <c r="C395" s="946"/>
      <c r="D395" s="946"/>
      <c r="E395" s="1307">
        <v>0</v>
      </c>
      <c r="F395" s="946"/>
      <c r="G395" s="946"/>
      <c r="H395" s="1307">
        <v>0</v>
      </c>
      <c r="I395" s="946"/>
      <c r="J395" s="946"/>
      <c r="K395" s="1669">
        <f t="shared" si="39"/>
        <v>0</v>
      </c>
      <c r="L395" s="947">
        <v>0</v>
      </c>
      <c r="M395" s="1609"/>
      <c r="N395" s="1609"/>
    </row>
    <row r="396" spans="1:14" s="1157" customFormat="1" ht="12.75" customHeight="1" thickBot="1">
      <c r="A396" s="1720" t="s">
        <v>1538</v>
      </c>
      <c r="B396" s="1721">
        <v>4100</v>
      </c>
      <c r="C396" s="946"/>
      <c r="D396" s="946"/>
      <c r="E396" s="1722">
        <f>SUM(E390:E395)</f>
        <v>0</v>
      </c>
      <c r="F396" s="946"/>
      <c r="G396" s="946"/>
      <c r="H396" s="1723">
        <f>SUM(H390:H395)</f>
        <v>0</v>
      </c>
      <c r="I396" s="946"/>
      <c r="J396" s="946"/>
      <c r="K396" s="1723">
        <f>SUM(K390:K395)</f>
        <v>0</v>
      </c>
      <c r="L396" s="963">
        <f>SUM(L390:L395)</f>
        <v>0</v>
      </c>
      <c r="M396" s="1609"/>
      <c r="N396" s="1609"/>
    </row>
    <row r="397" spans="1:14" s="1157" customFormat="1" ht="12.75" customHeight="1" thickTop="1">
      <c r="A397" s="1724" t="s">
        <v>213</v>
      </c>
      <c r="B397" s="1725">
        <v>4210</v>
      </c>
      <c r="C397" s="946"/>
      <c r="D397" s="946"/>
      <c r="E397" s="946"/>
      <c r="F397" s="946"/>
      <c r="G397" s="946"/>
      <c r="H397" s="1307">
        <v>0</v>
      </c>
      <c r="I397" s="946"/>
      <c r="J397" s="946"/>
      <c r="K397" s="1666">
        <f t="shared" ref="K397:K403" si="40">SUM(C397:J397)</f>
        <v>0</v>
      </c>
      <c r="L397" s="947">
        <v>0</v>
      </c>
      <c r="M397" s="1609"/>
      <c r="N397" s="1609"/>
    </row>
    <row r="398" spans="1:14" s="1157" customFormat="1" ht="12.75" customHeight="1">
      <c r="A398" s="1726" t="s">
        <v>635</v>
      </c>
      <c r="B398" s="1727">
        <v>4220</v>
      </c>
      <c r="C398" s="946"/>
      <c r="D398" s="946"/>
      <c r="E398" s="946"/>
      <c r="F398" s="946"/>
      <c r="G398" s="946"/>
      <c r="H398" s="1307">
        <v>0</v>
      </c>
      <c r="I398" s="946"/>
      <c r="J398" s="946"/>
      <c r="K398" s="1666">
        <f t="shared" si="40"/>
        <v>0</v>
      </c>
      <c r="L398" s="947">
        <v>0</v>
      </c>
      <c r="M398" s="1609"/>
      <c r="N398" s="1609"/>
    </row>
    <row r="399" spans="1:14" s="1157" customFormat="1" ht="12.75" customHeight="1">
      <c r="A399" s="1728" t="s">
        <v>636</v>
      </c>
      <c r="B399" s="1727">
        <v>4230</v>
      </c>
      <c r="C399" s="946"/>
      <c r="D399" s="946"/>
      <c r="E399" s="946"/>
      <c r="F399" s="946"/>
      <c r="G399" s="946"/>
      <c r="H399" s="1307">
        <v>0</v>
      </c>
      <c r="I399" s="946"/>
      <c r="J399" s="946"/>
      <c r="K399" s="1666">
        <f t="shared" si="40"/>
        <v>0</v>
      </c>
      <c r="L399" s="947">
        <v>0</v>
      </c>
      <c r="M399" s="1609"/>
      <c r="N399" s="1609"/>
    </row>
    <row r="400" spans="1:14" s="1157" customFormat="1" ht="12.75" customHeight="1">
      <c r="A400" s="1726" t="s">
        <v>699</v>
      </c>
      <c r="B400" s="1727">
        <v>4240</v>
      </c>
      <c r="C400" s="946"/>
      <c r="D400" s="946"/>
      <c r="E400" s="946"/>
      <c r="F400" s="946"/>
      <c r="G400" s="946"/>
      <c r="H400" s="1307">
        <v>0</v>
      </c>
      <c r="I400" s="946"/>
      <c r="J400" s="946"/>
      <c r="K400" s="1666">
        <f t="shared" si="40"/>
        <v>0</v>
      </c>
      <c r="L400" s="947">
        <v>0</v>
      </c>
      <c r="M400" s="1609"/>
      <c r="N400" s="1609"/>
    </row>
    <row r="401" spans="1:14" s="1157" customFormat="1" ht="12.75" customHeight="1">
      <c r="A401" s="1726" t="s">
        <v>637</v>
      </c>
      <c r="B401" s="1727">
        <v>4270</v>
      </c>
      <c r="C401" s="946"/>
      <c r="D401" s="946"/>
      <c r="E401" s="946"/>
      <c r="F401" s="946"/>
      <c r="G401" s="946"/>
      <c r="H401" s="1307">
        <v>0</v>
      </c>
      <c r="I401" s="946"/>
      <c r="J401" s="946"/>
      <c r="K401" s="1666">
        <f t="shared" si="40"/>
        <v>0</v>
      </c>
      <c r="L401" s="947">
        <v>0</v>
      </c>
      <c r="M401" s="1609"/>
      <c r="N401" s="1609"/>
    </row>
    <row r="402" spans="1:14" s="1157" customFormat="1" ht="12.75" customHeight="1">
      <c r="A402" s="1726" t="s">
        <v>622</v>
      </c>
      <c r="B402" s="1727">
        <v>4280</v>
      </c>
      <c r="C402" s="946"/>
      <c r="D402" s="946"/>
      <c r="E402" s="946"/>
      <c r="F402" s="946"/>
      <c r="G402" s="946"/>
      <c r="H402" s="1307">
        <v>0</v>
      </c>
      <c r="I402" s="946"/>
      <c r="J402" s="946"/>
      <c r="K402" s="1666">
        <f t="shared" si="40"/>
        <v>0</v>
      </c>
      <c r="L402" s="947">
        <v>0</v>
      </c>
      <c r="M402" s="1609"/>
      <c r="N402" s="1609"/>
    </row>
    <row r="403" spans="1:14" s="1157" customFormat="1" ht="12.75" customHeight="1">
      <c r="A403" s="1728" t="s">
        <v>1539</v>
      </c>
      <c r="B403" s="1729">
        <v>4290</v>
      </c>
      <c r="C403" s="946"/>
      <c r="D403" s="946"/>
      <c r="E403" s="946"/>
      <c r="F403" s="946"/>
      <c r="G403" s="946"/>
      <c r="H403" s="1307">
        <v>0</v>
      </c>
      <c r="I403" s="946"/>
      <c r="J403" s="946"/>
      <c r="K403" s="1666">
        <f t="shared" si="40"/>
        <v>0</v>
      </c>
      <c r="L403" s="947">
        <v>0</v>
      </c>
      <c r="M403" s="1609"/>
      <c r="N403" s="1609"/>
    </row>
    <row r="404" spans="1:14" s="1157" customFormat="1" ht="12.75" customHeight="1" thickBot="1">
      <c r="A404" s="1730" t="s">
        <v>1540</v>
      </c>
      <c r="B404" s="1721">
        <v>4200</v>
      </c>
      <c r="C404" s="946"/>
      <c r="D404" s="946"/>
      <c r="E404" s="946"/>
      <c r="F404" s="946"/>
      <c r="G404" s="946"/>
      <c r="H404" s="1731">
        <f>SUM(H397:H403)</f>
        <v>0</v>
      </c>
      <c r="I404" s="946"/>
      <c r="J404" s="946"/>
      <c r="K404" s="1731">
        <f>SUM(K397:K403)</f>
        <v>0</v>
      </c>
      <c r="L404" s="963">
        <f>SUM(L397:L403)</f>
        <v>0</v>
      </c>
      <c r="M404" s="1609"/>
      <c r="N404" s="1609"/>
    </row>
    <row r="405" spans="1:14" s="1157" customFormat="1" ht="12.75" customHeight="1" thickTop="1">
      <c r="A405" s="1732" t="s">
        <v>624</v>
      </c>
      <c r="B405" s="1733">
        <v>4310</v>
      </c>
      <c r="C405" s="946"/>
      <c r="D405" s="946"/>
      <c r="E405" s="946"/>
      <c r="F405" s="946"/>
      <c r="G405" s="946"/>
      <c r="H405" s="1307">
        <v>0</v>
      </c>
      <c r="I405" s="946"/>
      <c r="J405" s="946"/>
      <c r="K405" s="1666">
        <f t="shared" ref="K405:K411" si="41">SUM(C405:J405)</f>
        <v>0</v>
      </c>
      <c r="L405" s="947">
        <v>0</v>
      </c>
      <c r="M405" s="1609"/>
      <c r="N405" s="1609"/>
    </row>
    <row r="406" spans="1:14" s="1157" customFormat="1" ht="12.75" customHeight="1">
      <c r="A406" s="1716" t="s">
        <v>625</v>
      </c>
      <c r="B406" s="1734">
        <v>4320</v>
      </c>
      <c r="C406" s="946"/>
      <c r="D406" s="946"/>
      <c r="E406" s="946"/>
      <c r="F406" s="946"/>
      <c r="G406" s="946"/>
      <c r="H406" s="1307">
        <v>0</v>
      </c>
      <c r="I406" s="946"/>
      <c r="J406" s="946"/>
      <c r="K406" s="1666">
        <f t="shared" si="41"/>
        <v>0</v>
      </c>
      <c r="L406" s="947">
        <v>0</v>
      </c>
      <c r="M406" s="1609"/>
      <c r="N406" s="1609"/>
    </row>
    <row r="407" spans="1:14" s="1157" customFormat="1" ht="12.75" customHeight="1">
      <c r="A407" s="1716" t="s">
        <v>1541</v>
      </c>
      <c r="B407" s="1734">
        <v>4330</v>
      </c>
      <c r="C407" s="946"/>
      <c r="D407" s="946"/>
      <c r="E407" s="946"/>
      <c r="F407" s="946"/>
      <c r="G407" s="946"/>
      <c r="H407" s="1307">
        <v>0</v>
      </c>
      <c r="I407" s="946"/>
      <c r="J407" s="946"/>
      <c r="K407" s="1666">
        <f t="shared" si="41"/>
        <v>0</v>
      </c>
      <c r="L407" s="947">
        <v>0</v>
      </c>
      <c r="M407" s="1609"/>
      <c r="N407" s="1609"/>
    </row>
    <row r="408" spans="1:14" s="1157" customFormat="1" ht="12.75" customHeight="1">
      <c r="A408" s="1716" t="s">
        <v>626</v>
      </c>
      <c r="B408" s="1734">
        <v>4340</v>
      </c>
      <c r="C408" s="946"/>
      <c r="D408" s="946"/>
      <c r="E408" s="946"/>
      <c r="F408" s="946"/>
      <c r="G408" s="946"/>
      <c r="H408" s="1307">
        <v>0</v>
      </c>
      <c r="I408" s="946"/>
      <c r="J408" s="946"/>
      <c r="K408" s="1666">
        <f t="shared" si="41"/>
        <v>0</v>
      </c>
      <c r="L408" s="947">
        <v>0</v>
      </c>
      <c r="M408" s="1609"/>
      <c r="N408" s="1609"/>
    </row>
    <row r="409" spans="1:14" s="1157" customFormat="1" ht="12.75" customHeight="1">
      <c r="A409" s="1716" t="s">
        <v>697</v>
      </c>
      <c r="B409" s="1734">
        <v>4370</v>
      </c>
      <c r="C409" s="946"/>
      <c r="D409" s="946"/>
      <c r="E409" s="946"/>
      <c r="F409" s="946"/>
      <c r="G409" s="946"/>
      <c r="H409" s="1307">
        <v>0</v>
      </c>
      <c r="I409" s="946"/>
      <c r="J409" s="946"/>
      <c r="K409" s="1666">
        <f t="shared" si="41"/>
        <v>0</v>
      </c>
      <c r="L409" s="947">
        <v>0</v>
      </c>
      <c r="M409" s="1609"/>
      <c r="N409" s="1609"/>
    </row>
    <row r="410" spans="1:14" s="1157" customFormat="1" ht="12.75" customHeight="1">
      <c r="A410" s="1716" t="s">
        <v>698</v>
      </c>
      <c r="B410" s="1734">
        <v>4380</v>
      </c>
      <c r="C410" s="946"/>
      <c r="D410" s="946"/>
      <c r="E410" s="946"/>
      <c r="F410" s="946"/>
      <c r="G410" s="946"/>
      <c r="H410" s="1307">
        <v>0</v>
      </c>
      <c r="I410" s="946"/>
      <c r="J410" s="946"/>
      <c r="K410" s="1666">
        <f t="shared" si="41"/>
        <v>0</v>
      </c>
      <c r="L410" s="947">
        <v>0</v>
      </c>
      <c r="M410" s="1609"/>
      <c r="N410" s="1609"/>
    </row>
    <row r="411" spans="1:14" s="1157" customFormat="1" ht="12.75" customHeight="1">
      <c r="A411" s="1716" t="s">
        <v>1542</v>
      </c>
      <c r="B411" s="1734">
        <v>4390</v>
      </c>
      <c r="C411" s="946"/>
      <c r="D411" s="946"/>
      <c r="E411" s="1307">
        <v>0</v>
      </c>
      <c r="F411" s="946"/>
      <c r="G411" s="946"/>
      <c r="H411" s="1307">
        <v>0</v>
      </c>
      <c r="I411" s="946"/>
      <c r="J411" s="946"/>
      <c r="K411" s="1666">
        <f t="shared" si="41"/>
        <v>0</v>
      </c>
      <c r="L411" s="947">
        <v>0</v>
      </c>
      <c r="M411" s="1609"/>
      <c r="N411" s="1609"/>
    </row>
    <row r="412" spans="1:14" s="1157" customFormat="1" ht="12.75" customHeight="1" thickBot="1">
      <c r="A412" s="1735" t="s">
        <v>1543</v>
      </c>
      <c r="B412" s="1699">
        <v>4300</v>
      </c>
      <c r="C412" s="946"/>
      <c r="D412" s="946"/>
      <c r="E412" s="1723">
        <f>SUM(E405:E411)</f>
        <v>0</v>
      </c>
      <c r="F412" s="946"/>
      <c r="G412" s="946"/>
      <c r="H412" s="1723">
        <f>SUM(H405:H411)</f>
        <v>0</v>
      </c>
      <c r="I412" s="946"/>
      <c r="J412" s="946"/>
      <c r="K412" s="1723">
        <f>SUM(K405:K411)</f>
        <v>0</v>
      </c>
      <c r="L412" s="963">
        <f>SUM(L405:L411)</f>
        <v>0</v>
      </c>
      <c r="M412" s="1609"/>
      <c r="N412" s="1609"/>
    </row>
    <row r="413" spans="1:14" s="1157" customFormat="1" ht="12.75" customHeight="1" thickTop="1">
      <c r="A413" s="1736" t="s">
        <v>1544</v>
      </c>
      <c r="B413" s="1737">
        <v>4400</v>
      </c>
      <c r="C413" s="946"/>
      <c r="D413" s="946"/>
      <c r="E413" s="1307">
        <v>0</v>
      </c>
      <c r="F413" s="946"/>
      <c r="G413" s="946"/>
      <c r="H413" s="1307">
        <v>0</v>
      </c>
      <c r="I413" s="946"/>
      <c r="J413" s="946"/>
      <c r="K413" s="1738">
        <f>SUM(C413:J413)</f>
        <v>0</v>
      </c>
      <c r="L413" s="947">
        <v>0</v>
      </c>
      <c r="M413" s="1609"/>
      <c r="N413" s="1609"/>
    </row>
    <row r="414" spans="1:14" s="1157" customFormat="1" ht="12.75" customHeight="1" thickBot="1">
      <c r="A414" s="1730" t="s">
        <v>1393</v>
      </c>
      <c r="B414" s="1721">
        <v>4000</v>
      </c>
      <c r="C414" s="946"/>
      <c r="D414" s="946"/>
      <c r="E414" s="1723">
        <f>SUM(E396,E404,E412,E413)</f>
        <v>0</v>
      </c>
      <c r="F414" s="946"/>
      <c r="G414" s="946"/>
      <c r="H414" s="1723">
        <f>SUM(H396,H404,H412,H413)</f>
        <v>0</v>
      </c>
      <c r="I414" s="946"/>
      <c r="J414" s="946"/>
      <c r="K414" s="1723">
        <f>SUM(K396,K404,K412,K413)</f>
        <v>0</v>
      </c>
      <c r="L414" s="963">
        <f>SUM(L396,L404,L412,L413)</f>
        <v>0</v>
      </c>
      <c r="M414" s="1609"/>
      <c r="N414" s="1609"/>
    </row>
    <row r="415" spans="1:14" ht="15.75" customHeight="1" thickTop="1">
      <c r="A415" s="1599" t="s">
        <v>819</v>
      </c>
      <c r="B415" s="1537" t="s">
        <v>436</v>
      </c>
      <c r="C415" s="941"/>
      <c r="D415" s="941"/>
      <c r="E415" s="941"/>
      <c r="F415" s="941"/>
      <c r="G415" s="941"/>
      <c r="H415" s="941"/>
      <c r="I415" s="941"/>
      <c r="J415" s="941"/>
      <c r="K415" s="941"/>
      <c r="L415" s="941"/>
    </row>
    <row r="416" spans="1:14" ht="15.75" customHeight="1">
      <c r="A416" s="484" t="s">
        <v>557</v>
      </c>
      <c r="B416" s="485"/>
      <c r="C416" s="941"/>
      <c r="D416" s="941"/>
      <c r="E416" s="941"/>
      <c r="F416" s="941"/>
      <c r="G416" s="941"/>
      <c r="H416" s="980"/>
      <c r="I416" s="941"/>
      <c r="J416" s="941"/>
      <c r="K416" s="980"/>
      <c r="L416" s="980"/>
    </row>
    <row r="417" spans="1:14">
      <c r="A417" s="1658" t="s">
        <v>86</v>
      </c>
      <c r="B417" s="1654" t="s">
        <v>820</v>
      </c>
      <c r="C417" s="946"/>
      <c r="D417" s="946"/>
      <c r="E417" s="946"/>
      <c r="F417" s="946"/>
      <c r="G417" s="946"/>
      <c r="H417" s="947">
        <v>0</v>
      </c>
      <c r="I417" s="946"/>
      <c r="J417" s="946"/>
      <c r="K417" s="970">
        <f>H417</f>
        <v>0</v>
      </c>
      <c r="L417" s="947">
        <v>0</v>
      </c>
    </row>
    <row r="418" spans="1:14" ht="12.75" customHeight="1">
      <c r="A418" s="1658" t="s">
        <v>1061</v>
      </c>
      <c r="B418" s="1654" t="s">
        <v>559</v>
      </c>
      <c r="C418" s="946"/>
      <c r="D418" s="946"/>
      <c r="E418" s="946"/>
      <c r="F418" s="946"/>
      <c r="G418" s="946"/>
      <c r="H418" s="947">
        <v>0</v>
      </c>
      <c r="I418" s="946"/>
      <c r="J418" s="946"/>
      <c r="K418" s="970">
        <f>H418</f>
        <v>0</v>
      </c>
      <c r="L418" s="947">
        <v>0</v>
      </c>
    </row>
    <row r="419" spans="1:14">
      <c r="A419" s="1542" t="s">
        <v>821</v>
      </c>
      <c r="B419" s="1557">
        <v>5150</v>
      </c>
      <c r="C419" s="946"/>
      <c r="D419" s="946"/>
      <c r="E419" s="946"/>
      <c r="F419" s="946"/>
      <c r="G419" s="946"/>
      <c r="H419" s="940">
        <v>0</v>
      </c>
      <c r="I419" s="946"/>
      <c r="J419" s="946"/>
      <c r="K419" s="970">
        <f>H419</f>
        <v>0</v>
      </c>
      <c r="L419" s="940">
        <v>0</v>
      </c>
    </row>
    <row r="420" spans="1:14" ht="15" thickBot="1">
      <c r="A420" s="1643" t="s">
        <v>822</v>
      </c>
      <c r="B420" s="1547" t="s">
        <v>436</v>
      </c>
      <c r="C420" s="941"/>
      <c r="D420" s="941"/>
      <c r="E420" s="941"/>
      <c r="F420" s="941"/>
      <c r="G420" s="941"/>
      <c r="H420" s="958">
        <f>SUM(H417:H419)</f>
        <v>0</v>
      </c>
      <c r="I420" s="946"/>
      <c r="J420" s="946"/>
      <c r="K420" s="958">
        <f>SUM(K417:K419)</f>
        <v>0</v>
      </c>
      <c r="L420" s="958">
        <f>SUM(L417:L419)</f>
        <v>0</v>
      </c>
    </row>
    <row r="421" spans="1:14" ht="15.75" customHeight="1" thickTop="1" thickBot="1">
      <c r="A421" s="1623" t="s">
        <v>823</v>
      </c>
      <c r="B421" s="1568" t="s">
        <v>784</v>
      </c>
      <c r="C421" s="941"/>
      <c r="D421" s="941"/>
      <c r="E421" s="946"/>
      <c r="F421" s="941"/>
      <c r="G421" s="941"/>
      <c r="H421" s="941"/>
      <c r="I421" s="946"/>
      <c r="J421" s="946"/>
      <c r="K421" s="941"/>
      <c r="L421" s="1014">
        <v>0</v>
      </c>
    </row>
    <row r="422" spans="1:14" ht="12.75" customHeight="1" thickTop="1" thickBot="1">
      <c r="A422" s="1597" t="s">
        <v>449</v>
      </c>
      <c r="B422" s="1739"/>
      <c r="C422" s="958">
        <f>SUM(C344+C386+C387)</f>
        <v>91004</v>
      </c>
      <c r="D422" s="958">
        <f>SUM(D344+D386+D387)</f>
        <v>14087</v>
      </c>
      <c r="E422" s="958">
        <f>SUM(E344+E386+E387+E414)</f>
        <v>172876</v>
      </c>
      <c r="F422" s="958">
        <f>SUM(F344+F386+F387)</f>
        <v>1412</v>
      </c>
      <c r="G422" s="958">
        <f>SUM(G344+G386+G387)</f>
        <v>0</v>
      </c>
      <c r="H422" s="958">
        <f>SUM(H344+H386+H387+H414+H420)</f>
        <v>0</v>
      </c>
      <c r="I422" s="958">
        <f>SUM(I344+I386+I387)</f>
        <v>0</v>
      </c>
      <c r="J422" s="958">
        <f>SUM(J344+J386+J387)</f>
        <v>0</v>
      </c>
      <c r="K422" s="958">
        <f>SUM(K344+K386+K387+K414+K420)</f>
        <v>279379</v>
      </c>
      <c r="L422" s="987">
        <f>SUM(L344+L386+L387+L414+L420+L421)</f>
        <v>0</v>
      </c>
    </row>
    <row r="423" spans="1:14" ht="12.75" customHeight="1" thickTop="1">
      <c r="A423" s="2165" t="s">
        <v>912</v>
      </c>
      <c r="B423" s="2166"/>
      <c r="C423" s="941"/>
      <c r="D423" s="941"/>
      <c r="E423" s="941"/>
      <c r="F423" s="941"/>
      <c r="G423" s="941"/>
      <c r="H423" s="941"/>
      <c r="I423" s="941"/>
      <c r="J423" s="941"/>
      <c r="K423" s="985">
        <f>'Revenues 10-15'!J270-'Expenditures 16-24'!K422</f>
        <v>18095</v>
      </c>
      <c r="L423" s="941"/>
    </row>
    <row r="424" spans="1:14" s="1610" customFormat="1" ht="6" customHeight="1">
      <c r="A424" s="1607"/>
      <c r="B424" s="1608"/>
      <c r="C424" s="1588"/>
      <c r="D424" s="1588"/>
      <c r="E424" s="1588"/>
      <c r="F424" s="1588"/>
      <c r="G424" s="1588"/>
      <c r="H424" s="1588"/>
      <c r="I424" s="1588"/>
      <c r="J424" s="1588"/>
      <c r="K424" s="1588"/>
      <c r="L424" s="1588"/>
      <c r="M424" s="1609"/>
      <c r="N424" s="1609"/>
    </row>
    <row r="425" spans="1:14" s="350" customFormat="1" ht="16.75" customHeight="1">
      <c r="A425" s="2155" t="s">
        <v>883</v>
      </c>
      <c r="B425" s="2156"/>
      <c r="C425" s="952"/>
      <c r="D425" s="953"/>
      <c r="E425" s="953"/>
      <c r="F425" s="953"/>
      <c r="G425" s="953"/>
      <c r="H425" s="953"/>
      <c r="I425" s="953"/>
      <c r="J425" s="953"/>
      <c r="K425" s="953"/>
      <c r="L425" s="960"/>
      <c r="M425" s="326"/>
      <c r="N425" s="326"/>
    </row>
    <row r="426" spans="1:14" s="409" customFormat="1" ht="15.75" customHeight="1">
      <c r="A426" s="1380" t="s">
        <v>770</v>
      </c>
      <c r="B426" s="1593" t="s">
        <v>512</v>
      </c>
      <c r="C426" s="941"/>
      <c r="D426" s="941"/>
      <c r="E426" s="941"/>
      <c r="F426" s="941"/>
      <c r="G426" s="941"/>
      <c r="H426" s="941"/>
      <c r="I426" s="941"/>
      <c r="J426" s="941"/>
      <c r="K426" s="941"/>
      <c r="L426" s="941"/>
      <c r="M426" s="168"/>
      <c r="N426" s="168"/>
    </row>
    <row r="427" spans="1:14" ht="15.75" customHeight="1">
      <c r="A427" s="1740" t="s">
        <v>554</v>
      </c>
      <c r="B427" s="1741"/>
      <c r="C427" s="980"/>
      <c r="D427" s="980"/>
      <c r="E427" s="980"/>
      <c r="F427" s="980"/>
      <c r="G427" s="980"/>
      <c r="H427" s="980"/>
      <c r="I427" s="941"/>
      <c r="J427" s="941"/>
      <c r="K427" s="980"/>
      <c r="L427" s="980"/>
    </row>
    <row r="428" spans="1:14">
      <c r="A428" s="1542" t="s">
        <v>4</v>
      </c>
      <c r="B428" s="1543">
        <v>2530</v>
      </c>
      <c r="C428" s="939">
        <v>0</v>
      </c>
      <c r="D428" s="939">
        <v>0</v>
      </c>
      <c r="E428" s="939">
        <v>0</v>
      </c>
      <c r="F428" s="939">
        <v>0</v>
      </c>
      <c r="G428" s="939">
        <v>0</v>
      </c>
      <c r="H428" s="939">
        <v>0</v>
      </c>
      <c r="I428" s="940">
        <v>0</v>
      </c>
      <c r="J428" s="940">
        <v>0</v>
      </c>
      <c r="K428" s="970">
        <f>SUM(C428:J428)</f>
        <v>0</v>
      </c>
      <c r="L428" s="939">
        <v>0</v>
      </c>
    </row>
    <row r="429" spans="1:14">
      <c r="A429" s="1542" t="s">
        <v>160</v>
      </c>
      <c r="B429" s="1543">
        <v>2540</v>
      </c>
      <c r="C429" s="939">
        <v>0</v>
      </c>
      <c r="D429" s="939">
        <v>0</v>
      </c>
      <c r="E429" s="939">
        <v>0</v>
      </c>
      <c r="F429" s="939">
        <v>0</v>
      </c>
      <c r="G429" s="939">
        <v>0</v>
      </c>
      <c r="H429" s="939">
        <v>0</v>
      </c>
      <c r="I429" s="940">
        <v>0</v>
      </c>
      <c r="J429" s="940">
        <v>0</v>
      </c>
      <c r="K429" s="970">
        <f>SUM(C429:J429)</f>
        <v>0</v>
      </c>
      <c r="L429" s="939">
        <v>0</v>
      </c>
    </row>
    <row r="430" spans="1:14" ht="12.75" customHeight="1" thickBot="1">
      <c r="A430" s="1546" t="s">
        <v>655</v>
      </c>
      <c r="B430" s="1547" t="s">
        <v>35</v>
      </c>
      <c r="C430" s="958">
        <f>SUM(C428:C429)</f>
        <v>0</v>
      </c>
      <c r="D430" s="958">
        <f t="shared" ref="D430:L430" si="42">SUM(D428:D429)</f>
        <v>0</v>
      </c>
      <c r="E430" s="958">
        <f t="shared" si="42"/>
        <v>0</v>
      </c>
      <c r="F430" s="958">
        <f t="shared" si="42"/>
        <v>0</v>
      </c>
      <c r="G430" s="958">
        <f t="shared" si="42"/>
        <v>0</v>
      </c>
      <c r="H430" s="958">
        <f t="shared" si="42"/>
        <v>0</v>
      </c>
      <c r="I430" s="958">
        <f t="shared" si="42"/>
        <v>0</v>
      </c>
      <c r="J430" s="958">
        <f t="shared" si="42"/>
        <v>0</v>
      </c>
      <c r="K430" s="958">
        <f t="shared" si="42"/>
        <v>0</v>
      </c>
      <c r="L430" s="958">
        <f t="shared" si="42"/>
        <v>0</v>
      </c>
    </row>
    <row r="431" spans="1:14" ht="12.75" customHeight="1" thickTop="1">
      <c r="A431" s="1564" t="s">
        <v>896</v>
      </c>
      <c r="B431" s="1578" t="s">
        <v>517</v>
      </c>
      <c r="C431" s="950">
        <v>0</v>
      </c>
      <c r="D431" s="950">
        <v>0</v>
      </c>
      <c r="E431" s="950">
        <v>0</v>
      </c>
      <c r="F431" s="950">
        <v>0</v>
      </c>
      <c r="G431" s="950">
        <v>0</v>
      </c>
      <c r="H431" s="950">
        <v>0</v>
      </c>
      <c r="I431" s="947">
        <v>0</v>
      </c>
      <c r="J431" s="947">
        <v>0</v>
      </c>
      <c r="K431" s="1742">
        <f>SUM(C431:J431)</f>
        <v>0</v>
      </c>
      <c r="L431" s="950">
        <v>0</v>
      </c>
    </row>
    <row r="432" spans="1:14" ht="12.75" customHeight="1" thickBot="1">
      <c r="A432" s="1546" t="s">
        <v>566</v>
      </c>
      <c r="B432" s="1563" t="s">
        <v>512</v>
      </c>
      <c r="C432" s="958">
        <f>SUM(C430:C431)</f>
        <v>0</v>
      </c>
      <c r="D432" s="958">
        <f t="shared" ref="D432:L432" si="43">SUM(D430:D431)</f>
        <v>0</v>
      </c>
      <c r="E432" s="958">
        <f t="shared" si="43"/>
        <v>0</v>
      </c>
      <c r="F432" s="958">
        <f t="shared" si="43"/>
        <v>0</v>
      </c>
      <c r="G432" s="958">
        <f t="shared" si="43"/>
        <v>0</v>
      </c>
      <c r="H432" s="958">
        <f t="shared" si="43"/>
        <v>0</v>
      </c>
      <c r="I432" s="958">
        <f t="shared" si="43"/>
        <v>0</v>
      </c>
      <c r="J432" s="958">
        <f t="shared" si="43"/>
        <v>0</v>
      </c>
      <c r="K432" s="958">
        <f t="shared" si="43"/>
        <v>0</v>
      </c>
      <c r="L432" s="958">
        <f t="shared" si="43"/>
        <v>0</v>
      </c>
    </row>
    <row r="433" spans="1:14" s="409" customFormat="1" ht="15.75" customHeight="1" thickTop="1">
      <c r="A433" s="1569" t="s">
        <v>567</v>
      </c>
      <c r="B433" s="1549" t="s">
        <v>783</v>
      </c>
      <c r="C433" s="941"/>
      <c r="D433" s="941"/>
      <c r="E433" s="941"/>
      <c r="F433" s="941"/>
      <c r="G433" s="941"/>
      <c r="H433" s="941"/>
      <c r="I433" s="941"/>
      <c r="J433" s="941"/>
      <c r="K433" s="941"/>
      <c r="L433" s="941"/>
      <c r="M433" s="168"/>
      <c r="N433" s="168"/>
    </row>
    <row r="434" spans="1:14">
      <c r="A434" s="1743" t="s">
        <v>1394</v>
      </c>
      <c r="B434" s="1645" t="s">
        <v>1386</v>
      </c>
      <c r="C434" s="941"/>
      <c r="D434" s="941"/>
      <c r="E434" s="941"/>
      <c r="F434" s="941"/>
      <c r="G434" s="941"/>
      <c r="H434" s="944">
        <v>0</v>
      </c>
      <c r="I434" s="1744"/>
      <c r="J434" s="941"/>
      <c r="K434" s="964">
        <f>H434</f>
        <v>0</v>
      </c>
      <c r="L434" s="943">
        <v>0</v>
      </c>
    </row>
    <row r="435" spans="1:14" ht="12.75" customHeight="1">
      <c r="A435" s="1574" t="s">
        <v>1395</v>
      </c>
      <c r="B435" s="1654" t="s">
        <v>1388</v>
      </c>
      <c r="C435" s="941"/>
      <c r="D435" s="941"/>
      <c r="E435" s="941"/>
      <c r="F435" s="941"/>
      <c r="G435" s="941"/>
      <c r="H435" s="940">
        <v>0</v>
      </c>
      <c r="I435" s="1744"/>
      <c r="J435" s="941"/>
      <c r="K435" s="970">
        <f>H435</f>
        <v>0</v>
      </c>
      <c r="L435" s="940">
        <v>0</v>
      </c>
    </row>
    <row r="436" spans="1:14" ht="12.75" customHeight="1">
      <c r="A436" s="1743" t="s">
        <v>634</v>
      </c>
      <c r="B436" s="1645" t="s">
        <v>501</v>
      </c>
      <c r="C436" s="941"/>
      <c r="D436" s="941"/>
      <c r="E436" s="941"/>
      <c r="F436" s="941"/>
      <c r="G436" s="941"/>
      <c r="H436" s="948">
        <v>0</v>
      </c>
      <c r="I436" s="1744"/>
      <c r="J436" s="941"/>
      <c r="K436" s="963">
        <f>H436</f>
        <v>0</v>
      </c>
      <c r="L436" s="948">
        <v>0</v>
      </c>
    </row>
    <row r="437" spans="1:14" ht="12.75" customHeight="1" thickBot="1">
      <c r="A437" s="1546" t="s">
        <v>1207</v>
      </c>
      <c r="B437" s="1547" t="s">
        <v>783</v>
      </c>
      <c r="C437" s="941"/>
      <c r="D437" s="941"/>
      <c r="E437" s="941"/>
      <c r="F437" s="941"/>
      <c r="G437" s="941"/>
      <c r="H437" s="958">
        <f>SUM(H434:H436)</f>
        <v>0</v>
      </c>
      <c r="I437" s="1744"/>
      <c r="J437" s="941"/>
      <c r="K437" s="958">
        <f>SUM(K434:K436)</f>
        <v>0</v>
      </c>
      <c r="L437" s="958">
        <f>SUM(L434:L436)</f>
        <v>0</v>
      </c>
    </row>
    <row r="438" spans="1:14" s="409" customFormat="1" ht="15.75" customHeight="1" thickTop="1">
      <c r="A438" s="1569" t="s">
        <v>867</v>
      </c>
      <c r="B438" s="1549" t="s">
        <v>436</v>
      </c>
      <c r="C438" s="941"/>
      <c r="D438" s="941"/>
      <c r="E438" s="941"/>
      <c r="F438" s="941"/>
      <c r="G438" s="941"/>
      <c r="H438" s="941"/>
      <c r="I438" s="941"/>
      <c r="J438" s="941"/>
      <c r="K438" s="941"/>
      <c r="L438" s="941"/>
      <c r="M438" s="168"/>
      <c r="N438" s="168"/>
    </row>
    <row r="439" spans="1:14" s="409" customFormat="1" ht="15.75" customHeight="1">
      <c r="A439" s="484" t="s">
        <v>569</v>
      </c>
      <c r="B439" s="485"/>
      <c r="C439" s="941"/>
      <c r="D439" s="941"/>
      <c r="E439" s="941"/>
      <c r="F439" s="941"/>
      <c r="G439" s="941"/>
      <c r="H439" s="941"/>
      <c r="I439" s="941"/>
      <c r="J439" s="941"/>
      <c r="K439" s="980"/>
      <c r="L439" s="980"/>
      <c r="M439" s="168"/>
      <c r="N439" s="168"/>
    </row>
    <row r="440" spans="1:14">
      <c r="A440" s="1542" t="s">
        <v>86</v>
      </c>
      <c r="B440" s="1543">
        <v>5110</v>
      </c>
      <c r="C440" s="941"/>
      <c r="D440" s="941"/>
      <c r="E440" s="941"/>
      <c r="F440" s="941"/>
      <c r="G440" s="941"/>
      <c r="H440" s="940">
        <v>0</v>
      </c>
      <c r="I440" s="941"/>
      <c r="J440" s="941"/>
      <c r="K440" s="970">
        <f>SUM(C440:J440)</f>
        <v>0</v>
      </c>
      <c r="L440" s="939">
        <v>0</v>
      </c>
    </row>
    <row r="441" spans="1:14" ht="12.75" customHeight="1">
      <c r="A441" s="1544" t="s">
        <v>561</v>
      </c>
      <c r="B441" s="1526" t="s">
        <v>560</v>
      </c>
      <c r="C441" s="941"/>
      <c r="D441" s="941"/>
      <c r="E441" s="941"/>
      <c r="F441" s="941"/>
      <c r="G441" s="941"/>
      <c r="H441" s="940">
        <v>0</v>
      </c>
      <c r="I441" s="941"/>
      <c r="J441" s="941"/>
      <c r="K441" s="970">
        <f>SUM(C441:J441)</f>
        <v>0</v>
      </c>
      <c r="L441" s="939">
        <v>0</v>
      </c>
    </row>
    <row r="442" spans="1:14" ht="12.75" customHeight="1" thickBot="1">
      <c r="A442" s="1546" t="s">
        <v>568</v>
      </c>
      <c r="B442" s="1547" t="s">
        <v>654</v>
      </c>
      <c r="C442" s="941"/>
      <c r="D442" s="941"/>
      <c r="E442" s="941"/>
      <c r="F442" s="941"/>
      <c r="G442" s="941"/>
      <c r="H442" s="987">
        <f>SUM(H440:H441)</f>
        <v>0</v>
      </c>
      <c r="I442" s="941"/>
      <c r="J442" s="941"/>
      <c r="K442" s="987">
        <f>SUM(K440:K441)</f>
        <v>0</v>
      </c>
      <c r="L442" s="987">
        <f>SUM(L440:L441)</f>
        <v>0</v>
      </c>
    </row>
    <row r="443" spans="1:14" s="1157" customFormat="1" ht="15.75" customHeight="1" thickTop="1">
      <c r="A443" s="1602" t="s">
        <v>82</v>
      </c>
      <c r="B443" s="1603" t="s">
        <v>38</v>
      </c>
      <c r="C443" s="946"/>
      <c r="D443" s="946"/>
      <c r="E443" s="946"/>
      <c r="F443" s="946"/>
      <c r="G443" s="946"/>
      <c r="H443" s="948">
        <v>0</v>
      </c>
      <c r="I443" s="946"/>
      <c r="J443" s="946"/>
      <c r="K443" s="964">
        <f>SUM(C443:J443)</f>
        <v>0</v>
      </c>
      <c r="L443" s="948">
        <v>0</v>
      </c>
      <c r="M443" s="1609"/>
      <c r="N443" s="1609"/>
    </row>
    <row r="444" spans="1:14" s="1747" customFormat="1" ht="29.25" customHeight="1">
      <c r="A444" s="1745" t="s">
        <v>1324</v>
      </c>
      <c r="B444" s="1746">
        <v>5300</v>
      </c>
      <c r="C444" s="1044"/>
      <c r="D444" s="1045"/>
      <c r="E444" s="1045"/>
      <c r="F444" s="1044"/>
      <c r="G444" s="1045"/>
      <c r="H444" s="1046">
        <v>0</v>
      </c>
      <c r="I444" s="1045"/>
      <c r="J444" s="1045"/>
      <c r="K444" s="970">
        <f>SUM(C444:J444)</f>
        <v>0</v>
      </c>
      <c r="L444" s="1047">
        <v>0</v>
      </c>
    </row>
    <row r="445" spans="1:14" s="1157" customFormat="1" ht="12.75" customHeight="1" thickBot="1">
      <c r="A445" s="1748" t="s">
        <v>532</v>
      </c>
      <c r="B445" s="1601" t="s">
        <v>436</v>
      </c>
      <c r="C445" s="946"/>
      <c r="D445" s="946"/>
      <c r="E445" s="946"/>
      <c r="F445" s="946"/>
      <c r="G445" s="946"/>
      <c r="H445" s="987">
        <f>SUM(H442,H443,H444)</f>
        <v>0</v>
      </c>
      <c r="I445" s="946"/>
      <c r="J445" s="946"/>
      <c r="K445" s="987">
        <f>SUM(K442,K443,K444)</f>
        <v>0</v>
      </c>
      <c r="L445" s="987">
        <f>SUM(L442,L443,L444)</f>
        <v>0</v>
      </c>
      <c r="M445" s="1609"/>
      <c r="N445" s="1609"/>
    </row>
    <row r="446" spans="1:14" s="409" customFormat="1" ht="15.75" customHeight="1" thickTop="1" thickBot="1">
      <c r="A446" s="1536" t="s">
        <v>868</v>
      </c>
      <c r="B446" s="1583" t="s">
        <v>784</v>
      </c>
      <c r="C446" s="980"/>
      <c r="D446" s="980"/>
      <c r="E446" s="980"/>
      <c r="F446" s="980"/>
      <c r="G446" s="980"/>
      <c r="H446" s="980"/>
      <c r="I446" s="980"/>
      <c r="J446" s="941"/>
      <c r="K446" s="980"/>
      <c r="L446" s="1012">
        <v>0</v>
      </c>
      <c r="M446" s="168"/>
      <c r="N446" s="168"/>
    </row>
    <row r="447" spans="1:14" ht="12.75" customHeight="1" thickTop="1" thickBot="1">
      <c r="A447" s="1641" t="s">
        <v>449</v>
      </c>
      <c r="B447" s="1749"/>
      <c r="C447" s="958">
        <f t="shared" ref="C447:L447" si="44">SUM(C432,C437,C445,C446)</f>
        <v>0</v>
      </c>
      <c r="D447" s="958">
        <f t="shared" si="44"/>
        <v>0</v>
      </c>
      <c r="E447" s="958">
        <f t="shared" si="44"/>
        <v>0</v>
      </c>
      <c r="F447" s="958">
        <f t="shared" si="44"/>
        <v>0</v>
      </c>
      <c r="G447" s="958">
        <f t="shared" si="44"/>
        <v>0</v>
      </c>
      <c r="H447" s="958">
        <f t="shared" si="44"/>
        <v>0</v>
      </c>
      <c r="I447" s="958">
        <f t="shared" si="44"/>
        <v>0</v>
      </c>
      <c r="J447" s="958">
        <f t="shared" si="44"/>
        <v>0</v>
      </c>
      <c r="K447" s="958">
        <f t="shared" si="44"/>
        <v>0</v>
      </c>
      <c r="L447" s="958">
        <f t="shared" si="44"/>
        <v>0</v>
      </c>
    </row>
    <row r="448" spans="1:14" ht="15" thickTop="1">
      <c r="A448" s="2150" t="s">
        <v>912</v>
      </c>
      <c r="B448" s="2151"/>
      <c r="C448" s="975"/>
      <c r="D448" s="975"/>
      <c r="E448" s="1011"/>
      <c r="F448" s="1011"/>
      <c r="G448" s="1011"/>
      <c r="H448" s="1011"/>
      <c r="I448" s="1011"/>
      <c r="J448" s="980"/>
      <c r="K448" s="970">
        <f>'Revenues 10-15'!K270-'Expenditures 16-24'!K447</f>
        <v>952</v>
      </c>
      <c r="L448" s="975"/>
    </row>
  </sheetData>
  <sheetProtection algorithmName="SHA-512" hashValue="WdfUfp8oAjpp1I110r+/O0J3+UhhsNVccS84PoNBwU1w3HZ5hBKnkWhidorrbO9FLl0cOs3mwkYQF9futf55mw==" saltValue="xCLSVxJUeNeJCIafeZ3GkA==" spinCount="100000" sheet="1" objects="1" scenarios="1"/>
  <mergeCells count="21">
    <mergeCell ref="A1:A2"/>
    <mergeCell ref="A425:B425"/>
    <mergeCell ref="A121:B121"/>
    <mergeCell ref="A158:B158"/>
    <mergeCell ref="A3:B3"/>
    <mergeCell ref="A295:B295"/>
    <mergeCell ref="A310:B310"/>
    <mergeCell ref="A423:B423"/>
    <mergeCell ref="A309:B309"/>
    <mergeCell ref="A155:B155"/>
    <mergeCell ref="A292:B292"/>
    <mergeCell ref="A156:B156"/>
    <mergeCell ref="A217:B217"/>
    <mergeCell ref="A312:B312"/>
    <mergeCell ref="A314:B314"/>
    <mergeCell ref="A448:B448"/>
    <mergeCell ref="A179:B179"/>
    <mergeCell ref="A215:B215"/>
    <mergeCell ref="A293:B293"/>
    <mergeCell ref="A118:B118"/>
    <mergeCell ref="A119:B119"/>
  </mergeCells>
  <phoneticPr fontId="18" type="noConversion"/>
  <dataValidations count="1">
    <dataValidation type="whole" allowBlank="1" showInputMessage="1" showErrorMessage="1" error="Please enter whole number.  Decimals are not allowed." sqref="C316:J343 C355:J357 C347:J352 C360:J362 C367:J368 C371:J376 C379:J383 C385:J385 C387:J387 E405:H411 C389:J395 H397:H403 E413:H413 H421" xr:uid="{00000000-0002-0000-0800-000000000000}">
      <formula1>-9999999999</formula1>
      <formula2>9999999999</formula2>
    </dataValidation>
  </dataValidations>
  <printOptions headings="1" gridLinesSet="0"/>
  <pageMargins left="0.1" right="0.2" top="0.61" bottom="0.35" header="0.28000000000000003" footer="0.1"/>
  <pageSetup scale="72" firstPageNumber="16" fitToHeight="0" orientation="landscape" useFirstPageNumber="1" r:id="rId1"/>
  <headerFooter alignWithMargins="0">
    <oddHeader>&amp;L&amp;8Page &amp;P&amp;C&amp;"Arial,Bold"&amp;9STATEMENT OF EXPENDITURES DISBURSED/EXPENDITURES, BUDGET TO ACTUAL
FOR THE YEAR ENDING JUNE 30, 2021&amp;R&amp;8Page &amp;P</oddHeader>
  </headerFooter>
  <rowBreaks count="1" manualBreakCount="1">
    <brk id="156" max="16383" man="1"/>
  </rowBreaks>
  <drawing r:id="rId2"/>
  <mc:AlternateContent xmlns:mc="http://schemas.openxmlformats.org/markup-compatibility/2006">
    <mc:Choice Requires="v">
      <legacyDrawing r:id="rId3"/>
    </mc:Choice>
  </mc:AlternateContent>
</worksheet>
</file>

<file path=customXml/_rels/item1.xml.rels><?xml version="1.0" encoding="UTF-8" standalone="yes"?>
<Relationships xmlns="http://schemas.openxmlformats.org/package/2006/relationships"><Relationship Id="rId1" Type="http://purl.oclc.org/ooxml/officeDocument/relationships/customXmlProps" Target="itemProps1.xml"/></Relationships>
</file>

<file path=customXml/_rels/item2.xml.rels><?xml version="1.0" encoding="UTF-8" standalone="yes"?>
<Relationships xmlns="http://schemas.openxmlformats.org/package/2006/relationships"><Relationship Id="rId1" Type="http://purl.oclc.org/ooxml/officeDocument/relationships/customXmlProps" Target="itemProps2.xml"/></Relationships>
</file>

<file path=customXml/_rels/item3.xml.rels><?xml version="1.0" encoding="UTF-8" standalone="yes"?>
<Relationships xmlns="http://schemas.openxmlformats.org/package/2006/relationships"><Relationship Id="rId1" Type="http://purl.oclc.org/ooxml/officeDocument/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963ED7E93A62E4AADB24E82D2B330AD" ma:contentTypeVersion="13" ma:contentTypeDescription="Create a new document." ma:contentTypeScope="" ma:versionID="386f74de73da36f8c0fe10cb4c0253ab">
  <xsd:schema xmlns:xsd="http://www.w3.org/2001/XMLSchema" xmlns:xs="http://www.w3.org/2001/XMLSchema" xmlns:p="http://schemas.microsoft.com/office/2006/metadata/properties" xmlns:ns3="808d7ff2-70c2-40c7-b857-af394d7283d8" xmlns:ns4="e0d58530-f29e-47d1-a5a4-0b0947fe4550" targetNamespace="http://schemas.microsoft.com/office/2006/metadata/properties" ma:root="true" ma:fieldsID="0337aa8a60e63e22af2abdc0d1c2e3ea" ns3:_="" ns4:_="">
    <xsd:import namespace="808d7ff2-70c2-40c7-b857-af394d7283d8"/>
    <xsd:import namespace="e0d58530-f29e-47d1-a5a4-0b0947fe4550"/>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08d7ff2-70c2-40c7-b857-af394d7283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0d58530-f29e-47d1-a5a4-0b0947fe4550"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SharingHintHash" ma:index="20"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purl.oclc.org/ooxml/officeDocument/customXml" ds:itemID="{6A0F9897-9719-4657-8F29-2E365754ADEB}">
  <ds:schemaRefs>
    <ds:schemaRef ds:uri="http://schemas.microsoft.com/sharepoint/v3/contenttype/forms"/>
  </ds:schemaRefs>
</ds:datastoreItem>
</file>

<file path=customXml/itemProps2.xml><?xml version="1.0" encoding="utf-8"?>
<ds:datastoreItem xmlns:ds="http://purl.oclc.org/ooxml/officeDocument/customXml" ds:itemID="{0D8543AF-525F-4167-86C2-047159286D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08d7ff2-70c2-40c7-b857-af394d7283d8"/>
    <ds:schemaRef ds:uri="e0d58530-f29e-47d1-a5a4-0b0947fe45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purl.oclc.org/ooxml/officeDocument/customXml" ds:itemID="{34524270-6D2D-40B3-AEDC-EBC0C7BBFFF8}">
  <ds:schemaRefs>
    <ds:schemaRef ds:uri="http://schemas.microsoft.com/office/2006/metadata/propertie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e0d58530-f29e-47d1-a5a4-0b0947fe4550"/>
    <ds:schemaRef ds:uri="808d7ff2-70c2-40c7-b857-af394d7283d8"/>
    <ds:schemaRef ds:uri="http://www.w3.org/XML/1998/namespace"/>
  </ds:schemaRefs>
</ds:datastoreItem>
</file>

<file path=docProps/app.xml><?xml version="1.0" encoding="utf-8"?>
<Properties xmlns="http://purl.oclc.org/ooxml/officeDocument/extendedProperties" xmlns:vt="http://purl.oclc.org/ooxml/officeDocument/docPropsVTypes">
  <Application>Microsoft Macintosh Excel</Application>
  <DocSecurity>0</DocSecurity>
  <ScaleCrop>false</ScaleCrop>
  <HeadingPairs>
    <vt:vector size="4" baseType="variant">
      <vt:variant>
        <vt:lpstr>Worksheets</vt:lpstr>
      </vt:variant>
      <vt:variant>
        <vt:i4>26</vt:i4>
      </vt:variant>
      <vt:variant>
        <vt:lpstr>Named Ranges</vt:lpstr>
      </vt:variant>
      <vt:variant>
        <vt:i4>8</vt:i4>
      </vt:variant>
    </vt:vector>
  </HeadingPairs>
  <TitlesOfParts>
    <vt:vector size="34" baseType="lpstr">
      <vt:lpstr>COVER</vt:lpstr>
      <vt:lpstr>TOC</vt:lpstr>
      <vt:lpstr>Aud Quest 2</vt:lpstr>
      <vt:lpstr>FP Info 3</vt:lpstr>
      <vt:lpstr>Fin Profile 4</vt:lpstr>
      <vt:lpstr>Assets-Liab 5-6</vt:lpstr>
      <vt:lpstr>Acct Summary 7-9</vt:lpstr>
      <vt:lpstr>Revenues 10-15</vt:lpstr>
      <vt:lpstr>Expenditures 16-24</vt:lpstr>
      <vt:lpstr>Tax Sched 25</vt:lpstr>
      <vt:lpstr>Short-Term Long-Term Debt 26</vt:lpstr>
      <vt:lpstr>Rest Tax Levies-Tort Im 27</vt:lpstr>
      <vt:lpstr>CARES CRRSA ARP 28-31</vt:lpstr>
      <vt:lpstr>Cap Outlay Deprec 32</vt:lpstr>
      <vt:lpstr>PCTC-OEPP 33-35</vt:lpstr>
      <vt:lpstr>Contracts Paid in CY 36</vt:lpstr>
      <vt:lpstr>ICR Computation 37</vt:lpstr>
      <vt:lpstr>Shared Outsourced Services 38</vt:lpstr>
      <vt:lpstr>AC 39</vt:lpstr>
      <vt:lpstr>Itemization 40</vt:lpstr>
      <vt:lpstr>REF 41</vt:lpstr>
      <vt:lpstr>Opinion-Notes 42</vt:lpstr>
      <vt:lpstr>DeficitAFRSum Calc 43</vt:lpstr>
      <vt:lpstr>AUDITCHECK</vt:lpstr>
      <vt:lpstr>AFR21</vt:lpstr>
      <vt:lpstr>Single Audit &amp; GATA Information</vt:lpstr>
      <vt:lpstr>'Acct Summary 7-9'!Print_Titles</vt:lpstr>
      <vt:lpstr>'Assets-Liab 5-6'!Print_Titles</vt:lpstr>
      <vt:lpstr>AUDITCHECK!Print_Titles</vt:lpstr>
      <vt:lpstr>'Contracts Paid in CY 36'!Print_Titles</vt:lpstr>
      <vt:lpstr>'Expenditures 16-24'!Print_Titles</vt:lpstr>
      <vt:lpstr>'PCTC-OEPP 33-35'!Print_Titles</vt:lpstr>
      <vt:lpstr>'Revenues 10-15'!Print_Titles</vt:lpstr>
      <vt:lpstr>'Shared Outsourced Services 38'!Print_Titles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afr-21-form (v2).xlsm</dc:title>
  <dc:creator>HEMBERGER DEBRA</dc:creator>
  <cp:lastModifiedBy>Catherine Hannigan</cp:lastModifiedBy>
  <cp:lastPrinted>2022-01-06T16:21:39Z</cp:lastPrinted>
  <dcterms:created xsi:type="dcterms:W3CDTF">2003-10-29T19:06:34Z</dcterms:created>
  <dcterms:modified xsi:type="dcterms:W3CDTF">2022-01-10T17:07:29Z</dcterms:modified>
</cp:coreProperties>
</file>

<file path=docProps/custom.xml><?xml version="1.0" encoding="utf-8"?>
<Properties xmlns="http://purl.oclc.org/ooxml/officeDocument/customProperties" xmlns:vt="http://purl.oclc.org/ooxml/officeDocument/docPropsVTypes">
  <property fmtid="{D5CDD505-2E9C-101B-9397-08002B2CF9AE}" pid="2" name="ContentTypeId">
    <vt:lpwstr>0x0101004963ED7E93A62E4AADB24E82D2B330AD</vt:lpwstr>
  </property>
  <property fmtid="{D5CDD505-2E9C-101B-9397-08002B2CF9AE}" pid="3" name="TaxKeyword">
    <vt:lpwstr/>
  </property>
</Properties>
</file>