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codeName="ThisWorkbook" defaultThemeVersion="124226"/>
  <bookViews>
    <workbookView xWindow="-285" yWindow="-30" windowWidth="25230" windowHeight="9000" tabRatio="828"/>
  </bookViews>
  <sheets>
    <sheet name="COVER" sheetId="24" r:id="rId1"/>
    <sheet name="TOC" sheetId="25" r:id="rId2"/>
    <sheet name="Aud Quest 2" sheetId="28" r:id="rId3"/>
    <sheet name="FP Info 3" sheetId="37" r:id="rId4"/>
    <sheet name="Fin Profile 4" sheetId="118" r:id="rId5"/>
    <sheet name="Assets-Liab 5-6" sheetId="3" r:id="rId6"/>
    <sheet name="Acct Summary 7-8" sheetId="4" r:id="rId7"/>
    <sheet name="Revenues 9-14" sheetId="5" r:id="rId8"/>
    <sheet name="Expenditures 15-22" sheetId="29" r:id="rId9"/>
    <sheet name="ARRA Sched 23" sheetId="131" r:id="rId10"/>
    <sheet name="Tax Sched 24" sheetId="7" r:id="rId11"/>
    <sheet name="Short-Term Long-Term Debt 25" sheetId="8" r:id="rId12"/>
    <sheet name="Rest Tax Levies-Tort Im 26" sheetId="12" r:id="rId13"/>
    <sheet name="Cap Outlay Deprec 27" sheetId="11" r:id="rId14"/>
    <sheet name="PCTC-OEPP 28-29" sheetId="34" r:id="rId15"/>
    <sheet name="ICR Computation 30" sheetId="108" r:id="rId16"/>
    <sheet name="Shared Outsourced Services 31" sheetId="167" r:id="rId17"/>
    <sheet name="AC32" sheetId="145" r:id="rId18"/>
    <sheet name="Itemization 33" sheetId="127" r:id="rId19"/>
    <sheet name="REF 34" sheetId="117" r:id="rId20"/>
    <sheet name="Opinion-Notes 35" sheetId="129" r:id="rId21"/>
    <sheet name="DeficitAFRSum Calc 36" sheetId="146" r:id="rId22"/>
    <sheet name="AUDITCHECK" sheetId="36" r:id="rId23"/>
    <sheet name="Single Audit Cover" sheetId="157" r:id="rId24"/>
    <sheet name="Single Audit Checklist" sheetId="158" r:id="rId25"/>
    <sheet name="SEFA Reconcile" sheetId="159" r:id="rId26"/>
    <sheet name=" SEFA" sheetId="160" r:id="rId27"/>
    <sheet name="SEFA NOTES" sheetId="161" r:id="rId28"/>
    <sheet name="SF&amp;QC Sec-1" sheetId="162" r:id="rId29"/>
    <sheet name="SF&amp;QC Sec-2" sheetId="163" r:id="rId30"/>
    <sheet name="SF&amp;QC Sec-3" sheetId="164" r:id="rId31"/>
    <sheet name="SSPAF" sheetId="165" r:id="rId32"/>
    <sheet name="CAP" sheetId="166" r:id="rId33"/>
    <sheet name="AFR16" sheetId="106" state="hidden" r:id="rId34"/>
  </sheets>
  <externalReferences>
    <externalReference r:id="rId35"/>
  </externalReferences>
  <definedNames>
    <definedName name="_xlnm.Print_Titles" localSheetId="6">'Acct Summary 7-8'!$A:$B,'Acct Summary 7-8'!$1:$2</definedName>
    <definedName name="_xlnm.Print_Titles" localSheetId="5">'Assets-Liab 5-6'!$A:$B,'Assets-Liab 5-6'!$1:$2</definedName>
    <definedName name="_xlnm.Print_Titles" localSheetId="22">AUDITCHECK!$26:$26</definedName>
    <definedName name="_xlnm.Print_Titles" localSheetId="8">'Expenditures 15-22'!$A:$B,'Expenditures 15-22'!$1:$2</definedName>
    <definedName name="_xlnm.Print_Titles" localSheetId="14">'PCTC-OEPP 28-29'!$1:$5</definedName>
    <definedName name="_xlnm.Print_Titles" localSheetId="7">'Revenues 9-14'!$A:$B,'Revenues 9-14'!$1:$2</definedName>
    <definedName name="_xlnm.Print_Titles" localSheetId="16">'Shared Outsourced Services 31'!$5:$5</definedName>
    <definedName name="SCHADDRS" localSheetId="26">#REF!</definedName>
    <definedName name="SCHADDRS" localSheetId="17">#REF!</definedName>
    <definedName name="SCHADDRS" localSheetId="32">#REF!</definedName>
    <definedName name="SCHADDRS" localSheetId="21">#REF!</definedName>
    <definedName name="SCHADDRS" localSheetId="4">#REF!</definedName>
    <definedName name="SCHADDRS" localSheetId="27">#REF!</definedName>
    <definedName name="SCHADDRS" localSheetId="25">#REF!</definedName>
    <definedName name="SCHADDRS" localSheetId="28">#REF!</definedName>
    <definedName name="SCHADDRS" localSheetId="29">#REF!</definedName>
    <definedName name="SCHADDRS" localSheetId="30">#REF!</definedName>
    <definedName name="SCHADDRS" localSheetId="24">#REF!</definedName>
    <definedName name="SCHADDRS" localSheetId="23">#REF!</definedName>
    <definedName name="SCHADDRS" localSheetId="31">#REF!</definedName>
    <definedName name="SCHADDRS">#REF!</definedName>
    <definedName name="SCHCTY" localSheetId="26">#REF!</definedName>
    <definedName name="SCHCTY" localSheetId="17">#REF!</definedName>
    <definedName name="SCHCTY" localSheetId="32">#REF!</definedName>
    <definedName name="SCHCTY" localSheetId="21">#REF!</definedName>
    <definedName name="SCHCTY" localSheetId="4">#REF!</definedName>
    <definedName name="SCHCTY" localSheetId="27">#REF!</definedName>
    <definedName name="SCHCTY" localSheetId="25">#REF!</definedName>
    <definedName name="SCHCTY" localSheetId="28">#REF!</definedName>
    <definedName name="SCHCTY" localSheetId="29">#REF!</definedName>
    <definedName name="SCHCTY" localSheetId="30">#REF!</definedName>
    <definedName name="SCHCTY" localSheetId="24">#REF!</definedName>
    <definedName name="SCHCTY" localSheetId="23">#REF!</definedName>
    <definedName name="SCHCTY" localSheetId="31">#REF!</definedName>
    <definedName name="SCHCTY">#REF!</definedName>
    <definedName name="SCHNMBR" localSheetId="26">#REF!</definedName>
    <definedName name="SCHNMBR" localSheetId="17">#REF!</definedName>
    <definedName name="SCHNMBR" localSheetId="32">#REF!</definedName>
    <definedName name="SCHNMBR" localSheetId="21">#REF!</definedName>
    <definedName name="SCHNMBR" localSheetId="4">#REF!</definedName>
    <definedName name="SCHNMBR" localSheetId="27">#REF!</definedName>
    <definedName name="SCHNMBR" localSheetId="25">#REF!</definedName>
    <definedName name="SCHNMBR" localSheetId="28">#REF!</definedName>
    <definedName name="SCHNMBR" localSheetId="29">#REF!</definedName>
    <definedName name="SCHNMBR" localSheetId="30">#REF!</definedName>
    <definedName name="SCHNMBR" localSheetId="24">#REF!</definedName>
    <definedName name="SCHNMBR" localSheetId="23">#REF!</definedName>
    <definedName name="SCHNMBR" localSheetId="31">#REF!</definedName>
    <definedName name="SCHNMBR">#REF!</definedName>
    <definedName name="SCHNME" localSheetId="26">#REF!</definedName>
    <definedName name="SCHNME" localSheetId="17">#REF!</definedName>
    <definedName name="SCHNME" localSheetId="32">#REF!</definedName>
    <definedName name="SCHNME" localSheetId="21">#REF!</definedName>
    <definedName name="SCHNME" localSheetId="4">#REF!</definedName>
    <definedName name="SCHNME" localSheetId="27">#REF!</definedName>
    <definedName name="SCHNME" localSheetId="25">#REF!</definedName>
    <definedName name="SCHNME" localSheetId="28">#REF!</definedName>
    <definedName name="SCHNME" localSheetId="29">#REF!</definedName>
    <definedName name="SCHNME" localSheetId="30">#REF!</definedName>
    <definedName name="SCHNME" localSheetId="24">#REF!</definedName>
    <definedName name="SCHNME" localSheetId="23">#REF!</definedName>
    <definedName name="SCHNME" localSheetId="31">#REF!</definedName>
    <definedName name="SCHNME">#REF!</definedName>
    <definedName name="SUPT" localSheetId="26">#REF!</definedName>
    <definedName name="SUPT" localSheetId="17">#REF!</definedName>
    <definedName name="SUPT" localSheetId="32">#REF!</definedName>
    <definedName name="SUPT" localSheetId="21">#REF!</definedName>
    <definedName name="SUPT" localSheetId="4">#REF!</definedName>
    <definedName name="SUPT" localSheetId="27">#REF!</definedName>
    <definedName name="SUPT" localSheetId="25">#REF!</definedName>
    <definedName name="SUPT" localSheetId="28">#REF!</definedName>
    <definedName name="SUPT" localSheetId="29">#REF!</definedName>
    <definedName name="SUPT" localSheetId="30">#REF!</definedName>
    <definedName name="SUPT" localSheetId="24">#REF!</definedName>
    <definedName name="SUPT" localSheetId="23">#REF!</definedName>
    <definedName name="SUPT" localSheetId="31">#REF!</definedName>
    <definedName name="SUPT">#REF!</definedName>
  </definedNames>
  <calcPr calcId="145621" calcOnSave="0"/>
</workbook>
</file>

<file path=xl/calcChain.xml><?xml version="1.0" encoding="utf-8"?>
<calcChain xmlns="http://schemas.openxmlformats.org/spreadsheetml/2006/main">
  <c r="B7" i="167" l="1"/>
  <c r="B6" i="167"/>
  <c r="H14" i="12"/>
  <c r="C32" i="3"/>
  <c r="B7773" i="106" l="1"/>
  <c r="D17" i="159" l="1"/>
  <c r="D87" i="36" l="1"/>
  <c r="D14" i="159" l="1"/>
  <c r="D12" i="159"/>
  <c r="C16" i="157"/>
  <c r="A15" i="157"/>
  <c r="K11" i="157"/>
  <c r="J11" i="157"/>
  <c r="I13" i="157"/>
  <c r="K18" i="157"/>
  <c r="G18" i="157"/>
  <c r="G15" i="157"/>
  <c r="G11" i="157"/>
  <c r="G10" i="157"/>
  <c r="G9" i="157"/>
  <c r="A14" i="157"/>
  <c r="G7" i="157"/>
  <c r="E7" i="157"/>
  <c r="B2" i="165" s="1"/>
  <c r="A7" i="157"/>
  <c r="B1" i="166" s="1"/>
  <c r="B4" i="166"/>
  <c r="B4" i="165"/>
  <c r="B4" i="164"/>
  <c r="B4" i="163"/>
  <c r="B4" i="162"/>
  <c r="A4" i="161"/>
  <c r="B4" i="160"/>
  <c r="D47" i="159"/>
  <c r="C94" i="158"/>
  <c r="C95" i="158" s="1"/>
  <c r="C96" i="158" s="1"/>
  <c r="C99" i="158" s="1"/>
  <c r="C39" i="158"/>
  <c r="C42" i="158" s="1"/>
  <c r="C45" i="158" s="1"/>
  <c r="C49" i="158" s="1"/>
  <c r="C50" i="158" s="1"/>
  <c r="C51" i="158" s="1"/>
  <c r="C52" i="158" s="1"/>
  <c r="C53" i="158" s="1"/>
  <c r="C67" i="158" s="1"/>
  <c r="C68" i="158" s="1"/>
  <c r="C69" i="158" s="1"/>
  <c r="C70" i="158" s="1"/>
  <c r="C71" i="158" s="1"/>
  <c r="C72" i="158" s="1"/>
  <c r="C74" i="158" s="1"/>
  <c r="C75" i="158" s="1"/>
  <c r="C76" i="158" s="1"/>
  <c r="C77" i="158" s="1"/>
  <c r="C82" i="158" s="1"/>
  <c r="C83" i="158" s="1"/>
  <c r="C84" i="158" s="1"/>
  <c r="C85" i="158" s="1"/>
  <c r="C89" i="158" s="1"/>
  <c r="C12" i="158"/>
  <c r="C13" i="158" s="1"/>
  <c r="C16" i="158" s="1"/>
  <c r="C20" i="158" s="1"/>
  <c r="C23" i="158" s="1"/>
  <c r="C27" i="158" s="1"/>
  <c r="C32" i="158" s="1"/>
  <c r="A1" i="159" l="1"/>
  <c r="B1" i="163"/>
  <c r="A1" i="161"/>
  <c r="B1" i="165"/>
  <c r="B1" i="160"/>
  <c r="A1" i="158"/>
  <c r="B1" i="162"/>
  <c r="B1" i="164"/>
  <c r="A2" i="159"/>
  <c r="A2" i="161"/>
  <c r="B2" i="163"/>
  <c r="B2" i="164"/>
  <c r="B2" i="166"/>
  <c r="A2" i="158"/>
  <c r="B2" i="160"/>
  <c r="B2" i="162"/>
  <c r="B61" i="106"/>
  <c r="B52" i="106"/>
  <c r="B51" i="106" l="1"/>
  <c r="B49" i="106"/>
  <c r="B48" i="106"/>
  <c r="B47" i="106"/>
  <c r="B46" i="106"/>
  <c r="B45" i="106"/>
  <c r="B44" i="106"/>
  <c r="B43" i="106"/>
  <c r="B42" i="106"/>
  <c r="B41" i="106"/>
  <c r="B50" i="106"/>
  <c r="F162" i="34" l="1"/>
  <c r="B7769" i="106"/>
  <c r="B7768" i="106"/>
  <c r="B7766" i="106"/>
  <c r="B7765" i="106"/>
  <c r="B7764" i="106"/>
  <c r="J83" i="28"/>
  <c r="B7758" i="106" s="1"/>
  <c r="D7758" i="106" s="1"/>
  <c r="J86" i="28"/>
  <c r="J88" i="28" s="1"/>
  <c r="K6" i="29"/>
  <c r="B7763" i="106" s="1"/>
  <c r="B7762" i="106"/>
  <c r="D7762" i="106" s="1"/>
  <c r="K12" i="12"/>
  <c r="K23" i="12"/>
  <c r="K24" i="12"/>
  <c r="B7733" i="106" s="1"/>
  <c r="J12" i="12"/>
  <c r="J21" i="12"/>
  <c r="J23" i="12" s="1"/>
  <c r="B7729" i="106"/>
  <c r="B7734" i="106"/>
  <c r="B7726" i="106"/>
  <c r="D82" i="36"/>
  <c r="F161" i="34"/>
  <c r="B36" i="36"/>
  <c r="B39" i="36" s="1"/>
  <c r="B49" i="36" s="1"/>
  <c r="B62" i="36" s="1"/>
  <c r="B72" i="36" s="1"/>
  <c r="B76" i="36" s="1"/>
  <c r="B80" i="36" s="1"/>
  <c r="B85" i="36" s="1"/>
  <c r="B86" i="36" s="1"/>
  <c r="B87" i="36" s="1"/>
  <c r="D79" i="36"/>
  <c r="C191" i="5"/>
  <c r="C201" i="5"/>
  <c r="C211" i="5"/>
  <c r="C216" i="5"/>
  <c r="C224" i="5"/>
  <c r="C228" i="5"/>
  <c r="C259" i="5"/>
  <c r="B7761" i="106"/>
  <c r="L127" i="29"/>
  <c r="L129" i="29" s="1"/>
  <c r="L136" i="29"/>
  <c r="L138" i="29" s="1"/>
  <c r="L148" i="29"/>
  <c r="I7" i="145"/>
  <c r="I6" i="145"/>
  <c r="D84" i="36"/>
  <c r="K75" i="29"/>
  <c r="K130" i="29"/>
  <c r="K179" i="29"/>
  <c r="B2836" i="106" s="1"/>
  <c r="D2836" i="106" s="1"/>
  <c r="K122" i="29"/>
  <c r="F15" i="145" s="1"/>
  <c r="F19" i="145" s="1"/>
  <c r="K67" i="29"/>
  <c r="E17" i="145" s="1"/>
  <c r="G17" i="145" s="1"/>
  <c r="K64" i="29"/>
  <c r="E16" i="145" s="1"/>
  <c r="G16" i="145" s="1"/>
  <c r="K59" i="29"/>
  <c r="E15" i="145"/>
  <c r="G15" i="145" s="1"/>
  <c r="K56" i="29"/>
  <c r="E14" i="145" s="1"/>
  <c r="G14" i="145" s="1"/>
  <c r="K51" i="29"/>
  <c r="B2724" i="106" s="1"/>
  <c r="D2724" i="106" s="1"/>
  <c r="I19" i="145"/>
  <c r="H19" i="145"/>
  <c r="J18" i="145"/>
  <c r="J12" i="145"/>
  <c r="J13" i="145"/>
  <c r="J14" i="145"/>
  <c r="J15" i="145"/>
  <c r="J16" i="145"/>
  <c r="J17" i="145"/>
  <c r="G18" i="145"/>
  <c r="D81" i="36"/>
  <c r="B2" i="106"/>
  <c r="B3" i="106"/>
  <c r="B4" i="106"/>
  <c r="B5" i="106"/>
  <c r="B6" i="106"/>
  <c r="B7" i="106"/>
  <c r="B8" i="106"/>
  <c r="B10" i="106"/>
  <c r="B11" i="106"/>
  <c r="B12" i="106"/>
  <c r="B13" i="106"/>
  <c r="B14" i="106"/>
  <c r="B15" i="106"/>
  <c r="B16" i="106"/>
  <c r="B17" i="106"/>
  <c r="B18" i="106"/>
  <c r="B19" i="106"/>
  <c r="B20" i="106"/>
  <c r="B21" i="106"/>
  <c r="B22" i="106"/>
  <c r="B23" i="106"/>
  <c r="B24" i="106"/>
  <c r="B25" i="106"/>
  <c r="B26" i="106"/>
  <c r="B27" i="106"/>
  <c r="B28" i="106"/>
  <c r="B29" i="106"/>
  <c r="B30" i="106"/>
  <c r="B31" i="106"/>
  <c r="B32" i="106"/>
  <c r="B33" i="106"/>
  <c r="B34" i="106"/>
  <c r="B35" i="106"/>
  <c r="B36" i="106"/>
  <c r="B37" i="106"/>
  <c r="B38" i="106"/>
  <c r="B39" i="106"/>
  <c r="B40" i="106"/>
  <c r="B53" i="106"/>
  <c r="B54" i="106"/>
  <c r="B55" i="106"/>
  <c r="B56" i="106"/>
  <c r="B57" i="106"/>
  <c r="B58" i="106"/>
  <c r="B59" i="106"/>
  <c r="B60" i="106"/>
  <c r="D61" i="106"/>
  <c r="D62" i="106"/>
  <c r="D63" i="106"/>
  <c r="D64" i="106"/>
  <c r="B65" i="106"/>
  <c r="D65" i="106" s="1"/>
  <c r="D66" i="106"/>
  <c r="D67" i="106"/>
  <c r="D68" i="106"/>
  <c r="D69" i="106"/>
  <c r="D70" i="106"/>
  <c r="D71" i="106"/>
  <c r="B72" i="106"/>
  <c r="D72" i="106" s="1"/>
  <c r="B73" i="106"/>
  <c r="D73" i="106" s="1"/>
  <c r="D74" i="106"/>
  <c r="D75" i="106"/>
  <c r="B76" i="106"/>
  <c r="D76" i="106" s="1"/>
  <c r="C13" i="3"/>
  <c r="B77" i="106" s="1"/>
  <c r="D77" i="106" s="1"/>
  <c r="D78" i="106"/>
  <c r="D79" i="106"/>
  <c r="D80" i="106"/>
  <c r="D81" i="106"/>
  <c r="D82" i="106"/>
  <c r="D83" i="106"/>
  <c r="D84" i="106"/>
  <c r="D85" i="106"/>
  <c r="B86" i="106"/>
  <c r="D86" i="106" s="1"/>
  <c r="D87" i="106"/>
  <c r="B88" i="106"/>
  <c r="D88" i="106" s="1"/>
  <c r="D89" i="106"/>
  <c r="D90" i="106"/>
  <c r="C34" i="3"/>
  <c r="B91" i="106" s="1"/>
  <c r="D91" i="106" s="1"/>
  <c r="B92" i="106"/>
  <c r="D92" i="106" s="1"/>
  <c r="D94" i="106"/>
  <c r="D95" i="106"/>
  <c r="D96" i="106"/>
  <c r="B97" i="106"/>
  <c r="D97" i="106" s="1"/>
  <c r="D98" i="106"/>
  <c r="D99" i="106"/>
  <c r="D100" i="106"/>
  <c r="D101" i="106"/>
  <c r="D102" i="106"/>
  <c r="D103" i="106"/>
  <c r="B104" i="106"/>
  <c r="D104" i="106" s="1"/>
  <c r="B105" i="106"/>
  <c r="D105" i="106" s="1"/>
  <c r="D106" i="106"/>
  <c r="D107" i="106"/>
  <c r="B108" i="106"/>
  <c r="D108" i="106" s="1"/>
  <c r="D13" i="3"/>
  <c r="B109" i="106" s="1"/>
  <c r="D109" i="106" s="1"/>
  <c r="D110" i="106"/>
  <c r="D111" i="106"/>
  <c r="D112" i="106"/>
  <c r="D113" i="106"/>
  <c r="D114" i="106"/>
  <c r="D115" i="106"/>
  <c r="D116" i="106"/>
  <c r="B117" i="106"/>
  <c r="D117" i="106" s="1"/>
  <c r="D118" i="106"/>
  <c r="B119" i="106"/>
  <c r="D119" i="106" s="1"/>
  <c r="D120" i="106"/>
  <c r="D121" i="106"/>
  <c r="D34" i="3"/>
  <c r="D41" i="3" s="1"/>
  <c r="B124" i="106" s="1"/>
  <c r="D124" i="106" s="1"/>
  <c r="B122" i="106"/>
  <c r="D122" i="106" s="1"/>
  <c r="B123" i="106"/>
  <c r="D123" i="106" s="1"/>
  <c r="D125" i="106"/>
  <c r="B126" i="106"/>
  <c r="D126" i="106" s="1"/>
  <c r="D127" i="106"/>
  <c r="D128" i="106"/>
  <c r="B129" i="106"/>
  <c r="D129" i="106" s="1"/>
  <c r="B130" i="106"/>
  <c r="D130" i="106" s="1"/>
  <c r="E13" i="3"/>
  <c r="B131" i="106" s="1"/>
  <c r="D131" i="106" s="1"/>
  <c r="D132" i="106"/>
  <c r="D133" i="106"/>
  <c r="B134" i="106"/>
  <c r="D134" i="106" s="1"/>
  <c r="D135" i="106"/>
  <c r="D136" i="106"/>
  <c r="D137" i="106"/>
  <c r="D138" i="106"/>
  <c r="E34" i="3"/>
  <c r="B140" i="106"/>
  <c r="D140" i="106" s="1"/>
  <c r="D142" i="106"/>
  <c r="D143" i="106"/>
  <c r="D144" i="106"/>
  <c r="B145" i="106"/>
  <c r="D145" i="106" s="1"/>
  <c r="D146" i="106"/>
  <c r="D147" i="106"/>
  <c r="D148" i="106"/>
  <c r="D149" i="106"/>
  <c r="D150" i="106"/>
  <c r="D151" i="106"/>
  <c r="B152" i="106"/>
  <c r="D152" i="106" s="1"/>
  <c r="B153" i="106"/>
  <c r="D153" i="106" s="1"/>
  <c r="D154" i="106"/>
  <c r="D155" i="106"/>
  <c r="B156" i="106"/>
  <c r="D156" i="106" s="1"/>
  <c r="F13" i="3"/>
  <c r="B157" i="106" s="1"/>
  <c r="D157" i="106" s="1"/>
  <c r="D158" i="106"/>
  <c r="D159" i="106"/>
  <c r="D160" i="106"/>
  <c r="D161" i="106"/>
  <c r="D162" i="106"/>
  <c r="D163" i="106"/>
  <c r="B164" i="106"/>
  <c r="D164" i="106" s="1"/>
  <c r="D165" i="106"/>
  <c r="B166" i="106"/>
  <c r="D166" i="106" s="1"/>
  <c r="D167" i="106"/>
  <c r="D168" i="106"/>
  <c r="F34" i="3"/>
  <c r="B169" i="106" s="1"/>
  <c r="D169" i="106" s="1"/>
  <c r="B170" i="106"/>
  <c r="D170" i="106" s="1"/>
  <c r="D172" i="106"/>
  <c r="B173" i="106"/>
  <c r="D173" i="106" s="1"/>
  <c r="D174" i="106"/>
  <c r="D175" i="106"/>
  <c r="D176" i="106"/>
  <c r="B177" i="106"/>
  <c r="D177" i="106" s="1"/>
  <c r="D178" i="106"/>
  <c r="B179" i="106"/>
  <c r="D179" i="106" s="1"/>
  <c r="G13" i="3"/>
  <c r="B180" i="106" s="1"/>
  <c r="D180" i="106" s="1"/>
  <c r="D181" i="106"/>
  <c r="D182" i="106"/>
  <c r="D183" i="106"/>
  <c r="B184" i="106"/>
  <c r="D184" i="106" s="1"/>
  <c r="B185" i="106"/>
  <c r="D185" i="106" s="1"/>
  <c r="D186" i="106"/>
  <c r="D187" i="106"/>
  <c r="G34" i="3"/>
  <c r="B189" i="106"/>
  <c r="D189" i="106" s="1"/>
  <c r="D191" i="106"/>
  <c r="D192" i="106"/>
  <c r="D193" i="106"/>
  <c r="D194" i="106"/>
  <c r="D195" i="106"/>
  <c r="D196" i="106"/>
  <c r="D197" i="106"/>
  <c r="B198" i="106"/>
  <c r="D198" i="106" s="1"/>
  <c r="B199" i="106"/>
  <c r="D199" i="106" s="1"/>
  <c r="D200" i="106"/>
  <c r="D201" i="106"/>
  <c r="B202" i="106"/>
  <c r="D202" i="106" s="1"/>
  <c r="H13" i="3"/>
  <c r="B203" i="106"/>
  <c r="D203" i="106" s="1"/>
  <c r="D204" i="106"/>
  <c r="D205" i="106"/>
  <c r="B206" i="106"/>
  <c r="D206" i="106" s="1"/>
  <c r="D207" i="106"/>
  <c r="B208" i="106"/>
  <c r="D208" i="106" s="1"/>
  <c r="D209" i="106"/>
  <c r="D210" i="106"/>
  <c r="H34" i="3"/>
  <c r="B212" i="106"/>
  <c r="D212" i="106" s="1"/>
  <c r="D214" i="106"/>
  <c r="D215" i="106"/>
  <c r="D216" i="106"/>
  <c r="D217" i="106"/>
  <c r="D218" i="106"/>
  <c r="D219" i="106"/>
  <c r="D220" i="106"/>
  <c r="D221" i="106"/>
  <c r="D222" i="106"/>
  <c r="D223" i="106"/>
  <c r="D224" i="106"/>
  <c r="D225" i="106"/>
  <c r="D226" i="106"/>
  <c r="D227" i="106"/>
  <c r="D228" i="106"/>
  <c r="D229" i="106"/>
  <c r="D230" i="106"/>
  <c r="D231" i="106"/>
  <c r="D232" i="106"/>
  <c r="D233" i="106"/>
  <c r="D234" i="106"/>
  <c r="D235" i="106"/>
  <c r="D236" i="106"/>
  <c r="D237" i="106"/>
  <c r="D238" i="106"/>
  <c r="D239" i="106"/>
  <c r="D240" i="106"/>
  <c r="D241" i="106"/>
  <c r="D242" i="106"/>
  <c r="D243" i="106"/>
  <c r="D244" i="106"/>
  <c r="D245" i="106"/>
  <c r="D246" i="106"/>
  <c r="D247" i="106"/>
  <c r="D248" i="106"/>
  <c r="D249" i="106"/>
  <c r="D250" i="106"/>
  <c r="D251" i="106"/>
  <c r="D252" i="106"/>
  <c r="D253" i="106"/>
  <c r="D254" i="106"/>
  <c r="D255" i="106"/>
  <c r="D256" i="106"/>
  <c r="D257" i="106"/>
  <c r="D258" i="106"/>
  <c r="D259" i="106"/>
  <c r="D260" i="106"/>
  <c r="D261" i="106"/>
  <c r="D262" i="106"/>
  <c r="D263" i="106"/>
  <c r="D264" i="106"/>
  <c r="D265" i="106"/>
  <c r="D266" i="106"/>
  <c r="D267" i="106"/>
  <c r="D268" i="106"/>
  <c r="D269" i="106"/>
  <c r="D270" i="106"/>
  <c r="D271" i="106"/>
  <c r="D272" i="106"/>
  <c r="B273" i="106"/>
  <c r="D273" i="106" s="1"/>
  <c r="B274" i="106"/>
  <c r="D274" i="106" s="1"/>
  <c r="B275" i="106"/>
  <c r="D275" i="106" s="1"/>
  <c r="B276" i="106"/>
  <c r="D276" i="106" s="1"/>
  <c r="D277" i="106"/>
  <c r="D278" i="106"/>
  <c r="M23" i="3"/>
  <c r="B279" i="106" s="1"/>
  <c r="D279" i="106" s="1"/>
  <c r="B280" i="106"/>
  <c r="D280" i="106" s="1"/>
  <c r="M41" i="3"/>
  <c r="B281" i="106" s="1"/>
  <c r="D281" i="106" s="1"/>
  <c r="B282" i="106"/>
  <c r="D282" i="106" s="1"/>
  <c r="D286" i="106"/>
  <c r="D289" i="106"/>
  <c r="D290" i="106"/>
  <c r="D291" i="106"/>
  <c r="D292" i="106"/>
  <c r="D293" i="106"/>
  <c r="D294" i="106"/>
  <c r="D295" i="106"/>
  <c r="D296" i="106"/>
  <c r="D297" i="106"/>
  <c r="D298" i="106"/>
  <c r="D299" i="106"/>
  <c r="D300" i="106"/>
  <c r="D301" i="106"/>
  <c r="D302" i="106"/>
  <c r="D303" i="106"/>
  <c r="D304" i="106"/>
  <c r="D305" i="106"/>
  <c r="D306" i="106"/>
  <c r="D307" i="106"/>
  <c r="D308" i="106"/>
  <c r="D309" i="106"/>
  <c r="D310" i="106"/>
  <c r="D311" i="106"/>
  <c r="D312" i="106"/>
  <c r="D313" i="106"/>
  <c r="D314" i="106"/>
  <c r="D315" i="106"/>
  <c r="D316" i="106"/>
  <c r="D317" i="106"/>
  <c r="D318" i="106"/>
  <c r="D319" i="106"/>
  <c r="B320" i="106"/>
  <c r="D320" i="106" s="1"/>
  <c r="B321" i="106"/>
  <c r="D321" i="106" s="1"/>
  <c r="D322" i="106"/>
  <c r="B323" i="106"/>
  <c r="D323" i="106" s="1"/>
  <c r="B324" i="106"/>
  <c r="D324" i="106" s="1"/>
  <c r="B325" i="106"/>
  <c r="D325" i="106" s="1"/>
  <c r="D326" i="106"/>
  <c r="D327" i="106"/>
  <c r="D328" i="106"/>
  <c r="D329" i="106"/>
  <c r="D330" i="106"/>
  <c r="D331" i="106"/>
  <c r="D332" i="106"/>
  <c r="D333" i="106"/>
  <c r="D334" i="106"/>
  <c r="D335" i="106"/>
  <c r="D336" i="106"/>
  <c r="D337" i="106"/>
  <c r="D338" i="106"/>
  <c r="D339" i="106"/>
  <c r="D340" i="106"/>
  <c r="D341" i="106"/>
  <c r="D342" i="106"/>
  <c r="D343" i="106"/>
  <c r="D344" i="106"/>
  <c r="D345" i="106"/>
  <c r="D346" i="106"/>
  <c r="D347" i="106"/>
  <c r="D348" i="106"/>
  <c r="D349" i="106"/>
  <c r="D350" i="106"/>
  <c r="D351" i="106"/>
  <c r="D352" i="106"/>
  <c r="D353" i="106"/>
  <c r="D354" i="106"/>
  <c r="D355" i="106"/>
  <c r="D356" i="106"/>
  <c r="D357" i="106"/>
  <c r="D358" i="106"/>
  <c r="D359" i="106"/>
  <c r="D360" i="106"/>
  <c r="D361" i="106"/>
  <c r="D362" i="106"/>
  <c r="D363" i="106"/>
  <c r="D364" i="106"/>
  <c r="D365" i="106"/>
  <c r="D366" i="106"/>
  <c r="D367" i="106"/>
  <c r="D368" i="106"/>
  <c r="D369" i="106"/>
  <c r="D370" i="106"/>
  <c r="D371" i="106"/>
  <c r="D372" i="106"/>
  <c r="D373" i="106"/>
  <c r="D374" i="106"/>
  <c r="D375" i="106"/>
  <c r="D376" i="106"/>
  <c r="D377" i="106"/>
  <c r="D378" i="106"/>
  <c r="D379" i="106"/>
  <c r="D380" i="106"/>
  <c r="D381" i="106"/>
  <c r="D382" i="106"/>
  <c r="D383" i="106"/>
  <c r="D384" i="106"/>
  <c r="D385" i="106"/>
  <c r="D386" i="106"/>
  <c r="D387" i="106"/>
  <c r="D388" i="106"/>
  <c r="D389" i="106"/>
  <c r="D390" i="106"/>
  <c r="D391" i="106"/>
  <c r="D392" i="106"/>
  <c r="D393" i="106"/>
  <c r="D394" i="106"/>
  <c r="D395" i="106"/>
  <c r="D396" i="106"/>
  <c r="D397" i="106"/>
  <c r="D398" i="106"/>
  <c r="D399" i="106"/>
  <c r="D400" i="106"/>
  <c r="D401" i="106"/>
  <c r="D402" i="106"/>
  <c r="D403" i="106"/>
  <c r="D404" i="106"/>
  <c r="D405" i="106"/>
  <c r="D406" i="106"/>
  <c r="D407" i="106"/>
  <c r="D408" i="106"/>
  <c r="D409" i="106"/>
  <c r="D410" i="106"/>
  <c r="D411" i="106"/>
  <c r="D412" i="106"/>
  <c r="D413" i="106"/>
  <c r="D414" i="106"/>
  <c r="D415" i="106"/>
  <c r="D416" i="106"/>
  <c r="D417" i="106"/>
  <c r="D418" i="106"/>
  <c r="D419" i="106"/>
  <c r="D420" i="106"/>
  <c r="D421" i="106"/>
  <c r="D422" i="106"/>
  <c r="D423" i="106"/>
  <c r="D424" i="106"/>
  <c r="D425" i="106"/>
  <c r="D426" i="106"/>
  <c r="D427" i="106"/>
  <c r="D428" i="106"/>
  <c r="D429" i="106"/>
  <c r="D430" i="106"/>
  <c r="D431" i="106"/>
  <c r="B432" i="106"/>
  <c r="D432" i="106" s="1"/>
  <c r="D433" i="106"/>
  <c r="D434" i="106"/>
  <c r="D435" i="106"/>
  <c r="D436" i="106"/>
  <c r="D437" i="106"/>
  <c r="D438" i="106"/>
  <c r="D439" i="106"/>
  <c r="D440" i="106"/>
  <c r="D441" i="106"/>
  <c r="D442" i="106"/>
  <c r="D443" i="106"/>
  <c r="D444" i="106"/>
  <c r="D445" i="106"/>
  <c r="D446" i="106"/>
  <c r="D447" i="106"/>
  <c r="D448" i="106"/>
  <c r="D449" i="106"/>
  <c r="D450" i="106"/>
  <c r="D451" i="106"/>
  <c r="D452" i="106"/>
  <c r="D453" i="106"/>
  <c r="D454" i="106"/>
  <c r="D455" i="106"/>
  <c r="D456" i="106"/>
  <c r="D457" i="106"/>
  <c r="D458" i="106"/>
  <c r="D459" i="106"/>
  <c r="D460" i="106"/>
  <c r="D461" i="106"/>
  <c r="D462" i="106"/>
  <c r="D463" i="106"/>
  <c r="D464" i="106"/>
  <c r="D465" i="106"/>
  <c r="D466" i="106"/>
  <c r="D467" i="106"/>
  <c r="D468" i="106"/>
  <c r="D469" i="106"/>
  <c r="D470" i="106"/>
  <c r="D471" i="106"/>
  <c r="D472" i="106"/>
  <c r="D473" i="106"/>
  <c r="D474" i="106"/>
  <c r="D475" i="106"/>
  <c r="D476" i="106"/>
  <c r="D477" i="106"/>
  <c r="D478" i="106"/>
  <c r="D479" i="106"/>
  <c r="D480" i="106"/>
  <c r="D481" i="106"/>
  <c r="D482" i="106"/>
  <c r="D483" i="106"/>
  <c r="D484" i="106"/>
  <c r="D485" i="106"/>
  <c r="D486" i="106"/>
  <c r="D487" i="106"/>
  <c r="D488" i="106"/>
  <c r="D489" i="106"/>
  <c r="D490" i="106"/>
  <c r="D491" i="106"/>
  <c r="D492" i="106"/>
  <c r="D493" i="106"/>
  <c r="D494" i="106"/>
  <c r="D495" i="106"/>
  <c r="D496" i="106"/>
  <c r="D497" i="106"/>
  <c r="D498" i="106"/>
  <c r="D499" i="106"/>
  <c r="B500" i="106"/>
  <c r="D500" i="106" s="1"/>
  <c r="B501" i="106"/>
  <c r="D501" i="106" s="1"/>
  <c r="D502" i="106"/>
  <c r="D503" i="106"/>
  <c r="D504" i="106"/>
  <c r="D505" i="106"/>
  <c r="D506" i="106"/>
  <c r="D507" i="106"/>
  <c r="D508" i="106"/>
  <c r="D509" i="106"/>
  <c r="D510" i="106"/>
  <c r="D511" i="106"/>
  <c r="D512" i="106"/>
  <c r="D513" i="106"/>
  <c r="D514" i="106"/>
  <c r="D515" i="106"/>
  <c r="D516" i="106"/>
  <c r="D517" i="106"/>
  <c r="D518" i="106"/>
  <c r="D519" i="106"/>
  <c r="D520" i="106"/>
  <c r="D521" i="106"/>
  <c r="D522" i="106"/>
  <c r="D523" i="106"/>
  <c r="D524" i="106"/>
  <c r="D525" i="106"/>
  <c r="D526" i="106"/>
  <c r="D527" i="106"/>
  <c r="D528" i="106"/>
  <c r="D529" i="106"/>
  <c r="D530" i="106"/>
  <c r="D531" i="106"/>
  <c r="D532" i="106"/>
  <c r="D533" i="106"/>
  <c r="D534" i="106"/>
  <c r="D535" i="106"/>
  <c r="D536" i="106"/>
  <c r="D537" i="106"/>
  <c r="D538" i="106"/>
  <c r="D539" i="106"/>
  <c r="D540" i="106"/>
  <c r="D541" i="106"/>
  <c r="D542" i="106"/>
  <c r="D543" i="106"/>
  <c r="D544" i="106"/>
  <c r="D545" i="106"/>
  <c r="D546" i="106"/>
  <c r="D547" i="106"/>
  <c r="D548" i="106"/>
  <c r="D549" i="106"/>
  <c r="D550" i="106"/>
  <c r="D551" i="106"/>
  <c r="D552" i="106"/>
  <c r="D553" i="106"/>
  <c r="D554" i="106"/>
  <c r="D555" i="106"/>
  <c r="D556" i="106"/>
  <c r="D557" i="106"/>
  <c r="D558" i="106"/>
  <c r="D559" i="106"/>
  <c r="D560" i="106"/>
  <c r="D561" i="106"/>
  <c r="D562" i="106"/>
  <c r="D563" i="106"/>
  <c r="D564" i="106"/>
  <c r="D565" i="106"/>
  <c r="D566" i="106"/>
  <c r="D567" i="106"/>
  <c r="D568" i="106"/>
  <c r="D569" i="106"/>
  <c r="D570" i="106"/>
  <c r="D571" i="106"/>
  <c r="D572" i="106"/>
  <c r="D573" i="106"/>
  <c r="D574" i="106"/>
  <c r="D575" i="106"/>
  <c r="D576" i="106"/>
  <c r="D577" i="106"/>
  <c r="D578" i="106"/>
  <c r="D579" i="106"/>
  <c r="D580" i="106"/>
  <c r="D581" i="106"/>
  <c r="D582" i="106"/>
  <c r="D583" i="106"/>
  <c r="D584" i="106"/>
  <c r="D585" i="106"/>
  <c r="D586" i="106"/>
  <c r="D587" i="106"/>
  <c r="D588" i="106"/>
  <c r="D589" i="106"/>
  <c r="D590" i="106"/>
  <c r="D591" i="106"/>
  <c r="D592" i="106"/>
  <c r="D593" i="106"/>
  <c r="D594" i="106"/>
  <c r="D595" i="106"/>
  <c r="D596" i="106"/>
  <c r="D597" i="106"/>
  <c r="D598" i="106"/>
  <c r="D599" i="106"/>
  <c r="D600" i="106"/>
  <c r="D601" i="106"/>
  <c r="D602" i="106"/>
  <c r="D603" i="106"/>
  <c r="D604" i="106"/>
  <c r="D605" i="106"/>
  <c r="D606" i="106"/>
  <c r="D607" i="106"/>
  <c r="D608" i="106"/>
  <c r="D609" i="106"/>
  <c r="D610" i="106"/>
  <c r="D611" i="106"/>
  <c r="D612" i="106"/>
  <c r="D613" i="106"/>
  <c r="D614" i="106"/>
  <c r="D615" i="106"/>
  <c r="D616" i="106"/>
  <c r="D617" i="106"/>
  <c r="B618" i="106"/>
  <c r="D618" i="106" s="1"/>
  <c r="B619" i="106"/>
  <c r="D619" i="106" s="1"/>
  <c r="B620" i="106"/>
  <c r="D620" i="106" s="1"/>
  <c r="D621" i="106"/>
  <c r="D622" i="106"/>
  <c r="D623" i="106"/>
  <c r="D624" i="106"/>
  <c r="D625" i="106"/>
  <c r="D626" i="106"/>
  <c r="D627" i="106"/>
  <c r="D628" i="106"/>
  <c r="D629" i="106"/>
  <c r="D630" i="106"/>
  <c r="D631" i="106"/>
  <c r="D632" i="106"/>
  <c r="D633" i="106"/>
  <c r="D634" i="106"/>
  <c r="D635" i="106"/>
  <c r="D636" i="106"/>
  <c r="D637" i="106"/>
  <c r="D638" i="106"/>
  <c r="D639" i="106"/>
  <c r="D640" i="106"/>
  <c r="D641" i="106"/>
  <c r="D642" i="106"/>
  <c r="D643" i="106"/>
  <c r="D644" i="106"/>
  <c r="D645" i="106"/>
  <c r="D646" i="106"/>
  <c r="D647" i="106"/>
  <c r="D648" i="106"/>
  <c r="D649" i="106"/>
  <c r="D650" i="106"/>
  <c r="B651" i="106"/>
  <c r="D651" i="106" s="1"/>
  <c r="B652" i="106"/>
  <c r="D652" i="106" s="1"/>
  <c r="B653" i="106"/>
  <c r="D653" i="106" s="1"/>
  <c r="D654" i="106"/>
  <c r="D655" i="106"/>
  <c r="D656" i="106"/>
  <c r="D657" i="106"/>
  <c r="D658" i="106"/>
  <c r="D659" i="106"/>
  <c r="D660" i="106"/>
  <c r="D661" i="106"/>
  <c r="D662" i="106"/>
  <c r="D663" i="106"/>
  <c r="D664" i="106"/>
  <c r="D665" i="106"/>
  <c r="D666" i="106"/>
  <c r="D667" i="106"/>
  <c r="D668" i="106"/>
  <c r="D669" i="106"/>
  <c r="D670" i="106"/>
  <c r="D671" i="106"/>
  <c r="D672" i="106"/>
  <c r="D673" i="106"/>
  <c r="D674" i="106"/>
  <c r="D675" i="106"/>
  <c r="D676" i="106"/>
  <c r="D677" i="106"/>
  <c r="D678" i="106"/>
  <c r="D679" i="106"/>
  <c r="D680" i="106"/>
  <c r="D681" i="106"/>
  <c r="D682" i="106"/>
  <c r="D683" i="106"/>
  <c r="D684" i="106"/>
  <c r="D685" i="106"/>
  <c r="D686" i="106"/>
  <c r="D687" i="106"/>
  <c r="D688" i="106"/>
  <c r="D689" i="106"/>
  <c r="D690" i="106"/>
  <c r="D691" i="106"/>
  <c r="D692" i="106"/>
  <c r="D693" i="106"/>
  <c r="D694" i="106"/>
  <c r="D695" i="106"/>
  <c r="D696" i="106"/>
  <c r="D697" i="106"/>
  <c r="D698" i="106"/>
  <c r="D699" i="106"/>
  <c r="D700" i="106"/>
  <c r="D701" i="106"/>
  <c r="D702" i="106"/>
  <c r="D703" i="106"/>
  <c r="D704" i="106"/>
  <c r="B705" i="106"/>
  <c r="D705" i="106" s="1"/>
  <c r="B706" i="106"/>
  <c r="D706" i="106" s="1"/>
  <c r="D707" i="106"/>
  <c r="D708" i="106"/>
  <c r="D709" i="106"/>
  <c r="D710" i="106"/>
  <c r="D711" i="106"/>
  <c r="B712" i="106"/>
  <c r="D712" i="106" s="1"/>
  <c r="D713" i="106"/>
  <c r="D714" i="106"/>
  <c r="D715" i="106"/>
  <c r="B716" i="106"/>
  <c r="D716" i="106" s="1"/>
  <c r="B717" i="106"/>
  <c r="D717" i="106" s="1"/>
  <c r="B718" i="106"/>
  <c r="D718" i="106" s="1"/>
  <c r="B719" i="106"/>
  <c r="D719" i="106" s="1"/>
  <c r="B721" i="106"/>
  <c r="D721" i="106" s="1"/>
  <c r="B722" i="106"/>
  <c r="D722" i="106" s="1"/>
  <c r="B723" i="106"/>
  <c r="D723" i="106" s="1"/>
  <c r="B724" i="106"/>
  <c r="D724" i="106" s="1"/>
  <c r="B725" i="106"/>
  <c r="D725" i="106" s="1"/>
  <c r="B726" i="106"/>
  <c r="D726" i="106" s="1"/>
  <c r="C42" i="29"/>
  <c r="B727" i="106" s="1"/>
  <c r="D727" i="106" s="1"/>
  <c r="B728" i="106"/>
  <c r="D728" i="106" s="1"/>
  <c r="B729" i="106"/>
  <c r="D729" i="106" s="1"/>
  <c r="B730" i="106"/>
  <c r="D730" i="106" s="1"/>
  <c r="B732" i="106"/>
  <c r="D732" i="106" s="1"/>
  <c r="B733" i="106"/>
  <c r="D733" i="106" s="1"/>
  <c r="B735" i="106"/>
  <c r="D735" i="106" s="1"/>
  <c r="B736" i="106"/>
  <c r="D736" i="106" s="1"/>
  <c r="C57" i="29"/>
  <c r="B737" i="106" s="1"/>
  <c r="D737" i="106" s="1"/>
  <c r="B738" i="106"/>
  <c r="D738" i="106" s="1"/>
  <c r="B739" i="106"/>
  <c r="D739" i="106" s="1"/>
  <c r="B740" i="106"/>
  <c r="D740" i="106" s="1"/>
  <c r="B741" i="106"/>
  <c r="D741" i="106" s="1"/>
  <c r="B742" i="106"/>
  <c r="D742" i="106" s="1"/>
  <c r="B743" i="106"/>
  <c r="D743" i="106" s="1"/>
  <c r="D744" i="106"/>
  <c r="C65" i="29"/>
  <c r="B745" i="106" s="1"/>
  <c r="D745" i="106" s="1"/>
  <c r="B746" i="106"/>
  <c r="D746" i="106" s="1"/>
  <c r="B747" i="106"/>
  <c r="D747" i="106" s="1"/>
  <c r="B748" i="106"/>
  <c r="D748" i="106" s="1"/>
  <c r="B749" i="106"/>
  <c r="D749" i="106" s="1"/>
  <c r="D750" i="106"/>
  <c r="B751" i="106"/>
  <c r="D751" i="106" s="1"/>
  <c r="D752" i="106"/>
  <c r="C72" i="29"/>
  <c r="B753" i="106" s="1"/>
  <c r="D753" i="106" s="1"/>
  <c r="B754" i="106"/>
  <c r="D754" i="106" s="1"/>
  <c r="B756" i="106"/>
  <c r="D756" i="106"/>
  <c r="D758" i="106"/>
  <c r="D759" i="106"/>
  <c r="D760" i="106"/>
  <c r="D761" i="106"/>
  <c r="D762" i="106"/>
  <c r="B763" i="106"/>
  <c r="D763" i="106" s="1"/>
  <c r="B764" i="106"/>
  <c r="D764" i="106" s="1"/>
  <c r="D765" i="106"/>
  <c r="D766" i="106"/>
  <c r="D767" i="106"/>
  <c r="D768" i="106"/>
  <c r="D769" i="106"/>
  <c r="B770" i="106"/>
  <c r="D770" i="106" s="1"/>
  <c r="D771" i="106"/>
  <c r="D772" i="106"/>
  <c r="D773" i="106"/>
  <c r="B774" i="106"/>
  <c r="D774" i="106" s="1"/>
  <c r="B775" i="106"/>
  <c r="D775" i="106" s="1"/>
  <c r="B776" i="106"/>
  <c r="D776" i="106" s="1"/>
  <c r="B777" i="106"/>
  <c r="D777" i="106" s="1"/>
  <c r="B779" i="106"/>
  <c r="D779" i="106" s="1"/>
  <c r="B780" i="106"/>
  <c r="D780" i="106" s="1"/>
  <c r="B781" i="106"/>
  <c r="D781" i="106" s="1"/>
  <c r="B782" i="106"/>
  <c r="D782" i="106" s="1"/>
  <c r="B783" i="106"/>
  <c r="D783" i="106" s="1"/>
  <c r="B784" i="106"/>
  <c r="D784" i="106" s="1"/>
  <c r="D42" i="29"/>
  <c r="B785" i="106" s="1"/>
  <c r="D785" i="106" s="1"/>
  <c r="B786" i="106"/>
  <c r="D786" i="106" s="1"/>
  <c r="B787" i="106"/>
  <c r="D787" i="106" s="1"/>
  <c r="B788" i="106"/>
  <c r="D788" i="106" s="1"/>
  <c r="D47" i="29"/>
  <c r="B789" i="106" s="1"/>
  <c r="D789" i="106" s="1"/>
  <c r="B790" i="106"/>
  <c r="D790" i="106" s="1"/>
  <c r="B791" i="106"/>
  <c r="D791" i="106" s="1"/>
  <c r="D53" i="29"/>
  <c r="B792" i="106" s="1"/>
  <c r="D792" i="106" s="1"/>
  <c r="B793" i="106"/>
  <c r="D793" i="106" s="1"/>
  <c r="B794" i="106"/>
  <c r="D794" i="106" s="1"/>
  <c r="D57" i="29"/>
  <c r="B795" i="106"/>
  <c r="D795" i="106" s="1"/>
  <c r="B796" i="106"/>
  <c r="D796" i="106" s="1"/>
  <c r="B797" i="106"/>
  <c r="D797" i="106" s="1"/>
  <c r="B798" i="106"/>
  <c r="D798" i="106" s="1"/>
  <c r="B799" i="106"/>
  <c r="D799" i="106" s="1"/>
  <c r="B800" i="106"/>
  <c r="D800" i="106" s="1"/>
  <c r="B801" i="106"/>
  <c r="D801" i="106" s="1"/>
  <c r="D802" i="106"/>
  <c r="D65" i="29"/>
  <c r="B803" i="106" s="1"/>
  <c r="D803" i="106" s="1"/>
  <c r="B804" i="106"/>
  <c r="D804" i="106" s="1"/>
  <c r="B805" i="106"/>
  <c r="D805" i="106" s="1"/>
  <c r="B806" i="106"/>
  <c r="D806" i="106" s="1"/>
  <c r="B807" i="106"/>
  <c r="D807" i="106" s="1"/>
  <c r="D808" i="106"/>
  <c r="B809" i="106"/>
  <c r="D809" i="106" s="1"/>
  <c r="D810" i="106"/>
  <c r="D72" i="29"/>
  <c r="B811" i="106" s="1"/>
  <c r="D811" i="106" s="1"/>
  <c r="B812" i="106"/>
  <c r="D812" i="106" s="1"/>
  <c r="B814" i="106"/>
  <c r="D814" i="106" s="1"/>
  <c r="D816" i="106"/>
  <c r="D817" i="106"/>
  <c r="D818" i="106"/>
  <c r="D819" i="106"/>
  <c r="D820" i="106"/>
  <c r="B821" i="106"/>
  <c r="D821" i="106" s="1"/>
  <c r="B822" i="106"/>
  <c r="D822" i="106" s="1"/>
  <c r="D823" i="106"/>
  <c r="D824" i="106"/>
  <c r="D825" i="106"/>
  <c r="D826" i="106"/>
  <c r="D827" i="106"/>
  <c r="B828" i="106"/>
  <c r="D828" i="106" s="1"/>
  <c r="D829" i="106"/>
  <c r="D830" i="106"/>
  <c r="D831" i="106"/>
  <c r="B832" i="106"/>
  <c r="D832" i="106" s="1"/>
  <c r="B833" i="106"/>
  <c r="D833" i="106" s="1"/>
  <c r="B834" i="106"/>
  <c r="D834" i="106" s="1"/>
  <c r="B835" i="106"/>
  <c r="D835" i="106" s="1"/>
  <c r="E33" i="29"/>
  <c r="B836" i="106" s="1"/>
  <c r="D836" i="106" s="1"/>
  <c r="B837" i="106"/>
  <c r="D837" i="106" s="1"/>
  <c r="B838" i="106"/>
  <c r="D838" i="106" s="1"/>
  <c r="B839" i="106"/>
  <c r="D839" i="106" s="1"/>
  <c r="B840" i="106"/>
  <c r="D840" i="106" s="1"/>
  <c r="B841" i="106"/>
  <c r="D841" i="106" s="1"/>
  <c r="B842" i="106"/>
  <c r="D842" i="106" s="1"/>
  <c r="E42" i="29"/>
  <c r="B843" i="106" s="1"/>
  <c r="D843" i="106" s="1"/>
  <c r="B844" i="106"/>
  <c r="D844" i="106" s="1"/>
  <c r="B845" i="106"/>
  <c r="D845" i="106" s="1"/>
  <c r="B846" i="106"/>
  <c r="D846" i="106" s="1"/>
  <c r="E47" i="29"/>
  <c r="B848" i="106"/>
  <c r="D848" i="106" s="1"/>
  <c r="B849" i="106"/>
  <c r="D849" i="106" s="1"/>
  <c r="E53" i="29"/>
  <c r="B850" i="106" s="1"/>
  <c r="D850" i="106" s="1"/>
  <c r="B851" i="106"/>
  <c r="D851" i="106" s="1"/>
  <c r="B852" i="106"/>
  <c r="D852" i="106" s="1"/>
  <c r="E57" i="29"/>
  <c r="B853" i="106" s="1"/>
  <c r="D853" i="106" s="1"/>
  <c r="B854" i="106"/>
  <c r="D854" i="106"/>
  <c r="B855" i="106"/>
  <c r="D855" i="106"/>
  <c r="B856" i="106"/>
  <c r="D856" i="106"/>
  <c r="B857" i="106"/>
  <c r="D857" i="106"/>
  <c r="B858" i="106"/>
  <c r="D858" i="106"/>
  <c r="B859" i="106"/>
  <c r="D859" i="106"/>
  <c r="D860" i="106"/>
  <c r="E65" i="29"/>
  <c r="B861" i="106" s="1"/>
  <c r="D861" i="106" s="1"/>
  <c r="B862" i="106"/>
  <c r="D862" i="106" s="1"/>
  <c r="B863" i="106"/>
  <c r="D863" i="106" s="1"/>
  <c r="B864" i="106"/>
  <c r="D864" i="106" s="1"/>
  <c r="B865" i="106"/>
  <c r="D865" i="106" s="1"/>
  <c r="D866" i="106"/>
  <c r="B867" i="106"/>
  <c r="D867" i="106" s="1"/>
  <c r="D868" i="106"/>
  <c r="E72" i="29"/>
  <c r="B869" i="106" s="1"/>
  <c r="D869" i="106" s="1"/>
  <c r="B870" i="106"/>
  <c r="D870" i="106" s="1"/>
  <c r="B872" i="106"/>
  <c r="D872" i="106" s="1"/>
  <c r="E84" i="29"/>
  <c r="E102" i="29" s="1"/>
  <c r="B2790" i="106" s="1"/>
  <c r="D2790" i="106" s="1"/>
  <c r="E100" i="29"/>
  <c r="D874" i="106"/>
  <c r="D875" i="106"/>
  <c r="D876" i="106"/>
  <c r="D877" i="106"/>
  <c r="D878" i="106"/>
  <c r="B879" i="106"/>
  <c r="D879" i="106" s="1"/>
  <c r="B880" i="106"/>
  <c r="D880" i="106" s="1"/>
  <c r="D881" i="106"/>
  <c r="D882" i="106"/>
  <c r="D883" i="106"/>
  <c r="D884" i="106"/>
  <c r="D885" i="106"/>
  <c r="B886" i="106"/>
  <c r="D886" i="106" s="1"/>
  <c r="D887" i="106"/>
  <c r="D888" i="106"/>
  <c r="D889" i="106"/>
  <c r="B890" i="106"/>
  <c r="D890" i="106" s="1"/>
  <c r="B891" i="106"/>
  <c r="D891" i="106" s="1"/>
  <c r="B892" i="106"/>
  <c r="D892" i="106" s="1"/>
  <c r="B893" i="106"/>
  <c r="D893" i="106" s="1"/>
  <c r="B895" i="106"/>
  <c r="D895" i="106" s="1"/>
  <c r="B896" i="106"/>
  <c r="D896" i="106" s="1"/>
  <c r="B897" i="106"/>
  <c r="D897" i="106" s="1"/>
  <c r="B898" i="106"/>
  <c r="D898" i="106" s="1"/>
  <c r="B899" i="106"/>
  <c r="D899" i="106" s="1"/>
  <c r="B900" i="106"/>
  <c r="D900" i="106" s="1"/>
  <c r="F42" i="29"/>
  <c r="B901" i="106" s="1"/>
  <c r="D901" i="106" s="1"/>
  <c r="B902" i="106"/>
  <c r="D902" i="106" s="1"/>
  <c r="B903" i="106"/>
  <c r="D903" i="106" s="1"/>
  <c r="B904" i="106"/>
  <c r="D904" i="106" s="1"/>
  <c r="F47" i="29"/>
  <c r="B906" i="106"/>
  <c r="D906" i="106" s="1"/>
  <c r="B907" i="106"/>
  <c r="D907" i="106" s="1"/>
  <c r="F53" i="29"/>
  <c r="B908" i="106" s="1"/>
  <c r="D908" i="106" s="1"/>
  <c r="B909" i="106"/>
  <c r="D909" i="106" s="1"/>
  <c r="B910" i="106"/>
  <c r="D910" i="106" s="1"/>
  <c r="F57" i="29"/>
  <c r="B911" i="106" s="1"/>
  <c r="D911" i="106" s="1"/>
  <c r="B912" i="106"/>
  <c r="D912" i="106" s="1"/>
  <c r="B913" i="106"/>
  <c r="D913" i="106" s="1"/>
  <c r="B914" i="106"/>
  <c r="D914" i="106" s="1"/>
  <c r="B915" i="106"/>
  <c r="D915" i="106" s="1"/>
  <c r="B916" i="106"/>
  <c r="D916" i="106" s="1"/>
  <c r="B917" i="106"/>
  <c r="D917" i="106" s="1"/>
  <c r="D918" i="106"/>
  <c r="F65" i="29"/>
  <c r="B919" i="106" s="1"/>
  <c r="D919" i="106" s="1"/>
  <c r="B920" i="106"/>
  <c r="D920" i="106" s="1"/>
  <c r="B921" i="106"/>
  <c r="D921" i="106" s="1"/>
  <c r="B922" i="106"/>
  <c r="D922" i="106" s="1"/>
  <c r="B923" i="106"/>
  <c r="D923" i="106" s="1"/>
  <c r="D924" i="106"/>
  <c r="B925" i="106"/>
  <c r="D925" i="106" s="1"/>
  <c r="D926" i="106"/>
  <c r="F72" i="29"/>
  <c r="B927" i="106" s="1"/>
  <c r="D927" i="106" s="1"/>
  <c r="B928" i="106"/>
  <c r="D928" i="106" s="1"/>
  <c r="B930" i="106"/>
  <c r="D930" i="106" s="1"/>
  <c r="D932" i="106"/>
  <c r="D933" i="106"/>
  <c r="D934" i="106"/>
  <c r="D935" i="106"/>
  <c r="D936" i="106"/>
  <c r="B937" i="106"/>
  <c r="D937" i="106" s="1"/>
  <c r="B938" i="106"/>
  <c r="D938" i="106"/>
  <c r="D939" i="106"/>
  <c r="D940" i="106"/>
  <c r="D941" i="106"/>
  <c r="D942" i="106"/>
  <c r="D943" i="106"/>
  <c r="B944" i="106"/>
  <c r="D944" i="106" s="1"/>
  <c r="D945" i="106"/>
  <c r="D946" i="106"/>
  <c r="D947" i="106"/>
  <c r="B948" i="106"/>
  <c r="D948" i="106" s="1"/>
  <c r="B949" i="106"/>
  <c r="D949" i="106" s="1"/>
  <c r="B950" i="106"/>
  <c r="D950" i="106" s="1"/>
  <c r="B951" i="106"/>
  <c r="D951" i="106" s="1"/>
  <c r="B953" i="106"/>
  <c r="D953" i="106" s="1"/>
  <c r="B954" i="106"/>
  <c r="D954" i="106" s="1"/>
  <c r="B955" i="106"/>
  <c r="D955" i="106" s="1"/>
  <c r="B956" i="106"/>
  <c r="D956" i="106" s="1"/>
  <c r="B957" i="106"/>
  <c r="D957" i="106" s="1"/>
  <c r="B958" i="106"/>
  <c r="D958" i="106" s="1"/>
  <c r="G42" i="29"/>
  <c r="B959" i="106" s="1"/>
  <c r="D959" i="106" s="1"/>
  <c r="B960" i="106"/>
  <c r="D960" i="106" s="1"/>
  <c r="B961" i="106"/>
  <c r="D961" i="106" s="1"/>
  <c r="B962" i="106"/>
  <c r="D962" i="106" s="1"/>
  <c r="G47" i="29"/>
  <c r="B963" i="106"/>
  <c r="D963" i="106" s="1"/>
  <c r="B964" i="106"/>
  <c r="D964" i="106" s="1"/>
  <c r="B965" i="106"/>
  <c r="D965" i="106" s="1"/>
  <c r="G53" i="29"/>
  <c r="B966" i="106"/>
  <c r="D966" i="106" s="1"/>
  <c r="B967" i="106"/>
  <c r="D967" i="106" s="1"/>
  <c r="B968" i="106"/>
  <c r="D968" i="106" s="1"/>
  <c r="G57" i="29"/>
  <c r="B969" i="106"/>
  <c r="D969" i="106" s="1"/>
  <c r="B970" i="106"/>
  <c r="D970" i="106" s="1"/>
  <c r="B971" i="106"/>
  <c r="D971" i="106" s="1"/>
  <c r="B972" i="106"/>
  <c r="D972" i="106" s="1"/>
  <c r="B973" i="106"/>
  <c r="D973" i="106" s="1"/>
  <c r="B974" i="106"/>
  <c r="D974" i="106" s="1"/>
  <c r="B975" i="106"/>
  <c r="D975" i="106" s="1"/>
  <c r="D976" i="106"/>
  <c r="G65" i="29"/>
  <c r="B977" i="106" s="1"/>
  <c r="D977" i="106" s="1"/>
  <c r="B978" i="106"/>
  <c r="D978" i="106" s="1"/>
  <c r="B979" i="106"/>
  <c r="D979" i="106" s="1"/>
  <c r="B980" i="106"/>
  <c r="D980" i="106" s="1"/>
  <c r="B981" i="106"/>
  <c r="D981" i="106" s="1"/>
  <c r="D982" i="106"/>
  <c r="B983" i="106"/>
  <c r="D983" i="106" s="1"/>
  <c r="D984" i="106"/>
  <c r="G72" i="29"/>
  <c r="B985" i="106" s="1"/>
  <c r="D985" i="106" s="1"/>
  <c r="B986" i="106"/>
  <c r="D986" i="106" s="1"/>
  <c r="B988" i="106"/>
  <c r="D988" i="106" s="1"/>
  <c r="D990" i="106"/>
  <c r="D991" i="106"/>
  <c r="D992" i="106"/>
  <c r="D993" i="106"/>
  <c r="D994" i="106"/>
  <c r="B995" i="106"/>
  <c r="D995" i="106" s="1"/>
  <c r="B996" i="106"/>
  <c r="D996" i="106" s="1"/>
  <c r="D997" i="106"/>
  <c r="D998" i="106"/>
  <c r="D999" i="106"/>
  <c r="D1000" i="106"/>
  <c r="D1001" i="106"/>
  <c r="B1002" i="106"/>
  <c r="D1002" i="106" s="1"/>
  <c r="D1003" i="106"/>
  <c r="D1004" i="106"/>
  <c r="D1005" i="106"/>
  <c r="B1006" i="106"/>
  <c r="D1006" i="106" s="1"/>
  <c r="B1007" i="106"/>
  <c r="D1007" i="106" s="1"/>
  <c r="B1008" i="106"/>
  <c r="D1008" i="106" s="1"/>
  <c r="B1009" i="106"/>
  <c r="D1009" i="106" s="1"/>
  <c r="B1011" i="106"/>
  <c r="D1011" i="106" s="1"/>
  <c r="B1012" i="106"/>
  <c r="D1012" i="106" s="1"/>
  <c r="B1013" i="106"/>
  <c r="D1013" i="106" s="1"/>
  <c r="B1014" i="106"/>
  <c r="D1014" i="106" s="1"/>
  <c r="B1015" i="106"/>
  <c r="D1015" i="106" s="1"/>
  <c r="B1016" i="106"/>
  <c r="D1016" i="106" s="1"/>
  <c r="H42" i="29"/>
  <c r="B1017" i="106" s="1"/>
  <c r="D1017" i="106" s="1"/>
  <c r="B1018" i="106"/>
  <c r="D1018" i="106" s="1"/>
  <c r="B1019" i="106"/>
  <c r="D1019" i="106" s="1"/>
  <c r="B1020" i="106"/>
  <c r="D1020" i="106" s="1"/>
  <c r="H47" i="29"/>
  <c r="B1022" i="106"/>
  <c r="D1022" i="106" s="1"/>
  <c r="B1023" i="106"/>
  <c r="D1023" i="106" s="1"/>
  <c r="H53" i="29"/>
  <c r="B1024" i="106" s="1"/>
  <c r="D1024" i="106" s="1"/>
  <c r="B1025" i="106"/>
  <c r="D1025" i="106" s="1"/>
  <c r="B1026" i="106"/>
  <c r="D1026" i="106" s="1"/>
  <c r="H57" i="29"/>
  <c r="B1027" i="106" s="1"/>
  <c r="D1027" i="106" s="1"/>
  <c r="B1028" i="106"/>
  <c r="D1028" i="106" s="1"/>
  <c r="B1029" i="106"/>
  <c r="D1029" i="106" s="1"/>
  <c r="B1030" i="106"/>
  <c r="D1030" i="106" s="1"/>
  <c r="B1031" i="106"/>
  <c r="D1031" i="106" s="1"/>
  <c r="B1032" i="106"/>
  <c r="D1032" i="106" s="1"/>
  <c r="B1033" i="106"/>
  <c r="D1033" i="106" s="1"/>
  <c r="D1034" i="106"/>
  <c r="H65" i="29"/>
  <c r="B1035" i="106" s="1"/>
  <c r="D1035" i="106" s="1"/>
  <c r="B1036" i="106"/>
  <c r="D1036" i="106" s="1"/>
  <c r="B1037" i="106"/>
  <c r="D1037" i="106" s="1"/>
  <c r="B1038" i="106"/>
  <c r="D1038" i="106" s="1"/>
  <c r="B1039" i="106"/>
  <c r="D1039" i="106" s="1"/>
  <c r="D1040" i="106"/>
  <c r="B1041" i="106"/>
  <c r="D1041" i="106" s="1"/>
  <c r="D1042" i="106"/>
  <c r="H72" i="29"/>
  <c r="B1043" i="106" s="1"/>
  <c r="D1043" i="106" s="1"/>
  <c r="B1044" i="106"/>
  <c r="D1044" i="106" s="1"/>
  <c r="B1046" i="106"/>
  <c r="D1046" i="106" s="1"/>
  <c r="H84" i="29"/>
  <c r="H92" i="29"/>
  <c r="K92" i="29" s="1"/>
  <c r="B2089" i="106" s="1"/>
  <c r="D2089" i="106" s="1"/>
  <c r="H100" i="29"/>
  <c r="B1048" i="106"/>
  <c r="D1048" i="106" s="1"/>
  <c r="B1049" i="106"/>
  <c r="D1049" i="106" s="1"/>
  <c r="D1050" i="106"/>
  <c r="B1051" i="106"/>
  <c r="D1051" i="106" s="1"/>
  <c r="D1052" i="106"/>
  <c r="H110" i="29"/>
  <c r="B1053" i="106" s="1"/>
  <c r="D1053" i="106" s="1"/>
  <c r="D1055" i="106"/>
  <c r="D1057" i="106"/>
  <c r="D1058" i="106"/>
  <c r="D1059" i="106"/>
  <c r="D1060" i="106"/>
  <c r="D1061" i="106"/>
  <c r="D1062" i="106"/>
  <c r="D1063" i="106"/>
  <c r="D1064" i="106"/>
  <c r="D1065" i="106"/>
  <c r="D1066" i="106"/>
  <c r="D1067" i="106"/>
  <c r="D1068" i="106"/>
  <c r="D1069" i="106"/>
  <c r="D1070" i="106"/>
  <c r="D1071" i="106"/>
  <c r="D1072" i="106"/>
  <c r="D1073" i="106"/>
  <c r="D1074" i="106"/>
  <c r="D1075" i="106"/>
  <c r="D1076" i="106"/>
  <c r="D1077" i="106"/>
  <c r="D1078" i="106"/>
  <c r="D1079" i="106"/>
  <c r="D1080" i="106"/>
  <c r="D1081" i="106"/>
  <c r="D1082" i="106"/>
  <c r="D1083" i="106"/>
  <c r="D1084" i="106"/>
  <c r="D1085" i="106"/>
  <c r="D1086" i="106"/>
  <c r="D1087" i="106"/>
  <c r="D1088" i="106"/>
  <c r="D1089" i="106"/>
  <c r="D1090" i="106"/>
  <c r="D1091" i="106"/>
  <c r="D1092" i="106"/>
  <c r="K16" i="29"/>
  <c r="B1094" i="106" s="1"/>
  <c r="D1094" i="106" s="1"/>
  <c r="D1095" i="106"/>
  <c r="D1096" i="106"/>
  <c r="D1097" i="106"/>
  <c r="D1098" i="106"/>
  <c r="D1099" i="106"/>
  <c r="K18" i="29"/>
  <c r="B1100" i="106" s="1"/>
  <c r="D1100" i="106" s="1"/>
  <c r="D1101" i="106"/>
  <c r="D1102" i="106"/>
  <c r="D1103" i="106"/>
  <c r="K12" i="29"/>
  <c r="B1104" i="106"/>
  <c r="D1104" i="106" s="1"/>
  <c r="K14" i="29"/>
  <c r="B1106" i="106" s="1"/>
  <c r="D1106" i="106" s="1"/>
  <c r="K15" i="29"/>
  <c r="B1107" i="106" s="1"/>
  <c r="D1107" i="106" s="1"/>
  <c r="K36" i="29"/>
  <c r="K37" i="29"/>
  <c r="B1110" i="106" s="1"/>
  <c r="D1110" i="106" s="1"/>
  <c r="K38" i="29"/>
  <c r="B1111" i="106" s="1"/>
  <c r="D1111" i="106" s="1"/>
  <c r="K39" i="29"/>
  <c r="B1112" i="106" s="1"/>
  <c r="D1112" i="106" s="1"/>
  <c r="K40" i="29"/>
  <c r="B1113" i="106" s="1"/>
  <c r="D1113" i="106" s="1"/>
  <c r="K41" i="29"/>
  <c r="B1114" i="106" s="1"/>
  <c r="D1114" i="106" s="1"/>
  <c r="K46" i="29"/>
  <c r="B1118" i="106"/>
  <c r="D1118" i="106" s="1"/>
  <c r="K49" i="29"/>
  <c r="B1120" i="106" s="1"/>
  <c r="D1120" i="106" s="1"/>
  <c r="K55" i="29"/>
  <c r="B1124" i="106"/>
  <c r="D1124" i="106" s="1"/>
  <c r="B1126" i="106"/>
  <c r="D1126" i="106" s="1"/>
  <c r="K60" i="29"/>
  <c r="K61" i="29"/>
  <c r="B1128" i="106" s="1"/>
  <c r="D1128" i="106" s="1"/>
  <c r="K62" i="29"/>
  <c r="B1129" i="106" s="1"/>
  <c r="D1129" i="106" s="1"/>
  <c r="K63" i="29"/>
  <c r="B1130" i="106"/>
  <c r="D1130" i="106" s="1"/>
  <c r="D1132" i="106"/>
  <c r="B1134" i="106"/>
  <c r="D1134" i="106" s="1"/>
  <c r="K68" i="29"/>
  <c r="K69" i="29"/>
  <c r="B1136" i="106"/>
  <c r="D1136" i="106" s="1"/>
  <c r="K70" i="29"/>
  <c r="B1137" i="106"/>
  <c r="D1137" i="106" s="1"/>
  <c r="D1138" i="106"/>
  <c r="K71" i="29"/>
  <c r="B1139" i="106" s="1"/>
  <c r="D1139" i="106" s="1"/>
  <c r="D1140" i="106"/>
  <c r="K73" i="29"/>
  <c r="B1142" i="106" s="1"/>
  <c r="D1142" i="106" s="1"/>
  <c r="K78" i="29"/>
  <c r="K79" i="29"/>
  <c r="K80" i="29"/>
  <c r="B2975" i="106" s="1"/>
  <c r="D2975" i="106" s="1"/>
  <c r="K81" i="29"/>
  <c r="K82" i="29"/>
  <c r="K83" i="29"/>
  <c r="K84" i="29"/>
  <c r="K93" i="29"/>
  <c r="K94" i="29"/>
  <c r="K95" i="29"/>
  <c r="K96" i="29"/>
  <c r="K97" i="29"/>
  <c r="K98" i="29"/>
  <c r="K99" i="29"/>
  <c r="K101" i="29"/>
  <c r="K105" i="29"/>
  <c r="B1146" i="106"/>
  <c r="D1146" i="106" s="1"/>
  <c r="K106" i="29"/>
  <c r="B1147" i="106" s="1"/>
  <c r="D1147" i="106" s="1"/>
  <c r="D1148" i="106"/>
  <c r="K109" i="29"/>
  <c r="B1149" i="106"/>
  <c r="D1149" i="106" s="1"/>
  <c r="D1150" i="106"/>
  <c r="K107" i="29"/>
  <c r="B2795" i="106" s="1"/>
  <c r="D2795" i="106" s="1"/>
  <c r="K108" i="29"/>
  <c r="D1154" i="106"/>
  <c r="D1155" i="106"/>
  <c r="D1156" i="106"/>
  <c r="D1157" i="106"/>
  <c r="D1158" i="106"/>
  <c r="D1159" i="106"/>
  <c r="D1160" i="106"/>
  <c r="D1161" i="106"/>
  <c r="D1162" i="106"/>
  <c r="D1163" i="106"/>
  <c r="D1164" i="106"/>
  <c r="D1165" i="106"/>
  <c r="D1166" i="106"/>
  <c r="D1167" i="106"/>
  <c r="D1168" i="106"/>
  <c r="D1169" i="106"/>
  <c r="D1170" i="106"/>
  <c r="D1171" i="106"/>
  <c r="D1172" i="106"/>
  <c r="D1173" i="106"/>
  <c r="D1174" i="106"/>
  <c r="D1175" i="106"/>
  <c r="D1176" i="106"/>
  <c r="D1177" i="106"/>
  <c r="D1178" i="106"/>
  <c r="D1179" i="106"/>
  <c r="D1180" i="106"/>
  <c r="D1181" i="106"/>
  <c r="D1182" i="106"/>
  <c r="D1183" i="106"/>
  <c r="D1184" i="106"/>
  <c r="D1185" i="106"/>
  <c r="D1186" i="106"/>
  <c r="D1187" i="106"/>
  <c r="D1188" i="106"/>
  <c r="D1189" i="106"/>
  <c r="D1190" i="106"/>
  <c r="D1191" i="106"/>
  <c r="D1192" i="106"/>
  <c r="D1193" i="106"/>
  <c r="D1194" i="106"/>
  <c r="D1195" i="106"/>
  <c r="D1196" i="106"/>
  <c r="D1197" i="106"/>
  <c r="D1198" i="106"/>
  <c r="D1199" i="106"/>
  <c r="D1200" i="106"/>
  <c r="D1201" i="106"/>
  <c r="D1202" i="106"/>
  <c r="D1203" i="106"/>
  <c r="D1204" i="106"/>
  <c r="D1205" i="106"/>
  <c r="D1206" i="106"/>
  <c r="D1207" i="106"/>
  <c r="D1208" i="106"/>
  <c r="D1209" i="106"/>
  <c r="D1210" i="106"/>
  <c r="D1211" i="106"/>
  <c r="D1212" i="106"/>
  <c r="D1213" i="106"/>
  <c r="D1214" i="106"/>
  <c r="D1215" i="106"/>
  <c r="D1216" i="106"/>
  <c r="D1217" i="106"/>
  <c r="D1218" i="106"/>
  <c r="B1219" i="106"/>
  <c r="D1219" i="106" s="1"/>
  <c r="B1220" i="106"/>
  <c r="D1220" i="106" s="1"/>
  <c r="B1221" i="106"/>
  <c r="D1221" i="106" s="1"/>
  <c r="D1222" i="106"/>
  <c r="C127" i="29"/>
  <c r="C129" i="29" s="1"/>
  <c r="B1224" i="106"/>
  <c r="D1224" i="106" s="1"/>
  <c r="B1227" i="106"/>
  <c r="D1227" i="106"/>
  <c r="B1228" i="106"/>
  <c r="D1228" i="106"/>
  <c r="B1229" i="106"/>
  <c r="D1229" i="106" s="1"/>
  <c r="D1230" i="106"/>
  <c r="D127" i="29"/>
  <c r="B1232" i="106"/>
  <c r="D1232" i="106"/>
  <c r="B1235" i="106"/>
  <c r="D1235" i="106" s="1"/>
  <c r="B1236" i="106"/>
  <c r="D1236" i="106" s="1"/>
  <c r="B1237" i="106"/>
  <c r="D1237" i="106" s="1"/>
  <c r="D1238" i="106"/>
  <c r="E127" i="29"/>
  <c r="E129" i="29" s="1"/>
  <c r="B1240" i="106"/>
  <c r="D1240" i="106" s="1"/>
  <c r="E136" i="29"/>
  <c r="E138" i="29" s="1"/>
  <c r="B1243" i="106"/>
  <c r="D1243" i="106" s="1"/>
  <c r="B1244" i="106"/>
  <c r="D1244" i="106"/>
  <c r="B1245" i="106"/>
  <c r="D1245" i="106" s="1"/>
  <c r="D1246" i="106"/>
  <c r="F127" i="29"/>
  <c r="B1248" i="106"/>
  <c r="D1248" i="106" s="1"/>
  <c r="B1251" i="106"/>
  <c r="D1251" i="106" s="1"/>
  <c r="B1252" i="106"/>
  <c r="D1252" i="106" s="1"/>
  <c r="B1253" i="106"/>
  <c r="D1253" i="106" s="1"/>
  <c r="B1254" i="106"/>
  <c r="D1254" i="106"/>
  <c r="D1255" i="106"/>
  <c r="G127" i="29"/>
  <c r="B1257" i="106"/>
  <c r="D1257" i="106"/>
  <c r="B1260" i="106"/>
  <c r="D1260" i="106" s="1"/>
  <c r="B1261" i="106"/>
  <c r="D1261" i="106" s="1"/>
  <c r="B1262" i="106"/>
  <c r="D1262" i="106" s="1"/>
  <c r="D1263" i="106"/>
  <c r="H127" i="29"/>
  <c r="B1264" i="106" s="1"/>
  <c r="D1264" i="106" s="1"/>
  <c r="B1265" i="106"/>
  <c r="D1265" i="106" s="1"/>
  <c r="H136" i="29"/>
  <c r="H138" i="29" s="1"/>
  <c r="B1267" i="106" s="1"/>
  <c r="D1267" i="106" s="1"/>
  <c r="B1268" i="106"/>
  <c r="D1268" i="106" s="1"/>
  <c r="B1269" i="106"/>
  <c r="D1269" i="106" s="1"/>
  <c r="B1270" i="106"/>
  <c r="D1270" i="106" s="1"/>
  <c r="D1271" i="106"/>
  <c r="H146" i="29"/>
  <c r="H148" i="29"/>
  <c r="B1272" i="106" s="1"/>
  <c r="D1272" i="106"/>
  <c r="B1274" i="106"/>
  <c r="D1274" i="106" s="1"/>
  <c r="K123" i="29"/>
  <c r="K124" i="29"/>
  <c r="B1276" i="106" s="1"/>
  <c r="D1276" i="106" s="1"/>
  <c r="K126" i="29"/>
  <c r="B1277" i="106" s="1"/>
  <c r="D1277" i="106" s="1"/>
  <c r="D1278" i="106"/>
  <c r="K125" i="29"/>
  <c r="K128" i="29"/>
  <c r="B1280" i="106" s="1"/>
  <c r="D1280" i="106" s="1"/>
  <c r="K120" i="29"/>
  <c r="K133" i="29"/>
  <c r="K134" i="29"/>
  <c r="K135" i="29"/>
  <c r="B2988" i="106" s="1"/>
  <c r="D2988" i="106" s="1"/>
  <c r="K137" i="29"/>
  <c r="K141" i="29"/>
  <c r="K142" i="29"/>
  <c r="B1284" i="106" s="1"/>
  <c r="D1284" i="106" s="1"/>
  <c r="K145" i="29"/>
  <c r="B1285" i="106" s="1"/>
  <c r="D1285" i="106" s="1"/>
  <c r="D1286" i="106"/>
  <c r="K143" i="29"/>
  <c r="K144" i="29"/>
  <c r="B2811" i="106" s="1"/>
  <c r="D2811" i="106" s="1"/>
  <c r="K147" i="29"/>
  <c r="D1290" i="106"/>
  <c r="D1291" i="106"/>
  <c r="D1292" i="106"/>
  <c r="D1293" i="106"/>
  <c r="D1294" i="106"/>
  <c r="D1295" i="106"/>
  <c r="D1296" i="106"/>
  <c r="D1297" i="106"/>
  <c r="D1298" i="106"/>
  <c r="D1299" i="106"/>
  <c r="D1300" i="106"/>
  <c r="D1301" i="106"/>
  <c r="D1302" i="106"/>
  <c r="D1303" i="106"/>
  <c r="D1304" i="106"/>
  <c r="D1305" i="106"/>
  <c r="D1306" i="106"/>
  <c r="B1307" i="106"/>
  <c r="D1307" i="106" s="1"/>
  <c r="E166" i="29"/>
  <c r="E168" i="29" s="1"/>
  <c r="B1309" i="106" s="1"/>
  <c r="D1309" i="106" s="1"/>
  <c r="B1310" i="106"/>
  <c r="D1310" i="106" s="1"/>
  <c r="B1311" i="106"/>
  <c r="D1311" i="106" s="1"/>
  <c r="B1312" i="106"/>
  <c r="D1312" i="106" s="1"/>
  <c r="B1313" i="106"/>
  <c r="D1313" i="106" s="1"/>
  <c r="H162" i="29"/>
  <c r="B1314" i="106" s="1"/>
  <c r="D1314" i="106" s="1"/>
  <c r="B1315" i="106"/>
  <c r="D1315" i="106" s="1"/>
  <c r="B1316" i="106"/>
  <c r="D1316" i="106" s="1"/>
  <c r="D1319" i="106"/>
  <c r="D1320" i="106"/>
  <c r="D1321" i="106"/>
  <c r="D1322" i="106"/>
  <c r="K154" i="29"/>
  <c r="B1323" i="106"/>
  <c r="D1323" i="106" s="1"/>
  <c r="K157" i="29"/>
  <c r="B1324" i="106"/>
  <c r="D1324" i="106" s="1"/>
  <c r="K158" i="29"/>
  <c r="K162" i="29" s="1"/>
  <c r="B1325" i="106"/>
  <c r="D1325" i="106" s="1"/>
  <c r="K163" i="29"/>
  <c r="B1326" i="106" s="1"/>
  <c r="D1326" i="106" s="1"/>
  <c r="K161" i="29"/>
  <c r="B1327" i="106" s="1"/>
  <c r="D1327" i="106" s="1"/>
  <c r="K159" i="29"/>
  <c r="B2818" i="106" s="1"/>
  <c r="K160" i="29"/>
  <c r="B2819" i="106" s="1"/>
  <c r="D2819" i="106" s="1"/>
  <c r="K164" i="29"/>
  <c r="B1329" i="106" s="1"/>
  <c r="D1329" i="106" s="1"/>
  <c r="K165" i="29"/>
  <c r="B1330" i="106" s="1"/>
  <c r="D1330" i="106" s="1"/>
  <c r="D1334" i="106"/>
  <c r="B1335" i="106"/>
  <c r="D1335" i="106" s="1"/>
  <c r="D1336" i="106"/>
  <c r="D1337" i="106"/>
  <c r="B1338" i="106"/>
  <c r="D1338" i="106" s="1"/>
  <c r="C178" i="29"/>
  <c r="B1339" i="106" s="1"/>
  <c r="D1339" i="106" s="1"/>
  <c r="C204" i="29"/>
  <c r="B1340" i="106" s="1"/>
  <c r="D1340" i="106" s="1"/>
  <c r="B1341" i="106"/>
  <c r="D1341" i="106" s="1"/>
  <c r="D1342" i="106"/>
  <c r="D1343" i="106"/>
  <c r="B1344" i="106"/>
  <c r="D1344" i="106" s="1"/>
  <c r="D178" i="29"/>
  <c r="B1347" i="106"/>
  <c r="D1347" i="106" s="1"/>
  <c r="D1348" i="106"/>
  <c r="D1349" i="106"/>
  <c r="B1350" i="106"/>
  <c r="D1350" i="106" s="1"/>
  <c r="E178" i="29"/>
  <c r="B1351" i="106" s="1"/>
  <c r="D1351" i="106" s="1"/>
  <c r="E188" i="29"/>
  <c r="E190" i="29"/>
  <c r="B1352" i="106" s="1"/>
  <c r="D1352" i="106" s="1"/>
  <c r="B1354" i="106"/>
  <c r="D1354" i="106" s="1"/>
  <c r="D1355" i="106"/>
  <c r="D1356" i="106"/>
  <c r="B1357" i="106"/>
  <c r="D1357" i="106" s="1"/>
  <c r="F178" i="29"/>
  <c r="B1360" i="106"/>
  <c r="D1360" i="106" s="1"/>
  <c r="D1361" i="106"/>
  <c r="D1362" i="106"/>
  <c r="B1363" i="106"/>
  <c r="D1363" i="106" s="1"/>
  <c r="G178" i="29"/>
  <c r="G204" i="29" s="1"/>
  <c r="B1365" i="106" s="1"/>
  <c r="D1365" i="106" s="1"/>
  <c r="B1366" i="106"/>
  <c r="D1366" i="106" s="1"/>
  <c r="D1367" i="106"/>
  <c r="D1368" i="106"/>
  <c r="B1369" i="106"/>
  <c r="D1369" i="106" s="1"/>
  <c r="H178" i="29"/>
  <c r="B1370" i="106" s="1"/>
  <c r="D1370" i="106" s="1"/>
  <c r="B1371" i="106"/>
  <c r="D1371" i="106" s="1"/>
  <c r="B1372" i="106"/>
  <c r="D1372" i="106" s="1"/>
  <c r="B1373" i="106"/>
  <c r="D1373" i="106" s="1"/>
  <c r="D1374" i="106"/>
  <c r="H198" i="29"/>
  <c r="H202" i="29"/>
  <c r="B1375" i="106" s="1"/>
  <c r="D1375" i="106" s="1"/>
  <c r="H188" i="29"/>
  <c r="K176" i="29"/>
  <c r="B1377" i="106" s="1"/>
  <c r="D1377" i="106" s="1"/>
  <c r="D1378" i="106"/>
  <c r="D1379" i="106"/>
  <c r="K177" i="29"/>
  <c r="B1380" i="106" s="1"/>
  <c r="D1380" i="106" s="1"/>
  <c r="K174" i="29"/>
  <c r="K182" i="29"/>
  <c r="K183" i="29"/>
  <c r="K184" i="29"/>
  <c r="K185" i="29"/>
  <c r="K186" i="29"/>
  <c r="K187" i="29"/>
  <c r="K189" i="29"/>
  <c r="B2839" i="106" s="1"/>
  <c r="K193" i="29"/>
  <c r="B1383" i="106"/>
  <c r="D1383" i="106" s="1"/>
  <c r="K194" i="29"/>
  <c r="B1384" i="106" s="1"/>
  <c r="D1384" i="106" s="1"/>
  <c r="K197" i="29"/>
  <c r="B1385" i="106"/>
  <c r="D1385" i="106" s="1"/>
  <c r="D1386" i="106"/>
  <c r="K195" i="29"/>
  <c r="K196" i="29"/>
  <c r="K199" i="29"/>
  <c r="K200" i="29"/>
  <c r="K201" i="29"/>
  <c r="D1390" i="106"/>
  <c r="D1391" i="106"/>
  <c r="D1392" i="106"/>
  <c r="D1393" i="106"/>
  <c r="D1394" i="106"/>
  <c r="D1395" i="106"/>
  <c r="B1396" i="106"/>
  <c r="D1396" i="106" s="1"/>
  <c r="D1397" i="106"/>
  <c r="D1398" i="106"/>
  <c r="D1399" i="106"/>
  <c r="D1400" i="106"/>
  <c r="D1401" i="106"/>
  <c r="B1402" i="106"/>
  <c r="D1402" i="106" s="1"/>
  <c r="D1403" i="106"/>
  <c r="D1404" i="106"/>
  <c r="D1405" i="106"/>
  <c r="B1406" i="106"/>
  <c r="D1406" i="106" s="1"/>
  <c r="B1407" i="106"/>
  <c r="D1407" i="106" s="1"/>
  <c r="B1408" i="106"/>
  <c r="D1408" i="106" s="1"/>
  <c r="B1409" i="106"/>
  <c r="D1409" i="106" s="1"/>
  <c r="D223" i="29"/>
  <c r="B1410" i="106" s="1"/>
  <c r="D1410" i="106" s="1"/>
  <c r="B1411" i="106"/>
  <c r="D1411" i="106" s="1"/>
  <c r="B1412" i="106"/>
  <c r="D1412" i="106" s="1"/>
  <c r="B1413" i="106"/>
  <c r="D1413" i="106" s="1"/>
  <c r="B1414" i="106"/>
  <c r="D1414" i="106" s="1"/>
  <c r="B1415" i="106"/>
  <c r="D1415" i="106" s="1"/>
  <c r="B1416" i="106"/>
  <c r="D1416" i="106" s="1"/>
  <c r="D232" i="29"/>
  <c r="B1418" i="106"/>
  <c r="D1418" i="106" s="1"/>
  <c r="B1419" i="106"/>
  <c r="D1419" i="106" s="1"/>
  <c r="B1420" i="106"/>
  <c r="D1420" i="106" s="1"/>
  <c r="D237" i="29"/>
  <c r="B1421" i="106"/>
  <c r="D1421" i="106" s="1"/>
  <c r="B1422" i="106"/>
  <c r="D1422" i="106" s="1"/>
  <c r="B1423" i="106"/>
  <c r="D1423" i="106" s="1"/>
  <c r="D251" i="29"/>
  <c r="B1424" i="106" s="1"/>
  <c r="D1424" i="106" s="1"/>
  <c r="B1425" i="106"/>
  <c r="D1425" i="106" s="1"/>
  <c r="B1426" i="106"/>
  <c r="D1426" i="106" s="1"/>
  <c r="D255" i="29"/>
  <c r="B1427" i="106" s="1"/>
  <c r="D1427" i="106" s="1"/>
  <c r="B1428" i="106"/>
  <c r="D1428" i="106" s="1"/>
  <c r="B1429" i="106"/>
  <c r="D1429" i="106" s="1"/>
  <c r="B1430" i="106"/>
  <c r="D1430" i="106" s="1"/>
  <c r="B1431" i="106"/>
  <c r="D1431" i="106" s="1"/>
  <c r="B1432" i="106"/>
  <c r="D1432" i="106" s="1"/>
  <c r="B1433" i="106"/>
  <c r="D1433" i="106" s="1"/>
  <c r="B1434" i="106"/>
  <c r="D1434" i="106" s="1"/>
  <c r="D1435" i="106"/>
  <c r="D264" i="29"/>
  <c r="B1436" i="106" s="1"/>
  <c r="D1436" i="106" s="1"/>
  <c r="B1437" i="106"/>
  <c r="D1437" i="106" s="1"/>
  <c r="B1438" i="106"/>
  <c r="D1438" i="106" s="1"/>
  <c r="B1439" i="106"/>
  <c r="D1439" i="106" s="1"/>
  <c r="B1440" i="106"/>
  <c r="D1440" i="106" s="1"/>
  <c r="D1441" i="106"/>
  <c r="B1442" i="106"/>
  <c r="D1442" i="106" s="1"/>
  <c r="D1443" i="106"/>
  <c r="D271" i="29"/>
  <c r="B1444" i="106"/>
  <c r="D1444" i="106" s="1"/>
  <c r="B1445" i="106"/>
  <c r="D1445" i="106" s="1"/>
  <c r="B1447" i="106"/>
  <c r="D1447" i="106" s="1"/>
  <c r="D278" i="29"/>
  <c r="B1449" i="106"/>
  <c r="D1449" i="106" s="1"/>
  <c r="B1450" i="106"/>
  <c r="D1450" i="106" s="1"/>
  <c r="B1451" i="106"/>
  <c r="D1451" i="106" s="1"/>
  <c r="H286" i="29"/>
  <c r="H288" i="29" s="1"/>
  <c r="B1454" i="106" s="1"/>
  <c r="D1454" i="106" s="1"/>
  <c r="B1452" i="106"/>
  <c r="D1452" i="106" s="1"/>
  <c r="D1453" i="106"/>
  <c r="D1455" i="106"/>
  <c r="D1456" i="106"/>
  <c r="D1457" i="106"/>
  <c r="D1458" i="106"/>
  <c r="D1459" i="106"/>
  <c r="K219" i="29"/>
  <c r="B1460" i="106"/>
  <c r="D1460" i="106" s="1"/>
  <c r="D1461" i="106"/>
  <c r="D1462" i="106"/>
  <c r="D1463" i="106"/>
  <c r="D1464" i="106"/>
  <c r="D1465" i="106"/>
  <c r="K221" i="29"/>
  <c r="B1466" i="106" s="1"/>
  <c r="D1466" i="106" s="1"/>
  <c r="D1467" i="106"/>
  <c r="D1468" i="106"/>
  <c r="D1469" i="106"/>
  <c r="K215" i="29"/>
  <c r="B1470" i="106"/>
  <c r="D1470" i="106" s="1"/>
  <c r="K216" i="29"/>
  <c r="B1471" i="106" s="1"/>
  <c r="D1471" i="106" s="1"/>
  <c r="K217" i="29"/>
  <c r="B1472" i="106"/>
  <c r="D1472" i="106" s="1"/>
  <c r="K218" i="29"/>
  <c r="B1473" i="106" s="1"/>
  <c r="D1473" i="106" s="1"/>
  <c r="K209" i="29"/>
  <c r="B3390" i="106" s="1"/>
  <c r="D3390" i="106" s="1"/>
  <c r="K210" i="29"/>
  <c r="K211" i="29"/>
  <c r="B3391" i="106" s="1"/>
  <c r="D3391" i="106" s="1"/>
  <c r="K212" i="29"/>
  <c r="K213" i="29"/>
  <c r="B3065" i="106" s="1"/>
  <c r="K214" i="29"/>
  <c r="K220" i="29"/>
  <c r="K222" i="29"/>
  <c r="K226" i="29"/>
  <c r="K227" i="29"/>
  <c r="B1476" i="106" s="1"/>
  <c r="D1476" i="106" s="1"/>
  <c r="K228" i="29"/>
  <c r="B1477" i="106" s="1"/>
  <c r="D1477" i="106" s="1"/>
  <c r="K229" i="29"/>
  <c r="B1478" i="106"/>
  <c r="D1478" i="106" s="1"/>
  <c r="K230" i="29"/>
  <c r="B1479" i="106" s="1"/>
  <c r="D1479" i="106" s="1"/>
  <c r="K231" i="29"/>
  <c r="B1480" i="106"/>
  <c r="D1480" i="106" s="1"/>
  <c r="K234" i="29"/>
  <c r="B1482" i="106" s="1"/>
  <c r="D1482" i="106" s="1"/>
  <c r="K235" i="29"/>
  <c r="B1483" i="106" s="1"/>
  <c r="D1483" i="106" s="1"/>
  <c r="K236" i="29"/>
  <c r="B1484" i="106" s="1"/>
  <c r="D1484" i="106" s="1"/>
  <c r="K239" i="29"/>
  <c r="B1486" i="106"/>
  <c r="D1486" i="106" s="1"/>
  <c r="K240" i="29"/>
  <c r="B1487" i="106" s="1"/>
  <c r="D1487" i="106" s="1"/>
  <c r="K241" i="29"/>
  <c r="K242" i="29"/>
  <c r="K243" i="29"/>
  <c r="K244" i="29"/>
  <c r="K245" i="29"/>
  <c r="K246" i="29"/>
  <c r="K247" i="29"/>
  <c r="K248" i="29"/>
  <c r="K249" i="29"/>
  <c r="K250" i="29"/>
  <c r="K253" i="29"/>
  <c r="B1489" i="106"/>
  <c r="D1489" i="106" s="1"/>
  <c r="K254" i="29"/>
  <c r="B1490" i="106" s="1"/>
  <c r="D1490" i="106" s="1"/>
  <c r="K257" i="29"/>
  <c r="K258" i="29"/>
  <c r="B1493" i="106" s="1"/>
  <c r="D1493" i="106" s="1"/>
  <c r="K259" i="29"/>
  <c r="B1494" i="106" s="1"/>
  <c r="D1494" i="106" s="1"/>
  <c r="K260" i="29"/>
  <c r="B1495" i="106" s="1"/>
  <c r="D1495" i="106" s="1"/>
  <c r="K261" i="29"/>
  <c r="B1496" i="106"/>
  <c r="D1496" i="106" s="1"/>
  <c r="K262" i="29"/>
  <c r="B1497" i="106" s="1"/>
  <c r="D1497" i="106" s="1"/>
  <c r="K263" i="29"/>
  <c r="B1498" i="106" s="1"/>
  <c r="D1498" i="106" s="1"/>
  <c r="D1499" i="106"/>
  <c r="K266" i="29"/>
  <c r="B1501" i="106" s="1"/>
  <c r="D1501" i="106" s="1"/>
  <c r="K267" i="29"/>
  <c r="B1502" i="106" s="1"/>
  <c r="D1502" i="106" s="1"/>
  <c r="K268" i="29"/>
  <c r="B1503" i="106" s="1"/>
  <c r="D1503" i="106" s="1"/>
  <c r="K269" i="29"/>
  <c r="B1504" i="106" s="1"/>
  <c r="D1504" i="106" s="1"/>
  <c r="D1505" i="106"/>
  <c r="K270" i="29"/>
  <c r="B1506" i="106"/>
  <c r="D1506" i="106" s="1"/>
  <c r="D1507" i="106"/>
  <c r="K272" i="29"/>
  <c r="B1509" i="106" s="1"/>
  <c r="D1509" i="106" s="1"/>
  <c r="K274" i="29"/>
  <c r="B1511" i="106"/>
  <c r="D1511" i="106" s="1"/>
  <c r="K281" i="29"/>
  <c r="K286" i="29" s="1"/>
  <c r="B1515" i="106" s="1"/>
  <c r="D1515" i="106" s="1"/>
  <c r="K282" i="29"/>
  <c r="B1513" i="106"/>
  <c r="D1513" i="106" s="1"/>
  <c r="K285" i="29"/>
  <c r="B1514" i="106" s="1"/>
  <c r="D1514" i="106" s="1"/>
  <c r="K283" i="29"/>
  <c r="B2845" i="106" s="1"/>
  <c r="K284" i="29"/>
  <c r="D1516" i="106"/>
  <c r="K276" i="29"/>
  <c r="K277" i="29"/>
  <c r="K278" i="29" s="1"/>
  <c r="B1519" i="106"/>
  <c r="D1519" i="106" s="1"/>
  <c r="D1520" i="106"/>
  <c r="D1521" i="106"/>
  <c r="B1522" i="106"/>
  <c r="D1522" i="106" s="1"/>
  <c r="C296" i="29"/>
  <c r="B1525" i="106"/>
  <c r="D1525" i="106" s="1"/>
  <c r="D1526" i="106"/>
  <c r="D1527" i="106"/>
  <c r="B1528" i="106"/>
  <c r="D1528" i="106" s="1"/>
  <c r="D296" i="29"/>
  <c r="D305" i="29" s="1"/>
  <c r="B1530" i="106" s="1"/>
  <c r="D1530" i="106" s="1"/>
  <c r="B1531" i="106"/>
  <c r="D1531" i="106" s="1"/>
  <c r="D1532" i="106"/>
  <c r="D1533" i="106"/>
  <c r="B1534" i="106"/>
  <c r="D1534" i="106" s="1"/>
  <c r="E296" i="29"/>
  <c r="B1535" i="106" s="1"/>
  <c r="D1535" i="106" s="1"/>
  <c r="E303" i="29"/>
  <c r="B1537" i="106"/>
  <c r="D1537" i="106" s="1"/>
  <c r="D1538" i="106"/>
  <c r="D1539" i="106"/>
  <c r="B1540" i="106"/>
  <c r="D1540" i="106" s="1"/>
  <c r="F296" i="29"/>
  <c r="B1541" i="106" s="1"/>
  <c r="D1541" i="106" s="1"/>
  <c r="B1543" i="106"/>
  <c r="D1543" i="106" s="1"/>
  <c r="D1544" i="106"/>
  <c r="D1545" i="106"/>
  <c r="B1546" i="106"/>
  <c r="D1546" i="106" s="1"/>
  <c r="G296" i="29"/>
  <c r="B1547" i="106" s="1"/>
  <c r="D1547" i="106" s="1"/>
  <c r="B1549" i="106"/>
  <c r="D1549" i="106" s="1"/>
  <c r="D1550" i="106"/>
  <c r="D1551" i="106"/>
  <c r="B1552" i="106"/>
  <c r="D1552" i="106" s="1"/>
  <c r="H296" i="29"/>
  <c r="B1553" i="106"/>
  <c r="D1553" i="106" s="1"/>
  <c r="H303" i="29"/>
  <c r="H305" i="29"/>
  <c r="B1554" i="106" s="1"/>
  <c r="D1554" i="106" s="1"/>
  <c r="K294" i="29"/>
  <c r="D1556" i="106"/>
  <c r="D1557" i="106"/>
  <c r="K295" i="29"/>
  <c r="B1558" i="106" s="1"/>
  <c r="D1558" i="106" s="1"/>
  <c r="K299" i="29"/>
  <c r="K300" i="29"/>
  <c r="K301" i="29"/>
  <c r="B4100" i="106" s="1"/>
  <c r="D4100" i="106" s="1"/>
  <c r="K302" i="29"/>
  <c r="D1562" i="106"/>
  <c r="D1563" i="106"/>
  <c r="D1564" i="106"/>
  <c r="D1565" i="106"/>
  <c r="D1566" i="106"/>
  <c r="D1567" i="106"/>
  <c r="D1568" i="106"/>
  <c r="D1569" i="106"/>
  <c r="D1570" i="106"/>
  <c r="D1571" i="106"/>
  <c r="D1572" i="106"/>
  <c r="D1573" i="106"/>
  <c r="D1574" i="106"/>
  <c r="D1575" i="106"/>
  <c r="D1576" i="106"/>
  <c r="D1577" i="106"/>
  <c r="D1578" i="106"/>
  <c r="D1579" i="106"/>
  <c r="D1580" i="106"/>
  <c r="D1581" i="106"/>
  <c r="D1582" i="106"/>
  <c r="D1583" i="106"/>
  <c r="D1584" i="106"/>
  <c r="D1585" i="106"/>
  <c r="D1586" i="106"/>
  <c r="D1587" i="106"/>
  <c r="D1588" i="106"/>
  <c r="D1589" i="106"/>
  <c r="D1590" i="106"/>
  <c r="D1591" i="106"/>
  <c r="D1592" i="106"/>
  <c r="D1593" i="106"/>
  <c r="D1594" i="106"/>
  <c r="D1595" i="106"/>
  <c r="D1596" i="106"/>
  <c r="D1597" i="106"/>
  <c r="D1598" i="106"/>
  <c r="D1599" i="106"/>
  <c r="D1600" i="106"/>
  <c r="D1601" i="106"/>
  <c r="D1602" i="106"/>
  <c r="D1603" i="106"/>
  <c r="D1604" i="106"/>
  <c r="D1605" i="106"/>
  <c r="D1606" i="106"/>
  <c r="D1607" i="106"/>
  <c r="D1608" i="106"/>
  <c r="D1609" i="106"/>
  <c r="D1610" i="106"/>
  <c r="D1611" i="106"/>
  <c r="D1612" i="106"/>
  <c r="D1613" i="106"/>
  <c r="D1614" i="106"/>
  <c r="D1615" i="106"/>
  <c r="D1616" i="106"/>
  <c r="B1617" i="106"/>
  <c r="D1617" i="106" s="1"/>
  <c r="D1618" i="106"/>
  <c r="D1619" i="106"/>
  <c r="D1620" i="106"/>
  <c r="D1621" i="106"/>
  <c r="D1622" i="106"/>
  <c r="D1623" i="106"/>
  <c r="D1624" i="106"/>
  <c r="D1625" i="106"/>
  <c r="D1626" i="106"/>
  <c r="D1627" i="106"/>
  <c r="D1628" i="106"/>
  <c r="D1629" i="106"/>
  <c r="B1631" i="106"/>
  <c r="D1631" i="106" s="1"/>
  <c r="D1632" i="106"/>
  <c r="D1633" i="106"/>
  <c r="D1634" i="106"/>
  <c r="D1635" i="106"/>
  <c r="D1636" i="106"/>
  <c r="D1637" i="106"/>
  <c r="D1638" i="106"/>
  <c r="D1639" i="106"/>
  <c r="D1640" i="106"/>
  <c r="D1641" i="106"/>
  <c r="D1642" i="106"/>
  <c r="D1643" i="106"/>
  <c r="B1645" i="106"/>
  <c r="D1645" i="106" s="1"/>
  <c r="D1646" i="106"/>
  <c r="D1647" i="106"/>
  <c r="D1648" i="106"/>
  <c r="D1649" i="106"/>
  <c r="D1650" i="106"/>
  <c r="D1651" i="106"/>
  <c r="D1652" i="106"/>
  <c r="D1653" i="106"/>
  <c r="D1654" i="106"/>
  <c r="D1655" i="106"/>
  <c r="D1656" i="106"/>
  <c r="D1657" i="106"/>
  <c r="B1659" i="106"/>
  <c r="D1659" i="106" s="1"/>
  <c r="D1660" i="106"/>
  <c r="D1661" i="106"/>
  <c r="D1662" i="106"/>
  <c r="D1663" i="106"/>
  <c r="D1664" i="106"/>
  <c r="D1665" i="106"/>
  <c r="D1666" i="106"/>
  <c r="D1667" i="106"/>
  <c r="D1668" i="106"/>
  <c r="D1669" i="106"/>
  <c r="D1670" i="106"/>
  <c r="D1671" i="106"/>
  <c r="B1673" i="106"/>
  <c r="D1673" i="106" s="1"/>
  <c r="D1674" i="106"/>
  <c r="D1675" i="106"/>
  <c r="D1676" i="106"/>
  <c r="D1677" i="106"/>
  <c r="D1678" i="106"/>
  <c r="D1679" i="106"/>
  <c r="D1680" i="106"/>
  <c r="D1681" i="106"/>
  <c r="D1682" i="106"/>
  <c r="D1683" i="106"/>
  <c r="D1684" i="106"/>
  <c r="D1685" i="106"/>
  <c r="B1687" i="106"/>
  <c r="D1687" i="106" s="1"/>
  <c r="D1688" i="106"/>
  <c r="D1689" i="106"/>
  <c r="D1690" i="106"/>
  <c r="D1691" i="106"/>
  <c r="D1692" i="106"/>
  <c r="D1693" i="106"/>
  <c r="D1694" i="106"/>
  <c r="D1695" i="106"/>
  <c r="D1696" i="106"/>
  <c r="D1697" i="106"/>
  <c r="D1698" i="106"/>
  <c r="D1699" i="106"/>
  <c r="D1701" i="106"/>
  <c r="D1702" i="106"/>
  <c r="D1703" i="106"/>
  <c r="D1704" i="106"/>
  <c r="D1705" i="106"/>
  <c r="D1706" i="106"/>
  <c r="D1707" i="106"/>
  <c r="D1708" i="106"/>
  <c r="D1709" i="106"/>
  <c r="D1710" i="106"/>
  <c r="D1711" i="106"/>
  <c r="D1712" i="106"/>
  <c r="D1713" i="106"/>
  <c r="D1714" i="106"/>
  <c r="D1715" i="106"/>
  <c r="D1716" i="106"/>
  <c r="D1717" i="106"/>
  <c r="D1718" i="106"/>
  <c r="D1719" i="106"/>
  <c r="D1720" i="106"/>
  <c r="D1721" i="106"/>
  <c r="D1722" i="106"/>
  <c r="D1723" i="106"/>
  <c r="D1724" i="106"/>
  <c r="D1725" i="106"/>
  <c r="D1726" i="106"/>
  <c r="D1727" i="106"/>
  <c r="D1728" i="106"/>
  <c r="D1729" i="106"/>
  <c r="D1730" i="106"/>
  <c r="D1731" i="106"/>
  <c r="D1732" i="106"/>
  <c r="D1733" i="106"/>
  <c r="D1734" i="106"/>
  <c r="D1735" i="106"/>
  <c r="D1736" i="106"/>
  <c r="D1737" i="106"/>
  <c r="D1738" i="106"/>
  <c r="D1739" i="106"/>
  <c r="D1740" i="106"/>
  <c r="D1741" i="106"/>
  <c r="D1742" i="106"/>
  <c r="D1743" i="106"/>
  <c r="D1750" i="106"/>
  <c r="D1755" i="106"/>
  <c r="D1757" i="106"/>
  <c r="D1758" i="106"/>
  <c r="D1766" i="106"/>
  <c r="D1771" i="106"/>
  <c r="D1773" i="106"/>
  <c r="D1774" i="106"/>
  <c r="B1776" i="106"/>
  <c r="D1776" i="106" s="1"/>
  <c r="B1777" i="106"/>
  <c r="D1777" i="106" s="1"/>
  <c r="B1778" i="106"/>
  <c r="D1778" i="106" s="1"/>
  <c r="B1779" i="106"/>
  <c r="D1779" i="106" s="1"/>
  <c r="B1780" i="106"/>
  <c r="D1780" i="106" s="1"/>
  <c r="B1781" i="106"/>
  <c r="D1781" i="106" s="1"/>
  <c r="D1782" i="106"/>
  <c r="B1783" i="106"/>
  <c r="D1783" i="106" s="1"/>
  <c r="B1784" i="106"/>
  <c r="D1784" i="106" s="1"/>
  <c r="B1785" i="106"/>
  <c r="D1785" i="106" s="1"/>
  <c r="B1786" i="106"/>
  <c r="D1786" i="106" s="1"/>
  <c r="D1787" i="106"/>
  <c r="B1788" i="106"/>
  <c r="D1788" i="106" s="1"/>
  <c r="D1789" i="106"/>
  <c r="D1790" i="106"/>
  <c r="C19" i="7"/>
  <c r="B1791" i="106" s="1"/>
  <c r="D1791" i="106" s="1"/>
  <c r="F4" i="7"/>
  <c r="B1792" i="106" s="1"/>
  <c r="D1792" i="106" s="1"/>
  <c r="F5" i="7"/>
  <c r="B1793" i="106" s="1"/>
  <c r="D1793" i="106" s="1"/>
  <c r="F6" i="7"/>
  <c r="B1794" i="106" s="1"/>
  <c r="D1794" i="106" s="1"/>
  <c r="F7" i="7"/>
  <c r="B1795" i="106" s="1"/>
  <c r="D1795" i="106" s="1"/>
  <c r="F8" i="7"/>
  <c r="B1796" i="106" s="1"/>
  <c r="D1796" i="106" s="1"/>
  <c r="F10" i="7"/>
  <c r="B1797" i="106" s="1"/>
  <c r="D1797" i="106" s="1"/>
  <c r="D1798" i="106"/>
  <c r="F9" i="7"/>
  <c r="B1799" i="106" s="1"/>
  <c r="D1799" i="106" s="1"/>
  <c r="F11" i="7"/>
  <c r="B1800" i="106" s="1"/>
  <c r="D1800" i="106" s="1"/>
  <c r="F12" i="7"/>
  <c r="B1801" i="106"/>
  <c r="D1801" i="106" s="1"/>
  <c r="F14" i="7"/>
  <c r="B1802" i="106" s="1"/>
  <c r="D1802" i="106" s="1"/>
  <c r="D1803" i="106"/>
  <c r="F15" i="7"/>
  <c r="B1804" i="106" s="1"/>
  <c r="D1804" i="106" s="1"/>
  <c r="D1805" i="106"/>
  <c r="D1806" i="106"/>
  <c r="D1807" i="106"/>
  <c r="B1808" i="106"/>
  <c r="D1808" i="106" s="1"/>
  <c r="B1809" i="106"/>
  <c r="D1809" i="106" s="1"/>
  <c r="B1810" i="106"/>
  <c r="D1810" i="106" s="1"/>
  <c r="B1811" i="106"/>
  <c r="D1811" i="106" s="1"/>
  <c r="B1812" i="106"/>
  <c r="D1812" i="106" s="1"/>
  <c r="B1813" i="106"/>
  <c r="D1813" i="106" s="1"/>
  <c r="D1814" i="106"/>
  <c r="B1815" i="106"/>
  <c r="D1815" i="106" s="1"/>
  <c r="B1816" i="106"/>
  <c r="D1816" i="106" s="1"/>
  <c r="B1817" i="106"/>
  <c r="D1817" i="106" s="1"/>
  <c r="B1818" i="106"/>
  <c r="D1818" i="106" s="1"/>
  <c r="D1819" i="106"/>
  <c r="B1820" i="106"/>
  <c r="D1820" i="106" s="1"/>
  <c r="D1821" i="106"/>
  <c r="D1822" i="106"/>
  <c r="E19" i="7"/>
  <c r="B1823" i="106" s="1"/>
  <c r="D1823" i="106" s="1"/>
  <c r="D1824" i="106"/>
  <c r="B1825" i="106"/>
  <c r="D1825" i="106" s="1"/>
  <c r="B1826" i="106"/>
  <c r="D1826" i="106" s="1"/>
  <c r="B1827" i="106"/>
  <c r="D1827" i="106" s="1"/>
  <c r="B1828" i="106"/>
  <c r="D1828" i="106" s="1"/>
  <c r="B1829" i="106"/>
  <c r="D1829" i="106" s="1"/>
  <c r="B1830" i="106"/>
  <c r="D1830" i="106" s="1"/>
  <c r="B1831" i="106"/>
  <c r="D1831" i="106" s="1"/>
  <c r="B1832" i="106"/>
  <c r="D1832" i="106" s="1"/>
  <c r="C15" i="8"/>
  <c r="B1833" i="106" s="1"/>
  <c r="D1833" i="106" s="1"/>
  <c r="B1834" i="106"/>
  <c r="D1834" i="106"/>
  <c r="B1835" i="106"/>
  <c r="D1835" i="106"/>
  <c r="B1836" i="106"/>
  <c r="D1836" i="106"/>
  <c r="C21" i="8"/>
  <c r="B1837" i="106"/>
  <c r="D1837" i="106" s="1"/>
  <c r="B1838" i="106"/>
  <c r="D1838" i="106" s="1"/>
  <c r="B1839" i="106"/>
  <c r="D1839" i="106" s="1"/>
  <c r="B1840" i="106"/>
  <c r="D1840" i="106" s="1"/>
  <c r="B1841" i="106"/>
  <c r="D1841" i="106" s="1"/>
  <c r="B1842" i="106"/>
  <c r="D1842" i="106" s="1"/>
  <c r="B1843" i="106"/>
  <c r="D1843" i="106" s="1"/>
  <c r="B1844" i="106"/>
  <c r="D1844" i="106" s="1"/>
  <c r="B1845" i="106"/>
  <c r="D1845" i="106" s="1"/>
  <c r="B1846" i="106"/>
  <c r="D1846" i="106" s="1"/>
  <c r="D15" i="8"/>
  <c r="B1847" i="106" s="1"/>
  <c r="D1847" i="106" s="1"/>
  <c r="B1848" i="106"/>
  <c r="D1848" i="106"/>
  <c r="B1849" i="106"/>
  <c r="D1849" i="106"/>
  <c r="B1850" i="106"/>
  <c r="D1850" i="106"/>
  <c r="D21" i="8"/>
  <c r="B1851" i="106"/>
  <c r="D1851" i="106" s="1"/>
  <c r="B1852" i="106"/>
  <c r="D1852" i="106" s="1"/>
  <c r="B1853" i="106"/>
  <c r="D1853" i="106" s="1"/>
  <c r="B1854" i="106"/>
  <c r="D1854" i="106" s="1"/>
  <c r="B1855" i="106"/>
  <c r="D1855" i="106" s="1"/>
  <c r="B1856" i="106"/>
  <c r="D1856" i="106" s="1"/>
  <c r="B1857" i="106"/>
  <c r="D1857" i="106" s="1"/>
  <c r="B1858" i="106"/>
  <c r="D1858" i="106" s="1"/>
  <c r="B1859" i="106"/>
  <c r="D1859" i="106" s="1"/>
  <c r="B1860" i="106"/>
  <c r="D1860" i="106" s="1"/>
  <c r="E15" i="8"/>
  <c r="B1861" i="106" s="1"/>
  <c r="D1861" i="106" s="1"/>
  <c r="B1862" i="106"/>
  <c r="D1862" i="106"/>
  <c r="B1863" i="106"/>
  <c r="D1863" i="106"/>
  <c r="B1864" i="106"/>
  <c r="D1864" i="106"/>
  <c r="E21" i="8"/>
  <c r="B1865" i="106"/>
  <c r="D1865" i="106" s="1"/>
  <c r="B1866" i="106"/>
  <c r="D1866" i="106" s="1"/>
  <c r="F6" i="8"/>
  <c r="F7" i="8"/>
  <c r="B1868" i="106"/>
  <c r="D1868" i="106" s="1"/>
  <c r="F12" i="8"/>
  <c r="B1869" i="106"/>
  <c r="D1869" i="106" s="1"/>
  <c r="F11" i="8"/>
  <c r="B1870" i="106"/>
  <c r="D1870" i="106" s="1"/>
  <c r="F8" i="8"/>
  <c r="B1871" i="106"/>
  <c r="D1871" i="106" s="1"/>
  <c r="F9" i="8"/>
  <c r="B1872" i="106" s="1"/>
  <c r="D1872" i="106" s="1"/>
  <c r="F10" i="8"/>
  <c r="B1873" i="106" s="1"/>
  <c r="D1873" i="106" s="1"/>
  <c r="F14" i="8"/>
  <c r="B1874" i="106" s="1"/>
  <c r="D1874" i="106" s="1"/>
  <c r="F13" i="8"/>
  <c r="B3688" i="106" s="1"/>
  <c r="D3688" i="106" s="1"/>
  <c r="F17" i="8"/>
  <c r="B1876" i="106"/>
  <c r="D1876" i="106" s="1"/>
  <c r="F18" i="8"/>
  <c r="B1877" i="106"/>
  <c r="D1877" i="106" s="1"/>
  <c r="F20" i="8"/>
  <c r="B1878" i="106"/>
  <c r="D1878" i="106" s="1"/>
  <c r="F19" i="8"/>
  <c r="F23" i="8"/>
  <c r="B1880" i="106" s="1"/>
  <c r="D1880" i="106" s="1"/>
  <c r="D1881" i="106"/>
  <c r="D1882" i="106"/>
  <c r="D1883" i="106"/>
  <c r="D1884" i="106"/>
  <c r="D1885" i="106"/>
  <c r="D1886" i="106"/>
  <c r="D1887" i="106"/>
  <c r="D1888" i="106"/>
  <c r="D1889" i="106"/>
  <c r="D1890" i="106"/>
  <c r="D1891" i="106"/>
  <c r="D1892" i="106"/>
  <c r="D1893" i="106"/>
  <c r="D1894" i="106"/>
  <c r="D1895" i="106"/>
  <c r="D1896" i="106"/>
  <c r="D1897" i="106"/>
  <c r="D1898" i="106"/>
  <c r="D1899" i="106"/>
  <c r="D1900" i="106"/>
  <c r="D1901" i="106"/>
  <c r="D1902" i="106"/>
  <c r="D1903" i="106"/>
  <c r="D1904" i="106"/>
  <c r="D1905" i="106"/>
  <c r="D1906" i="106"/>
  <c r="D1907" i="106"/>
  <c r="D1908" i="106"/>
  <c r="D1909" i="106"/>
  <c r="D1910" i="106"/>
  <c r="D1911" i="106"/>
  <c r="D1912" i="106"/>
  <c r="D1913" i="106"/>
  <c r="D1914" i="106"/>
  <c r="D1915" i="106"/>
  <c r="D1916" i="106"/>
  <c r="D1917" i="106"/>
  <c r="D1918" i="106"/>
  <c r="D1919" i="106"/>
  <c r="D1920" i="106"/>
  <c r="D1921" i="106"/>
  <c r="D1922" i="106"/>
  <c r="D1923" i="106"/>
  <c r="D1924" i="106"/>
  <c r="D1925" i="106"/>
  <c r="D1926" i="106"/>
  <c r="D1927" i="106"/>
  <c r="D1928" i="106"/>
  <c r="D1929" i="106"/>
  <c r="D1930" i="106"/>
  <c r="D1931" i="106"/>
  <c r="D1932" i="106"/>
  <c r="D1933" i="106"/>
  <c r="D1934" i="106"/>
  <c r="D1935" i="106"/>
  <c r="D1936" i="106"/>
  <c r="D1937" i="106"/>
  <c r="D1938" i="106"/>
  <c r="E49" i="8"/>
  <c r="B1939" i="106" s="1"/>
  <c r="D1939" i="106" s="1"/>
  <c r="F49" i="8"/>
  <c r="B1940" i="106" s="1"/>
  <c r="D1940" i="106" s="1"/>
  <c r="D1941" i="106"/>
  <c r="D1942" i="106"/>
  <c r="D1943" i="106"/>
  <c r="D1944" i="106"/>
  <c r="D1945" i="106"/>
  <c r="D1946" i="106"/>
  <c r="D1947" i="106"/>
  <c r="B1948" i="106"/>
  <c r="D1948" i="106"/>
  <c r="D1949" i="106"/>
  <c r="B1950" i="106"/>
  <c r="D1950" i="106" s="1"/>
  <c r="B1951" i="106"/>
  <c r="D1951" i="106" s="1"/>
  <c r="D1952" i="106"/>
  <c r="G12" i="12"/>
  <c r="B1953" i="106" s="1"/>
  <c r="D1953" i="106" s="1"/>
  <c r="D1954" i="106"/>
  <c r="B1955" i="106"/>
  <c r="D1955" i="106" s="1"/>
  <c r="D1956" i="106"/>
  <c r="G23" i="12"/>
  <c r="B1957" i="106" s="1"/>
  <c r="D1957" i="106" s="1"/>
  <c r="D1959" i="106"/>
  <c r="D1960" i="106"/>
  <c r="D1961" i="106"/>
  <c r="D1962" i="106"/>
  <c r="D1963" i="106"/>
  <c r="D1964" i="106"/>
  <c r="D1965" i="106"/>
  <c r="D1966" i="106"/>
  <c r="D1967" i="106"/>
  <c r="D1968" i="106"/>
  <c r="D1969" i="106"/>
  <c r="D1970" i="106"/>
  <c r="B1971" i="106"/>
  <c r="D1971" i="106" s="1"/>
  <c r="B1972" i="106"/>
  <c r="D1972" i="106" s="1"/>
  <c r="B1973" i="106"/>
  <c r="D1973" i="106" s="1"/>
  <c r="B1974" i="106"/>
  <c r="D1974" i="106" s="1"/>
  <c r="D1975" i="106"/>
  <c r="D1976" i="106"/>
  <c r="H12" i="12"/>
  <c r="D1978" i="106"/>
  <c r="B1979" i="106"/>
  <c r="D1979" i="106" s="1"/>
  <c r="B1980" i="106"/>
  <c r="D1980" i="106" s="1"/>
  <c r="D1981" i="106"/>
  <c r="H23" i="12"/>
  <c r="B1982" i="106" s="1"/>
  <c r="D1982" i="106" s="1"/>
  <c r="B1984" i="106"/>
  <c r="D1984" i="106" s="1"/>
  <c r="B1985" i="106"/>
  <c r="D1985" i="106" s="1"/>
  <c r="B1986" i="106"/>
  <c r="D1986" i="106" s="1"/>
  <c r="B1987" i="106"/>
  <c r="D1987" i="106" s="1"/>
  <c r="B1988" i="106"/>
  <c r="D1988" i="106" s="1"/>
  <c r="D1989" i="106"/>
  <c r="I12" i="12"/>
  <c r="B1990" i="106" s="1"/>
  <c r="D1990" i="106" s="1"/>
  <c r="D1991" i="106"/>
  <c r="B1992" i="106"/>
  <c r="D1992" i="106" s="1"/>
  <c r="B1993" i="106"/>
  <c r="D1993" i="106" s="1"/>
  <c r="D1994" i="106"/>
  <c r="I23" i="12"/>
  <c r="B1995" i="106"/>
  <c r="D1995" i="106" s="1"/>
  <c r="I24" i="12"/>
  <c r="B1996" i="106" s="1"/>
  <c r="D1996" i="106" s="1"/>
  <c r="D1997" i="106"/>
  <c r="D1998" i="106"/>
  <c r="D1999" i="106"/>
  <c r="D2000" i="106"/>
  <c r="D2001" i="106"/>
  <c r="D2002" i="106"/>
  <c r="D2003" i="106"/>
  <c r="D2004" i="106"/>
  <c r="D2005" i="106"/>
  <c r="D2006" i="106"/>
  <c r="D2007" i="106"/>
  <c r="B2008" i="106"/>
  <c r="D2008" i="106" s="1"/>
  <c r="B2009" i="106"/>
  <c r="D2009" i="106" s="1"/>
  <c r="B2010" i="106"/>
  <c r="D2010" i="106" s="1"/>
  <c r="B2011" i="106"/>
  <c r="D2011" i="106" s="1"/>
  <c r="B2012" i="106"/>
  <c r="D2012" i="106" s="1"/>
  <c r="B2014" i="106"/>
  <c r="D2014" i="106" s="1"/>
  <c r="B2015" i="106"/>
  <c r="D2015" i="106" s="1"/>
  <c r="B2016" i="106"/>
  <c r="D2016" i="106" s="1"/>
  <c r="B2017" i="106"/>
  <c r="D2017" i="106" s="1"/>
  <c r="B2018" i="106"/>
  <c r="D2018" i="106" s="1"/>
  <c r="D16" i="11"/>
  <c r="B2019" i="106" s="1"/>
  <c r="D2019" i="106" s="1"/>
  <c r="B2020" i="106"/>
  <c r="D2020" i="106" s="1"/>
  <c r="B2021" i="106"/>
  <c r="D2021" i="106" s="1"/>
  <c r="B2022" i="106"/>
  <c r="D2022" i="106" s="1"/>
  <c r="B2023" i="106"/>
  <c r="D2023" i="106" s="1"/>
  <c r="B2024" i="106"/>
  <c r="D2024" i="106" s="1"/>
  <c r="E16" i="11"/>
  <c r="B2025" i="106" s="1"/>
  <c r="D2025" i="106" s="1"/>
  <c r="F8" i="11"/>
  <c r="F10" i="11"/>
  <c r="F12" i="11"/>
  <c r="F13" i="11"/>
  <c r="B2030" i="106" s="1"/>
  <c r="D2030" i="106" s="1"/>
  <c r="D2032" i="106"/>
  <c r="B2033" i="106"/>
  <c r="D2033" i="106" s="1"/>
  <c r="B2034" i="106"/>
  <c r="D2034" i="106" s="1"/>
  <c r="B2035" i="106"/>
  <c r="D2035" i="106" s="1"/>
  <c r="B2036" i="106"/>
  <c r="D2036" i="106" s="1"/>
  <c r="H16" i="11"/>
  <c r="B2037" i="106" s="1"/>
  <c r="D2037" i="106" s="1"/>
  <c r="D2038" i="106"/>
  <c r="B2042" i="106"/>
  <c r="D2042" i="106" s="1"/>
  <c r="D2044" i="106"/>
  <c r="B2045" i="106"/>
  <c r="D2045" i="106" s="1"/>
  <c r="B2046" i="106"/>
  <c r="D2046" i="106" s="1"/>
  <c r="B2047" i="106"/>
  <c r="D2047" i="106" s="1"/>
  <c r="B2048" i="106"/>
  <c r="D2048" i="106" s="1"/>
  <c r="J16" i="11"/>
  <c r="B2049" i="106" s="1"/>
  <c r="D2049" i="106" s="1"/>
  <c r="D2050" i="106"/>
  <c r="K13" i="11"/>
  <c r="B2054" i="106" s="1"/>
  <c r="D2054" i="106" s="1"/>
  <c r="D2062" i="106"/>
  <c r="D2063" i="106"/>
  <c r="D2064" i="106"/>
  <c r="D2065" i="106"/>
  <c r="D2066" i="106"/>
  <c r="D2067" i="106"/>
  <c r="D2068" i="106"/>
  <c r="D2069" i="106"/>
  <c r="D2070" i="106"/>
  <c r="D2071" i="106"/>
  <c r="D2072" i="106"/>
  <c r="D2073" i="106"/>
  <c r="D2074" i="106"/>
  <c r="D2075" i="106"/>
  <c r="D2076" i="106"/>
  <c r="D2077" i="106"/>
  <c r="D2078" i="106"/>
  <c r="D2079" i="106"/>
  <c r="D2080" i="106"/>
  <c r="B2081" i="106"/>
  <c r="D2081" i="106" s="1"/>
  <c r="D2082" i="106"/>
  <c r="D2083" i="106"/>
  <c r="D2084" i="106"/>
  <c r="D2085" i="106"/>
  <c r="D2086" i="106"/>
  <c r="D2087" i="106"/>
  <c r="D2090" i="106"/>
  <c r="B2091" i="106"/>
  <c r="D2091" i="106" s="1"/>
  <c r="B2092" i="106"/>
  <c r="D2092" i="106" s="1"/>
  <c r="B2094" i="106"/>
  <c r="D2094" i="106" s="1"/>
  <c r="D2095" i="106"/>
  <c r="D2096" i="106"/>
  <c r="D2097" i="106"/>
  <c r="D2098" i="106"/>
  <c r="D2099" i="106"/>
  <c r="D2100" i="106"/>
  <c r="D2101" i="106"/>
  <c r="D2103" i="106"/>
  <c r="D2104" i="106"/>
  <c r="I47" i="4"/>
  <c r="B2105" i="106" s="1"/>
  <c r="D2105" i="106" s="1"/>
  <c r="I48" i="4"/>
  <c r="B2106" i="106" s="1"/>
  <c r="D2106" i="106"/>
  <c r="B2107" i="106"/>
  <c r="D2107" i="106"/>
  <c r="D2108" i="106"/>
  <c r="D2109" i="106"/>
  <c r="D2110" i="106"/>
  <c r="D2111" i="106"/>
  <c r="D2112" i="106"/>
  <c r="D2113" i="106"/>
  <c r="D2114" i="106"/>
  <c r="D2115" i="106"/>
  <c r="D2116" i="106"/>
  <c r="D2117" i="106"/>
  <c r="D2118" i="106"/>
  <c r="D2119" i="106"/>
  <c r="D2120" i="106"/>
  <c r="D2121" i="106"/>
  <c r="D2122" i="106"/>
  <c r="D2123" i="106"/>
  <c r="D2124" i="106"/>
  <c r="D2125" i="106"/>
  <c r="D2126" i="106"/>
  <c r="D2127" i="106"/>
  <c r="D2128" i="106"/>
  <c r="D2129" i="106"/>
  <c r="D2130" i="106"/>
  <c r="D2131" i="106"/>
  <c r="D2132" i="106"/>
  <c r="D2133" i="106"/>
  <c r="D2134" i="106"/>
  <c r="D2135" i="106"/>
  <c r="D2136" i="106"/>
  <c r="D2137" i="106"/>
  <c r="D2138" i="106"/>
  <c r="D2139" i="106"/>
  <c r="D2140" i="106"/>
  <c r="D2141" i="106"/>
  <c r="D2142" i="106"/>
  <c r="D2143" i="106"/>
  <c r="D2144" i="106"/>
  <c r="D2145" i="106"/>
  <c r="D2146" i="106"/>
  <c r="D2147" i="106"/>
  <c r="D2148" i="106"/>
  <c r="D2149" i="106"/>
  <c r="D2150" i="106"/>
  <c r="D2151" i="106"/>
  <c r="D2152" i="106"/>
  <c r="D2153" i="106"/>
  <c r="D2154" i="106"/>
  <c r="D2155" i="106"/>
  <c r="D2156" i="106"/>
  <c r="D2157" i="106"/>
  <c r="D2158" i="106"/>
  <c r="D2159" i="106"/>
  <c r="D2160" i="106"/>
  <c r="D2161" i="106"/>
  <c r="D2162" i="106"/>
  <c r="D2163" i="106"/>
  <c r="D2164" i="106"/>
  <c r="D2165" i="106"/>
  <c r="D2166" i="106"/>
  <c r="D2167" i="106"/>
  <c r="D2168" i="106"/>
  <c r="D2169" i="106"/>
  <c r="D2170" i="106"/>
  <c r="D2171" i="106"/>
  <c r="D2172" i="106"/>
  <c r="D2173" i="106"/>
  <c r="D2174" i="106"/>
  <c r="D2175" i="106"/>
  <c r="D2176" i="106"/>
  <c r="D2177" i="106"/>
  <c r="D2178" i="106"/>
  <c r="D2179" i="106"/>
  <c r="D2180" i="106"/>
  <c r="D2181" i="106"/>
  <c r="D2182" i="106"/>
  <c r="D2183" i="106"/>
  <c r="D2184" i="106"/>
  <c r="D2185" i="106"/>
  <c r="D2186" i="106"/>
  <c r="D2187" i="106"/>
  <c r="D2188" i="106"/>
  <c r="D2189" i="106"/>
  <c r="D2190" i="106"/>
  <c r="D2191" i="106"/>
  <c r="D2192" i="106"/>
  <c r="D2193" i="106"/>
  <c r="D2194" i="106"/>
  <c r="D2195" i="106"/>
  <c r="D2196" i="106"/>
  <c r="D2197" i="106"/>
  <c r="D2198" i="106"/>
  <c r="D2199" i="106"/>
  <c r="D2200" i="106"/>
  <c r="D2201" i="106"/>
  <c r="D2202" i="106"/>
  <c r="D2203" i="106"/>
  <c r="D2204" i="106"/>
  <c r="D2205" i="106"/>
  <c r="D2206" i="106"/>
  <c r="D2207" i="106"/>
  <c r="D2208" i="106"/>
  <c r="D2209" i="106"/>
  <c r="D2210" i="106"/>
  <c r="D2211" i="106"/>
  <c r="D2212" i="106"/>
  <c r="D2213" i="106"/>
  <c r="D2214" i="106"/>
  <c r="D2215" i="106"/>
  <c r="D2216" i="106"/>
  <c r="D2217" i="106"/>
  <c r="D2218" i="106"/>
  <c r="D2219" i="106"/>
  <c r="D2220" i="106"/>
  <c r="D2221" i="106"/>
  <c r="D2222" i="106"/>
  <c r="D2223" i="106"/>
  <c r="D2224" i="106"/>
  <c r="D2225" i="106"/>
  <c r="D2226" i="106"/>
  <c r="D2227" i="106"/>
  <c r="D2228" i="106"/>
  <c r="D2229" i="106"/>
  <c r="D2230" i="106"/>
  <c r="D2231" i="106"/>
  <c r="D2232" i="106"/>
  <c r="D2233" i="106"/>
  <c r="D2234" i="106"/>
  <c r="D2235" i="106"/>
  <c r="D2236" i="106"/>
  <c r="D2237" i="106"/>
  <c r="D2238" i="106"/>
  <c r="D2239" i="106"/>
  <c r="D2240" i="106"/>
  <c r="D2241" i="106"/>
  <c r="D2242" i="106"/>
  <c r="D2243" i="106"/>
  <c r="D2244" i="106"/>
  <c r="D2245" i="106"/>
  <c r="D2246" i="106"/>
  <c r="D2247" i="106"/>
  <c r="D2248" i="106"/>
  <c r="D2249" i="106"/>
  <c r="D2250" i="106"/>
  <c r="D2251" i="106"/>
  <c r="D2252" i="106"/>
  <c r="D2253" i="106"/>
  <c r="D2254" i="106"/>
  <c r="D2255" i="106"/>
  <c r="D2256" i="106"/>
  <c r="D2257" i="106"/>
  <c r="D2258" i="106"/>
  <c r="D2259" i="106"/>
  <c r="D2260" i="106"/>
  <c r="D2261" i="106"/>
  <c r="D2262" i="106"/>
  <c r="D2263" i="106"/>
  <c r="D2264" i="106"/>
  <c r="D2265" i="106"/>
  <c r="D2266" i="106"/>
  <c r="D2267" i="106"/>
  <c r="D2268" i="106"/>
  <c r="D2269" i="106"/>
  <c r="D2270" i="106"/>
  <c r="D2271" i="106"/>
  <c r="D2272" i="106"/>
  <c r="D2273" i="106"/>
  <c r="D2274" i="106"/>
  <c r="D2275" i="106"/>
  <c r="D2276" i="106"/>
  <c r="D2277" i="106"/>
  <c r="D2278" i="106"/>
  <c r="D2279" i="106"/>
  <c r="D2280" i="106"/>
  <c r="D2281" i="106"/>
  <c r="D2282" i="106"/>
  <c r="D2283" i="106"/>
  <c r="D2284" i="106"/>
  <c r="D2285" i="106"/>
  <c r="D2286" i="106"/>
  <c r="D2287" i="106"/>
  <c r="D2288" i="106"/>
  <c r="D2289" i="106"/>
  <c r="D2290" i="106"/>
  <c r="D2291" i="106"/>
  <c r="D2292" i="106"/>
  <c r="D2293" i="106"/>
  <c r="D2294" i="106"/>
  <c r="D2295" i="106"/>
  <c r="D2296" i="106"/>
  <c r="D2297" i="106"/>
  <c r="D2298" i="106"/>
  <c r="D2299" i="106"/>
  <c r="D2300" i="106"/>
  <c r="D2301" i="106"/>
  <c r="D2302" i="106"/>
  <c r="D2303" i="106"/>
  <c r="D2304" i="106"/>
  <c r="D2305" i="106"/>
  <c r="D2306" i="106"/>
  <c r="D2307" i="106"/>
  <c r="D2308" i="106"/>
  <c r="D2309" i="106"/>
  <c r="D2310" i="106"/>
  <c r="D2311" i="106"/>
  <c r="D2312" i="106"/>
  <c r="D2313" i="106"/>
  <c r="D2314" i="106"/>
  <c r="D2315" i="106"/>
  <c r="D2316" i="106"/>
  <c r="D2317" i="106"/>
  <c r="D2318" i="106"/>
  <c r="D2319" i="106"/>
  <c r="D2320" i="106"/>
  <c r="D2321" i="106"/>
  <c r="D2322" i="106"/>
  <c r="D2323" i="106"/>
  <c r="D2324" i="106"/>
  <c r="D2325" i="106"/>
  <c r="D2326" i="106"/>
  <c r="D2327" i="106"/>
  <c r="D2328" i="106"/>
  <c r="D2329" i="106"/>
  <c r="D2330" i="106"/>
  <c r="D2331" i="106"/>
  <c r="D2332" i="106"/>
  <c r="D2333" i="106"/>
  <c r="D2334" i="106"/>
  <c r="D2335" i="106"/>
  <c r="D2336" i="106"/>
  <c r="D2337" i="106"/>
  <c r="D2338" i="106"/>
  <c r="D2339" i="106"/>
  <c r="D2340" i="106"/>
  <c r="D2341" i="106"/>
  <c r="D2342" i="106"/>
  <c r="D2343" i="106"/>
  <c r="D2344" i="106"/>
  <c r="D2345" i="106"/>
  <c r="D2346" i="106"/>
  <c r="D2347" i="106"/>
  <c r="D2348" i="106"/>
  <c r="D2349" i="106"/>
  <c r="D2350" i="106"/>
  <c r="D2351" i="106"/>
  <c r="D2352" i="106"/>
  <c r="D2353" i="106"/>
  <c r="D2354" i="106"/>
  <c r="D2355" i="106"/>
  <c r="D2356" i="106"/>
  <c r="D2357" i="106"/>
  <c r="D2358" i="106"/>
  <c r="D2359" i="106"/>
  <c r="D2360" i="106"/>
  <c r="D2361" i="106"/>
  <c r="D2362" i="106"/>
  <c r="D2363" i="106"/>
  <c r="D2364" i="106"/>
  <c r="D2365" i="106"/>
  <c r="D2366" i="106"/>
  <c r="D2367" i="106"/>
  <c r="D2368" i="106"/>
  <c r="D2369" i="106"/>
  <c r="D2370" i="106"/>
  <c r="D2371" i="106"/>
  <c r="D2372" i="106"/>
  <c r="D2373" i="106"/>
  <c r="D2374" i="106"/>
  <c r="D2375" i="106"/>
  <c r="D2376" i="106"/>
  <c r="D2377" i="106"/>
  <c r="D2378" i="106"/>
  <c r="D2379" i="106"/>
  <c r="D2380" i="106"/>
  <c r="D2381" i="106"/>
  <c r="D2382" i="106"/>
  <c r="D2383" i="106"/>
  <c r="D2384" i="106"/>
  <c r="D2385" i="106"/>
  <c r="D2386" i="106"/>
  <c r="D2387" i="106"/>
  <c r="D2388" i="106"/>
  <c r="D2389" i="106"/>
  <c r="D2390" i="106"/>
  <c r="D2391" i="106"/>
  <c r="D2392" i="106"/>
  <c r="D2393" i="106"/>
  <c r="D2394" i="106"/>
  <c r="D2395" i="106"/>
  <c r="D2396" i="106"/>
  <c r="D2397" i="106"/>
  <c r="D2398" i="106"/>
  <c r="D2399" i="106"/>
  <c r="D2400" i="106"/>
  <c r="D2401" i="106"/>
  <c r="D2402" i="106"/>
  <c r="D2403" i="106"/>
  <c r="D2404" i="106"/>
  <c r="D2405" i="106"/>
  <c r="D2406" i="106"/>
  <c r="D2407" i="106"/>
  <c r="D2408" i="106"/>
  <c r="D2409" i="106"/>
  <c r="D2410" i="106"/>
  <c r="D2411" i="106"/>
  <c r="D2412" i="106"/>
  <c r="D2413" i="106"/>
  <c r="D2414" i="106"/>
  <c r="D2415" i="106"/>
  <c r="D2416" i="106"/>
  <c r="D2417" i="106"/>
  <c r="D2418" i="106"/>
  <c r="D2419" i="106"/>
  <c r="D2420" i="106"/>
  <c r="D2421" i="106"/>
  <c r="D2422" i="106"/>
  <c r="D2423" i="106"/>
  <c r="D2424" i="106"/>
  <c r="D2425" i="106"/>
  <c r="D2426" i="106"/>
  <c r="D2427" i="106"/>
  <c r="D2428" i="106"/>
  <c r="D2429" i="106"/>
  <c r="D2430" i="106"/>
  <c r="D2431" i="106"/>
  <c r="D2432" i="106"/>
  <c r="D2433" i="106"/>
  <c r="D2434" i="106"/>
  <c r="B2435" i="106"/>
  <c r="D2435" i="106" s="1"/>
  <c r="D2436" i="106"/>
  <c r="B2437" i="106"/>
  <c r="D2437" i="106" s="1"/>
  <c r="D2438" i="106"/>
  <c r="D2439" i="106"/>
  <c r="D2440" i="106"/>
  <c r="D2441" i="106"/>
  <c r="D2442" i="106"/>
  <c r="D2443" i="106"/>
  <c r="D2444" i="106"/>
  <c r="D2445" i="106"/>
  <c r="D2446" i="106"/>
  <c r="D2447" i="106"/>
  <c r="D2448" i="106"/>
  <c r="D2449" i="106"/>
  <c r="D2450" i="106"/>
  <c r="D2451" i="106"/>
  <c r="D2452" i="106"/>
  <c r="D2453" i="106"/>
  <c r="D2454" i="106"/>
  <c r="D2455" i="106"/>
  <c r="D2456" i="106"/>
  <c r="D2457" i="106"/>
  <c r="D2458" i="106"/>
  <c r="D2459" i="106"/>
  <c r="D2460" i="106"/>
  <c r="D2461" i="106"/>
  <c r="D2462" i="106"/>
  <c r="D2463" i="106"/>
  <c r="D2464" i="106"/>
  <c r="D2465" i="106"/>
  <c r="D2466" i="106"/>
  <c r="D2467" i="106"/>
  <c r="D2468" i="106"/>
  <c r="D2469" i="106"/>
  <c r="D2470" i="106"/>
  <c r="D2471" i="106"/>
  <c r="D2472" i="106"/>
  <c r="D2473" i="106"/>
  <c r="D2474" i="106"/>
  <c r="B2475" i="106"/>
  <c r="D2475" i="106" s="1"/>
  <c r="D2476" i="106"/>
  <c r="B2477" i="106"/>
  <c r="D2477" i="106" s="1"/>
  <c r="D2478" i="106"/>
  <c r="D2479" i="106"/>
  <c r="D2480" i="106"/>
  <c r="D2481" i="106"/>
  <c r="D2482" i="106"/>
  <c r="D2483" i="106"/>
  <c r="D2484" i="106"/>
  <c r="D2485" i="106"/>
  <c r="D2486" i="106"/>
  <c r="D2487" i="106"/>
  <c r="D2488" i="106"/>
  <c r="D2489" i="106"/>
  <c r="D2490" i="106"/>
  <c r="D2491" i="106"/>
  <c r="D2492" i="106"/>
  <c r="D2493" i="106"/>
  <c r="D2494" i="106"/>
  <c r="D2495" i="106"/>
  <c r="D2496" i="106"/>
  <c r="D2497" i="106"/>
  <c r="D2498" i="106"/>
  <c r="D2499" i="106"/>
  <c r="D2500" i="106"/>
  <c r="D2501" i="106"/>
  <c r="D2502" i="106"/>
  <c r="D2503" i="106"/>
  <c r="B2504" i="106"/>
  <c r="D2504" i="106" s="1"/>
  <c r="D2505" i="106"/>
  <c r="D2506" i="106"/>
  <c r="D2507" i="106"/>
  <c r="D2508" i="106"/>
  <c r="D2509" i="106"/>
  <c r="D2510" i="106"/>
  <c r="D2511" i="106"/>
  <c r="D2512" i="106"/>
  <c r="D2513" i="106"/>
  <c r="D2514" i="106"/>
  <c r="D2515" i="106"/>
  <c r="D2516" i="106"/>
  <c r="D2517" i="106"/>
  <c r="D2518" i="106"/>
  <c r="D2519" i="106"/>
  <c r="D2520" i="106"/>
  <c r="D2521" i="106"/>
  <c r="D2522" i="106"/>
  <c r="D2523" i="106"/>
  <c r="D2524" i="106"/>
  <c r="D2525" i="106"/>
  <c r="D2526" i="106"/>
  <c r="D2527" i="106"/>
  <c r="D2528" i="106"/>
  <c r="D2529" i="106"/>
  <c r="D2530" i="106"/>
  <c r="D2531" i="106"/>
  <c r="D2532" i="106"/>
  <c r="D2533" i="106"/>
  <c r="D2534" i="106"/>
  <c r="B2535" i="106"/>
  <c r="D2535" i="106" s="1"/>
  <c r="D2536" i="106"/>
  <c r="D2537" i="106"/>
  <c r="D2538" i="106"/>
  <c r="D2539" i="106"/>
  <c r="D2540" i="106"/>
  <c r="D2541" i="106"/>
  <c r="D2542" i="106"/>
  <c r="D2543" i="106"/>
  <c r="D2544" i="106"/>
  <c r="D2545" i="106"/>
  <c r="D2546" i="106"/>
  <c r="D2547" i="106"/>
  <c r="D2548" i="106"/>
  <c r="D2549" i="106"/>
  <c r="D2550" i="106"/>
  <c r="D2552" i="106"/>
  <c r="B2563" i="106"/>
  <c r="D2563" i="106" s="1"/>
  <c r="D2565" i="106"/>
  <c r="B2575" i="106"/>
  <c r="D2575" i="106" s="1"/>
  <c r="D2576" i="106"/>
  <c r="D2577" i="106"/>
  <c r="D2578" i="106"/>
  <c r="D2579" i="106"/>
  <c r="D2580" i="106"/>
  <c r="D2581" i="106"/>
  <c r="D2582" i="106"/>
  <c r="D2583" i="106"/>
  <c r="D2584" i="106"/>
  <c r="D2585" i="106"/>
  <c r="D2586" i="106"/>
  <c r="D2587" i="106"/>
  <c r="D2588" i="106"/>
  <c r="D2589" i="106"/>
  <c r="D2590" i="106"/>
  <c r="D2592" i="106"/>
  <c r="B2602" i="106"/>
  <c r="D2602" i="106" s="1"/>
  <c r="D2610" i="106"/>
  <c r="B2614" i="106"/>
  <c r="D2614" i="106" s="1"/>
  <c r="D2615" i="106"/>
  <c r="D2616" i="106"/>
  <c r="D2617" i="106"/>
  <c r="D2618" i="106"/>
  <c r="D2619" i="106"/>
  <c r="D2620" i="106"/>
  <c r="D2621" i="106"/>
  <c r="D2622" i="106"/>
  <c r="D2623" i="106"/>
  <c r="D2624" i="106"/>
  <c r="D2625" i="106"/>
  <c r="D2626" i="106"/>
  <c r="D2627" i="106"/>
  <c r="D2628" i="106"/>
  <c r="D2629" i="106"/>
  <c r="B2637" i="106"/>
  <c r="D2637" i="106" s="1"/>
  <c r="D2638" i="106"/>
  <c r="D2639" i="106"/>
  <c r="D2640" i="106"/>
  <c r="D2641" i="106"/>
  <c r="D2642" i="106"/>
  <c r="D2643" i="106"/>
  <c r="D2644" i="106"/>
  <c r="D2645" i="106"/>
  <c r="D2646" i="106"/>
  <c r="D2647" i="106"/>
  <c r="D2648" i="106"/>
  <c r="D2649" i="106"/>
  <c r="D2650" i="106"/>
  <c r="D2651" i="106"/>
  <c r="D2652" i="106"/>
  <c r="D2653" i="106"/>
  <c r="D2654" i="106"/>
  <c r="B2663" i="106"/>
  <c r="D2663" i="106" s="1"/>
  <c r="D2664" i="106"/>
  <c r="D2665" i="106"/>
  <c r="D2666" i="106"/>
  <c r="D2667" i="106"/>
  <c r="D2668" i="106"/>
  <c r="D2669" i="106"/>
  <c r="D2670" i="106"/>
  <c r="D2671" i="106"/>
  <c r="D2672" i="106"/>
  <c r="D2673" i="106"/>
  <c r="D2674" i="106"/>
  <c r="D2675" i="106"/>
  <c r="D2676" i="106"/>
  <c r="D2677" i="106"/>
  <c r="D2678" i="106"/>
  <c r="D2679" i="106"/>
  <c r="D2680" i="106"/>
  <c r="D2681" i="106"/>
  <c r="D2682" i="106"/>
  <c r="D2683" i="106"/>
  <c r="D2684" i="106"/>
  <c r="D2685" i="106"/>
  <c r="D2686" i="106"/>
  <c r="D2687" i="106"/>
  <c r="D2688" i="106"/>
  <c r="D2689" i="106"/>
  <c r="D2690" i="106"/>
  <c r="D2691" i="106"/>
  <c r="D2692" i="106"/>
  <c r="D2693" i="106"/>
  <c r="D2694" i="106"/>
  <c r="D2695" i="106"/>
  <c r="D2696" i="106"/>
  <c r="D2697" i="106"/>
  <c r="D2698" i="106"/>
  <c r="D2699" i="106"/>
  <c r="D2700" i="106"/>
  <c r="D2701" i="106"/>
  <c r="D2702" i="106"/>
  <c r="D2703" i="106"/>
  <c r="D2704" i="106"/>
  <c r="D2705" i="106"/>
  <c r="D2706" i="106"/>
  <c r="D2707" i="106"/>
  <c r="D2708" i="106"/>
  <c r="D2709" i="106"/>
  <c r="D2710" i="106"/>
  <c r="D2711" i="106"/>
  <c r="D2712" i="106"/>
  <c r="D2713" i="106"/>
  <c r="D2714" i="106"/>
  <c r="D2715" i="106"/>
  <c r="D2716" i="106"/>
  <c r="D2717" i="106"/>
  <c r="B2718" i="106"/>
  <c r="D2718" i="106" s="1"/>
  <c r="B2719" i="106"/>
  <c r="D2719" i="106" s="1"/>
  <c r="B2720" i="106"/>
  <c r="D2720" i="106" s="1"/>
  <c r="B2721" i="106"/>
  <c r="D2721" i="106" s="1"/>
  <c r="B2722" i="106"/>
  <c r="D2722" i="106" s="1"/>
  <c r="B2723" i="106"/>
  <c r="D2723" i="106" s="1"/>
  <c r="B2725" i="106"/>
  <c r="D2725" i="106" s="1"/>
  <c r="B2726" i="106"/>
  <c r="D2726" i="106" s="1"/>
  <c r="B2727" i="106"/>
  <c r="D2727" i="106" s="1"/>
  <c r="B2728" i="106"/>
  <c r="D2728" i="106" s="1"/>
  <c r="B2729" i="106"/>
  <c r="D2729" i="106" s="1"/>
  <c r="B2730" i="106"/>
  <c r="D2730" i="106" s="1"/>
  <c r="B2731" i="106"/>
  <c r="D2731" i="106" s="1"/>
  <c r="B2732" i="106"/>
  <c r="D2732" i="106" s="1"/>
  <c r="F4" i="8"/>
  <c r="B2733" i="106" s="1"/>
  <c r="D2733" i="106" s="1"/>
  <c r="F25" i="8"/>
  <c r="B2734" i="106"/>
  <c r="D2734" i="106" s="1"/>
  <c r="D2735" i="106"/>
  <c r="D2736" i="106"/>
  <c r="D2737" i="106"/>
  <c r="D2738" i="106"/>
  <c r="D2739" i="106"/>
  <c r="D2740" i="106"/>
  <c r="D2741" i="106"/>
  <c r="D2742" i="106"/>
  <c r="D2743" i="106"/>
  <c r="D2745" i="106"/>
  <c r="D2746" i="106"/>
  <c r="D2747" i="106"/>
  <c r="D2748" i="106"/>
  <c r="D2749" i="106"/>
  <c r="D2750" i="106"/>
  <c r="D2751" i="106"/>
  <c r="D2752" i="106"/>
  <c r="D2753" i="106"/>
  <c r="D2754" i="106"/>
  <c r="D2755" i="106"/>
  <c r="D2756" i="106"/>
  <c r="B2757" i="106"/>
  <c r="D2757" i="106" s="1"/>
  <c r="B2758" i="106"/>
  <c r="D2758" i="106" s="1"/>
  <c r="D2759" i="106"/>
  <c r="B2760" i="106"/>
  <c r="D2760" i="106" s="1"/>
  <c r="D2761" i="106"/>
  <c r="B2762" i="106"/>
  <c r="D2762" i="106" s="1"/>
  <c r="B2763" i="106"/>
  <c r="D2763" i="106" s="1"/>
  <c r="D2764" i="106"/>
  <c r="D2765" i="106"/>
  <c r="B2766" i="106"/>
  <c r="D2766" i="106" s="1"/>
  <c r="D2767" i="106"/>
  <c r="D2768" i="106"/>
  <c r="B2769" i="106"/>
  <c r="D2769" i="106" s="1"/>
  <c r="D2770" i="106"/>
  <c r="D2771" i="106"/>
  <c r="B2772" i="106"/>
  <c r="D2772" i="106" s="1"/>
  <c r="D2773" i="106"/>
  <c r="D2774" i="106"/>
  <c r="D2775" i="106"/>
  <c r="D2776" i="106"/>
  <c r="D2777" i="106"/>
  <c r="D2778" i="106"/>
  <c r="D2779" i="106"/>
  <c r="D2780" i="106"/>
  <c r="D2781" i="106"/>
  <c r="D2782" i="106"/>
  <c r="D2783" i="106"/>
  <c r="D2784" i="106"/>
  <c r="D2785" i="106"/>
  <c r="D2786" i="106"/>
  <c r="D2787" i="106"/>
  <c r="D2788" i="106"/>
  <c r="B2789" i="106"/>
  <c r="D2789" i="106" s="1"/>
  <c r="B2791" i="106"/>
  <c r="D2791" i="106" s="1"/>
  <c r="B2792" i="106"/>
  <c r="D2792" i="106" s="1"/>
  <c r="D2793" i="106"/>
  <c r="B2794" i="106"/>
  <c r="D2794" i="106" s="1"/>
  <c r="B2796" i="106"/>
  <c r="D2796" i="106" s="1"/>
  <c r="B2797" i="106"/>
  <c r="D2797" i="106" s="1"/>
  <c r="B2798" i="106"/>
  <c r="D2798" i="106" s="1"/>
  <c r="B2799" i="106"/>
  <c r="D2799" i="106" s="1"/>
  <c r="B2800" i="106"/>
  <c r="D2800" i="106" s="1"/>
  <c r="B2801" i="106"/>
  <c r="D2801" i="106" s="1"/>
  <c r="B2802" i="106"/>
  <c r="D2802" i="106" s="1"/>
  <c r="D2803" i="106"/>
  <c r="D2804" i="106"/>
  <c r="B2805" i="106"/>
  <c r="D2805" i="106" s="1"/>
  <c r="B2806" i="106"/>
  <c r="D2806" i="106" s="1"/>
  <c r="B2807" i="106"/>
  <c r="D2807" i="106" s="1"/>
  <c r="B2808" i="106"/>
  <c r="D2808" i="106" s="1"/>
  <c r="D2809" i="106"/>
  <c r="B2810" i="106"/>
  <c r="D2810" i="106" s="1"/>
  <c r="B2812" i="106"/>
  <c r="D2812" i="106" s="1"/>
  <c r="B2813" i="106"/>
  <c r="D2813" i="106" s="1"/>
  <c r="D2814" i="106"/>
  <c r="D2815" i="106"/>
  <c r="D2816" i="106"/>
  <c r="B2817" i="106"/>
  <c r="D2817" i="106"/>
  <c r="D2818" i="106"/>
  <c r="B2820" i="106"/>
  <c r="D2820" i="106" s="1"/>
  <c r="B2821" i="106"/>
  <c r="D2821" i="106" s="1"/>
  <c r="B2822" i="106"/>
  <c r="D2822" i="106" s="1"/>
  <c r="B2823" i="106"/>
  <c r="D2823" i="106"/>
  <c r="B2824" i="106"/>
  <c r="D2824" i="106" s="1"/>
  <c r="B2825" i="106"/>
  <c r="D2825" i="106"/>
  <c r="B2826" i="106"/>
  <c r="D2826" i="106" s="1"/>
  <c r="B2827" i="106"/>
  <c r="D2827" i="106"/>
  <c r="B2829" i="106"/>
  <c r="D2829" i="106" s="1"/>
  <c r="B2831" i="106"/>
  <c r="D2831" i="106"/>
  <c r="B2832" i="106"/>
  <c r="D2832" i="106" s="1"/>
  <c r="D2833" i="106"/>
  <c r="D2834" i="106"/>
  <c r="D2835" i="106"/>
  <c r="D2838" i="106"/>
  <c r="D2839" i="106"/>
  <c r="B2840" i="106"/>
  <c r="D2840" i="106" s="1"/>
  <c r="B2841" i="106"/>
  <c r="D2841" i="106"/>
  <c r="B2843" i="106"/>
  <c r="D2843" i="106" s="1"/>
  <c r="B2844" i="106"/>
  <c r="D2844" i="106"/>
  <c r="D2845" i="106"/>
  <c r="B2846" i="106"/>
  <c r="D2846" i="106" s="1"/>
  <c r="D2847" i="106"/>
  <c r="B2848" i="106"/>
  <c r="D2848" i="106" s="1"/>
  <c r="D2849" i="106"/>
  <c r="D2850" i="106"/>
  <c r="D2851" i="106"/>
  <c r="D2852" i="106"/>
  <c r="D2853" i="106"/>
  <c r="B2854" i="106"/>
  <c r="D2854" i="106" s="1"/>
  <c r="B2855" i="106"/>
  <c r="D2855" i="106" s="1"/>
  <c r="B2856" i="106"/>
  <c r="D2856" i="106" s="1"/>
  <c r="D2857" i="106"/>
  <c r="B2858" i="106"/>
  <c r="D2858" i="106" s="1"/>
  <c r="D2859" i="106"/>
  <c r="B2860" i="106"/>
  <c r="D2860" i="106" s="1"/>
  <c r="D2861" i="106"/>
  <c r="B2862" i="106"/>
  <c r="D2862" i="106" s="1"/>
  <c r="D2863" i="106"/>
  <c r="B2864" i="106"/>
  <c r="D2864" i="106" s="1"/>
  <c r="D2865" i="106"/>
  <c r="D2866" i="106"/>
  <c r="D2867" i="106"/>
  <c r="D2868" i="106"/>
  <c r="D2869" i="106"/>
  <c r="D2870" i="106"/>
  <c r="D2871" i="106"/>
  <c r="D2872" i="106"/>
  <c r="D2873" i="106"/>
  <c r="D2874" i="106"/>
  <c r="D2875" i="106"/>
  <c r="D2876" i="106"/>
  <c r="D2877" i="106"/>
  <c r="D2878" i="106"/>
  <c r="D2879" i="106"/>
  <c r="B2880" i="106"/>
  <c r="D2880" i="106" s="1"/>
  <c r="D2881" i="106"/>
  <c r="D2882" i="106"/>
  <c r="D2883" i="106"/>
  <c r="D2884" i="106"/>
  <c r="B2885" i="106"/>
  <c r="D2885" i="106" s="1"/>
  <c r="D2886" i="106"/>
  <c r="B2887" i="106"/>
  <c r="D2887" i="106" s="1"/>
  <c r="I13" i="3"/>
  <c r="B2888" i="106" s="1"/>
  <c r="D2888" i="106" s="1"/>
  <c r="D2889" i="106"/>
  <c r="D2890" i="106"/>
  <c r="B2891" i="106"/>
  <c r="D2891" i="106" s="1"/>
  <c r="B2892" i="106"/>
  <c r="D2892" i="106" s="1"/>
  <c r="D2893" i="106"/>
  <c r="B2894" i="106"/>
  <c r="D2894" i="106" s="1"/>
  <c r="L13" i="3"/>
  <c r="B2895" i="106" s="1"/>
  <c r="D2895" i="106" s="1"/>
  <c r="D2896" i="106"/>
  <c r="D2897" i="106"/>
  <c r="D2898" i="106"/>
  <c r="D2899" i="106"/>
  <c r="D2900" i="106"/>
  <c r="D2901" i="106"/>
  <c r="D2902" i="106"/>
  <c r="D2903" i="106"/>
  <c r="D2904" i="106"/>
  <c r="D2905" i="106"/>
  <c r="D2906" i="106"/>
  <c r="D2907" i="106"/>
  <c r="B2908" i="106"/>
  <c r="D2908" i="106" s="1"/>
  <c r="D2909" i="106"/>
  <c r="I34" i="3"/>
  <c r="B2910" i="106" s="1"/>
  <c r="D2910" i="106" s="1"/>
  <c r="B2911" i="106"/>
  <c r="D2911" i="106" s="1"/>
  <c r="B2912" i="106"/>
  <c r="D2912" i="106" s="1"/>
  <c r="B2914" i="106"/>
  <c r="D2914" i="106" s="1"/>
  <c r="D2915" i="106"/>
  <c r="L34" i="3"/>
  <c r="B2916" i="106" s="1"/>
  <c r="D2916" i="106" s="1"/>
  <c r="D2918" i="106"/>
  <c r="D2919" i="106"/>
  <c r="D2920" i="106"/>
  <c r="D2921" i="106"/>
  <c r="D2922" i="106"/>
  <c r="D2923" i="106"/>
  <c r="D2924" i="106"/>
  <c r="D2925" i="106"/>
  <c r="D2926" i="106"/>
  <c r="D2927" i="106"/>
  <c r="D2928" i="106"/>
  <c r="D2929" i="106"/>
  <c r="D2930" i="106"/>
  <c r="D2931" i="106"/>
  <c r="D2932" i="106"/>
  <c r="D2933" i="106"/>
  <c r="D2934" i="106"/>
  <c r="D2935" i="106"/>
  <c r="D2936" i="106"/>
  <c r="D2937" i="106"/>
  <c r="D2938" i="106"/>
  <c r="D2939" i="106"/>
  <c r="D2940" i="106"/>
  <c r="D2941" i="106"/>
  <c r="D2942" i="106"/>
  <c r="D2943" i="106"/>
  <c r="D2944" i="106"/>
  <c r="D2945" i="106"/>
  <c r="D2946" i="106"/>
  <c r="B2947" i="106"/>
  <c r="D2947" i="106" s="1"/>
  <c r="D2948" i="106"/>
  <c r="B2949" i="106"/>
  <c r="D2949" i="106" s="1"/>
  <c r="B2950" i="106"/>
  <c r="D2950" i="106" s="1"/>
  <c r="B2951" i="106"/>
  <c r="D2951" i="106" s="1"/>
  <c r="B2952" i="106"/>
  <c r="D2952" i="106" s="1"/>
  <c r="B2953" i="106"/>
  <c r="D2953" i="106" s="1"/>
  <c r="B2954" i="106"/>
  <c r="D2954" i="106" s="1"/>
  <c r="B2955" i="106"/>
  <c r="D2955" i="106" s="1"/>
  <c r="B2956" i="106"/>
  <c r="D2956" i="106" s="1"/>
  <c r="B2957" i="106"/>
  <c r="D2957" i="106" s="1"/>
  <c r="B2958" i="106"/>
  <c r="D2958" i="106" s="1"/>
  <c r="B2959" i="106"/>
  <c r="D2959" i="106" s="1"/>
  <c r="B2960" i="106"/>
  <c r="D2960" i="106" s="1"/>
  <c r="D2961" i="106"/>
  <c r="D2962" i="106"/>
  <c r="D2963" i="106"/>
  <c r="D2964" i="106"/>
  <c r="D2965" i="106"/>
  <c r="D2966" i="106"/>
  <c r="D2967" i="106"/>
  <c r="D2968" i="106"/>
  <c r="D2969" i="106"/>
  <c r="D2970" i="106"/>
  <c r="D2971" i="106"/>
  <c r="D2972" i="106"/>
  <c r="B2973" i="106"/>
  <c r="D2973" i="106" s="1"/>
  <c r="B2974" i="106"/>
  <c r="D2974" i="106" s="1"/>
  <c r="B2976" i="106"/>
  <c r="D2976" i="106" s="1"/>
  <c r="B2977" i="106"/>
  <c r="D2977" i="106" s="1"/>
  <c r="B2978" i="106"/>
  <c r="D2978" i="106" s="1"/>
  <c r="B2979" i="106"/>
  <c r="D2979" i="106" s="1"/>
  <c r="B2980" i="106"/>
  <c r="D2980" i="106" s="1"/>
  <c r="B2981" i="106"/>
  <c r="D2981" i="106" s="1"/>
  <c r="D2982" i="106"/>
  <c r="D2983" i="106"/>
  <c r="D2984" i="106"/>
  <c r="D2985" i="106"/>
  <c r="B2987" i="106"/>
  <c r="D2987" i="106" s="1"/>
  <c r="B2989" i="106"/>
  <c r="D2989" i="106" s="1"/>
  <c r="B2990" i="106"/>
  <c r="D2990" i="106" s="1"/>
  <c r="B2991" i="106"/>
  <c r="D2991" i="106" s="1"/>
  <c r="B2992" i="106"/>
  <c r="D2992" i="106" s="1"/>
  <c r="B2993" i="106"/>
  <c r="D2993" i="106" s="1"/>
  <c r="B2994" i="106"/>
  <c r="D2994" i="106" s="1"/>
  <c r="B2995" i="106"/>
  <c r="D2995" i="106" s="1"/>
  <c r="B2996" i="106"/>
  <c r="D2996" i="106" s="1"/>
  <c r="B2997" i="106"/>
  <c r="D2997" i="106" s="1"/>
  <c r="B2998" i="106"/>
  <c r="D2998" i="106" s="1"/>
  <c r="B2999" i="106"/>
  <c r="D2999" i="106" s="1"/>
  <c r="B3000" i="106"/>
  <c r="D3000" i="106" s="1"/>
  <c r="D3001" i="106"/>
  <c r="D3002" i="106"/>
  <c r="D3003" i="106"/>
  <c r="D3004" i="106"/>
  <c r="D3005" i="106"/>
  <c r="D3006" i="106"/>
  <c r="B3007" i="106"/>
  <c r="D3007" i="106" s="1"/>
  <c r="B3008" i="106"/>
  <c r="D3008" i="106" s="1"/>
  <c r="B3009" i="106"/>
  <c r="D3009" i="106" s="1"/>
  <c r="B3010" i="106"/>
  <c r="D3010" i="106" s="1"/>
  <c r="B3011" i="106"/>
  <c r="D3011" i="106" s="1"/>
  <c r="B3012" i="106"/>
  <c r="D3012" i="106" s="1"/>
  <c r="D3014" i="106"/>
  <c r="D3015" i="106"/>
  <c r="D3016" i="106"/>
  <c r="D3017" i="106"/>
  <c r="D3018" i="106"/>
  <c r="D3019" i="106"/>
  <c r="D3020" i="106"/>
  <c r="D3021" i="106"/>
  <c r="D3022" i="106"/>
  <c r="D3023" i="106"/>
  <c r="D3024" i="106"/>
  <c r="D3025" i="106"/>
  <c r="D3026" i="106"/>
  <c r="D3027" i="106"/>
  <c r="D3028" i="106"/>
  <c r="D3029" i="106"/>
  <c r="D3030" i="106"/>
  <c r="D3031" i="106"/>
  <c r="D3032" i="106"/>
  <c r="D3033" i="106"/>
  <c r="D3034" i="106"/>
  <c r="D3035" i="106"/>
  <c r="D3036" i="106"/>
  <c r="D3037" i="106"/>
  <c r="D3038" i="106"/>
  <c r="D3039" i="106"/>
  <c r="D3040" i="106"/>
  <c r="D3041" i="106"/>
  <c r="D3042" i="106"/>
  <c r="D3043" i="106"/>
  <c r="D3044" i="106"/>
  <c r="D3045" i="106"/>
  <c r="D3046" i="106"/>
  <c r="D3047" i="106"/>
  <c r="D3048" i="106"/>
  <c r="D3049" i="106"/>
  <c r="D3050" i="106"/>
  <c r="D3051" i="106"/>
  <c r="D3052" i="106"/>
  <c r="D3053" i="106"/>
  <c r="D3054" i="106"/>
  <c r="B3055" i="106"/>
  <c r="D3055" i="106" s="1"/>
  <c r="B3056" i="106"/>
  <c r="D3056" i="106" s="1"/>
  <c r="B3057" i="106"/>
  <c r="D3057" i="106" s="1"/>
  <c r="B3058" i="106"/>
  <c r="D3058" i="106"/>
  <c r="B3059" i="106"/>
  <c r="D3059" i="106" s="1"/>
  <c r="B3060" i="106"/>
  <c r="D3060" i="106"/>
  <c r="D3061" i="106"/>
  <c r="D3063" i="106"/>
  <c r="B3064" i="106"/>
  <c r="D3064" i="106"/>
  <c r="D3065" i="106"/>
  <c r="D3066" i="106"/>
  <c r="D3067" i="106"/>
  <c r="D3068" i="106"/>
  <c r="D3069" i="106"/>
  <c r="D3070" i="106"/>
  <c r="B3071" i="106"/>
  <c r="D3071" i="106" s="1"/>
  <c r="B3072" i="106"/>
  <c r="D3072" i="106" s="1"/>
  <c r="D3073" i="106"/>
  <c r="D3074" i="106"/>
  <c r="D3075" i="106"/>
  <c r="D3076" i="106"/>
  <c r="D3077" i="106"/>
  <c r="B3078" i="106"/>
  <c r="D3078" i="106"/>
  <c r="B3079" i="106"/>
  <c r="D3079" i="106"/>
  <c r="B3080" i="106"/>
  <c r="D3080" i="106"/>
  <c r="D3081" i="106"/>
  <c r="B3082" i="106"/>
  <c r="D3082" i="106" s="1"/>
  <c r="B3083" i="106"/>
  <c r="D3083" i="106" s="1"/>
  <c r="B3084" i="106"/>
  <c r="D3084" i="106" s="1"/>
  <c r="B3085" i="106"/>
  <c r="D3085" i="106" s="1"/>
  <c r="D3086" i="106"/>
  <c r="D3087" i="106"/>
  <c r="D3088" i="106"/>
  <c r="D3089" i="106"/>
  <c r="D3090" i="106"/>
  <c r="D3091" i="106"/>
  <c r="D3092" i="106"/>
  <c r="D3093" i="106"/>
  <c r="D3094" i="106"/>
  <c r="D3095" i="106"/>
  <c r="D3096" i="106"/>
  <c r="D3097" i="106"/>
  <c r="D3098" i="106"/>
  <c r="D3099" i="106"/>
  <c r="D3100" i="106"/>
  <c r="D3101" i="106"/>
  <c r="D3102" i="106"/>
  <c r="D3103" i="106"/>
  <c r="D3104" i="106"/>
  <c r="D3105" i="106"/>
  <c r="D3106" i="106"/>
  <c r="D3107" i="106"/>
  <c r="D3108" i="106"/>
  <c r="D3109" i="106"/>
  <c r="D3110" i="106"/>
  <c r="D3111" i="106"/>
  <c r="D3112" i="106"/>
  <c r="D3113" i="106"/>
  <c r="D3114" i="106"/>
  <c r="D3115" i="106"/>
  <c r="D3116" i="106"/>
  <c r="D3117" i="106"/>
  <c r="D3118" i="106"/>
  <c r="D3119" i="106"/>
  <c r="D3120" i="106"/>
  <c r="D3121" i="106"/>
  <c r="D3122" i="106"/>
  <c r="D3123" i="106"/>
  <c r="D3124" i="106"/>
  <c r="D3125" i="106"/>
  <c r="D3126" i="106"/>
  <c r="D3127" i="106"/>
  <c r="D3128" i="106"/>
  <c r="D3129" i="106"/>
  <c r="D3130" i="106"/>
  <c r="D3131" i="106"/>
  <c r="D3132" i="106"/>
  <c r="D3133" i="106"/>
  <c r="D3134" i="106"/>
  <c r="D3135" i="106"/>
  <c r="D3136" i="106"/>
  <c r="D3137" i="106"/>
  <c r="D3138" i="106"/>
  <c r="D3139" i="106"/>
  <c r="D3140" i="106"/>
  <c r="D3141" i="106"/>
  <c r="D3142" i="106"/>
  <c r="D3143" i="106"/>
  <c r="D3144" i="106"/>
  <c r="D3145" i="106"/>
  <c r="D3146" i="106"/>
  <c r="D3147" i="106"/>
  <c r="D3148" i="106"/>
  <c r="D3149" i="106"/>
  <c r="D3150" i="106"/>
  <c r="D3151" i="106"/>
  <c r="D3152" i="106"/>
  <c r="D3153" i="106"/>
  <c r="D3154" i="106"/>
  <c r="D3155" i="106"/>
  <c r="D3156" i="106"/>
  <c r="D3157" i="106"/>
  <c r="D3158" i="106"/>
  <c r="D3159" i="106"/>
  <c r="D3160" i="106"/>
  <c r="B3161" i="106"/>
  <c r="D3161" i="106"/>
  <c r="D3162" i="106"/>
  <c r="D3163" i="106"/>
  <c r="D3164" i="106"/>
  <c r="D3165" i="106"/>
  <c r="D3166" i="106"/>
  <c r="D3167" i="106"/>
  <c r="D3168" i="106"/>
  <c r="D3169" i="106"/>
  <c r="H51" i="4"/>
  <c r="B3170" i="106"/>
  <c r="D3170" i="106" s="1"/>
  <c r="D3171" i="106"/>
  <c r="D3172" i="106"/>
  <c r="D3173" i="106"/>
  <c r="D3174" i="106"/>
  <c r="D3175" i="106"/>
  <c r="D3176" i="106"/>
  <c r="D3177" i="106"/>
  <c r="D3178" i="106"/>
  <c r="D3179" i="106"/>
  <c r="D3180" i="106"/>
  <c r="D3181" i="106"/>
  <c r="D3182" i="106"/>
  <c r="D3183" i="106"/>
  <c r="D3184" i="106"/>
  <c r="D3185" i="106"/>
  <c r="D3186" i="106"/>
  <c r="D3187" i="106"/>
  <c r="D3188" i="106"/>
  <c r="D3189" i="106"/>
  <c r="D3190" i="106"/>
  <c r="D3191" i="106"/>
  <c r="D3192" i="106"/>
  <c r="D3193" i="106"/>
  <c r="D3194" i="106"/>
  <c r="D3195" i="106"/>
  <c r="D3196" i="106"/>
  <c r="D3197" i="106"/>
  <c r="D3198" i="106"/>
  <c r="D3199" i="106"/>
  <c r="D3200" i="106"/>
  <c r="D3201" i="106"/>
  <c r="D3202" i="106"/>
  <c r="D3203" i="106"/>
  <c r="D3204" i="106"/>
  <c r="D3205" i="106"/>
  <c r="D3206" i="106"/>
  <c r="D3207" i="106"/>
  <c r="D3208" i="106"/>
  <c r="D3209" i="106"/>
  <c r="D3210" i="106"/>
  <c r="D3211" i="106"/>
  <c r="D3212" i="106"/>
  <c r="D3213" i="106"/>
  <c r="D3214" i="106"/>
  <c r="D3215" i="106"/>
  <c r="D3216" i="106"/>
  <c r="D3217" i="106"/>
  <c r="D3218" i="106"/>
  <c r="D3219" i="106"/>
  <c r="D3220" i="106"/>
  <c r="D3221" i="106"/>
  <c r="D3222" i="106"/>
  <c r="D3223" i="106"/>
  <c r="D3224" i="106"/>
  <c r="B3228" i="106"/>
  <c r="D3228" i="106" s="1"/>
  <c r="C44" i="4"/>
  <c r="B3230" i="106"/>
  <c r="D3230" i="106"/>
  <c r="C76" i="4"/>
  <c r="B3231" i="106"/>
  <c r="D3231" i="106" s="1"/>
  <c r="B3234" i="106"/>
  <c r="D3234" i="106" s="1"/>
  <c r="D44" i="4"/>
  <c r="B3236" i="106"/>
  <c r="D3236" i="106" s="1"/>
  <c r="D76" i="4"/>
  <c r="B3237" i="106"/>
  <c r="D3237" i="106" s="1"/>
  <c r="D3240" i="106"/>
  <c r="D3241" i="106"/>
  <c r="D3242" i="106"/>
  <c r="D3243" i="106"/>
  <c r="D3244" i="106"/>
  <c r="D3245" i="106"/>
  <c r="D3246" i="106"/>
  <c r="D3247" i="106"/>
  <c r="D3248" i="106"/>
  <c r="D3249" i="106"/>
  <c r="D3250" i="106"/>
  <c r="B3251" i="106"/>
  <c r="D3251" i="106" s="1"/>
  <c r="F44" i="4"/>
  <c r="B3252" i="106" s="1"/>
  <c r="D3252" i="106" s="1"/>
  <c r="B3253" i="106"/>
  <c r="D3253" i="106" s="1"/>
  <c r="F76" i="4"/>
  <c r="B3254" i="106"/>
  <c r="D3254" i="106" s="1"/>
  <c r="F77" i="4"/>
  <c r="B3255" i="106" s="1"/>
  <c r="D3255" i="106" s="1"/>
  <c r="B3257" i="106"/>
  <c r="D3257" i="106" s="1"/>
  <c r="G44" i="4"/>
  <c r="B3258" i="106"/>
  <c r="D3258" i="106" s="1"/>
  <c r="B3259" i="106"/>
  <c r="D3259" i="106" s="1"/>
  <c r="G76" i="4"/>
  <c r="B3260" i="106" s="1"/>
  <c r="D3260" i="106" s="1"/>
  <c r="D3263" i="106"/>
  <c r="D3264" i="106"/>
  <c r="D3265" i="106"/>
  <c r="D3266" i="106"/>
  <c r="D3267" i="106"/>
  <c r="D3268" i="106"/>
  <c r="D3269" i="106"/>
  <c r="D3270" i="106"/>
  <c r="D3271" i="106"/>
  <c r="D3272" i="106"/>
  <c r="B3273" i="106"/>
  <c r="D3273" i="106" s="1"/>
  <c r="E37" i="4"/>
  <c r="E38" i="4"/>
  <c r="E39" i="4"/>
  <c r="E40" i="4"/>
  <c r="B3275" i="106"/>
  <c r="D3275" i="106" s="1"/>
  <c r="E76" i="4"/>
  <c r="B3276" i="106" s="1"/>
  <c r="D3276" i="106" s="1"/>
  <c r="D3279" i="106"/>
  <c r="D3280" i="106"/>
  <c r="D3281" i="106"/>
  <c r="D3282" i="106"/>
  <c r="D3283" i="106"/>
  <c r="D3284" i="106"/>
  <c r="D3285" i="106"/>
  <c r="D3286" i="106"/>
  <c r="D3287" i="106"/>
  <c r="D3288" i="106"/>
  <c r="D3289" i="106"/>
  <c r="D3290" i="106"/>
  <c r="D3291" i="106"/>
  <c r="D3292" i="106"/>
  <c r="D3293" i="106"/>
  <c r="D3294" i="106"/>
  <c r="B3295" i="106"/>
  <c r="D3295" i="106" s="1"/>
  <c r="H41" i="4"/>
  <c r="H44" i="4" s="1"/>
  <c r="B3297" i="106"/>
  <c r="D3297" i="106" s="1"/>
  <c r="H76" i="4"/>
  <c r="B3298" i="106"/>
  <c r="D3298" i="106" s="1"/>
  <c r="D3301" i="106"/>
  <c r="D3302" i="106"/>
  <c r="D3303" i="106"/>
  <c r="D3304" i="106"/>
  <c r="D3305" i="106"/>
  <c r="D3306" i="106"/>
  <c r="D3307" i="106"/>
  <c r="D3308" i="106"/>
  <c r="D3309" i="106"/>
  <c r="D3310" i="106"/>
  <c r="D3311" i="106"/>
  <c r="D3312" i="106"/>
  <c r="D3313" i="106"/>
  <c r="D3314" i="106"/>
  <c r="D3315" i="106"/>
  <c r="B3316" i="106"/>
  <c r="D3316" i="106" s="1"/>
  <c r="I44" i="4"/>
  <c r="B3317" i="106" s="1"/>
  <c r="D3317" i="106" s="1"/>
  <c r="B3321" i="106"/>
  <c r="D3321" i="106" s="1"/>
  <c r="B3322" i="106"/>
  <c r="D3322" i="106" s="1"/>
  <c r="D3324" i="106"/>
  <c r="D3325" i="106"/>
  <c r="D3326" i="106"/>
  <c r="D3327" i="106"/>
  <c r="D3328" i="106"/>
  <c r="D3329" i="106"/>
  <c r="D3330" i="106"/>
  <c r="D3331" i="106"/>
  <c r="D3332" i="106"/>
  <c r="D3333" i="106"/>
  <c r="D3334" i="106"/>
  <c r="D3335" i="106"/>
  <c r="D3336" i="106"/>
  <c r="D3337" i="106"/>
  <c r="D3338" i="106"/>
  <c r="D3339" i="106"/>
  <c r="D3340" i="106"/>
  <c r="D3341" i="106"/>
  <c r="D3342" i="106"/>
  <c r="D3343" i="106"/>
  <c r="D3344" i="106"/>
  <c r="D3345" i="106"/>
  <c r="D3346" i="106"/>
  <c r="D3347" i="106"/>
  <c r="D3348" i="106"/>
  <c r="D3349" i="106"/>
  <c r="D3350" i="106"/>
  <c r="D3351" i="106"/>
  <c r="D3352" i="106"/>
  <c r="D3353" i="106"/>
  <c r="D3354" i="106"/>
  <c r="D3355" i="106"/>
  <c r="D3356" i="106"/>
  <c r="D3357" i="106"/>
  <c r="D3358" i="106"/>
  <c r="D3359" i="106"/>
  <c r="D3360" i="106"/>
  <c r="D3361" i="106"/>
  <c r="D3362" i="106"/>
  <c r="D3363" i="106"/>
  <c r="D3364" i="106"/>
  <c r="D3365" i="106"/>
  <c r="B3366" i="106"/>
  <c r="D3366" i="106" s="1"/>
  <c r="B3367" i="106"/>
  <c r="D3367" i="106" s="1"/>
  <c r="B3368" i="106"/>
  <c r="D3368" i="106" s="1"/>
  <c r="B3369" i="106"/>
  <c r="D3369" i="106" s="1"/>
  <c r="B3370" i="106"/>
  <c r="D3370" i="106" s="1"/>
  <c r="B3371" i="106"/>
  <c r="D3371" i="106" s="1"/>
  <c r="B3372" i="106"/>
  <c r="D3372" i="106" s="1"/>
  <c r="B3373" i="106"/>
  <c r="D3373" i="106" s="1"/>
  <c r="B3374" i="106"/>
  <c r="D3374" i="106" s="1"/>
  <c r="B3375" i="106"/>
  <c r="D3375" i="106" s="1"/>
  <c r="B3376" i="106"/>
  <c r="D3376" i="106" s="1"/>
  <c r="B3377" i="106"/>
  <c r="D3377" i="106" s="1"/>
  <c r="D3378" i="106"/>
  <c r="D3379" i="106"/>
  <c r="K8" i="29"/>
  <c r="B3380" i="106" s="1"/>
  <c r="D3380" i="106" s="1"/>
  <c r="K19" i="29"/>
  <c r="B3381" i="106" s="1"/>
  <c r="D3381" i="106" s="1"/>
  <c r="D3382" i="106"/>
  <c r="D3383" i="106"/>
  <c r="D3384" i="106"/>
  <c r="D3385" i="106"/>
  <c r="D3386" i="106"/>
  <c r="B3387" i="106"/>
  <c r="D3387" i="106" s="1"/>
  <c r="B3388" i="106"/>
  <c r="D3388" i="106" s="1"/>
  <c r="B3389" i="106"/>
  <c r="D3389" i="106" s="1"/>
  <c r="B3392" i="106"/>
  <c r="D3392" i="106" s="1"/>
  <c r="D3393" i="106"/>
  <c r="D3394" i="106"/>
  <c r="D3395" i="106"/>
  <c r="D3396" i="106"/>
  <c r="D3397" i="106"/>
  <c r="D3398" i="106"/>
  <c r="B3399" i="106"/>
  <c r="D3399" i="106" s="1"/>
  <c r="D3400" i="106"/>
  <c r="D3401" i="106"/>
  <c r="D3402" i="106"/>
  <c r="D3403" i="106"/>
  <c r="D3404" i="106"/>
  <c r="D3407" i="106"/>
  <c r="D3410" i="106"/>
  <c r="B3411" i="106"/>
  <c r="D3411" i="106" s="1"/>
  <c r="D3412" i="106"/>
  <c r="D3413" i="106"/>
  <c r="B3414" i="106"/>
  <c r="D3414" i="106" s="1"/>
  <c r="D3415" i="106"/>
  <c r="D3416" i="106"/>
  <c r="B3417" i="106"/>
  <c r="D3417" i="106" s="1"/>
  <c r="D3418" i="106"/>
  <c r="B3419" i="106"/>
  <c r="D3419" i="106" s="1"/>
  <c r="D3420" i="106"/>
  <c r="D3421" i="106"/>
  <c r="B3422" i="106"/>
  <c r="D3422" i="106" s="1"/>
  <c r="D3423" i="106"/>
  <c r="D3424" i="106"/>
  <c r="B3425" i="106"/>
  <c r="D3425" i="106" s="1"/>
  <c r="D3426" i="106"/>
  <c r="B3427" i="106"/>
  <c r="D3427" i="106" s="1"/>
  <c r="D3428" i="106"/>
  <c r="D3429" i="106"/>
  <c r="D3430" i="106"/>
  <c r="D3431" i="106"/>
  <c r="D3432" i="106"/>
  <c r="D3433" i="106"/>
  <c r="D3434" i="106"/>
  <c r="B3435" i="106"/>
  <c r="D3435" i="106" s="1"/>
  <c r="D3436" i="106"/>
  <c r="D3437" i="106"/>
  <c r="D3438" i="106"/>
  <c r="D3439" i="106"/>
  <c r="D3440" i="106"/>
  <c r="D3441" i="106"/>
  <c r="D3442" i="106"/>
  <c r="D3443" i="106"/>
  <c r="D3444" i="106"/>
  <c r="D3445" i="106"/>
  <c r="B3448" i="106"/>
  <c r="D3448" i="106" s="1"/>
  <c r="F16" i="7"/>
  <c r="B3449" i="106" s="1"/>
  <c r="D3449" i="106" s="1"/>
  <c r="B3450" i="106"/>
  <c r="D3450" i="106" s="1"/>
  <c r="B3451" i="106"/>
  <c r="D3451" i="106" s="1"/>
  <c r="B3452" i="106"/>
  <c r="D3452" i="106" s="1"/>
  <c r="B3453" i="106"/>
  <c r="D3453" i="106" s="1"/>
  <c r="F15" i="11"/>
  <c r="B3454" i="106" s="1"/>
  <c r="D3454" i="106" s="1"/>
  <c r="D3455" i="106"/>
  <c r="D3456" i="106"/>
  <c r="D3457" i="106"/>
  <c r="D3458" i="106"/>
  <c r="D3460" i="106"/>
  <c r="D3461" i="106"/>
  <c r="D3462" i="106"/>
  <c r="D3463" i="106"/>
  <c r="D3464" i="106"/>
  <c r="D3465" i="106"/>
  <c r="D3466" i="106"/>
  <c r="D3467" i="106"/>
  <c r="D3468" i="106"/>
  <c r="D3469" i="106"/>
  <c r="D3470" i="106"/>
  <c r="D3471" i="106"/>
  <c r="D3472" i="106"/>
  <c r="D3473" i="106"/>
  <c r="D3474" i="106"/>
  <c r="D3475" i="106"/>
  <c r="D3476" i="106"/>
  <c r="D3477" i="106"/>
  <c r="D3478" i="106"/>
  <c r="D3479" i="106"/>
  <c r="D3480" i="106"/>
  <c r="D3481" i="106"/>
  <c r="B3482" i="106"/>
  <c r="D3482" i="106" s="1"/>
  <c r="B3483" i="106"/>
  <c r="D3483" i="106" s="1"/>
  <c r="B3484" i="106"/>
  <c r="D3484" i="106" s="1"/>
  <c r="B3485" i="106"/>
  <c r="D3485" i="106" s="1"/>
  <c r="B3486" i="106"/>
  <c r="D3486" i="106" s="1"/>
  <c r="B3487" i="106"/>
  <c r="D3487" i="106" s="1"/>
  <c r="B3488" i="106"/>
  <c r="D3488" i="106" s="1"/>
  <c r="D3489" i="106"/>
  <c r="B3490" i="106"/>
  <c r="D3490" i="106" s="1"/>
  <c r="D3491" i="106"/>
  <c r="B3492" i="106"/>
  <c r="D3492" i="106" s="1"/>
  <c r="B3493" i="106"/>
  <c r="D3493" i="106" s="1"/>
  <c r="D3494" i="106"/>
  <c r="D3495" i="106"/>
  <c r="D3496" i="106"/>
  <c r="D3497" i="106"/>
  <c r="D3498" i="106"/>
  <c r="D3499" i="106"/>
  <c r="D3500" i="106"/>
  <c r="D3501" i="106"/>
  <c r="D3502" i="106"/>
  <c r="D3503" i="106"/>
  <c r="D3504" i="106"/>
  <c r="D3505" i="106"/>
  <c r="D3506" i="106"/>
  <c r="D3507" i="106"/>
  <c r="D3508" i="106"/>
  <c r="D3509" i="106"/>
  <c r="D3510" i="106"/>
  <c r="D3511" i="106"/>
  <c r="D3512" i="106"/>
  <c r="D3513" i="106"/>
  <c r="D3514" i="106"/>
  <c r="D3515" i="106"/>
  <c r="D3516" i="106"/>
  <c r="D3517" i="106"/>
  <c r="D3518" i="106"/>
  <c r="B3519" i="106"/>
  <c r="D3519" i="106" s="1"/>
  <c r="D3520" i="106"/>
  <c r="B3530" i="106"/>
  <c r="D3530" i="106" s="1"/>
  <c r="B3531" i="106"/>
  <c r="D3531" i="106" s="1"/>
  <c r="B3532" i="106"/>
  <c r="D3532" i="106" s="1"/>
  <c r="B3533" i="106"/>
  <c r="D3533" i="106" s="1"/>
  <c r="B3534" i="106"/>
  <c r="D3534" i="106" s="1"/>
  <c r="D3535" i="106"/>
  <c r="D3536" i="106"/>
  <c r="D3537" i="106"/>
  <c r="D3538" i="106"/>
  <c r="D3539" i="106"/>
  <c r="D3540" i="106"/>
  <c r="D3541" i="106"/>
  <c r="D3542" i="106"/>
  <c r="D3543" i="106"/>
  <c r="D3544" i="106"/>
  <c r="D3545" i="106"/>
  <c r="B3546" i="106"/>
  <c r="D3546" i="106" s="1"/>
  <c r="D3547" i="106"/>
  <c r="B3548" i="106"/>
  <c r="D3548" i="106" s="1"/>
  <c r="B3549" i="106"/>
  <c r="D3549" i="106" s="1"/>
  <c r="B3550" i="106"/>
  <c r="D3550" i="106" s="1"/>
  <c r="B3551" i="106"/>
  <c r="D3551" i="106" s="1"/>
  <c r="K13" i="3"/>
  <c r="B3552" i="106" s="1"/>
  <c r="D3552" i="106" s="1"/>
  <c r="D3553" i="106"/>
  <c r="D3554" i="106"/>
  <c r="D3555" i="106"/>
  <c r="D3556" i="106"/>
  <c r="D3557" i="106"/>
  <c r="D3558" i="106"/>
  <c r="D3559" i="106"/>
  <c r="D3560" i="106"/>
  <c r="B3561" i="106"/>
  <c r="D3561" i="106" s="1"/>
  <c r="B3562" i="106"/>
  <c r="D3562" i="106" s="1"/>
  <c r="D3563" i="106"/>
  <c r="D3564" i="106"/>
  <c r="K34" i="3"/>
  <c r="B3565" i="106"/>
  <c r="D3565" i="106" s="1"/>
  <c r="B3566" i="106"/>
  <c r="D3566" i="106" s="1"/>
  <c r="B3567" i="106"/>
  <c r="D3567" i="106" s="1"/>
  <c r="K41" i="3"/>
  <c r="B3568" i="106" s="1"/>
  <c r="D3568" i="106" s="1"/>
  <c r="B3577" i="106"/>
  <c r="D3577" i="106" s="1"/>
  <c r="B3578" i="106"/>
  <c r="D3578" i="106" s="1"/>
  <c r="B3579" i="106"/>
  <c r="D3579" i="106" s="1"/>
  <c r="B3580" i="106"/>
  <c r="D3580" i="106" s="1"/>
  <c r="B3581" i="106"/>
  <c r="D3581" i="106" s="1"/>
  <c r="B3582" i="106"/>
  <c r="D3582" i="106" s="1"/>
  <c r="B3583" i="106"/>
  <c r="D3583" i="106" s="1"/>
  <c r="K44" i="4"/>
  <c r="B3584" i="106" s="1"/>
  <c r="D3584" i="106" s="1"/>
  <c r="B3585" i="106"/>
  <c r="D3585" i="106" s="1"/>
  <c r="K52" i="4"/>
  <c r="B3702" i="106" s="1"/>
  <c r="D3702" i="106" s="1"/>
  <c r="K53" i="4"/>
  <c r="B3589" i="106"/>
  <c r="D3589" i="106" s="1"/>
  <c r="B3590" i="106"/>
  <c r="D3590" i="106" s="1"/>
  <c r="D3592" i="106"/>
  <c r="D3593" i="106"/>
  <c r="D3594" i="106"/>
  <c r="D3595" i="106"/>
  <c r="D3596" i="106"/>
  <c r="D3597" i="106"/>
  <c r="D3598" i="106"/>
  <c r="D3599" i="106"/>
  <c r="D3600" i="106"/>
  <c r="D3601" i="106"/>
  <c r="D3602" i="106"/>
  <c r="D3603" i="106"/>
  <c r="D3604" i="106"/>
  <c r="D3605" i="106"/>
  <c r="D3606" i="106"/>
  <c r="D3607" i="106"/>
  <c r="D3608" i="106"/>
  <c r="D3609" i="106"/>
  <c r="D3610" i="106"/>
  <c r="D3611" i="106"/>
  <c r="D3612" i="106"/>
  <c r="D3613" i="106"/>
  <c r="D3614" i="106"/>
  <c r="D3615" i="106"/>
  <c r="D3616" i="106"/>
  <c r="B3617" i="106"/>
  <c r="D3617" i="106" s="1"/>
  <c r="B3618" i="106"/>
  <c r="D3618" i="106" s="1"/>
  <c r="C339" i="29"/>
  <c r="B3620" i="106"/>
  <c r="D3620" i="106" s="1"/>
  <c r="D3623" i="106"/>
  <c r="B3624" i="106"/>
  <c r="D3624" i="106"/>
  <c r="B3625" i="106"/>
  <c r="D3625" i="106"/>
  <c r="D339" i="29"/>
  <c r="B3626" i="106"/>
  <c r="D3626" i="106" s="1"/>
  <c r="B3627" i="106"/>
  <c r="D3627" i="106" s="1"/>
  <c r="D341" i="29"/>
  <c r="D3630" i="106"/>
  <c r="B3631" i="106"/>
  <c r="D3631" i="106" s="1"/>
  <c r="B3632" i="106"/>
  <c r="D3632" i="106" s="1"/>
  <c r="E339" i="29"/>
  <c r="B3634" i="106"/>
  <c r="D3634" i="106" s="1"/>
  <c r="D3637" i="106"/>
  <c r="B3638" i="106"/>
  <c r="D3638" i="106" s="1"/>
  <c r="B3639" i="106"/>
  <c r="D3639" i="106" s="1"/>
  <c r="F339" i="29"/>
  <c r="B3641" i="106"/>
  <c r="D3641" i="106" s="1"/>
  <c r="D3644" i="106"/>
  <c r="B3645" i="106"/>
  <c r="D3645" i="106" s="1"/>
  <c r="B3646" i="106"/>
  <c r="D3646" i="106" s="1"/>
  <c r="G339" i="29"/>
  <c r="G341" i="29" s="1"/>
  <c r="B3647" i="106"/>
  <c r="D3647" i="106" s="1"/>
  <c r="B3648" i="106"/>
  <c r="D3648" i="106" s="1"/>
  <c r="D3651" i="106"/>
  <c r="B3652" i="106"/>
  <c r="D3652" i="106" s="1"/>
  <c r="B3653" i="106"/>
  <c r="D3653" i="106" s="1"/>
  <c r="H339" i="29"/>
  <c r="H341" i="29" s="1"/>
  <c r="B3654" i="106"/>
  <c r="D3654" i="106" s="1"/>
  <c r="B3655" i="106"/>
  <c r="D3655" i="106" s="1"/>
  <c r="B3657" i="106"/>
  <c r="D3657" i="106"/>
  <c r="H349" i="29"/>
  <c r="B3658" i="106"/>
  <c r="D3658" i="106" s="1"/>
  <c r="D3659" i="106"/>
  <c r="H344" i="29"/>
  <c r="H352" i="29"/>
  <c r="D3661" i="106"/>
  <c r="D3662" i="106"/>
  <c r="D3663" i="106"/>
  <c r="D3664" i="106"/>
  <c r="D3665" i="106"/>
  <c r="D3666" i="106"/>
  <c r="D3667" i="106"/>
  <c r="K337" i="29"/>
  <c r="B3668" i="106"/>
  <c r="D3668" i="106" s="1"/>
  <c r="K338" i="29"/>
  <c r="K340" i="29"/>
  <c r="B3671" i="106" s="1"/>
  <c r="D3671" i="106" s="1"/>
  <c r="K343" i="29"/>
  <c r="B3673" i="106" s="1"/>
  <c r="D3673" i="106" s="1"/>
  <c r="K344" i="29"/>
  <c r="B3674" i="106" s="1"/>
  <c r="D3674" i="106" s="1"/>
  <c r="K347" i="29"/>
  <c r="B3675" i="106" s="1"/>
  <c r="D3675" i="106"/>
  <c r="K348" i="29"/>
  <c r="K349" i="29"/>
  <c r="B3676" i="106" s="1"/>
  <c r="D3676" i="106" s="1"/>
  <c r="D3677" i="106"/>
  <c r="K350" i="29"/>
  <c r="K351" i="29"/>
  <c r="D3679" i="106"/>
  <c r="D3680" i="106"/>
  <c r="B3682" i="106"/>
  <c r="D3682" i="106" s="1"/>
  <c r="B3683" i="106"/>
  <c r="D3683" i="106" s="1"/>
  <c r="B3684" i="106"/>
  <c r="D3684" i="106" s="1"/>
  <c r="B3685" i="106"/>
  <c r="D3685" i="106" s="1"/>
  <c r="B3686" i="106"/>
  <c r="D3686" i="106" s="1"/>
  <c r="B3687" i="106"/>
  <c r="D3687" i="106" s="1"/>
  <c r="B3689" i="106"/>
  <c r="D3689" i="106" s="1"/>
  <c r="D3690" i="106"/>
  <c r="D3691" i="106"/>
  <c r="D3692" i="106"/>
  <c r="D3693" i="106"/>
  <c r="D3694" i="106"/>
  <c r="D3695" i="106"/>
  <c r="D3696" i="106"/>
  <c r="D3697" i="106"/>
  <c r="B3698" i="106"/>
  <c r="D3698" i="106" s="1"/>
  <c r="B3699" i="106"/>
  <c r="D3699" i="106" s="1"/>
  <c r="D3700" i="106"/>
  <c r="D3701" i="106"/>
  <c r="B3703" i="106"/>
  <c r="D3703" i="106" s="1"/>
  <c r="D3704" i="106"/>
  <c r="D3705" i="106"/>
  <c r="D3706" i="106"/>
  <c r="D3707" i="106"/>
  <c r="D3708" i="106"/>
  <c r="D3709" i="106"/>
  <c r="D3710" i="106"/>
  <c r="D3711" i="106"/>
  <c r="D3712" i="106"/>
  <c r="D3713" i="106"/>
  <c r="D3714" i="106"/>
  <c r="D3715" i="106"/>
  <c r="D3716" i="106"/>
  <c r="B3717" i="106"/>
  <c r="D3717" i="106" s="1"/>
  <c r="D3719" i="106"/>
  <c r="D3720" i="106"/>
  <c r="B3721" i="106"/>
  <c r="D3721" i="106" s="1"/>
  <c r="B3722" i="106"/>
  <c r="D3722" i="106" s="1"/>
  <c r="B3723" i="106"/>
  <c r="D3723" i="106" s="1"/>
  <c r="B3724" i="106"/>
  <c r="D3724" i="106" s="1"/>
  <c r="B3727" i="106"/>
  <c r="D3727" i="106" s="1"/>
  <c r="F13" i="7"/>
  <c r="B3728" i="106" s="1"/>
  <c r="D3728" i="106" s="1"/>
  <c r="B3729" i="106"/>
  <c r="D3729" i="106"/>
  <c r="B3730" i="106"/>
  <c r="D3730" i="106" s="1"/>
  <c r="D3731" i="106"/>
  <c r="D3732" i="106"/>
  <c r="D3733" i="106"/>
  <c r="D3734" i="106"/>
  <c r="D3735" i="106"/>
  <c r="D3736" i="106"/>
  <c r="D3737" i="106"/>
  <c r="D3738" i="106"/>
  <c r="D3739" i="106"/>
  <c r="D3740" i="106"/>
  <c r="D3741" i="106"/>
  <c r="D3742" i="106"/>
  <c r="D3743" i="106"/>
  <c r="D3744" i="106"/>
  <c r="D3745" i="106"/>
  <c r="D3746" i="106"/>
  <c r="D3747" i="106"/>
  <c r="D3748" i="106"/>
  <c r="D3749" i="106"/>
  <c r="D3750" i="106"/>
  <c r="D3751" i="106"/>
  <c r="D3752" i="106"/>
  <c r="D3753" i="106"/>
  <c r="D3754" i="106"/>
  <c r="D3755" i="106"/>
  <c r="D3756" i="106"/>
  <c r="D3757" i="106"/>
  <c r="D3758" i="106"/>
  <c r="D3759" i="106"/>
  <c r="D3760" i="106"/>
  <c r="D3761" i="106"/>
  <c r="D3762" i="106"/>
  <c r="D3763" i="106"/>
  <c r="D3764" i="106"/>
  <c r="D3765" i="106"/>
  <c r="D3766" i="106"/>
  <c r="D3767" i="106"/>
  <c r="D3768" i="106"/>
  <c r="D3769" i="106"/>
  <c r="D3770" i="106"/>
  <c r="D3771" i="106"/>
  <c r="D3772" i="106"/>
  <c r="D3773" i="106"/>
  <c r="D3774" i="106"/>
  <c r="D3775" i="106"/>
  <c r="D3776" i="106"/>
  <c r="D3777" i="106"/>
  <c r="D3778" i="106"/>
  <c r="D3779" i="106"/>
  <c r="D3780" i="106"/>
  <c r="D3781" i="106"/>
  <c r="D3782" i="106"/>
  <c r="D3783" i="106"/>
  <c r="D3784" i="106"/>
  <c r="D3785" i="106"/>
  <c r="D3786" i="106"/>
  <c r="D3787" i="106"/>
  <c r="D3788" i="106"/>
  <c r="D3789" i="106"/>
  <c r="D3790" i="106"/>
  <c r="D3791" i="106"/>
  <c r="D3792" i="106"/>
  <c r="D3793" i="106"/>
  <c r="D3794" i="106"/>
  <c r="D3795" i="106"/>
  <c r="D3796" i="106"/>
  <c r="D3797" i="106"/>
  <c r="D3798" i="106"/>
  <c r="D3799" i="106"/>
  <c r="D3800" i="106"/>
  <c r="D3801" i="106"/>
  <c r="D3802" i="106"/>
  <c r="D3803" i="106"/>
  <c r="D3804" i="106"/>
  <c r="D3805" i="106"/>
  <c r="D3806" i="106"/>
  <c r="D3807" i="106"/>
  <c r="D3808" i="106"/>
  <c r="D3809" i="106"/>
  <c r="D3810" i="106"/>
  <c r="D3811" i="106"/>
  <c r="D3812" i="106"/>
  <c r="D3813" i="106"/>
  <c r="D3814" i="106"/>
  <c r="D3815" i="106"/>
  <c r="D3816" i="106"/>
  <c r="D3817" i="106"/>
  <c r="D3818" i="106"/>
  <c r="D3819" i="106"/>
  <c r="D3820" i="106"/>
  <c r="D3821" i="106"/>
  <c r="D3822" i="106"/>
  <c r="D3823" i="106"/>
  <c r="D3824" i="106"/>
  <c r="D3825" i="106"/>
  <c r="D3826" i="106"/>
  <c r="D3827" i="106"/>
  <c r="D3828" i="106"/>
  <c r="D3829" i="106"/>
  <c r="D3830" i="106"/>
  <c r="D3831" i="106"/>
  <c r="D3832" i="106"/>
  <c r="D3833" i="106"/>
  <c r="D3834" i="106"/>
  <c r="D3835" i="106"/>
  <c r="D3836" i="106"/>
  <c r="D3837" i="106"/>
  <c r="D3838" i="106"/>
  <c r="D3839" i="106"/>
  <c r="D3840" i="106"/>
  <c r="D3841" i="106"/>
  <c r="D3842" i="106"/>
  <c r="D3843" i="106"/>
  <c r="D3844" i="106"/>
  <c r="D3845" i="106"/>
  <c r="D3846" i="106"/>
  <c r="D3847" i="106"/>
  <c r="D3848" i="106"/>
  <c r="D3849" i="106"/>
  <c r="D3850" i="106"/>
  <c r="D3851" i="106"/>
  <c r="D3852" i="106"/>
  <c r="D3853" i="106"/>
  <c r="D3854" i="106"/>
  <c r="D3855" i="106"/>
  <c r="D3856" i="106"/>
  <c r="D3857" i="106"/>
  <c r="D3858" i="106"/>
  <c r="D3859" i="106"/>
  <c r="D3860" i="106"/>
  <c r="D3861" i="106"/>
  <c r="D3862" i="106"/>
  <c r="D3863" i="106"/>
  <c r="D3864" i="106"/>
  <c r="D3865" i="106"/>
  <c r="D3866" i="106"/>
  <c r="D3867" i="106"/>
  <c r="D3868" i="106"/>
  <c r="D3869" i="106"/>
  <c r="D3870" i="106"/>
  <c r="D3871" i="106"/>
  <c r="D3872" i="106"/>
  <c r="D3873" i="106"/>
  <c r="D3874" i="106"/>
  <c r="D3875" i="106"/>
  <c r="D3876" i="106"/>
  <c r="D3877" i="106"/>
  <c r="D3878" i="106"/>
  <c r="D3879" i="106"/>
  <c r="D3880" i="106"/>
  <c r="D3881" i="106"/>
  <c r="D3882" i="106"/>
  <c r="D3883" i="106"/>
  <c r="D3884" i="106"/>
  <c r="D3885" i="106"/>
  <c r="D3886" i="106"/>
  <c r="D3887" i="106"/>
  <c r="D3888" i="106"/>
  <c r="D3889" i="106"/>
  <c r="D3890" i="106"/>
  <c r="D3891" i="106"/>
  <c r="D3892" i="106"/>
  <c r="D3893" i="106"/>
  <c r="D3894" i="106"/>
  <c r="D3895" i="106"/>
  <c r="D3896" i="106"/>
  <c r="D3897" i="106"/>
  <c r="D3898" i="106"/>
  <c r="D3899" i="106"/>
  <c r="D3900" i="106"/>
  <c r="D3901" i="106"/>
  <c r="D3902" i="106"/>
  <c r="D3903" i="106"/>
  <c r="D3904" i="106"/>
  <c r="D3905" i="106"/>
  <c r="D3906" i="106"/>
  <c r="D3907" i="106"/>
  <c r="D3908" i="106"/>
  <c r="D3909" i="106"/>
  <c r="D3910" i="106"/>
  <c r="D3911" i="106"/>
  <c r="D3912" i="106"/>
  <c r="D3913" i="106"/>
  <c r="D3914" i="106"/>
  <c r="D3915" i="106"/>
  <c r="D3916" i="106"/>
  <c r="D3917" i="106"/>
  <c r="D3918" i="106"/>
  <c r="D3919" i="106"/>
  <c r="D3920" i="106"/>
  <c r="D3921" i="106"/>
  <c r="D3922" i="106"/>
  <c r="D3923" i="106"/>
  <c r="D3924" i="106"/>
  <c r="D3925" i="106"/>
  <c r="D3926" i="106"/>
  <c r="D3927" i="106"/>
  <c r="D3928" i="106"/>
  <c r="D3929" i="106"/>
  <c r="D3930" i="106"/>
  <c r="D3931" i="106"/>
  <c r="D3932" i="106"/>
  <c r="D3933" i="106"/>
  <c r="D3934" i="106"/>
  <c r="D3935" i="106"/>
  <c r="D3936" i="106"/>
  <c r="D3937" i="106"/>
  <c r="D3938" i="106"/>
  <c r="D3939" i="106"/>
  <c r="D3940" i="106"/>
  <c r="D3941" i="106"/>
  <c r="D3942" i="106"/>
  <c r="D3943" i="106"/>
  <c r="D3944" i="106"/>
  <c r="D3945" i="106"/>
  <c r="D3946" i="106"/>
  <c r="D3947" i="106"/>
  <c r="D3948" i="106"/>
  <c r="D3949" i="106"/>
  <c r="D3950" i="106"/>
  <c r="D3951" i="106"/>
  <c r="D3952" i="106"/>
  <c r="D3953" i="106"/>
  <c r="D3954" i="106"/>
  <c r="D3955" i="106"/>
  <c r="D3956" i="106"/>
  <c r="D3957" i="106"/>
  <c r="D3958" i="106"/>
  <c r="D3959" i="106"/>
  <c r="D3960" i="106"/>
  <c r="D3961" i="106"/>
  <c r="D3962" i="106"/>
  <c r="D3963" i="106"/>
  <c r="D3964" i="106"/>
  <c r="D3965" i="106"/>
  <c r="D3966" i="106"/>
  <c r="D3967" i="106"/>
  <c r="D3968" i="106"/>
  <c r="D3969" i="106"/>
  <c r="D3970" i="106"/>
  <c r="D3971" i="106"/>
  <c r="D3972" i="106"/>
  <c r="D3973" i="106"/>
  <c r="D3974" i="106"/>
  <c r="D3975" i="106"/>
  <c r="D3976" i="106"/>
  <c r="D3977" i="106"/>
  <c r="D3978" i="106"/>
  <c r="D3979" i="106"/>
  <c r="D3980" i="106"/>
  <c r="D3981" i="106"/>
  <c r="D3982" i="106"/>
  <c r="D3983" i="106"/>
  <c r="D3984" i="106"/>
  <c r="D3985" i="106"/>
  <c r="D3986" i="106"/>
  <c r="D3987" i="106"/>
  <c r="D3988" i="106"/>
  <c r="D3989" i="106"/>
  <c r="D3990" i="106"/>
  <c r="D3991" i="106"/>
  <c r="D3992" i="106"/>
  <c r="D3993" i="106"/>
  <c r="D3994" i="106"/>
  <c r="D3995" i="106"/>
  <c r="D3996" i="106"/>
  <c r="D3997" i="106"/>
  <c r="D3998" i="106"/>
  <c r="D3999" i="106"/>
  <c r="D4000" i="106"/>
  <c r="D4001" i="106"/>
  <c r="D4002" i="106"/>
  <c r="D4003" i="106"/>
  <c r="D4004" i="106"/>
  <c r="D4005" i="106"/>
  <c r="D4006" i="106"/>
  <c r="D4007" i="106"/>
  <c r="D4008" i="106"/>
  <c r="D4009" i="106"/>
  <c r="D4010" i="106"/>
  <c r="D4011" i="106"/>
  <c r="D4012" i="106"/>
  <c r="D4013" i="106"/>
  <c r="D4014" i="106"/>
  <c r="D4015" i="106"/>
  <c r="D4016" i="106"/>
  <c r="D4017" i="106"/>
  <c r="D4018" i="106"/>
  <c r="D4019" i="106"/>
  <c r="D4020" i="106"/>
  <c r="D4021" i="106"/>
  <c r="D4022" i="106"/>
  <c r="D4023" i="106"/>
  <c r="D4024" i="106"/>
  <c r="D4025" i="106"/>
  <c r="D4026" i="106"/>
  <c r="D4027" i="106"/>
  <c r="D4028" i="106"/>
  <c r="D4029" i="106"/>
  <c r="D4030" i="106"/>
  <c r="D4031" i="106"/>
  <c r="D4032" i="106"/>
  <c r="D4033" i="106"/>
  <c r="D4034" i="106"/>
  <c r="D4035" i="106"/>
  <c r="D4036" i="106"/>
  <c r="D4037" i="106"/>
  <c r="D4038" i="106"/>
  <c r="D4039" i="106"/>
  <c r="D4040" i="106"/>
  <c r="D4041" i="106"/>
  <c r="D4042" i="106"/>
  <c r="D4043" i="106"/>
  <c r="D4044" i="106"/>
  <c r="D4045" i="106"/>
  <c r="D4046" i="106"/>
  <c r="D4047" i="106"/>
  <c r="D4048" i="106"/>
  <c r="D4049" i="106"/>
  <c r="D4050" i="106"/>
  <c r="D4051" i="106"/>
  <c r="D4052" i="106"/>
  <c r="D4053" i="106"/>
  <c r="D4054" i="106"/>
  <c r="D4055" i="106"/>
  <c r="D4056" i="106"/>
  <c r="D4057" i="106"/>
  <c r="D4058" i="106"/>
  <c r="D4059" i="106"/>
  <c r="D4060" i="106"/>
  <c r="D4061" i="106"/>
  <c r="D4062" i="106"/>
  <c r="D4063" i="106"/>
  <c r="D4064" i="106"/>
  <c r="D4065" i="106"/>
  <c r="D4066" i="106"/>
  <c r="D4067" i="106"/>
  <c r="D4068" i="106"/>
  <c r="D4069" i="106"/>
  <c r="D4070" i="106"/>
  <c r="D4071" i="106"/>
  <c r="D4072" i="106"/>
  <c r="D4073" i="106"/>
  <c r="B4074" i="106"/>
  <c r="D4074" i="106" s="1"/>
  <c r="B4075" i="106"/>
  <c r="D4075" i="106" s="1"/>
  <c r="B4076" i="106"/>
  <c r="D4076" i="106" s="1"/>
  <c r="B4077" i="106"/>
  <c r="D4077" i="106" s="1"/>
  <c r="B4078" i="106"/>
  <c r="D4078" i="106" s="1"/>
  <c r="B4079" i="106"/>
  <c r="D4079" i="106" s="1"/>
  <c r="B4080" i="106"/>
  <c r="D4080" i="106" s="1"/>
  <c r="B4081" i="106"/>
  <c r="D4081" i="106" s="1"/>
  <c r="B4082" i="106"/>
  <c r="D4082" i="106" s="1"/>
  <c r="B4083" i="106"/>
  <c r="D4083" i="106" s="1"/>
  <c r="B4084" i="106"/>
  <c r="D4084" i="106" s="1"/>
  <c r="B4085" i="106"/>
  <c r="D4085" i="106" s="1"/>
  <c r="B4086" i="106"/>
  <c r="D4086" i="106" s="1"/>
  <c r="B4087" i="106"/>
  <c r="D4087" i="106" s="1"/>
  <c r="D4088" i="106"/>
  <c r="D4089" i="106"/>
  <c r="D4090" i="106"/>
  <c r="D4091" i="106"/>
  <c r="D4092" i="106"/>
  <c r="D4093" i="106"/>
  <c r="D4094" i="106"/>
  <c r="D4095" i="106"/>
  <c r="B4096" i="106"/>
  <c r="D4096" i="106" s="1"/>
  <c r="B4097" i="106"/>
  <c r="D4097" i="106" s="1"/>
  <c r="D4098" i="106"/>
  <c r="D4101" i="106"/>
  <c r="B4106" i="106"/>
  <c r="D4106" i="106" s="1"/>
  <c r="B4107" i="106"/>
  <c r="D4107" i="106" s="1"/>
  <c r="F17" i="7"/>
  <c r="B4108" i="106" s="1"/>
  <c r="D4108" i="106"/>
  <c r="F18" i="7"/>
  <c r="B4109" i="106" s="1"/>
  <c r="D4109" i="106" s="1"/>
  <c r="B4110" i="106"/>
  <c r="D4110" i="106" s="1"/>
  <c r="B4111" i="106"/>
  <c r="D4111" i="106" s="1"/>
  <c r="D4112" i="106"/>
  <c r="B4113" i="106"/>
  <c r="D4113" i="106" s="1"/>
  <c r="B4114" i="106"/>
  <c r="D4114" i="106" s="1"/>
  <c r="B4115" i="106"/>
  <c r="D4115" i="106" s="1"/>
  <c r="B4116" i="106"/>
  <c r="D4116" i="106" s="1"/>
  <c r="B4117" i="106"/>
  <c r="D4117" i="106" s="1"/>
  <c r="B4118" i="106"/>
  <c r="D4118" i="106" s="1"/>
  <c r="D4119" i="106"/>
  <c r="D4120" i="106"/>
  <c r="B4121" i="106"/>
  <c r="D4121" i="106" s="1"/>
  <c r="D4129" i="106"/>
  <c r="C18" i="4"/>
  <c r="B4131" i="106" s="1"/>
  <c r="D4131" i="106" s="1"/>
  <c r="D18" i="4"/>
  <c r="B4132" i="106" s="1"/>
  <c r="D4132" i="106" s="1"/>
  <c r="F18" i="4"/>
  <c r="B4133" i="106" s="1"/>
  <c r="D4133" i="106" s="1"/>
  <c r="H18" i="4"/>
  <c r="B4134" i="106"/>
  <c r="D4134" i="106" s="1"/>
  <c r="K18" i="4"/>
  <c r="B4135" i="106" s="1"/>
  <c r="D4135" i="106" s="1"/>
  <c r="D4142" i="106"/>
  <c r="D4143" i="106"/>
  <c r="D4145" i="106"/>
  <c r="D4146" i="106"/>
  <c r="D4147" i="106"/>
  <c r="D4148" i="106"/>
  <c r="D4149" i="106"/>
  <c r="D4150" i="106"/>
  <c r="D4151" i="106"/>
  <c r="D4152" i="106"/>
  <c r="D4153" i="106"/>
  <c r="D4154" i="106"/>
  <c r="D4155" i="106"/>
  <c r="B4156" i="106"/>
  <c r="D4156" i="106" s="1"/>
  <c r="D4158" i="106"/>
  <c r="D4159" i="106"/>
  <c r="D4160" i="106"/>
  <c r="D4161" i="106"/>
  <c r="D4162" i="106"/>
  <c r="D4163" i="106"/>
  <c r="D4164" i="106"/>
  <c r="B4165" i="106"/>
  <c r="D4165" i="106" s="1"/>
  <c r="B4166" i="106"/>
  <c r="D4166" i="106" s="1"/>
  <c r="D4167" i="106"/>
  <c r="D4168" i="106"/>
  <c r="D4169" i="106"/>
  <c r="D4170" i="106"/>
  <c r="I31" i="8"/>
  <c r="I32" i="8"/>
  <c r="I33" i="8"/>
  <c r="I34" i="8"/>
  <c r="I35" i="8"/>
  <c r="I36" i="8"/>
  <c r="I37" i="8"/>
  <c r="I38" i="8"/>
  <c r="I39" i="8"/>
  <c r="I40" i="8"/>
  <c r="I41" i="8"/>
  <c r="I42" i="8"/>
  <c r="I43" i="8"/>
  <c r="I44" i="8"/>
  <c r="I45" i="8"/>
  <c r="I46" i="8"/>
  <c r="I47" i="8"/>
  <c r="I48" i="8"/>
  <c r="H49" i="8"/>
  <c r="B4173" i="106" s="1"/>
  <c r="D4173" i="106" s="1"/>
  <c r="D4174" i="106"/>
  <c r="E18" i="4"/>
  <c r="B4175" i="106"/>
  <c r="D4175" i="106" s="1"/>
  <c r="G18" i="4"/>
  <c r="B4176" i="106" s="1"/>
  <c r="D4176" i="106" s="1"/>
  <c r="G49" i="8"/>
  <c r="B4177" i="106" s="1"/>
  <c r="D4177" i="106" s="1"/>
  <c r="D4178" i="106"/>
  <c r="B4179" i="106"/>
  <c r="D4179" i="106" s="1"/>
  <c r="B4180" i="106"/>
  <c r="D4180" i="106" s="1"/>
  <c r="B4181" i="106"/>
  <c r="D4181" i="106" s="1"/>
  <c r="D4182" i="106"/>
  <c r="D4183" i="106"/>
  <c r="D4184" i="106"/>
  <c r="D4185" i="106"/>
  <c r="D4186" i="106"/>
  <c r="D4187" i="106"/>
  <c r="D4188" i="106"/>
  <c r="B4189" i="106"/>
  <c r="D4189" i="106" s="1"/>
  <c r="B4190" i="106"/>
  <c r="D4190" i="106" s="1"/>
  <c r="B4191" i="106"/>
  <c r="D4191" i="106" s="1"/>
  <c r="B4192" i="106"/>
  <c r="D4192" i="106" s="1"/>
  <c r="D4193" i="106"/>
  <c r="D4194" i="106"/>
  <c r="D4195" i="106"/>
  <c r="D4196" i="106"/>
  <c r="D4197" i="106"/>
  <c r="D4198" i="106"/>
  <c r="B4199" i="106"/>
  <c r="D4199" i="106" s="1"/>
  <c r="B4200" i="106"/>
  <c r="D4200" i="106" s="1"/>
  <c r="B4201" i="106"/>
  <c r="D4201" i="106" s="1"/>
  <c r="B4202" i="106"/>
  <c r="D4202" i="106" s="1"/>
  <c r="B4203" i="106"/>
  <c r="D4203" i="106" s="1"/>
  <c r="D4204" i="106"/>
  <c r="D4205" i="106"/>
  <c r="D4206" i="106"/>
  <c r="D4207" i="106"/>
  <c r="D4208" i="106"/>
  <c r="D4209" i="106"/>
  <c r="B4210" i="106"/>
  <c r="D4210" i="106" s="1"/>
  <c r="B4211" i="106"/>
  <c r="D4211" i="106" s="1"/>
  <c r="D4212" i="106"/>
  <c r="D4213" i="106"/>
  <c r="D4214" i="106"/>
  <c r="B4215" i="106"/>
  <c r="D4215" i="106" s="1"/>
  <c r="B4217" i="106"/>
  <c r="D4217" i="106"/>
  <c r="D4218" i="106"/>
  <c r="D4219" i="106"/>
  <c r="D4220" i="106"/>
  <c r="D4221" i="106"/>
  <c r="D4222" i="106"/>
  <c r="D4223" i="106"/>
  <c r="D4224" i="106"/>
  <c r="D4225" i="106"/>
  <c r="D4226" i="106"/>
  <c r="B4227" i="106"/>
  <c r="D4227" i="106" s="1"/>
  <c r="B4228" i="106"/>
  <c r="D4228" i="106" s="1"/>
  <c r="D4229" i="106"/>
  <c r="B4230" i="106"/>
  <c r="D4230" i="106"/>
  <c r="D4231" i="106"/>
  <c r="D4232" i="106"/>
  <c r="D4233" i="106"/>
  <c r="D4234" i="106"/>
  <c r="B4235" i="106"/>
  <c r="D4235" i="106"/>
  <c r="B4236" i="106"/>
  <c r="D4236" i="106"/>
  <c r="B4237" i="106"/>
  <c r="D4237" i="106"/>
  <c r="B4238" i="106"/>
  <c r="D4238" i="106"/>
  <c r="D4239" i="106"/>
  <c r="D4240" i="106"/>
  <c r="D4241" i="106"/>
  <c r="D4242" i="106"/>
  <c r="D4243" i="106"/>
  <c r="D4244" i="106"/>
  <c r="D4245" i="106"/>
  <c r="D4246" i="106"/>
  <c r="D4247" i="106"/>
  <c r="D4248" i="106"/>
  <c r="D4249" i="106"/>
  <c r="D4250" i="106"/>
  <c r="D4251" i="106"/>
  <c r="D4252" i="106"/>
  <c r="D4253" i="106"/>
  <c r="D4254" i="106"/>
  <c r="D4255" i="106"/>
  <c r="D4256" i="106"/>
  <c r="D4257" i="106"/>
  <c r="D4258" i="106"/>
  <c r="D4259" i="106"/>
  <c r="D4260" i="106"/>
  <c r="D4261" i="106"/>
  <c r="D4262" i="106"/>
  <c r="D4263" i="106"/>
  <c r="D4264" i="106"/>
  <c r="B4265" i="106"/>
  <c r="D4265" i="106"/>
  <c r="B4266" i="106"/>
  <c r="D4266" i="106" s="1"/>
  <c r="B4267" i="106"/>
  <c r="D4267" i="106"/>
  <c r="J10" i="37"/>
  <c r="B4268" i="106" s="1"/>
  <c r="D4268" i="106" s="1"/>
  <c r="D4271" i="106"/>
  <c r="D4272" i="106"/>
  <c r="D4273" i="106"/>
  <c r="D4274" i="106"/>
  <c r="D4275" i="106"/>
  <c r="D4276" i="106"/>
  <c r="D4277" i="106"/>
  <c r="D4278" i="106"/>
  <c r="D4279" i="106"/>
  <c r="D4280" i="106"/>
  <c r="D4281" i="106"/>
  <c r="D4282" i="106"/>
  <c r="D4283" i="106"/>
  <c r="D4284" i="106"/>
  <c r="D4285" i="106"/>
  <c r="D4286" i="106"/>
  <c r="D4287" i="106"/>
  <c r="D4288" i="106"/>
  <c r="D4289" i="106"/>
  <c r="D4290" i="106"/>
  <c r="D4291" i="106"/>
  <c r="D4292" i="106"/>
  <c r="D4293" i="106"/>
  <c r="D4294" i="106"/>
  <c r="D4295" i="106"/>
  <c r="D4296" i="106"/>
  <c r="D4297" i="106"/>
  <c r="B4298" i="106"/>
  <c r="D4298" i="106" s="1"/>
  <c r="B4299" i="106"/>
  <c r="D4299" i="106" s="1"/>
  <c r="B4300" i="106"/>
  <c r="D4300" i="106" s="1"/>
  <c r="B4301" i="106"/>
  <c r="D4301" i="106" s="1"/>
  <c r="B4302" i="106"/>
  <c r="D4302" i="106" s="1"/>
  <c r="B4303" i="106"/>
  <c r="D4303" i="106" s="1"/>
  <c r="B4304" i="106"/>
  <c r="D4304" i="106" s="1"/>
  <c r="B4305" i="106"/>
  <c r="D4305" i="106" s="1"/>
  <c r="B4306" i="106"/>
  <c r="D4306" i="106" s="1"/>
  <c r="B4307" i="106"/>
  <c r="D4307" i="106" s="1"/>
  <c r="B4308" i="106"/>
  <c r="D4308" i="106" s="1"/>
  <c r="B4309" i="106"/>
  <c r="D4309" i="106" s="1"/>
  <c r="B4310" i="106"/>
  <c r="D4310" i="106" s="1"/>
  <c r="B4311" i="106"/>
  <c r="D4311" i="106" s="1"/>
  <c r="B4312" i="106"/>
  <c r="D4312" i="106" s="1"/>
  <c r="B4313" i="106"/>
  <c r="D4313" i="106" s="1"/>
  <c r="B4314" i="106"/>
  <c r="D4314" i="106" s="1"/>
  <c r="B4315" i="106"/>
  <c r="D4315" i="106" s="1"/>
  <c r="B4316" i="106"/>
  <c r="D4316" i="106" s="1"/>
  <c r="B4317" i="106"/>
  <c r="D4317" i="106" s="1"/>
  <c r="B4318" i="106"/>
  <c r="D4318" i="106" s="1"/>
  <c r="D4319" i="106"/>
  <c r="D4320" i="106"/>
  <c r="B4321" i="106"/>
  <c r="D4321" i="106" s="1"/>
  <c r="B4322" i="106"/>
  <c r="D4322" i="106" s="1"/>
  <c r="D4323" i="106"/>
  <c r="D4324" i="106"/>
  <c r="D4325" i="106"/>
  <c r="D4326" i="106"/>
  <c r="B4327" i="106"/>
  <c r="D4327" i="106" s="1"/>
  <c r="B4328" i="106"/>
  <c r="D4328" i="106" s="1"/>
  <c r="B4329" i="106"/>
  <c r="D4329" i="106" s="1"/>
  <c r="B4330" i="106"/>
  <c r="D4330" i="106" s="1"/>
  <c r="B4331" i="106"/>
  <c r="D4331" i="106" s="1"/>
  <c r="B4332" i="106"/>
  <c r="D4332" i="106" s="1"/>
  <c r="B4333" i="106"/>
  <c r="D4333" i="106" s="1"/>
  <c r="B4334" i="106"/>
  <c r="D4334" i="106" s="1"/>
  <c r="B4335" i="106"/>
  <c r="D4335" i="106" s="1"/>
  <c r="B4336" i="106"/>
  <c r="D4336" i="106" s="1"/>
  <c r="B4337" i="106"/>
  <c r="D4337" i="106" s="1"/>
  <c r="B4338" i="106"/>
  <c r="D4338" i="106" s="1"/>
  <c r="B4339" i="106"/>
  <c r="D4339" i="106" s="1"/>
  <c r="B4340" i="106"/>
  <c r="D4340" i="106" s="1"/>
  <c r="B4341" i="106"/>
  <c r="D4341" i="106" s="1"/>
  <c r="B4342" i="106"/>
  <c r="D4342" i="106" s="1"/>
  <c r="B4343" i="106"/>
  <c r="D4343" i="106" s="1"/>
  <c r="B4344" i="106"/>
  <c r="D4344" i="106" s="1"/>
  <c r="B4345" i="106"/>
  <c r="D4345" i="106" s="1"/>
  <c r="B4346" i="106"/>
  <c r="D4346" i="106" s="1"/>
  <c r="D4347" i="106"/>
  <c r="D4348" i="106"/>
  <c r="D4349" i="106"/>
  <c r="D4350" i="106"/>
  <c r="B4351" i="106"/>
  <c r="D4351" i="106" s="1"/>
  <c r="B4352" i="106"/>
  <c r="D4352" i="106" s="1"/>
  <c r="B4353" i="106"/>
  <c r="D4353" i="106" s="1"/>
  <c r="B4354" i="106"/>
  <c r="D4354" i="106" s="1"/>
  <c r="B4355" i="106"/>
  <c r="D4355" i="106" s="1"/>
  <c r="B4356" i="106"/>
  <c r="D4356" i="106" s="1"/>
  <c r="B4358" i="106"/>
  <c r="D4358" i="106" s="1"/>
  <c r="B4359" i="106"/>
  <c r="D4359" i="106" s="1"/>
  <c r="B4360" i="106"/>
  <c r="D4360" i="106" s="1"/>
  <c r="B4361" i="106"/>
  <c r="D4361" i="106" s="1"/>
  <c r="B4362" i="106"/>
  <c r="D4362" i="106" s="1"/>
  <c r="B4364" i="106"/>
  <c r="D4364" i="106" s="1"/>
  <c r="B4365" i="106"/>
  <c r="D4365" i="106" s="1"/>
  <c r="B4366" i="106"/>
  <c r="D4366" i="106" s="1"/>
  <c r="D4367" i="106"/>
  <c r="B4368" i="106"/>
  <c r="D4368" i="106" s="1"/>
  <c r="B4369" i="106"/>
  <c r="D4369" i="106" s="1"/>
  <c r="B4370" i="106"/>
  <c r="D4370" i="106" s="1"/>
  <c r="D4371" i="106"/>
  <c r="D4374" i="106"/>
  <c r="B4375" i="106"/>
  <c r="D4375" i="106" s="1"/>
  <c r="B4376" i="106"/>
  <c r="D4376" i="106" s="1"/>
  <c r="B4377" i="106"/>
  <c r="D4377" i="106" s="1"/>
  <c r="B4378" i="106"/>
  <c r="D4378" i="106" s="1"/>
  <c r="B4379" i="106"/>
  <c r="D4379" i="106" s="1"/>
  <c r="B4380" i="106"/>
  <c r="D4380" i="106" s="1"/>
  <c r="B4381" i="106"/>
  <c r="D4381" i="106" s="1"/>
  <c r="B4382" i="106"/>
  <c r="D4382" i="106" s="1"/>
  <c r="D4383" i="106"/>
  <c r="D4384" i="106"/>
  <c r="D4385" i="106"/>
  <c r="D4386" i="106"/>
  <c r="D4387" i="106"/>
  <c r="D4388" i="106"/>
  <c r="D4389" i="106"/>
  <c r="D4390" i="106"/>
  <c r="B4391" i="106"/>
  <c r="D4391" i="106" s="1"/>
  <c r="B4392" i="106"/>
  <c r="D4392" i="106" s="1"/>
  <c r="B4393" i="106"/>
  <c r="D4393" i="106" s="1"/>
  <c r="B4394" i="106"/>
  <c r="D4394" i="106" s="1"/>
  <c r="B4399" i="106"/>
  <c r="D4399" i="106" s="1"/>
  <c r="B4400" i="106"/>
  <c r="D4400" i="106" s="1"/>
  <c r="B4401" i="106"/>
  <c r="D4401" i="106" s="1"/>
  <c r="B4402" i="106"/>
  <c r="D4402" i="106" s="1"/>
  <c r="D4403" i="106"/>
  <c r="D4404" i="106"/>
  <c r="D4405" i="106"/>
  <c r="D4406" i="106"/>
  <c r="B4407" i="106"/>
  <c r="D4407" i="106" s="1"/>
  <c r="B4408" i="106"/>
  <c r="D4408" i="106" s="1"/>
  <c r="B4409" i="106"/>
  <c r="D4409" i="106" s="1"/>
  <c r="B4410" i="106"/>
  <c r="D4410" i="106" s="1"/>
  <c r="B4415" i="106"/>
  <c r="D4415" i="106" s="1"/>
  <c r="B4416" i="106"/>
  <c r="D4416" i="106" s="1"/>
  <c r="B4417" i="106"/>
  <c r="D4417" i="106" s="1"/>
  <c r="B4418" i="106"/>
  <c r="D4418" i="106" s="1"/>
  <c r="B4419" i="106"/>
  <c r="D4419" i="106" s="1"/>
  <c r="B4420" i="106"/>
  <c r="D4420" i="106" s="1"/>
  <c r="B4421" i="106"/>
  <c r="D4421" i="106" s="1"/>
  <c r="D4422" i="106"/>
  <c r="D4423" i="106"/>
  <c r="D4424" i="106"/>
  <c r="D4425" i="106"/>
  <c r="D4426" i="106"/>
  <c r="D4427" i="106"/>
  <c r="D4428" i="106"/>
  <c r="D4429" i="106"/>
  <c r="D4430" i="106"/>
  <c r="D4431" i="106"/>
  <c r="D4432" i="106"/>
  <c r="D4433" i="106"/>
  <c r="D4436" i="106"/>
  <c r="B4437" i="106"/>
  <c r="D4437" i="106" s="1"/>
  <c r="D4438" i="106"/>
  <c r="D4439" i="106"/>
  <c r="D4440" i="106"/>
  <c r="D4445" i="106"/>
  <c r="B4446" i="106"/>
  <c r="D4446" i="106" s="1"/>
  <c r="B4447" i="106"/>
  <c r="D4447" i="106" s="1"/>
  <c r="B4448" i="106"/>
  <c r="D4448" i="106"/>
  <c r="D4449" i="106"/>
  <c r="D4450" i="106"/>
  <c r="D4451" i="106"/>
  <c r="D4452" i="106"/>
  <c r="D4453" i="106"/>
  <c r="D4454" i="106"/>
  <c r="D4455" i="106"/>
  <c r="D4456" i="106"/>
  <c r="D4457" i="106"/>
  <c r="D4458" i="106"/>
  <c r="D4459" i="106"/>
  <c r="D4460" i="106"/>
  <c r="D4461" i="106"/>
  <c r="D4462" i="106"/>
  <c r="D4463" i="106"/>
  <c r="D4464" i="106"/>
  <c r="D4465" i="106"/>
  <c r="D4466" i="106"/>
  <c r="D4467" i="106"/>
  <c r="D4468" i="106"/>
  <c r="D4469" i="106"/>
  <c r="D4470" i="106"/>
  <c r="D4471" i="106"/>
  <c r="D4472" i="106"/>
  <c r="D4473" i="106"/>
  <c r="D4474" i="106"/>
  <c r="D4475" i="106"/>
  <c r="D4476" i="106"/>
  <c r="D4477" i="106"/>
  <c r="D4478" i="106"/>
  <c r="D4479" i="106"/>
  <c r="D4480" i="106"/>
  <c r="D4481" i="106"/>
  <c r="D4482" i="106"/>
  <c r="D4483" i="106"/>
  <c r="D4484" i="106"/>
  <c r="D4485" i="106"/>
  <c r="D4486" i="106"/>
  <c r="D4487" i="106"/>
  <c r="D4488" i="106"/>
  <c r="D4489" i="106"/>
  <c r="D4490" i="106"/>
  <c r="D4491" i="106"/>
  <c r="D4492" i="106"/>
  <c r="D4493" i="106"/>
  <c r="D4494" i="106"/>
  <c r="D4495" i="106"/>
  <c r="D4496" i="106"/>
  <c r="D4497" i="106"/>
  <c r="D4498" i="106"/>
  <c r="D4499" i="106"/>
  <c r="D4500" i="106"/>
  <c r="D4501" i="106"/>
  <c r="D4502" i="106"/>
  <c r="D4503" i="106"/>
  <c r="D4504" i="106"/>
  <c r="D4505" i="106"/>
  <c r="D4506" i="106"/>
  <c r="D4507" i="106"/>
  <c r="D4508" i="106"/>
  <c r="D4509" i="106"/>
  <c r="D4510" i="106"/>
  <c r="D4511" i="106"/>
  <c r="D4512" i="106"/>
  <c r="D4513" i="106"/>
  <c r="D4514" i="106"/>
  <c r="D4515" i="106"/>
  <c r="D4516" i="106"/>
  <c r="D4517" i="106"/>
  <c r="D4518" i="106"/>
  <c r="D4519" i="106"/>
  <c r="D4520" i="106"/>
  <c r="D4521" i="106"/>
  <c r="D4522" i="106"/>
  <c r="D4523" i="106"/>
  <c r="D4524" i="106"/>
  <c r="D4525" i="106"/>
  <c r="D4526" i="106"/>
  <c r="D4527" i="106"/>
  <c r="D4528" i="106"/>
  <c r="D4529" i="106"/>
  <c r="D4530" i="106"/>
  <c r="D4531" i="106"/>
  <c r="D4532" i="106"/>
  <c r="D4533" i="106"/>
  <c r="D4534" i="106"/>
  <c r="D4535" i="106"/>
  <c r="D4536" i="106"/>
  <c r="D4537" i="106"/>
  <c r="D4538" i="106"/>
  <c r="D4539" i="106"/>
  <c r="D4540" i="106"/>
  <c r="D4541" i="106"/>
  <c r="D4542" i="106"/>
  <c r="D4543" i="106"/>
  <c r="D4544" i="106"/>
  <c r="D4545" i="106"/>
  <c r="D4546" i="106"/>
  <c r="D4547" i="106"/>
  <c r="D4548" i="106"/>
  <c r="D4549" i="106"/>
  <c r="D4550" i="106"/>
  <c r="D4551" i="106"/>
  <c r="D4552" i="106"/>
  <c r="D4553" i="106"/>
  <c r="D4554" i="106"/>
  <c r="D4555" i="106"/>
  <c r="D4556" i="106"/>
  <c r="D4557" i="106"/>
  <c r="D4558" i="106"/>
  <c r="D4559" i="106"/>
  <c r="D4560" i="106"/>
  <c r="D4561" i="106"/>
  <c r="D4562" i="106"/>
  <c r="D4563" i="106"/>
  <c r="D4564" i="106"/>
  <c r="D4565" i="106"/>
  <c r="D4566" i="106"/>
  <c r="D4567" i="106"/>
  <c r="D4568" i="106"/>
  <c r="D4569" i="106"/>
  <c r="D4570" i="106"/>
  <c r="D4571" i="106"/>
  <c r="D4572" i="106"/>
  <c r="D4573" i="106"/>
  <c r="D4574" i="106"/>
  <c r="D4575" i="106"/>
  <c r="D4576" i="106"/>
  <c r="D4577" i="106"/>
  <c r="D4578" i="106"/>
  <c r="D4579" i="106"/>
  <c r="D4580" i="106"/>
  <c r="D4581" i="106"/>
  <c r="D4582" i="106"/>
  <c r="D4583" i="106"/>
  <c r="D4584" i="106"/>
  <c r="D4585" i="106"/>
  <c r="D4586" i="106"/>
  <c r="D4587" i="106"/>
  <c r="D4588" i="106"/>
  <c r="D4589" i="106"/>
  <c r="D4590" i="106"/>
  <c r="D4591" i="106"/>
  <c r="D4592" i="106"/>
  <c r="D4593" i="106"/>
  <c r="D4594" i="106"/>
  <c r="D4595" i="106"/>
  <c r="D4596" i="106"/>
  <c r="D4597" i="106"/>
  <c r="D4598" i="106"/>
  <c r="D4599" i="106"/>
  <c r="D4600" i="106"/>
  <c r="D4601" i="106"/>
  <c r="D4602" i="106"/>
  <c r="D4603" i="106"/>
  <c r="D4604" i="106"/>
  <c r="D4605" i="106"/>
  <c r="D4606" i="106"/>
  <c r="D4607" i="106"/>
  <c r="D4608" i="106"/>
  <c r="D4609" i="106"/>
  <c r="D4610" i="106"/>
  <c r="D4611" i="106"/>
  <c r="D4612" i="106"/>
  <c r="D4613" i="106"/>
  <c r="D4614" i="106"/>
  <c r="D4615" i="106"/>
  <c r="D4616" i="106"/>
  <c r="D4617" i="106"/>
  <c r="D4618" i="106"/>
  <c r="D4619" i="106"/>
  <c r="D4620" i="106"/>
  <c r="D4621" i="106"/>
  <c r="D4622" i="106"/>
  <c r="D4623" i="106"/>
  <c r="D4624" i="106"/>
  <c r="D4625" i="106"/>
  <c r="D4626" i="106"/>
  <c r="D4627" i="106"/>
  <c r="D4628" i="106"/>
  <c r="D4629" i="106"/>
  <c r="D4630" i="106"/>
  <c r="D4631" i="106"/>
  <c r="D4632" i="106"/>
  <c r="D4633" i="106"/>
  <c r="D4634" i="106"/>
  <c r="D4635" i="106"/>
  <c r="D4636" i="106"/>
  <c r="D4637" i="106"/>
  <c r="D4638" i="106"/>
  <c r="D4639" i="106"/>
  <c r="D4640" i="106"/>
  <c r="D4641" i="106"/>
  <c r="D4642" i="106"/>
  <c r="D4643" i="106"/>
  <c r="D4644" i="106"/>
  <c r="D4645" i="106"/>
  <c r="D4646" i="106"/>
  <c r="D4647" i="106"/>
  <c r="D4648" i="106"/>
  <c r="D4649" i="106"/>
  <c r="D4650" i="106"/>
  <c r="D4651" i="106"/>
  <c r="D4652" i="106"/>
  <c r="D4653" i="106"/>
  <c r="D4654" i="106"/>
  <c r="D4655" i="106"/>
  <c r="D4656" i="106"/>
  <c r="D4657" i="106"/>
  <c r="D4658" i="106"/>
  <c r="D4659" i="106"/>
  <c r="D4660" i="106"/>
  <c r="D4661" i="106"/>
  <c r="D4662" i="106"/>
  <c r="D4663" i="106"/>
  <c r="D4664" i="106"/>
  <c r="D4665" i="106"/>
  <c r="D4666" i="106"/>
  <c r="D4667" i="106"/>
  <c r="D4668" i="106"/>
  <c r="D4669" i="106"/>
  <c r="D4670" i="106"/>
  <c r="D4671" i="106"/>
  <c r="D4672" i="106"/>
  <c r="D4673" i="106"/>
  <c r="D4674" i="106"/>
  <c r="D4675" i="106"/>
  <c r="D4676" i="106"/>
  <c r="D4677" i="106"/>
  <c r="D4678" i="106"/>
  <c r="D4679" i="106"/>
  <c r="D4680" i="106"/>
  <c r="D4681" i="106"/>
  <c r="D4682" i="106"/>
  <c r="D4683" i="106"/>
  <c r="D4684" i="106"/>
  <c r="D4685" i="106"/>
  <c r="D4686" i="106"/>
  <c r="D4687" i="106"/>
  <c r="D4688" i="106"/>
  <c r="D4689" i="106"/>
  <c r="D4690" i="106"/>
  <c r="D4691" i="106"/>
  <c r="D4692" i="106"/>
  <c r="D4693" i="106"/>
  <c r="D4694" i="106"/>
  <c r="D4695" i="106"/>
  <c r="D4696" i="106"/>
  <c r="D4697" i="106"/>
  <c r="D4698" i="106"/>
  <c r="D4699" i="106"/>
  <c r="D4700" i="106"/>
  <c r="D4701" i="106"/>
  <c r="D4702" i="106"/>
  <c r="D4703" i="106"/>
  <c r="D4704" i="106"/>
  <c r="D4705" i="106"/>
  <c r="D4706" i="106"/>
  <c r="D4707" i="106"/>
  <c r="D4708" i="106"/>
  <c r="D4709" i="106"/>
  <c r="D4710" i="106"/>
  <c r="D4711" i="106"/>
  <c r="D4712" i="106"/>
  <c r="D4713" i="106"/>
  <c r="D4714" i="106"/>
  <c r="D4715" i="106"/>
  <c r="D4716" i="106"/>
  <c r="D4717" i="106"/>
  <c r="D4718" i="106"/>
  <c r="D4719" i="106"/>
  <c r="D4720" i="106"/>
  <c r="D4721" i="106"/>
  <c r="D4722" i="106"/>
  <c r="D4723" i="106"/>
  <c r="D4724" i="106"/>
  <c r="D4725" i="106"/>
  <c r="D4726" i="106"/>
  <c r="D4727" i="106"/>
  <c r="D4728" i="106"/>
  <c r="D4729" i="106"/>
  <c r="D4730" i="106"/>
  <c r="D4731" i="106"/>
  <c r="D4732" i="106"/>
  <c r="D4733" i="106"/>
  <c r="D4734" i="106"/>
  <c r="D4735" i="106"/>
  <c r="D4736" i="106"/>
  <c r="D4737" i="106"/>
  <c r="D4738" i="106"/>
  <c r="D4739" i="106"/>
  <c r="D4740" i="106"/>
  <c r="D4741" i="106"/>
  <c r="D4742" i="106"/>
  <c r="D4743" i="106"/>
  <c r="D4744" i="106"/>
  <c r="D4745" i="106"/>
  <c r="D4746" i="106"/>
  <c r="D4747" i="106"/>
  <c r="D4748" i="106"/>
  <c r="D4749" i="106"/>
  <c r="D4750" i="106"/>
  <c r="D4751" i="106"/>
  <c r="D4752" i="106"/>
  <c r="D4753" i="106"/>
  <c r="D4754" i="106"/>
  <c r="D4755" i="106"/>
  <c r="D4756" i="106"/>
  <c r="D4757" i="106"/>
  <c r="D4758" i="106"/>
  <c r="D4759" i="106"/>
  <c r="D4760" i="106"/>
  <c r="B4761" i="106"/>
  <c r="D4761" i="106" s="1"/>
  <c r="D4762" i="106"/>
  <c r="D4763" i="106"/>
  <c r="D4764" i="106"/>
  <c r="D4765" i="106"/>
  <c r="D4766" i="106"/>
  <c r="D4767" i="106"/>
  <c r="D4768" i="106"/>
  <c r="D4769" i="106"/>
  <c r="D4770" i="106"/>
  <c r="B4771" i="106"/>
  <c r="D4771" i="106" s="1"/>
  <c r="D4772" i="106"/>
  <c r="D4773" i="106"/>
  <c r="D4774" i="106"/>
  <c r="D4775" i="106"/>
  <c r="D4776" i="106"/>
  <c r="D4777" i="106"/>
  <c r="D4778" i="106"/>
  <c r="D4779" i="106"/>
  <c r="D4780" i="106"/>
  <c r="D4781" i="106"/>
  <c r="D4782" i="106"/>
  <c r="D4783" i="106"/>
  <c r="D4784" i="106"/>
  <c r="D4785" i="106"/>
  <c r="D4786" i="106"/>
  <c r="D4787" i="106"/>
  <c r="D4788" i="106"/>
  <c r="D4789" i="106"/>
  <c r="D4790" i="106"/>
  <c r="D4791" i="106"/>
  <c r="B4792" i="106"/>
  <c r="D4792" i="106" s="1"/>
  <c r="B4793" i="106"/>
  <c r="D4793" i="106" s="1"/>
  <c r="B4794" i="106"/>
  <c r="D4794" i="106" s="1"/>
  <c r="B4795" i="106"/>
  <c r="D4795" i="106" s="1"/>
  <c r="B4796" i="106"/>
  <c r="D4796" i="106" s="1"/>
  <c r="B4797" i="106"/>
  <c r="D4797" i="106" s="1"/>
  <c r="D4798" i="106"/>
  <c r="B4799" i="106"/>
  <c r="D4799" i="106" s="1"/>
  <c r="D4800" i="106"/>
  <c r="B4801" i="106"/>
  <c r="D4801" i="106" s="1"/>
  <c r="B4802" i="106"/>
  <c r="D4802" i="106" s="1"/>
  <c r="D4803" i="106"/>
  <c r="B4804" i="106"/>
  <c r="D4804" i="106" s="1"/>
  <c r="B4805" i="106"/>
  <c r="D4805" i="106" s="1"/>
  <c r="B4806" i="106"/>
  <c r="D4806" i="106" s="1"/>
  <c r="D4807" i="106"/>
  <c r="B4808" i="106"/>
  <c r="D4808" i="106" s="1"/>
  <c r="D4809" i="106"/>
  <c r="B4810" i="106"/>
  <c r="D4810" i="106" s="1"/>
  <c r="B4811" i="106"/>
  <c r="D4811" i="106" s="1"/>
  <c r="D4812" i="106"/>
  <c r="B4813" i="106"/>
  <c r="D4813" i="106" s="1"/>
  <c r="B4814" i="106"/>
  <c r="D4814" i="106" s="1"/>
  <c r="D4815" i="106"/>
  <c r="B4816" i="106"/>
  <c r="D4816" i="106" s="1"/>
  <c r="D4817" i="106"/>
  <c r="D4818" i="106"/>
  <c r="D4819" i="106"/>
  <c r="D4820" i="106"/>
  <c r="D4821" i="106"/>
  <c r="D4822" i="106"/>
  <c r="D4823" i="106"/>
  <c r="D4824" i="106"/>
  <c r="D4825" i="106"/>
  <c r="D4826" i="106"/>
  <c r="D4827" i="106"/>
  <c r="D4828" i="106"/>
  <c r="D4829" i="106"/>
  <c r="D4830" i="106"/>
  <c r="D4831" i="106"/>
  <c r="D4832" i="106"/>
  <c r="D4833" i="106"/>
  <c r="D4834" i="106"/>
  <c r="D4835" i="106"/>
  <c r="D4836" i="106"/>
  <c r="D4837" i="106"/>
  <c r="D4838" i="106"/>
  <c r="D4839" i="106"/>
  <c r="D4840" i="106"/>
  <c r="D4841" i="106"/>
  <c r="D4842" i="106"/>
  <c r="D4843" i="106"/>
  <c r="D4844" i="106"/>
  <c r="D4845" i="106"/>
  <c r="D4846" i="106"/>
  <c r="D4847" i="106"/>
  <c r="D4848" i="106"/>
  <c r="D4849" i="106"/>
  <c r="D4850" i="106"/>
  <c r="D4851" i="106"/>
  <c r="B4852" i="106"/>
  <c r="D4852" i="106" s="1"/>
  <c r="B4853" i="106"/>
  <c r="D4853" i="106" s="1"/>
  <c r="D4854" i="106"/>
  <c r="B4855" i="106"/>
  <c r="D4855" i="106" s="1"/>
  <c r="D4856" i="106"/>
  <c r="D4857" i="106"/>
  <c r="D4858" i="106"/>
  <c r="D4859" i="106"/>
  <c r="D4860" i="106"/>
  <c r="D4861" i="106"/>
  <c r="D4862" i="106"/>
  <c r="D4863" i="106"/>
  <c r="B4864" i="106"/>
  <c r="D4864" i="106" s="1"/>
  <c r="B4865" i="106"/>
  <c r="D4865" i="106" s="1"/>
  <c r="D4866" i="106"/>
  <c r="D4867" i="106"/>
  <c r="B4868" i="106"/>
  <c r="D4868" i="106" s="1"/>
  <c r="D4869" i="106"/>
  <c r="D4870" i="106"/>
  <c r="D4871" i="106"/>
  <c r="D4872" i="106"/>
  <c r="D4873" i="106"/>
  <c r="B4874" i="106"/>
  <c r="D4874" i="106" s="1"/>
  <c r="B4875" i="106"/>
  <c r="D4875" i="106" s="1"/>
  <c r="B4876" i="106"/>
  <c r="D4876" i="106" s="1"/>
  <c r="B4877" i="106"/>
  <c r="D4877" i="106" s="1"/>
  <c r="B4878" i="106"/>
  <c r="D4878" i="106" s="1"/>
  <c r="B4879" i="106"/>
  <c r="D4879" i="106" s="1"/>
  <c r="D4880" i="106"/>
  <c r="B4881" i="106"/>
  <c r="D4881" i="106" s="1"/>
  <c r="B4882" i="106"/>
  <c r="D4882" i="106" s="1"/>
  <c r="B4883" i="106"/>
  <c r="D4883" i="106" s="1"/>
  <c r="B4884" i="106"/>
  <c r="D4884" i="106" s="1"/>
  <c r="B4885" i="106"/>
  <c r="D4885" i="106" s="1"/>
  <c r="B4886" i="106"/>
  <c r="D4886" i="106" s="1"/>
  <c r="B4887" i="106"/>
  <c r="D4887" i="106" s="1"/>
  <c r="D4888" i="106"/>
  <c r="B4889" i="106"/>
  <c r="D4889" i="106" s="1"/>
  <c r="D4890" i="106"/>
  <c r="D4891" i="106"/>
  <c r="D4892" i="106"/>
  <c r="D4893" i="106"/>
  <c r="D4894" i="106"/>
  <c r="D4895" i="106"/>
  <c r="D4896" i="106"/>
  <c r="D4897" i="106"/>
  <c r="D4898" i="106"/>
  <c r="D4899" i="106"/>
  <c r="D4900" i="106"/>
  <c r="D4901" i="106"/>
  <c r="D4902" i="106"/>
  <c r="D4903" i="106"/>
  <c r="D4904" i="106"/>
  <c r="D4905" i="106"/>
  <c r="D4906" i="106"/>
  <c r="D4907" i="106"/>
  <c r="D4908" i="106"/>
  <c r="D4909" i="106"/>
  <c r="D4910" i="106"/>
  <c r="D4911" i="106"/>
  <c r="D4912" i="106"/>
  <c r="D4913" i="106"/>
  <c r="D4914" i="106"/>
  <c r="B4915" i="106"/>
  <c r="D4915" i="106" s="1"/>
  <c r="B4916" i="106"/>
  <c r="D4916" i="106" s="1"/>
  <c r="B4917" i="106"/>
  <c r="D4917" i="106" s="1"/>
  <c r="B4918" i="106"/>
  <c r="D4918" i="106" s="1"/>
  <c r="B4919" i="106"/>
  <c r="D4919" i="106" s="1"/>
  <c r="B4920" i="106"/>
  <c r="D4920" i="106" s="1"/>
  <c r="D4921" i="106"/>
  <c r="B4922" i="106"/>
  <c r="D4922" i="106" s="1"/>
  <c r="D4923" i="106"/>
  <c r="D4924" i="106"/>
  <c r="D4925" i="106"/>
  <c r="D4926" i="106"/>
  <c r="D4927" i="106"/>
  <c r="D4928" i="106"/>
  <c r="D4929" i="106"/>
  <c r="D4930" i="106"/>
  <c r="D4931" i="106"/>
  <c r="D4932" i="106"/>
  <c r="D4933" i="106"/>
  <c r="D4934" i="106"/>
  <c r="D4935" i="106"/>
  <c r="D4936" i="106"/>
  <c r="D4937" i="106"/>
  <c r="D4938" i="106"/>
  <c r="D4939" i="106"/>
  <c r="D4940" i="106"/>
  <c r="D4941" i="106"/>
  <c r="D4942" i="106"/>
  <c r="D4943" i="106"/>
  <c r="B4944" i="106"/>
  <c r="D4944" i="106" s="1"/>
  <c r="B4945" i="106"/>
  <c r="D4945" i="106" s="1"/>
  <c r="B4946" i="106"/>
  <c r="D4946" i="106" s="1"/>
  <c r="B4947" i="106"/>
  <c r="D4947" i="106" s="1"/>
  <c r="B4948" i="106"/>
  <c r="D4948" i="106" s="1"/>
  <c r="B4949" i="106"/>
  <c r="D4949" i="106" s="1"/>
  <c r="D4952" i="106"/>
  <c r="D4953" i="106"/>
  <c r="D4954" i="106"/>
  <c r="D4955" i="106"/>
  <c r="D4956" i="106"/>
  <c r="D4957" i="106"/>
  <c r="D4958" i="106"/>
  <c r="D4959" i="106"/>
  <c r="D4960" i="106"/>
  <c r="D4961" i="106"/>
  <c r="D4962" i="106"/>
  <c r="D4963" i="106"/>
  <c r="D4964" i="106"/>
  <c r="D4965" i="106"/>
  <c r="D4966" i="106"/>
  <c r="D4967" i="106"/>
  <c r="D4968" i="106"/>
  <c r="D4969" i="106"/>
  <c r="D4970" i="106"/>
  <c r="D4971" i="106"/>
  <c r="D4972" i="106"/>
  <c r="D4973" i="106"/>
  <c r="D4974" i="106"/>
  <c r="D4975" i="106"/>
  <c r="D4976" i="106"/>
  <c r="D4977" i="106"/>
  <c r="D4978" i="106"/>
  <c r="D4979" i="106"/>
  <c r="D4980" i="106"/>
  <c r="D4981" i="106"/>
  <c r="D4982" i="106"/>
  <c r="D4983" i="106"/>
  <c r="D4984" i="106"/>
  <c r="D4985" i="106"/>
  <c r="D4986" i="106"/>
  <c r="D4987" i="106"/>
  <c r="D4988" i="106"/>
  <c r="D4989" i="106"/>
  <c r="D4990" i="106"/>
  <c r="D4991" i="106"/>
  <c r="D4992" i="106"/>
  <c r="D4993" i="106"/>
  <c r="D4994" i="106"/>
  <c r="B4995" i="106"/>
  <c r="D4995" i="106" s="1"/>
  <c r="H31" i="37"/>
  <c r="B4996" i="106" s="1"/>
  <c r="D4996" i="106" s="1"/>
  <c r="D4998" i="106"/>
  <c r="D4999" i="106"/>
  <c r="D5001" i="106"/>
  <c r="D5002" i="106"/>
  <c r="D5003" i="106"/>
  <c r="D5004" i="106"/>
  <c r="D5005" i="106"/>
  <c r="D5006" i="106"/>
  <c r="D5007" i="106"/>
  <c r="D5008" i="106"/>
  <c r="D5009" i="106"/>
  <c r="D5010" i="106"/>
  <c r="B5012" i="106"/>
  <c r="D5012" i="106" s="1"/>
  <c r="B5013" i="106"/>
  <c r="D5013" i="106" s="1"/>
  <c r="B5014" i="106"/>
  <c r="D5014" i="106" s="1"/>
  <c r="D5015" i="106"/>
  <c r="D5016" i="106"/>
  <c r="D5017" i="106"/>
  <c r="D5018" i="106"/>
  <c r="D5019" i="106"/>
  <c r="D5020" i="106"/>
  <c r="D5021" i="106"/>
  <c r="B5022" i="106"/>
  <c r="D5022" i="106" s="1"/>
  <c r="B5023" i="106"/>
  <c r="D5023" i="106" s="1"/>
  <c r="B5024" i="106"/>
  <c r="D5024" i="106" s="1"/>
  <c r="D5025" i="106"/>
  <c r="B5026" i="106"/>
  <c r="D5026" i="106" s="1"/>
  <c r="B5027" i="106"/>
  <c r="D5027" i="106" s="1"/>
  <c r="D5028" i="106"/>
  <c r="D5029" i="106"/>
  <c r="D5030" i="106"/>
  <c r="D5031" i="106"/>
  <c r="D5032" i="106"/>
  <c r="D5033" i="106"/>
  <c r="D5034" i="106"/>
  <c r="D5035" i="106"/>
  <c r="D5036" i="106"/>
  <c r="D5037" i="106"/>
  <c r="D5038" i="106"/>
  <c r="D5039" i="106"/>
  <c r="D5040" i="106"/>
  <c r="D5041" i="106"/>
  <c r="D5042" i="106"/>
  <c r="D5043" i="106"/>
  <c r="D5044" i="106"/>
  <c r="D5045" i="106"/>
  <c r="D5046" i="106"/>
  <c r="D5047" i="106"/>
  <c r="D5048" i="106"/>
  <c r="D5049" i="106"/>
  <c r="D5050" i="106"/>
  <c r="D5051" i="106"/>
  <c r="D5052" i="106"/>
  <c r="D5053" i="106"/>
  <c r="D5054" i="106"/>
  <c r="D5055" i="106"/>
  <c r="B5056" i="106"/>
  <c r="D5056" i="106" s="1"/>
  <c r="B5057" i="106"/>
  <c r="D5057" i="106" s="1"/>
  <c r="B5058" i="106"/>
  <c r="D5058" i="106" s="1"/>
  <c r="B5059" i="106"/>
  <c r="D5059" i="106" s="1"/>
  <c r="B5060" i="106"/>
  <c r="D5060" i="106" s="1"/>
  <c r="B5061" i="106"/>
  <c r="D5061" i="106" s="1"/>
  <c r="D5062" i="106"/>
  <c r="B5063" i="106"/>
  <c r="D5063" i="106" s="1"/>
  <c r="B5064" i="106"/>
  <c r="D5064" i="106" s="1"/>
  <c r="B5065" i="106"/>
  <c r="D5065" i="106" s="1"/>
  <c r="B5067" i="106"/>
  <c r="D5067" i="106" s="1"/>
  <c r="B5068" i="106"/>
  <c r="D5068" i="106" s="1"/>
  <c r="B5069" i="106"/>
  <c r="D5069" i="106" s="1"/>
  <c r="B5070" i="106"/>
  <c r="D5070" i="106" s="1"/>
  <c r="B5072" i="106"/>
  <c r="D5072" i="106" s="1"/>
  <c r="B5073" i="106"/>
  <c r="D5073" i="106" s="1"/>
  <c r="B5074" i="106"/>
  <c r="D5074" i="106" s="1"/>
  <c r="B5075" i="106"/>
  <c r="D5075" i="106" s="1"/>
  <c r="B5076" i="106"/>
  <c r="D5076" i="106" s="1"/>
  <c r="B5077" i="106"/>
  <c r="D5077" i="106" s="1"/>
  <c r="B5078" i="106"/>
  <c r="D5078" i="106" s="1"/>
  <c r="B5079" i="106"/>
  <c r="D5079" i="106" s="1"/>
  <c r="B5080" i="106"/>
  <c r="D5080" i="106" s="1"/>
  <c r="B5081" i="106"/>
  <c r="D5081" i="106" s="1"/>
  <c r="B5082" i="106"/>
  <c r="D5082" i="106" s="1"/>
  <c r="B5083" i="106"/>
  <c r="D5083" i="106" s="1"/>
  <c r="B5084" i="106"/>
  <c r="D5084" i="106" s="1"/>
  <c r="B5085" i="106"/>
  <c r="D5085" i="106" s="1"/>
  <c r="B5086" i="106"/>
  <c r="D5086" i="106" s="1"/>
  <c r="B5088" i="106"/>
  <c r="D5088" i="106" s="1"/>
  <c r="B5089" i="106"/>
  <c r="D5089" i="106" s="1"/>
  <c r="B5091" i="106"/>
  <c r="D5091" i="106" s="1"/>
  <c r="B5092" i="106"/>
  <c r="D5092" i="106" s="1"/>
  <c r="B5093" i="106"/>
  <c r="D5093" i="106" s="1"/>
  <c r="B5094" i="106"/>
  <c r="D5094" i="106" s="1"/>
  <c r="B5095" i="106"/>
  <c r="D5095" i="106" s="1"/>
  <c r="B5097" i="106"/>
  <c r="D5097" i="106" s="1"/>
  <c r="B5098" i="106"/>
  <c r="D5098" i="106" s="1"/>
  <c r="B5099" i="106"/>
  <c r="D5099" i="106" s="1"/>
  <c r="B5100" i="106"/>
  <c r="D5100" i="106"/>
  <c r="B5101" i="106"/>
  <c r="D5101" i="106" s="1"/>
  <c r="B5103" i="106"/>
  <c r="D5103" i="106"/>
  <c r="B5104" i="106"/>
  <c r="D5104" i="106" s="1"/>
  <c r="B5105" i="106"/>
  <c r="D5105" i="106"/>
  <c r="B5106" i="106"/>
  <c r="D5106" i="106" s="1"/>
  <c r="B5107" i="106"/>
  <c r="D5107" i="106"/>
  <c r="B5108" i="106"/>
  <c r="D5108" i="106" s="1"/>
  <c r="B5109" i="106"/>
  <c r="D5109" i="106"/>
  <c r="B5110" i="106"/>
  <c r="D5110" i="106" s="1"/>
  <c r="B5111" i="106"/>
  <c r="D5111" i="106"/>
  <c r="B5113" i="106"/>
  <c r="D5113" i="106" s="1"/>
  <c r="B5114" i="106"/>
  <c r="D5114" i="106" s="1"/>
  <c r="B5115" i="106"/>
  <c r="D5115" i="106"/>
  <c r="B5116" i="106"/>
  <c r="D5116" i="106" s="1"/>
  <c r="B5117" i="106"/>
  <c r="D5117" i="106"/>
  <c r="B5118" i="106"/>
  <c r="D5118" i="106" s="1"/>
  <c r="B5119" i="106"/>
  <c r="D5119" i="106" s="1"/>
  <c r="B5122" i="106"/>
  <c r="D5122" i="106"/>
  <c r="B5123" i="106"/>
  <c r="D5123" i="106" s="1"/>
  <c r="B5124" i="106"/>
  <c r="D5124" i="106"/>
  <c r="B5126" i="106"/>
  <c r="D5126" i="106" s="1"/>
  <c r="B5127" i="106"/>
  <c r="D5127" i="106"/>
  <c r="D5128" i="106"/>
  <c r="D5129" i="106"/>
  <c r="D5130" i="106"/>
  <c r="D5131" i="106"/>
  <c r="B5133" i="106"/>
  <c r="D5133" i="106" s="1"/>
  <c r="B5134" i="106"/>
  <c r="D5134" i="106" s="1"/>
  <c r="B5135" i="106"/>
  <c r="D5135" i="106" s="1"/>
  <c r="D5136" i="106"/>
  <c r="B5137" i="106"/>
  <c r="D5137" i="106" s="1"/>
  <c r="D5138" i="106"/>
  <c r="B5139" i="106"/>
  <c r="D5139" i="106" s="1"/>
  <c r="D5140" i="106"/>
  <c r="D5141" i="106"/>
  <c r="B5142" i="106"/>
  <c r="D5142" i="106" s="1"/>
  <c r="D5143" i="106"/>
  <c r="D5144" i="106"/>
  <c r="D5145" i="106"/>
  <c r="D5146" i="106"/>
  <c r="B5148" i="106"/>
  <c r="D5148" i="106" s="1"/>
  <c r="D5149" i="106"/>
  <c r="D5150" i="106"/>
  <c r="D5151" i="106"/>
  <c r="B5152" i="106"/>
  <c r="D5152" i="106" s="1"/>
  <c r="B5153" i="106"/>
  <c r="D5153" i="106" s="1"/>
  <c r="D5154" i="106"/>
  <c r="D5155" i="106"/>
  <c r="D5156" i="106"/>
  <c r="D5157" i="106"/>
  <c r="D5158" i="106"/>
  <c r="D5159" i="106"/>
  <c r="D5160" i="106"/>
  <c r="D5162" i="106"/>
  <c r="B5163" i="106"/>
  <c r="D5163" i="106" s="1"/>
  <c r="B5164" i="106"/>
  <c r="D5164" i="106" s="1"/>
  <c r="D5166" i="106"/>
  <c r="B5167" i="106"/>
  <c r="D5167" i="106" s="1"/>
  <c r="B5168" i="106"/>
  <c r="D5168" i="106" s="1"/>
  <c r="D5169" i="106"/>
  <c r="D5170" i="106"/>
  <c r="B5171" i="106"/>
  <c r="D5171" i="106" s="1"/>
  <c r="D5172" i="106"/>
  <c r="D5173" i="106"/>
  <c r="D5174" i="106"/>
  <c r="B5175" i="106"/>
  <c r="D5175" i="106" s="1"/>
  <c r="D5176" i="106"/>
  <c r="B5177" i="106"/>
  <c r="D5177" i="106"/>
  <c r="D5179" i="106"/>
  <c r="D5180" i="106"/>
  <c r="B5181" i="106"/>
  <c r="D5181" i="106"/>
  <c r="D5182" i="106"/>
  <c r="D5183" i="106"/>
  <c r="D5184" i="106"/>
  <c r="D5185" i="106"/>
  <c r="D5186" i="106"/>
  <c r="B5187" i="106"/>
  <c r="D5187" i="106" s="1"/>
  <c r="D5188" i="106"/>
  <c r="D5189" i="106"/>
  <c r="D5190" i="106"/>
  <c r="D5191" i="106"/>
  <c r="D5192" i="106"/>
  <c r="D5193" i="106"/>
  <c r="B5194" i="106"/>
  <c r="D5194" i="106" s="1"/>
  <c r="D5195" i="106"/>
  <c r="B5196" i="106"/>
  <c r="D5196" i="106"/>
  <c r="D5197" i="106"/>
  <c r="D5198" i="106"/>
  <c r="B5199" i="106"/>
  <c r="D5199" i="106"/>
  <c r="B5200" i="106"/>
  <c r="D5200" i="106" s="1"/>
  <c r="D5201" i="106"/>
  <c r="D5202" i="106"/>
  <c r="D5203" i="106"/>
  <c r="D5204" i="106"/>
  <c r="D5205" i="106"/>
  <c r="D5206" i="106"/>
  <c r="D5207" i="106"/>
  <c r="D5208" i="106"/>
  <c r="D5209" i="106"/>
  <c r="D5210" i="106"/>
  <c r="D5211" i="106"/>
  <c r="D5212" i="106"/>
  <c r="D5213" i="106"/>
  <c r="D5215" i="106"/>
  <c r="D5216" i="106"/>
  <c r="D5217" i="106"/>
  <c r="D5218" i="106"/>
  <c r="D5219" i="106"/>
  <c r="D5220" i="106"/>
  <c r="D5221" i="106"/>
  <c r="D5222" i="106"/>
  <c r="B5224" i="106"/>
  <c r="D5224" i="106" s="1"/>
  <c r="D5226" i="106"/>
  <c r="D5227" i="106"/>
  <c r="D5228" i="106"/>
  <c r="D5229" i="106"/>
  <c r="B5230" i="106"/>
  <c r="D5230" i="106" s="1"/>
  <c r="B5231" i="106"/>
  <c r="D5231" i="106" s="1"/>
  <c r="B5233" i="106"/>
  <c r="D5233" i="106" s="1"/>
  <c r="D5234" i="106"/>
  <c r="D5235" i="106"/>
  <c r="D5236" i="106"/>
  <c r="D5237" i="106"/>
  <c r="D5238" i="106"/>
  <c r="B5239" i="106"/>
  <c r="D5239" i="106" s="1"/>
  <c r="B5240" i="106"/>
  <c r="D5240" i="106"/>
  <c r="B5241" i="106"/>
  <c r="D5241" i="106" s="1"/>
  <c r="B5242" i="106"/>
  <c r="D5242" i="106"/>
  <c r="B5243" i="106"/>
  <c r="D5243" i="106" s="1"/>
  <c r="D5244" i="106"/>
  <c r="D5245" i="106"/>
  <c r="B5247" i="106"/>
  <c r="D5247" i="106" s="1"/>
  <c r="B5248" i="106"/>
  <c r="D5248" i="106" s="1"/>
  <c r="D5249" i="106"/>
  <c r="D5250" i="106"/>
  <c r="D5251" i="106"/>
  <c r="D5252" i="106"/>
  <c r="D5253" i="106"/>
  <c r="B5254" i="106"/>
  <c r="D5254" i="106" s="1"/>
  <c r="B5255" i="106"/>
  <c r="D5255" i="106" s="1"/>
  <c r="B5256" i="106"/>
  <c r="D5256" i="106" s="1"/>
  <c r="D5257" i="106"/>
  <c r="D5258" i="106"/>
  <c r="D5259" i="106"/>
  <c r="D5261" i="106"/>
  <c r="D5262" i="106"/>
  <c r="D5263" i="106"/>
  <c r="D5264" i="106"/>
  <c r="D5265" i="106"/>
  <c r="D5266" i="106"/>
  <c r="D5267" i="106"/>
  <c r="D5268" i="106"/>
  <c r="D5269" i="106"/>
  <c r="D5270" i="106"/>
  <c r="D5271" i="106"/>
  <c r="D5272" i="106"/>
  <c r="D5273" i="106"/>
  <c r="B5274" i="106"/>
  <c r="D5274" i="106" s="1"/>
  <c r="B5275" i="106"/>
  <c r="D5275" i="106" s="1"/>
  <c r="D5276" i="106"/>
  <c r="D5277" i="106"/>
  <c r="B5278" i="106"/>
  <c r="D5278" i="106" s="1"/>
  <c r="B5279" i="106"/>
  <c r="D5279" i="106" s="1"/>
  <c r="B5280" i="106"/>
  <c r="D5280" i="106" s="1"/>
  <c r="D5281" i="106"/>
  <c r="D5282" i="106"/>
  <c r="D5283" i="106"/>
  <c r="D5284" i="106"/>
  <c r="D5285" i="106"/>
  <c r="D5287" i="106"/>
  <c r="D5288" i="106"/>
  <c r="D5289" i="106"/>
  <c r="D5290" i="106"/>
  <c r="D5291" i="106"/>
  <c r="D5292" i="106"/>
  <c r="D5293" i="106"/>
  <c r="D5294" i="106"/>
  <c r="D5295" i="106"/>
  <c r="D5296" i="106"/>
  <c r="D5297" i="106"/>
  <c r="D5298" i="106"/>
  <c r="D5299" i="106"/>
  <c r="D5300" i="106"/>
  <c r="B5301" i="106"/>
  <c r="D5301" i="106" s="1"/>
  <c r="D5302" i="106"/>
  <c r="D5303" i="106"/>
  <c r="D5305" i="106"/>
  <c r="D5306" i="106"/>
  <c r="D5307" i="106"/>
  <c r="D5308" i="106"/>
  <c r="D5309" i="106"/>
  <c r="B5310" i="106"/>
  <c r="D5310" i="106" s="1"/>
  <c r="D5311" i="106"/>
  <c r="B5312" i="106"/>
  <c r="D5312" i="106" s="1"/>
  <c r="B5313" i="106"/>
  <c r="D5313" i="106" s="1"/>
  <c r="D5314" i="106"/>
  <c r="B5315" i="106"/>
  <c r="D5315" i="106" s="1"/>
  <c r="D5316" i="106"/>
  <c r="B5317" i="106"/>
  <c r="D5317" i="106" s="1"/>
  <c r="D5318" i="106"/>
  <c r="D5319" i="106"/>
  <c r="D5321" i="106"/>
  <c r="D5322" i="106"/>
  <c r="D5323" i="106"/>
  <c r="D5324" i="106"/>
  <c r="D5325" i="106"/>
  <c r="B5328" i="106"/>
  <c r="D5328" i="106" s="1"/>
  <c r="D5329" i="106"/>
  <c r="B5330" i="106"/>
  <c r="D5330" i="106" s="1"/>
  <c r="B5331" i="106"/>
  <c r="D5331" i="106" s="1"/>
  <c r="B5332" i="106"/>
  <c r="D5332" i="106" s="1"/>
  <c r="B5333" i="106"/>
  <c r="D5333" i="106" s="1"/>
  <c r="B5335" i="106"/>
  <c r="D5335" i="106" s="1"/>
  <c r="B5336" i="106"/>
  <c r="D5336" i="106" s="1"/>
  <c r="B5337" i="106"/>
  <c r="D5337" i="106" s="1"/>
  <c r="B5338" i="106"/>
  <c r="D5338" i="106" s="1"/>
  <c r="B5340" i="106"/>
  <c r="D5340" i="106" s="1"/>
  <c r="B5341" i="106"/>
  <c r="D5341" i="106" s="1"/>
  <c r="B5343" i="106"/>
  <c r="D5343" i="106" s="1"/>
  <c r="B5344" i="106"/>
  <c r="D5344" i="106" s="1"/>
  <c r="B5345" i="106"/>
  <c r="D5345" i="106" s="1"/>
  <c r="B5346" i="106"/>
  <c r="D5346" i="106" s="1"/>
  <c r="B5347" i="106"/>
  <c r="D5347" i="106" s="1"/>
  <c r="B5349" i="106"/>
  <c r="D5349" i="106" s="1"/>
  <c r="B5350" i="106"/>
  <c r="D5350" i="106" s="1"/>
  <c r="B5351" i="106"/>
  <c r="D5351" i="106" s="1"/>
  <c r="B5352" i="106"/>
  <c r="D5352" i="106" s="1"/>
  <c r="B5353" i="106"/>
  <c r="D5353" i="106" s="1"/>
  <c r="B5354" i="106"/>
  <c r="D5354" i="106" s="1"/>
  <c r="B5357" i="106"/>
  <c r="D5357" i="106" s="1"/>
  <c r="B5358" i="106"/>
  <c r="D5358" i="106" s="1"/>
  <c r="B5359" i="106"/>
  <c r="D5359" i="106" s="1"/>
  <c r="B5361" i="106"/>
  <c r="D5361" i="106" s="1"/>
  <c r="B5362" i="106"/>
  <c r="D5362" i="106" s="1"/>
  <c r="D5363" i="106"/>
  <c r="D5364" i="106"/>
  <c r="D5365" i="106"/>
  <c r="D5366" i="106"/>
  <c r="B5368" i="106"/>
  <c r="D5368" i="106" s="1"/>
  <c r="B5370" i="106"/>
  <c r="D5370" i="106" s="1"/>
  <c r="D5371" i="106"/>
  <c r="D5372" i="106"/>
  <c r="D5373" i="106"/>
  <c r="B5374" i="106"/>
  <c r="D5374" i="106" s="1"/>
  <c r="B5375" i="106"/>
  <c r="D5375" i="106" s="1"/>
  <c r="D5376" i="106"/>
  <c r="D5377" i="106"/>
  <c r="D5378" i="106"/>
  <c r="D5379" i="106"/>
  <c r="D5380" i="106"/>
  <c r="D5381" i="106"/>
  <c r="D5382" i="106"/>
  <c r="B5384" i="106"/>
  <c r="D5384" i="106" s="1"/>
  <c r="D5385" i="106"/>
  <c r="D5386" i="106"/>
  <c r="B5387" i="106"/>
  <c r="D5387" i="106" s="1"/>
  <c r="D5388" i="106"/>
  <c r="D5389" i="106"/>
  <c r="D5390" i="106"/>
  <c r="B5391" i="106"/>
  <c r="D5391" i="106" s="1"/>
  <c r="D5392" i="106"/>
  <c r="B5393" i="106"/>
  <c r="D5393" i="106" s="1"/>
  <c r="B5395" i="106"/>
  <c r="D5395" i="106"/>
  <c r="D5396" i="106"/>
  <c r="D5397" i="106"/>
  <c r="D5398" i="106"/>
  <c r="D5399" i="106"/>
  <c r="D5400" i="106"/>
  <c r="B5401" i="106"/>
  <c r="D5401" i="106" s="1"/>
  <c r="D5402" i="106"/>
  <c r="D5403" i="106"/>
  <c r="D5404" i="106"/>
  <c r="D5405" i="106"/>
  <c r="D5406" i="106"/>
  <c r="D5407" i="106"/>
  <c r="D5408" i="106"/>
  <c r="D5409" i="106"/>
  <c r="D5410" i="106"/>
  <c r="D5411" i="106"/>
  <c r="D5413" i="106"/>
  <c r="D5414" i="106"/>
  <c r="D5415" i="106"/>
  <c r="D5416" i="106"/>
  <c r="D5417" i="106"/>
  <c r="D5418" i="106"/>
  <c r="D5419" i="106"/>
  <c r="D5420" i="106"/>
  <c r="B5422" i="106"/>
  <c r="D5422" i="106" s="1"/>
  <c r="B5424" i="106"/>
  <c r="D5424" i="106" s="1"/>
  <c r="B5426" i="106"/>
  <c r="D5426" i="106" s="1"/>
  <c r="D5427" i="106"/>
  <c r="D5428" i="106"/>
  <c r="D5429" i="106"/>
  <c r="D5430" i="106"/>
  <c r="B5431" i="106"/>
  <c r="D5431" i="106" s="1"/>
  <c r="B5432" i="106"/>
  <c r="D5432" i="106" s="1"/>
  <c r="D5433" i="106"/>
  <c r="D5434" i="106"/>
  <c r="D5435" i="106"/>
  <c r="D5436" i="106"/>
  <c r="D5437" i="106"/>
  <c r="B5438" i="106"/>
  <c r="D5438" i="106"/>
  <c r="B5439" i="106"/>
  <c r="D5439" i="106" s="1"/>
  <c r="B5440" i="106"/>
  <c r="D5440" i="106"/>
  <c r="D5441" i="106"/>
  <c r="D5442" i="106"/>
  <c r="D5443" i="106"/>
  <c r="D5445" i="106"/>
  <c r="D5446" i="106"/>
  <c r="D5447" i="106"/>
  <c r="D5448" i="106"/>
  <c r="D5449" i="106"/>
  <c r="D5450" i="106"/>
  <c r="D5451" i="106"/>
  <c r="D5452" i="106"/>
  <c r="D5453" i="106"/>
  <c r="D5454" i="106"/>
  <c r="D5455" i="106"/>
  <c r="D5456" i="106"/>
  <c r="D5457" i="106"/>
  <c r="B5458" i="106"/>
  <c r="D5458" i="106" s="1"/>
  <c r="B5459" i="106"/>
  <c r="D5459" i="106"/>
  <c r="D5460" i="106"/>
  <c r="D5461" i="106"/>
  <c r="B5462" i="106"/>
  <c r="D5462" i="106"/>
  <c r="B5463" i="106"/>
  <c r="D5463" i="106" s="1"/>
  <c r="B5464" i="106"/>
  <c r="D5464" i="106"/>
  <c r="D5465" i="106"/>
  <c r="D5466" i="106"/>
  <c r="D5467" i="106"/>
  <c r="D5468" i="106"/>
  <c r="D5469" i="106"/>
  <c r="D5471" i="106"/>
  <c r="D5472" i="106"/>
  <c r="D5473" i="106"/>
  <c r="D5474" i="106"/>
  <c r="D5475" i="106"/>
  <c r="D5476" i="106"/>
  <c r="D5477" i="106"/>
  <c r="D5478" i="106"/>
  <c r="D5479" i="106"/>
  <c r="D5480" i="106"/>
  <c r="D5481" i="106"/>
  <c r="D5482" i="106"/>
  <c r="D5483" i="106"/>
  <c r="D5484" i="106"/>
  <c r="B5485" i="106"/>
  <c r="D5485" i="106" s="1"/>
  <c r="D5486" i="106"/>
  <c r="D5487" i="106"/>
  <c r="D5489" i="106"/>
  <c r="D5490" i="106"/>
  <c r="D5491" i="106"/>
  <c r="D5492" i="106"/>
  <c r="D5493" i="106"/>
  <c r="B5494" i="106"/>
  <c r="D5494" i="106" s="1"/>
  <c r="D5495" i="106"/>
  <c r="B5496" i="106"/>
  <c r="D5496" i="106" s="1"/>
  <c r="D5497" i="106"/>
  <c r="B5498" i="106"/>
  <c r="D5498" i="106" s="1"/>
  <c r="D5499" i="106"/>
  <c r="D5500" i="106"/>
  <c r="D5502" i="106"/>
  <c r="D5503" i="106"/>
  <c r="D5504" i="106"/>
  <c r="D5505" i="106"/>
  <c r="D5506" i="106"/>
  <c r="B5509" i="106"/>
  <c r="D5509" i="106" s="1"/>
  <c r="D5510" i="106"/>
  <c r="B5511" i="106"/>
  <c r="D5511" i="106" s="1"/>
  <c r="B5512" i="106"/>
  <c r="D5512" i="106" s="1"/>
  <c r="B5514" i="106"/>
  <c r="D5514" i="106" s="1"/>
  <c r="B5515" i="106"/>
  <c r="D5515" i="106" s="1"/>
  <c r="B5516" i="106"/>
  <c r="D5516" i="106" s="1"/>
  <c r="B5517" i="106"/>
  <c r="D5517" i="106" s="1"/>
  <c r="B5519" i="106"/>
  <c r="D5519" i="106" s="1"/>
  <c r="B5520" i="106"/>
  <c r="D5520" i="106" s="1"/>
  <c r="B5522" i="106"/>
  <c r="D5522" i="106" s="1"/>
  <c r="B5523" i="106"/>
  <c r="D5523" i="106" s="1"/>
  <c r="B5524" i="106"/>
  <c r="D5524" i="106" s="1"/>
  <c r="B5525" i="106"/>
  <c r="D5525" i="106" s="1"/>
  <c r="B5528" i="106"/>
  <c r="D5528" i="106" s="1"/>
  <c r="B5529" i="106"/>
  <c r="D5529" i="106" s="1"/>
  <c r="D5530" i="106"/>
  <c r="D5531" i="106"/>
  <c r="D5532" i="106"/>
  <c r="D5533" i="106"/>
  <c r="D5535" i="106"/>
  <c r="D5536" i="106"/>
  <c r="D5538" i="106"/>
  <c r="D5539" i="106"/>
  <c r="D5540" i="106"/>
  <c r="D5541" i="106"/>
  <c r="D5542" i="106"/>
  <c r="D5543" i="106"/>
  <c r="D5545" i="106"/>
  <c r="D5546" i="106"/>
  <c r="D5547" i="106"/>
  <c r="D5548" i="106"/>
  <c r="D5549" i="106"/>
  <c r="D5550" i="106"/>
  <c r="D5551" i="106"/>
  <c r="B5553" i="106"/>
  <c r="D5553" i="106" s="1"/>
  <c r="D5554" i="106"/>
  <c r="B5555" i="106"/>
  <c r="D5555" i="106" s="1"/>
  <c r="B5556" i="106"/>
  <c r="D5556" i="106" s="1"/>
  <c r="B5558" i="106"/>
  <c r="D5558" i="106" s="1"/>
  <c r="B5559" i="106"/>
  <c r="D5559" i="106" s="1"/>
  <c r="B5560" i="106"/>
  <c r="D5560" i="106" s="1"/>
  <c r="B5561" i="106"/>
  <c r="D5561" i="106" s="1"/>
  <c r="B5563" i="106"/>
  <c r="D5563" i="106" s="1"/>
  <c r="B5564" i="106"/>
  <c r="D5564" i="106" s="1"/>
  <c r="B5565" i="106"/>
  <c r="D5565" i="106" s="1"/>
  <c r="B5566" i="106"/>
  <c r="D5566" i="106" s="1"/>
  <c r="B5567" i="106"/>
  <c r="D5567" i="106" s="1"/>
  <c r="B5568" i="106"/>
  <c r="D5568" i="106" s="1"/>
  <c r="B5569" i="106"/>
  <c r="D5569" i="106" s="1"/>
  <c r="B5570" i="106"/>
  <c r="D5570" i="106" s="1"/>
  <c r="B5571" i="106"/>
  <c r="D5571" i="106" s="1"/>
  <c r="B5572" i="106"/>
  <c r="D5572" i="106" s="1"/>
  <c r="B5573" i="106"/>
  <c r="D5573" i="106" s="1"/>
  <c r="B5574" i="106"/>
  <c r="D5574" i="106" s="1"/>
  <c r="B5575" i="106"/>
  <c r="D5575" i="106" s="1"/>
  <c r="B5576" i="106"/>
  <c r="D5576" i="106" s="1"/>
  <c r="B5577" i="106"/>
  <c r="D5577" i="106" s="1"/>
  <c r="B5578" i="106"/>
  <c r="D5578" i="106" s="1"/>
  <c r="B5580" i="106"/>
  <c r="D5580" i="106" s="1"/>
  <c r="B5581" i="106"/>
  <c r="D5581" i="106" s="1"/>
  <c r="B5583" i="106"/>
  <c r="D5583" i="106" s="1"/>
  <c r="B5584" i="106"/>
  <c r="D5584" i="106" s="1"/>
  <c r="B5585" i="106"/>
  <c r="D5585" i="106" s="1"/>
  <c r="B5586" i="106"/>
  <c r="D5586" i="106" s="1"/>
  <c r="B5589" i="106"/>
  <c r="D5589" i="106" s="1"/>
  <c r="B5590" i="106"/>
  <c r="D5590" i="106" s="1"/>
  <c r="B5591" i="106"/>
  <c r="D5591" i="106" s="1"/>
  <c r="B5593" i="106"/>
  <c r="D5593" i="106" s="1"/>
  <c r="B5594" i="106"/>
  <c r="D5594" i="106" s="1"/>
  <c r="D5595" i="106"/>
  <c r="D5596" i="106"/>
  <c r="D5597" i="106"/>
  <c r="D5598" i="106"/>
  <c r="B5600" i="106"/>
  <c r="D5600" i="106" s="1"/>
  <c r="B5601" i="106"/>
  <c r="D5601" i="106" s="1"/>
  <c r="B5602" i="106"/>
  <c r="D5602" i="106" s="1"/>
  <c r="D5603" i="106"/>
  <c r="B5604" i="106"/>
  <c r="D5604" i="106" s="1"/>
  <c r="D5605" i="106"/>
  <c r="B5606" i="106"/>
  <c r="D5606" i="106" s="1"/>
  <c r="D5607" i="106"/>
  <c r="D5608" i="106"/>
  <c r="B5609" i="106"/>
  <c r="D5609" i="106" s="1"/>
  <c r="D5610" i="106"/>
  <c r="D5611" i="106"/>
  <c r="D5612" i="106"/>
  <c r="D5613" i="106"/>
  <c r="B5615" i="106"/>
  <c r="D5615" i="106" s="1"/>
  <c r="D5616" i="106"/>
  <c r="B5617" i="106"/>
  <c r="D5617" i="106" s="1"/>
  <c r="B5619" i="106"/>
  <c r="D5619" i="106" s="1"/>
  <c r="D5620" i="106"/>
  <c r="D5621" i="106"/>
  <c r="D5622" i="106"/>
  <c r="D5623" i="106"/>
  <c r="D5624" i="106"/>
  <c r="B5625" i="106"/>
  <c r="D5625" i="106" s="1"/>
  <c r="D5626" i="106"/>
  <c r="B5627" i="106"/>
  <c r="D5627" i="106" s="1"/>
  <c r="D5628" i="106"/>
  <c r="D5629" i="106"/>
  <c r="B5630" i="106"/>
  <c r="D5630" i="106" s="1"/>
  <c r="B5631" i="106"/>
  <c r="D5631" i="106" s="1"/>
  <c r="D5632" i="106"/>
  <c r="D5633" i="106"/>
  <c r="D5634" i="106"/>
  <c r="D5635" i="106"/>
  <c r="D5636" i="106"/>
  <c r="D5637" i="106"/>
  <c r="D5638" i="106"/>
  <c r="D5639" i="106"/>
  <c r="D5640" i="106"/>
  <c r="D5641" i="106"/>
  <c r="D5642" i="106"/>
  <c r="D5643" i="106"/>
  <c r="D5645" i="106"/>
  <c r="D5646" i="106"/>
  <c r="D5647" i="106"/>
  <c r="D5648" i="106"/>
  <c r="D5649" i="106"/>
  <c r="D5650" i="106"/>
  <c r="D5651" i="106"/>
  <c r="D5652" i="106"/>
  <c r="B5654" i="106"/>
  <c r="D5654" i="106" s="1"/>
  <c r="D5656" i="106"/>
  <c r="D5657" i="106"/>
  <c r="B5659" i="106"/>
  <c r="D5659" i="106" s="1"/>
  <c r="D5660" i="106"/>
  <c r="D5661" i="106"/>
  <c r="D5662" i="106"/>
  <c r="D5663" i="106"/>
  <c r="B5664" i="106"/>
  <c r="D5664" i="106" s="1"/>
  <c r="B5665" i="106"/>
  <c r="D5665" i="106" s="1"/>
  <c r="D5666" i="106"/>
  <c r="D5667" i="106"/>
  <c r="D5668" i="106"/>
  <c r="D5669" i="106"/>
  <c r="D5670" i="106"/>
  <c r="B5671" i="106"/>
  <c r="D5671" i="106" s="1"/>
  <c r="B5672" i="106"/>
  <c r="D5672" i="106" s="1"/>
  <c r="B5673" i="106"/>
  <c r="D5673" i="106" s="1"/>
  <c r="D5674" i="106"/>
  <c r="D5675" i="106"/>
  <c r="D5676" i="106"/>
  <c r="D5678" i="106"/>
  <c r="D5679" i="106"/>
  <c r="D5680" i="106"/>
  <c r="D5681" i="106"/>
  <c r="D5682" i="106"/>
  <c r="D5683" i="106"/>
  <c r="D5684" i="106"/>
  <c r="D5685" i="106"/>
  <c r="D5686" i="106"/>
  <c r="D5687" i="106"/>
  <c r="D5688" i="106"/>
  <c r="D5689" i="106"/>
  <c r="D5690" i="106"/>
  <c r="B5691" i="106"/>
  <c r="D5691" i="106" s="1"/>
  <c r="B5692" i="106"/>
  <c r="D5692" i="106" s="1"/>
  <c r="D5693" i="106"/>
  <c r="D5694" i="106"/>
  <c r="B5695" i="106"/>
  <c r="D5695" i="106" s="1"/>
  <c r="B5696" i="106"/>
  <c r="D5696" i="106" s="1"/>
  <c r="B5697" i="106"/>
  <c r="D5697" i="106" s="1"/>
  <c r="D5698" i="106"/>
  <c r="D5699" i="106"/>
  <c r="D5700" i="106"/>
  <c r="D5701" i="106"/>
  <c r="D5702" i="106"/>
  <c r="D5704" i="106"/>
  <c r="B5705" i="106"/>
  <c r="D5705" i="106" s="1"/>
  <c r="B5706" i="106"/>
  <c r="D5706" i="106" s="1"/>
  <c r="D5707" i="106"/>
  <c r="B5708" i="106"/>
  <c r="D5708" i="106" s="1"/>
  <c r="D5709" i="106"/>
  <c r="B5710" i="106"/>
  <c r="D5710" i="106" s="1"/>
  <c r="D5711" i="106"/>
  <c r="D5712" i="106"/>
  <c r="D5714" i="106"/>
  <c r="D5715" i="106"/>
  <c r="D5716" i="106"/>
  <c r="D5717" i="106"/>
  <c r="D5718" i="106"/>
  <c r="B5721" i="106"/>
  <c r="D5721" i="106" s="1"/>
  <c r="B5722" i="106"/>
  <c r="D5722" i="106" s="1"/>
  <c r="B5723" i="106"/>
  <c r="D5723" i="106" s="1"/>
  <c r="B5724" i="106"/>
  <c r="D5724" i="106" s="1"/>
  <c r="B5726" i="106"/>
  <c r="D5726" i="106" s="1"/>
  <c r="B5727" i="106"/>
  <c r="D5727" i="106" s="1"/>
  <c r="B5728" i="106"/>
  <c r="D5728" i="106" s="1"/>
  <c r="B5729" i="106"/>
  <c r="D5729" i="106" s="1"/>
  <c r="B5731" i="106"/>
  <c r="D5731" i="106" s="1"/>
  <c r="B5732" i="106"/>
  <c r="D5732" i="106" s="1"/>
  <c r="B5734" i="106"/>
  <c r="D5734" i="106" s="1"/>
  <c r="B5735" i="106"/>
  <c r="D5735" i="106" s="1"/>
  <c r="B5736" i="106"/>
  <c r="D5736" i="106" s="1"/>
  <c r="B5738" i="106"/>
  <c r="D5738" i="106" s="1"/>
  <c r="B5739" i="106"/>
  <c r="D5739" i="106" s="1"/>
  <c r="B5740" i="106"/>
  <c r="D5740" i="106" s="1"/>
  <c r="B5742" i="106"/>
  <c r="D5742" i="106" s="1"/>
  <c r="B5743" i="106"/>
  <c r="D5743" i="106" s="1"/>
  <c r="D5744" i="106"/>
  <c r="D5745" i="106"/>
  <c r="D5746" i="106"/>
  <c r="D5747" i="106"/>
  <c r="B5749" i="106"/>
  <c r="D5749" i="106" s="1"/>
  <c r="D5750" i="106"/>
  <c r="D5751" i="106"/>
  <c r="D5753" i="106"/>
  <c r="B5754" i="106"/>
  <c r="D5754" i="106" s="1"/>
  <c r="B5755" i="106"/>
  <c r="D5755" i="106" s="1"/>
  <c r="B5757" i="106"/>
  <c r="D5757" i="106" s="1"/>
  <c r="D5758" i="106"/>
  <c r="D5759" i="106"/>
  <c r="D5760" i="106"/>
  <c r="D5761" i="106"/>
  <c r="D5762" i="106"/>
  <c r="B5763" i="106"/>
  <c r="D5763" i="106" s="1"/>
  <c r="D5764" i="106"/>
  <c r="B5765" i="106"/>
  <c r="D5765" i="106" s="1"/>
  <c r="D5766" i="106"/>
  <c r="B5767" i="106"/>
  <c r="D5767" i="106" s="1"/>
  <c r="B5768" i="106"/>
  <c r="D5768" i="106" s="1"/>
  <c r="D5769" i="106"/>
  <c r="D5771" i="106"/>
  <c r="D5772" i="106"/>
  <c r="D5773" i="106"/>
  <c r="D5774" i="106"/>
  <c r="D5775" i="106"/>
  <c r="D5776" i="106"/>
  <c r="D5777" i="106"/>
  <c r="B5779" i="106"/>
  <c r="D5779" i="106" s="1"/>
  <c r="D5781" i="106"/>
  <c r="D5782" i="106"/>
  <c r="D5783" i="106"/>
  <c r="B5785" i="106"/>
  <c r="D5785" i="106" s="1"/>
  <c r="D5786" i="106"/>
  <c r="D5787" i="106"/>
  <c r="D5788" i="106"/>
  <c r="D5789" i="106"/>
  <c r="B5790" i="106"/>
  <c r="D5790" i="106" s="1"/>
  <c r="B5791" i="106"/>
  <c r="D5791" i="106" s="1"/>
  <c r="D5792" i="106"/>
  <c r="D5793" i="106"/>
  <c r="D5794" i="106"/>
  <c r="D5795" i="106"/>
  <c r="D5796" i="106"/>
  <c r="B5797" i="106"/>
  <c r="D5797" i="106" s="1"/>
  <c r="B5798" i="106"/>
  <c r="D5798" i="106" s="1"/>
  <c r="B5799" i="106"/>
  <c r="D5799" i="106" s="1"/>
  <c r="D5800" i="106"/>
  <c r="D5801" i="106"/>
  <c r="D5802" i="106"/>
  <c r="D5804" i="106"/>
  <c r="D5805" i="106"/>
  <c r="D5806" i="106"/>
  <c r="D5807" i="106"/>
  <c r="D5808" i="106"/>
  <c r="D5809" i="106"/>
  <c r="D5810" i="106"/>
  <c r="D5811" i="106"/>
  <c r="D5812" i="106"/>
  <c r="D5813" i="106"/>
  <c r="D5814" i="106"/>
  <c r="D5815" i="106"/>
  <c r="D5816" i="106"/>
  <c r="B5817" i="106"/>
  <c r="D5817" i="106" s="1"/>
  <c r="B5818" i="106"/>
  <c r="D5818" i="106" s="1"/>
  <c r="D5819" i="106"/>
  <c r="D5820" i="106"/>
  <c r="B5821" i="106"/>
  <c r="D5821" i="106" s="1"/>
  <c r="B5822" i="106"/>
  <c r="D5822" i="106" s="1"/>
  <c r="B5823" i="106"/>
  <c r="D5823" i="106" s="1"/>
  <c r="D5824" i="106"/>
  <c r="D5825" i="106"/>
  <c r="D5826" i="106"/>
  <c r="D5827" i="106"/>
  <c r="D5828" i="106"/>
  <c r="D5830" i="106"/>
  <c r="D5831" i="106"/>
  <c r="D5832" i="106"/>
  <c r="D5833" i="106"/>
  <c r="D5834" i="106"/>
  <c r="D5835" i="106"/>
  <c r="D5836" i="106"/>
  <c r="D5837" i="106"/>
  <c r="D5838" i="106"/>
  <c r="D5839" i="106"/>
  <c r="D5840" i="106"/>
  <c r="D5841" i="106"/>
  <c r="D5842" i="106"/>
  <c r="D5843" i="106"/>
  <c r="B5844" i="106"/>
  <c r="D5844" i="106" s="1"/>
  <c r="D5845" i="106"/>
  <c r="D5846" i="106"/>
  <c r="D5848" i="106"/>
  <c r="D5849" i="106"/>
  <c r="D5850" i="106"/>
  <c r="D5851" i="106"/>
  <c r="D5852" i="106"/>
  <c r="B5853" i="106"/>
  <c r="D5853" i="106" s="1"/>
  <c r="D5854" i="106"/>
  <c r="B5855" i="106"/>
  <c r="D5855" i="106" s="1"/>
  <c r="B5856" i="106"/>
  <c r="D5856" i="106" s="1"/>
  <c r="D5857" i="106"/>
  <c r="B5858" i="106"/>
  <c r="D5858" i="106" s="1"/>
  <c r="D5859" i="106"/>
  <c r="B5860" i="106"/>
  <c r="D5860" i="106" s="1"/>
  <c r="D5861" i="106"/>
  <c r="D5862" i="106"/>
  <c r="D5864" i="106"/>
  <c r="D5865" i="106"/>
  <c r="D5866" i="106"/>
  <c r="D5867" i="106"/>
  <c r="D5868" i="106"/>
  <c r="B5871" i="106"/>
  <c r="D5871" i="106" s="1"/>
  <c r="B5872" i="106"/>
  <c r="D5872" i="106" s="1"/>
  <c r="B5874" i="106"/>
  <c r="D5874" i="106" s="1"/>
  <c r="B5875" i="106"/>
  <c r="D5875" i="106" s="1"/>
  <c r="B5876" i="106"/>
  <c r="D5876" i="106" s="1"/>
  <c r="B5877" i="106"/>
  <c r="D5877" i="106" s="1"/>
  <c r="B5879" i="106"/>
  <c r="D5879" i="106" s="1"/>
  <c r="B5880" i="106"/>
  <c r="D5880" i="106" s="1"/>
  <c r="B5882" i="106"/>
  <c r="D5882" i="106" s="1"/>
  <c r="B5883" i="106"/>
  <c r="D5883" i="106" s="1"/>
  <c r="B5884" i="106"/>
  <c r="D5884" i="106" s="1"/>
  <c r="B5885" i="106"/>
  <c r="D5885" i="106" s="1"/>
  <c r="B5887" i="106"/>
  <c r="D5887" i="106" s="1"/>
  <c r="B5888" i="106"/>
  <c r="D5888" i="106" s="1"/>
  <c r="D5889" i="106"/>
  <c r="D5890" i="106"/>
  <c r="D5891" i="106"/>
  <c r="D5892" i="106"/>
  <c r="D5894" i="106"/>
  <c r="D5895" i="106"/>
  <c r="D5896" i="106"/>
  <c r="D5897" i="106"/>
  <c r="D5898" i="106"/>
  <c r="D5900" i="106"/>
  <c r="D5901" i="106"/>
  <c r="D5902" i="106"/>
  <c r="D5903" i="106"/>
  <c r="D5904" i="106"/>
  <c r="D5905" i="106"/>
  <c r="B5907" i="106"/>
  <c r="D5907" i="106" s="1"/>
  <c r="D5909" i="106"/>
  <c r="D5910" i="106"/>
  <c r="D5911" i="106"/>
  <c r="D5912" i="106"/>
  <c r="D5913" i="106"/>
  <c r="B5916" i="106"/>
  <c r="D5916" i="106" s="1"/>
  <c r="B5917" i="106"/>
  <c r="D5917" i="106" s="1"/>
  <c r="B5919" i="106"/>
  <c r="D5919" i="106" s="1"/>
  <c r="B5920" i="106"/>
  <c r="D5920" i="106" s="1"/>
  <c r="B5921" i="106"/>
  <c r="D5921" i="106" s="1"/>
  <c r="B5922" i="106"/>
  <c r="D5922" i="106" s="1"/>
  <c r="B5924" i="106"/>
  <c r="D5924" i="106" s="1"/>
  <c r="B5925" i="106"/>
  <c r="D5925" i="106" s="1"/>
  <c r="B5927" i="106"/>
  <c r="D5927" i="106" s="1"/>
  <c r="D5928" i="106"/>
  <c r="B5929" i="106"/>
  <c r="D5929" i="106" s="1"/>
  <c r="D5931" i="106"/>
  <c r="D5932" i="106"/>
  <c r="D5933" i="106"/>
  <c r="D5934" i="106"/>
  <c r="D5935" i="106"/>
  <c r="D5936" i="106"/>
  <c r="D5937" i="106"/>
  <c r="D5938" i="106"/>
  <c r="D5939" i="106"/>
  <c r="D5940" i="106"/>
  <c r="D5941" i="106"/>
  <c r="D5942" i="106"/>
  <c r="D5943" i="106"/>
  <c r="D5944" i="106"/>
  <c r="D5945" i="106"/>
  <c r="D5947" i="106"/>
  <c r="D5948" i="106"/>
  <c r="D5949" i="106"/>
  <c r="D5950" i="106"/>
  <c r="D5951" i="106"/>
  <c r="D5952" i="106"/>
  <c r="D5953" i="106"/>
  <c r="D5954" i="106"/>
  <c r="D5955" i="106"/>
  <c r="D5956" i="106"/>
  <c r="D5957" i="106"/>
  <c r="D5958" i="106"/>
  <c r="D5959" i="106"/>
  <c r="D5960" i="106"/>
  <c r="D5961" i="106"/>
  <c r="D5962" i="106"/>
  <c r="D5963" i="106"/>
  <c r="D5964" i="106"/>
  <c r="D5965" i="106"/>
  <c r="D5966" i="106"/>
  <c r="D5967" i="106"/>
  <c r="D5968" i="106"/>
  <c r="D5969" i="106"/>
  <c r="D5970" i="106"/>
  <c r="D5971" i="106"/>
  <c r="D5972" i="106"/>
  <c r="D5973" i="106"/>
  <c r="D5974" i="106"/>
  <c r="D5975" i="106"/>
  <c r="D5976" i="106"/>
  <c r="D5977" i="106"/>
  <c r="D5978" i="106"/>
  <c r="D5979" i="106"/>
  <c r="D5980" i="106"/>
  <c r="D5981" i="106"/>
  <c r="D5982" i="106"/>
  <c r="D5983" i="106"/>
  <c r="D5984" i="106"/>
  <c r="B5985" i="106"/>
  <c r="D5985" i="106" s="1"/>
  <c r="B5986" i="106"/>
  <c r="D5986" i="106" s="1"/>
  <c r="B5988" i="106"/>
  <c r="D5988" i="106" s="1"/>
  <c r="B5989" i="106"/>
  <c r="D5989" i="106" s="1"/>
  <c r="B5990" i="106"/>
  <c r="D5990" i="106" s="1"/>
  <c r="B5991" i="106"/>
  <c r="D5991" i="106" s="1"/>
  <c r="B5993" i="106"/>
  <c r="D5993" i="106" s="1"/>
  <c r="B5994" i="106"/>
  <c r="D5994" i="106" s="1"/>
  <c r="B5996" i="106"/>
  <c r="D5996" i="106" s="1"/>
  <c r="B5997" i="106"/>
  <c r="D5997" i="106" s="1"/>
  <c r="B5998" i="106"/>
  <c r="D5998" i="106" s="1"/>
  <c r="B6000" i="106"/>
  <c r="D6000" i="106" s="1"/>
  <c r="B6001" i="106"/>
  <c r="D6001" i="106" s="1"/>
  <c r="D6002" i="106"/>
  <c r="D6003" i="106"/>
  <c r="D6004" i="106"/>
  <c r="D6005" i="106"/>
  <c r="D6007" i="106"/>
  <c r="D6008" i="106"/>
  <c r="D6009" i="106"/>
  <c r="D6010" i="106"/>
  <c r="D6011" i="106"/>
  <c r="D6012" i="106"/>
  <c r="D6013" i="106"/>
  <c r="D6015" i="106"/>
  <c r="D6017" i="106"/>
  <c r="D6018" i="106"/>
  <c r="D6019" i="106"/>
  <c r="D6020" i="106"/>
  <c r="D6021" i="106"/>
  <c r="D6027" i="106"/>
  <c r="D6029" i="106"/>
  <c r="D6030" i="106"/>
  <c r="B6031" i="106"/>
  <c r="D6031" i="106" s="1"/>
  <c r="D6033" i="106"/>
  <c r="D6034" i="106"/>
  <c r="B6035" i="106"/>
  <c r="D6035" i="106" s="1"/>
  <c r="D6036" i="106"/>
  <c r="D6037" i="106"/>
  <c r="D6038" i="106"/>
  <c r="D6039" i="106"/>
  <c r="D6040" i="106"/>
  <c r="D6041" i="106"/>
  <c r="D6042" i="106"/>
  <c r="D6043" i="106"/>
  <c r="D6044" i="106"/>
  <c r="D6045" i="106"/>
  <c r="D6046" i="106"/>
  <c r="D6047" i="106"/>
  <c r="D6048" i="106"/>
  <c r="D6049" i="106"/>
  <c r="D6050" i="106"/>
  <c r="D6051" i="106"/>
  <c r="D6052" i="106"/>
  <c r="D6053" i="106"/>
  <c r="D6054" i="106"/>
  <c r="D6055" i="106"/>
  <c r="D6056" i="106"/>
  <c r="D6057" i="106"/>
  <c r="D6058" i="106"/>
  <c r="D6059" i="106"/>
  <c r="D6060" i="106"/>
  <c r="D6061" i="106"/>
  <c r="D6062" i="106"/>
  <c r="D6063" i="106"/>
  <c r="D6064" i="106"/>
  <c r="D6065" i="106"/>
  <c r="D6066" i="106"/>
  <c r="D6067" i="106"/>
  <c r="D6068" i="106"/>
  <c r="D6069" i="106"/>
  <c r="D6070" i="106"/>
  <c r="D6071" i="106"/>
  <c r="D6072" i="106"/>
  <c r="D6073" i="106"/>
  <c r="B6074" i="106"/>
  <c r="D6074" i="106" s="1"/>
  <c r="D6075" i="106"/>
  <c r="B6076" i="106"/>
  <c r="D6076" i="106" s="1"/>
  <c r="B6077" i="106"/>
  <c r="D6077" i="106" s="1"/>
  <c r="B6078" i="106"/>
  <c r="D6078" i="106" s="1"/>
  <c r="F27" i="8"/>
  <c r="B6079" i="106" s="1"/>
  <c r="D6079" i="106" s="1"/>
  <c r="D6080" i="106"/>
  <c r="B6081" i="106"/>
  <c r="D6081" i="106" s="1"/>
  <c r="B6082" i="106"/>
  <c r="D6082" i="106" s="1"/>
  <c r="B6083" i="106"/>
  <c r="D6083" i="106" s="1"/>
  <c r="B6084" i="106"/>
  <c r="D6084" i="106" s="1"/>
  <c r="B6085" i="106"/>
  <c r="D6085" i="106" s="1"/>
  <c r="B6086" i="106"/>
  <c r="D6086" i="106" s="1"/>
  <c r="B6087" i="106"/>
  <c r="D6087" i="106" s="1"/>
  <c r="B6088" i="106"/>
  <c r="D6088" i="106" s="1"/>
  <c r="B6089" i="106"/>
  <c r="D6089" i="106" s="1"/>
  <c r="B6090" i="106"/>
  <c r="D6090" i="106" s="1"/>
  <c r="B6091" i="106"/>
  <c r="D6091" i="106" s="1"/>
  <c r="B6092" i="106"/>
  <c r="D6092" i="106" s="1"/>
  <c r="B6093" i="106"/>
  <c r="D6093" i="106" s="1"/>
  <c r="B6094" i="106"/>
  <c r="D6094" i="106" s="1"/>
  <c r="B6095" i="106"/>
  <c r="D6095" i="106" s="1"/>
  <c r="B6096" i="106"/>
  <c r="D6096" i="106" s="1"/>
  <c r="B6097" i="106"/>
  <c r="D6097" i="106" s="1"/>
  <c r="B6098" i="106"/>
  <c r="D6098" i="106" s="1"/>
  <c r="B6099" i="106"/>
  <c r="D6099" i="106" s="1"/>
  <c r="B6100" i="106"/>
  <c r="D6100" i="106" s="1"/>
  <c r="B6101" i="106"/>
  <c r="D6101" i="106" s="1"/>
  <c r="B6102" i="106"/>
  <c r="D6102" i="106" s="1"/>
  <c r="A6103" i="106"/>
  <c r="B6103" i="106"/>
  <c r="D6103" i="106" s="1"/>
  <c r="B6104" i="106"/>
  <c r="D6104" i="106" s="1"/>
  <c r="B6105" i="106"/>
  <c r="D6105" i="106" s="1"/>
  <c r="B6106" i="106"/>
  <c r="D6106" i="106" s="1"/>
  <c r="B6107" i="106"/>
  <c r="D6107" i="106" s="1"/>
  <c r="B6108" i="106"/>
  <c r="D6108" i="106" s="1"/>
  <c r="B6109" i="106"/>
  <c r="D6109" i="106" s="1"/>
  <c r="B6110" i="106"/>
  <c r="D6110" i="106" s="1"/>
  <c r="B6111" i="106"/>
  <c r="D6111" i="106" s="1"/>
  <c r="B6112" i="106"/>
  <c r="D6112" i="106" s="1"/>
  <c r="B6113" i="106"/>
  <c r="D6113" i="106" s="1"/>
  <c r="B6114" i="106"/>
  <c r="D6114" i="106" s="1"/>
  <c r="B6115" i="106"/>
  <c r="D6115" i="106" s="1"/>
  <c r="B6116" i="106"/>
  <c r="D6116" i="106" s="1"/>
  <c r="B6117" i="106"/>
  <c r="D6117" i="106" s="1"/>
  <c r="B6118" i="106"/>
  <c r="D6118" i="106" s="1"/>
  <c r="B6119" i="106"/>
  <c r="D6119" i="106" s="1"/>
  <c r="B6120" i="106"/>
  <c r="D6120" i="106" s="1"/>
  <c r="B6121" i="106"/>
  <c r="D6121" i="106" s="1"/>
  <c r="B6122" i="106"/>
  <c r="D6122" i="106" s="1"/>
  <c r="B6123" i="106"/>
  <c r="D6123" i="106" s="1"/>
  <c r="J13" i="3"/>
  <c r="B6124" i="106" s="1"/>
  <c r="D6124" i="106" s="1"/>
  <c r="B6125" i="106"/>
  <c r="D6125" i="106" s="1"/>
  <c r="B6126" i="106"/>
  <c r="D6126" i="106" s="1"/>
  <c r="B6127" i="106"/>
  <c r="D6127" i="106" s="1"/>
  <c r="B6128" i="106"/>
  <c r="D6128" i="106" s="1"/>
  <c r="B6129" i="106"/>
  <c r="D6129" i="106" s="1"/>
  <c r="B6130" i="106"/>
  <c r="D6130" i="106" s="1"/>
  <c r="B6131" i="106"/>
  <c r="D6131" i="106" s="1"/>
  <c r="B6132" i="106"/>
  <c r="D6132" i="106" s="1"/>
  <c r="B6133" i="106"/>
  <c r="D6133" i="106" s="1"/>
  <c r="B6134" i="106"/>
  <c r="D6134" i="106" s="1"/>
  <c r="B6135" i="106"/>
  <c r="D6135" i="106" s="1"/>
  <c r="B6136" i="106"/>
  <c r="D6136" i="106" s="1"/>
  <c r="B6137" i="106"/>
  <c r="D6137" i="106" s="1"/>
  <c r="B6138" i="106"/>
  <c r="D6138" i="106" s="1"/>
  <c r="B6139" i="106"/>
  <c r="D6139" i="106" s="1"/>
  <c r="B6140" i="106"/>
  <c r="D6140" i="106" s="1"/>
  <c r="B6141" i="106"/>
  <c r="D6141" i="106" s="1"/>
  <c r="B6142" i="106"/>
  <c r="D6142" i="106" s="1"/>
  <c r="B6143" i="106"/>
  <c r="D6143" i="106" s="1"/>
  <c r="B6144" i="106"/>
  <c r="D6144" i="106" s="1"/>
  <c r="B6145" i="106"/>
  <c r="D6145" i="106" s="1"/>
  <c r="B6146" i="106"/>
  <c r="D6146" i="106" s="1"/>
  <c r="B6147" i="106"/>
  <c r="D6147" i="106" s="1"/>
  <c r="B6148" i="106"/>
  <c r="D6148" i="106" s="1"/>
  <c r="B6149" i="106"/>
  <c r="D6149" i="106" s="1"/>
  <c r="B6150" i="106"/>
  <c r="D6150" i="106" s="1"/>
  <c r="B6151" i="106"/>
  <c r="D6151" i="106" s="1"/>
  <c r="B6152" i="106"/>
  <c r="D6152" i="106" s="1"/>
  <c r="B6153" i="106"/>
  <c r="D6153" i="106" s="1"/>
  <c r="B6154" i="106"/>
  <c r="D6154" i="106" s="1"/>
  <c r="B6155" i="106"/>
  <c r="D6155" i="106" s="1"/>
  <c r="B6156" i="106"/>
  <c r="D6156" i="106" s="1"/>
  <c r="B6157" i="106"/>
  <c r="D6157" i="106" s="1"/>
  <c r="B6158" i="106"/>
  <c r="D6158" i="106" s="1"/>
  <c r="B6159" i="106"/>
  <c r="D6159" i="106" s="1"/>
  <c r="B6160" i="106"/>
  <c r="D6160" i="106" s="1"/>
  <c r="B6161" i="106"/>
  <c r="D6161" i="106" s="1"/>
  <c r="B6162" i="106"/>
  <c r="D6162" i="106" s="1"/>
  <c r="B6163" i="106"/>
  <c r="D6163" i="106" s="1"/>
  <c r="B6164" i="106"/>
  <c r="D6164" i="106" s="1"/>
  <c r="B6165" i="106"/>
  <c r="D6165" i="106" s="1"/>
  <c r="B6166" i="106"/>
  <c r="D6166" i="106" s="1"/>
  <c r="B6167" i="106"/>
  <c r="D6167" i="106" s="1"/>
  <c r="B6168" i="106"/>
  <c r="D6168" i="106" s="1"/>
  <c r="B6169" i="106"/>
  <c r="D6169" i="106" s="1"/>
  <c r="B6170" i="106"/>
  <c r="D6170" i="106" s="1"/>
  <c r="B6171" i="106"/>
  <c r="D6171" i="106" s="1"/>
  <c r="B6172" i="106"/>
  <c r="D6172" i="106" s="1"/>
  <c r="B6173" i="106"/>
  <c r="D6173" i="106" s="1"/>
  <c r="B6174" i="106"/>
  <c r="D6174" i="106" s="1"/>
  <c r="B6175" i="106"/>
  <c r="D6175" i="106" s="1"/>
  <c r="B6176" i="106"/>
  <c r="D6176" i="106" s="1"/>
  <c r="B6177" i="106"/>
  <c r="D6177" i="106" s="1"/>
  <c r="B6178" i="106"/>
  <c r="D6178" i="106" s="1"/>
  <c r="B6179" i="106"/>
  <c r="D6179" i="106" s="1"/>
  <c r="B6180" i="106"/>
  <c r="D6180" i="106" s="1"/>
  <c r="B6181" i="106"/>
  <c r="D6181" i="106" s="1"/>
  <c r="B6182" i="106"/>
  <c r="D6182" i="106" s="1"/>
  <c r="B6183" i="106"/>
  <c r="D6183" i="106" s="1"/>
  <c r="B6184" i="106"/>
  <c r="D6184" i="106" s="1"/>
  <c r="B6185" i="106"/>
  <c r="D6185" i="106" s="1"/>
  <c r="B6186" i="106"/>
  <c r="D6186" i="106" s="1"/>
  <c r="B6187" i="106"/>
  <c r="D6187" i="106" s="1"/>
  <c r="B6188" i="106"/>
  <c r="D6188" i="106" s="1"/>
  <c r="B6189" i="106"/>
  <c r="D6189" i="106" s="1"/>
  <c r="B6190" i="106"/>
  <c r="D6190" i="106" s="1"/>
  <c r="J34" i="3"/>
  <c r="B6191" i="106" s="1"/>
  <c r="D6191" i="106" s="1"/>
  <c r="D6192" i="106"/>
  <c r="D6193" i="106"/>
  <c r="D6194" i="106"/>
  <c r="D6195" i="106"/>
  <c r="D6196" i="106"/>
  <c r="D6197" i="106"/>
  <c r="D6198" i="106"/>
  <c r="D6199" i="106"/>
  <c r="D6200" i="106"/>
  <c r="D6201" i="106"/>
  <c r="D6202" i="106"/>
  <c r="D6203" i="106"/>
  <c r="D6204" i="106"/>
  <c r="D6205" i="106"/>
  <c r="D6206" i="106"/>
  <c r="D6207" i="106"/>
  <c r="D6208" i="106"/>
  <c r="D6209" i="106"/>
  <c r="D6210" i="106"/>
  <c r="D6211" i="106"/>
  <c r="D6212" i="106"/>
  <c r="D6213" i="106"/>
  <c r="B6214" i="106"/>
  <c r="D6214" i="106" s="1"/>
  <c r="B6215" i="106"/>
  <c r="D6215" i="106" s="1"/>
  <c r="B6217" i="106"/>
  <c r="D6217" i="106" s="1"/>
  <c r="B6218" i="106"/>
  <c r="D6218" i="106" s="1"/>
  <c r="B6219" i="106"/>
  <c r="D6219" i="106" s="1"/>
  <c r="B6224" i="106"/>
  <c r="D6224" i="106" s="1"/>
  <c r="J18" i="4"/>
  <c r="B6228" i="106" s="1"/>
  <c r="D6228" i="106" s="1"/>
  <c r="B6231" i="106"/>
  <c r="D6231" i="106" s="1"/>
  <c r="B6232" i="106"/>
  <c r="D6232" i="106" s="1"/>
  <c r="B6233" i="106"/>
  <c r="D6233" i="106" s="1"/>
  <c r="B6234" i="106"/>
  <c r="D6234" i="106" s="1"/>
  <c r="B6235" i="106"/>
  <c r="D6235" i="106" s="1"/>
  <c r="B6236" i="106"/>
  <c r="D6236" i="106" s="1"/>
  <c r="B6237" i="106"/>
  <c r="D6237" i="106" s="1"/>
  <c r="J44" i="4"/>
  <c r="B6238" i="106"/>
  <c r="D6238" i="106" s="1"/>
  <c r="B6239" i="106"/>
  <c r="D6239" i="106" s="1"/>
  <c r="B6240" i="106"/>
  <c r="D6240" i="106" s="1"/>
  <c r="B6241" i="106"/>
  <c r="D6241" i="106" s="1"/>
  <c r="B6242" i="106"/>
  <c r="D6242" i="106" s="1"/>
  <c r="B6243" i="106"/>
  <c r="D6243" i="106" s="1"/>
  <c r="B6244" i="106"/>
  <c r="D6244" i="106" s="1"/>
  <c r="B6245" i="106"/>
  <c r="D6245" i="106" s="1"/>
  <c r="B6246" i="106"/>
  <c r="D6246" i="106" s="1"/>
  <c r="B6247" i="106"/>
  <c r="D6247" i="106" s="1"/>
  <c r="B6248" i="106"/>
  <c r="D6248" i="106" s="1"/>
  <c r="B6249" i="106"/>
  <c r="D6249" i="106" s="1"/>
  <c r="B6250" i="106"/>
  <c r="D6250" i="106" s="1"/>
  <c r="B6251" i="106"/>
  <c r="D6251" i="106" s="1"/>
  <c r="B6252" i="106"/>
  <c r="D6252" i="106" s="1"/>
  <c r="B6253" i="106"/>
  <c r="D6253" i="106" s="1"/>
  <c r="B6254" i="106"/>
  <c r="D6254" i="106" s="1"/>
  <c r="B6255" i="106"/>
  <c r="D6255" i="106" s="1"/>
  <c r="B6256" i="106"/>
  <c r="D6256" i="106" s="1"/>
  <c r="B6257" i="106"/>
  <c r="D6257" i="106" s="1"/>
  <c r="B6258" i="106"/>
  <c r="D6258" i="106" s="1"/>
  <c r="B6259" i="106"/>
  <c r="D6259" i="106" s="1"/>
  <c r="B6260" i="106"/>
  <c r="D6260" i="106" s="1"/>
  <c r="J76" i="4"/>
  <c r="B6261" i="106"/>
  <c r="D6261" i="106" s="1"/>
  <c r="J77" i="4"/>
  <c r="B6262" i="106" s="1"/>
  <c r="D6262" i="106" s="1"/>
  <c r="B6264" i="106"/>
  <c r="D6264" i="106" s="1"/>
  <c r="B6265" i="106"/>
  <c r="D6265" i="106" s="1"/>
  <c r="B6285" i="106"/>
  <c r="D6285" i="106" s="1"/>
  <c r="B6286" i="106"/>
  <c r="D6286" i="106" s="1"/>
  <c r="B6287" i="106"/>
  <c r="D6287" i="106" s="1"/>
  <c r="B6288" i="106"/>
  <c r="D6288" i="106" s="1"/>
  <c r="B6289" i="106"/>
  <c r="D6289" i="106" s="1"/>
  <c r="B6290" i="106"/>
  <c r="D6290" i="106" s="1"/>
  <c r="B6291" i="106"/>
  <c r="D6291" i="106" s="1"/>
  <c r="B6292" i="106"/>
  <c r="D6292" i="106" s="1"/>
  <c r="B6293" i="106"/>
  <c r="D6293" i="106" s="1"/>
  <c r="B6294" i="106"/>
  <c r="D6294" i="106" s="1"/>
  <c r="B6295" i="106"/>
  <c r="D6295" i="106" s="1"/>
  <c r="B6296" i="106"/>
  <c r="D6296" i="106" s="1"/>
  <c r="B6297" i="106"/>
  <c r="D6297" i="106" s="1"/>
  <c r="B6298" i="106"/>
  <c r="D6298" i="106"/>
  <c r="B6299" i="106"/>
  <c r="D6299" i="106" s="1"/>
  <c r="B6300" i="106"/>
  <c r="D6300" i="106"/>
  <c r="B6302" i="106"/>
  <c r="D6302" i="106" s="1"/>
  <c r="B6303" i="106"/>
  <c r="D6303" i="106"/>
  <c r="B6304" i="106"/>
  <c r="D6304" i="106" s="1"/>
  <c r="B6305" i="106"/>
  <c r="D6305" i="106"/>
  <c r="B6307" i="106"/>
  <c r="D6307" i="106" s="1"/>
  <c r="B6308" i="106"/>
  <c r="D6308" i="106"/>
  <c r="B6309" i="106"/>
  <c r="D6309" i="106" s="1"/>
  <c r="B6310" i="106"/>
  <c r="D6310" i="106"/>
  <c r="B6311" i="106"/>
  <c r="D6311" i="106" s="1"/>
  <c r="B6312" i="106"/>
  <c r="D6312" i="106"/>
  <c r="B6313" i="106"/>
  <c r="D6313" i="106" s="1"/>
  <c r="B6314" i="106"/>
  <c r="D6314" i="106"/>
  <c r="B6315" i="106"/>
  <c r="D6315" i="106"/>
  <c r="B6316" i="106"/>
  <c r="D6316" i="106"/>
  <c r="B6317" i="106"/>
  <c r="D6317" i="106"/>
  <c r="B6319" i="106"/>
  <c r="D6319" i="106"/>
  <c r="B6320" i="106"/>
  <c r="D6320" i="106"/>
  <c r="B6321" i="106"/>
  <c r="D6321" i="106"/>
  <c r="B6322" i="106"/>
  <c r="D6322" i="106"/>
  <c r="B6323" i="106"/>
  <c r="D6323" i="106"/>
  <c r="B6324" i="106"/>
  <c r="D6324" i="106"/>
  <c r="B6325" i="106"/>
  <c r="D6325" i="106"/>
  <c r="B6326" i="106"/>
  <c r="D6326" i="106"/>
  <c r="B6327" i="106"/>
  <c r="D6327" i="106"/>
  <c r="B6328" i="106"/>
  <c r="D6328" i="106"/>
  <c r="B6329" i="106"/>
  <c r="D6329" i="106"/>
  <c r="B6330" i="106"/>
  <c r="D6330" i="106"/>
  <c r="B6331" i="106"/>
  <c r="D6331" i="106"/>
  <c r="B6332" i="106"/>
  <c r="D6332" i="106"/>
  <c r="B6333" i="106"/>
  <c r="D6333" i="106"/>
  <c r="B6334" i="106"/>
  <c r="D6334" i="106"/>
  <c r="B6335" i="106"/>
  <c r="D6335" i="106"/>
  <c r="B6336" i="106"/>
  <c r="D6336" i="106"/>
  <c r="B6337" i="106"/>
  <c r="D6337" i="106"/>
  <c r="B6338" i="106"/>
  <c r="D6338" i="106"/>
  <c r="B6339" i="106"/>
  <c r="D6339" i="106"/>
  <c r="B6340" i="106"/>
  <c r="D6340" i="106"/>
  <c r="B6341" i="106"/>
  <c r="D6341" i="106"/>
  <c r="B6342" i="106"/>
  <c r="D6342" i="106"/>
  <c r="B6343" i="106"/>
  <c r="D6343" i="106"/>
  <c r="B6344" i="106"/>
  <c r="D6344" i="106"/>
  <c r="B6345" i="106"/>
  <c r="D6345" i="106"/>
  <c r="B6346" i="106"/>
  <c r="D6346" i="106"/>
  <c r="B6347" i="106"/>
  <c r="D6347" i="106"/>
  <c r="B6348" i="106"/>
  <c r="D6348" i="106"/>
  <c r="B6349" i="106"/>
  <c r="D6349" i="106"/>
  <c r="B6350" i="106"/>
  <c r="D6350" i="106"/>
  <c r="B6353" i="106"/>
  <c r="D6353" i="106"/>
  <c r="B6354" i="106"/>
  <c r="D6354" i="106"/>
  <c r="B6355" i="106"/>
  <c r="D6355" i="106"/>
  <c r="B6356" i="106"/>
  <c r="D6356" i="106"/>
  <c r="B6358" i="106"/>
  <c r="D6358" i="106"/>
  <c r="B6359" i="106"/>
  <c r="D6359" i="106"/>
  <c r="B6360" i="106"/>
  <c r="D6360" i="106"/>
  <c r="B6361" i="106"/>
  <c r="D6361" i="106"/>
  <c r="B6362" i="106"/>
  <c r="D6362" i="106"/>
  <c r="B6363" i="106"/>
  <c r="D6363" i="106"/>
  <c r="B6364" i="106"/>
  <c r="D6364" i="106"/>
  <c r="B6365" i="106"/>
  <c r="D6365" i="106"/>
  <c r="B6366" i="106"/>
  <c r="D6366" i="106"/>
  <c r="B6367" i="106"/>
  <c r="D6367" i="106"/>
  <c r="B6368" i="106"/>
  <c r="D6368" i="106"/>
  <c r="B6369" i="106"/>
  <c r="D6369" i="106"/>
  <c r="B6370" i="106"/>
  <c r="D6370" i="106"/>
  <c r="B6371" i="106"/>
  <c r="D6371" i="106"/>
  <c r="B6372" i="106"/>
  <c r="D6372" i="106" s="1"/>
  <c r="B6373" i="106"/>
  <c r="D6373" i="106"/>
  <c r="B6374" i="106"/>
  <c r="D6374" i="106" s="1"/>
  <c r="B6375" i="106"/>
  <c r="D6375" i="106"/>
  <c r="B6376" i="106"/>
  <c r="D6376" i="106" s="1"/>
  <c r="B6377" i="106"/>
  <c r="D6377" i="106"/>
  <c r="B6378" i="106"/>
  <c r="D6378" i="106" s="1"/>
  <c r="B6379" i="106"/>
  <c r="D6379" i="106"/>
  <c r="B6380" i="106"/>
  <c r="D6380" i="106" s="1"/>
  <c r="B6381" i="106"/>
  <c r="D6381" i="106"/>
  <c r="B6382" i="106"/>
  <c r="D6382" i="106" s="1"/>
  <c r="B6383" i="106"/>
  <c r="D6383" i="106"/>
  <c r="B6384" i="106"/>
  <c r="D6384" i="106" s="1"/>
  <c r="B6385" i="106"/>
  <c r="D6385" i="106"/>
  <c r="B6386" i="106"/>
  <c r="D6386" i="106" s="1"/>
  <c r="B6387" i="106"/>
  <c r="D6387" i="106"/>
  <c r="B6388" i="106"/>
  <c r="D6388" i="106" s="1"/>
  <c r="B6389" i="106"/>
  <c r="D6389" i="106"/>
  <c r="B6390" i="106"/>
  <c r="D6390" i="106" s="1"/>
  <c r="B6391" i="106"/>
  <c r="D6391" i="106"/>
  <c r="B6392" i="106"/>
  <c r="D6392" i="106" s="1"/>
  <c r="B6393" i="106"/>
  <c r="D6393" i="106"/>
  <c r="B6394" i="106"/>
  <c r="D6394" i="106" s="1"/>
  <c r="B6395" i="106"/>
  <c r="D6395" i="106"/>
  <c r="B6398" i="106"/>
  <c r="D6398" i="106" s="1"/>
  <c r="B6399" i="106"/>
  <c r="D6399" i="106"/>
  <c r="B6401" i="106"/>
  <c r="D6401" i="106" s="1"/>
  <c r="B6402" i="106"/>
  <c r="D6402" i="106"/>
  <c r="B6403" i="106"/>
  <c r="D6403" i="106" s="1"/>
  <c r="B6404" i="106"/>
  <c r="D6404" i="106"/>
  <c r="B6405" i="106"/>
  <c r="D6405" i="106" s="1"/>
  <c r="B6406" i="106"/>
  <c r="D6406" i="106"/>
  <c r="B6407" i="106"/>
  <c r="D6407" i="106" s="1"/>
  <c r="B6408" i="106"/>
  <c r="D6408" i="106"/>
  <c r="B6410" i="106"/>
  <c r="D6410" i="106" s="1"/>
  <c r="B6411" i="106"/>
  <c r="D6411" i="106"/>
  <c r="B6412" i="106"/>
  <c r="D6412" i="106" s="1"/>
  <c r="B6413" i="106"/>
  <c r="D6413" i="106"/>
  <c r="B6414" i="106"/>
  <c r="D6414" i="106" s="1"/>
  <c r="B6415" i="106"/>
  <c r="D6415" i="106"/>
  <c r="D6416" i="106"/>
  <c r="D6417" i="106"/>
  <c r="D6418" i="106"/>
  <c r="D6419" i="106"/>
  <c r="D6420" i="106"/>
  <c r="D6421" i="106"/>
  <c r="D6422" i="106"/>
  <c r="D6423" i="106"/>
  <c r="D6424" i="106"/>
  <c r="D6425" i="106"/>
  <c r="D6426" i="106"/>
  <c r="D6427" i="106"/>
  <c r="D6428" i="106"/>
  <c r="D6429" i="106"/>
  <c r="D6430" i="106"/>
  <c r="D6431" i="106"/>
  <c r="D6432" i="106"/>
  <c r="D6433" i="106"/>
  <c r="D6434" i="106"/>
  <c r="D6435" i="106"/>
  <c r="D6436" i="106"/>
  <c r="D6437" i="106"/>
  <c r="D6438" i="106"/>
  <c r="D6439" i="106"/>
  <c r="D6440" i="106"/>
  <c r="D6441" i="106"/>
  <c r="D6442" i="106"/>
  <c r="D6443" i="106"/>
  <c r="D6444" i="106"/>
  <c r="D6445" i="106"/>
  <c r="D6446" i="106"/>
  <c r="D6447" i="106"/>
  <c r="D6448" i="106"/>
  <c r="D6449" i="106"/>
  <c r="D6450" i="106"/>
  <c r="D6451" i="106"/>
  <c r="D6452" i="106"/>
  <c r="D6453" i="106"/>
  <c r="D6454" i="106"/>
  <c r="D6455" i="106"/>
  <c r="D6456" i="106"/>
  <c r="D6457" i="106"/>
  <c r="D6458" i="106"/>
  <c r="D6459" i="106"/>
  <c r="D6460" i="106"/>
  <c r="D6461" i="106"/>
  <c r="D6462" i="106"/>
  <c r="D6463" i="106"/>
  <c r="D6464" i="106"/>
  <c r="D6465" i="106"/>
  <c r="D6466" i="106"/>
  <c r="D6467" i="106"/>
  <c r="D6468" i="106"/>
  <c r="D6469" i="106"/>
  <c r="D6470" i="106"/>
  <c r="D6471" i="106"/>
  <c r="D6472" i="106"/>
  <c r="D6473" i="106"/>
  <c r="D6474" i="106"/>
  <c r="D6475" i="106"/>
  <c r="D6476" i="106"/>
  <c r="D6477" i="106"/>
  <c r="D6478" i="106"/>
  <c r="D6479" i="106"/>
  <c r="D6480" i="106"/>
  <c r="D6481" i="106"/>
  <c r="D6482" i="106"/>
  <c r="D6483" i="106"/>
  <c r="D6484" i="106"/>
  <c r="D6485" i="106"/>
  <c r="D6486" i="106"/>
  <c r="D6487" i="106"/>
  <c r="D6488" i="106"/>
  <c r="D6489" i="106"/>
  <c r="D6490" i="106"/>
  <c r="D6491" i="106"/>
  <c r="D6492" i="106"/>
  <c r="D6493" i="106"/>
  <c r="D6494" i="106"/>
  <c r="D6495" i="106"/>
  <c r="D6496" i="106"/>
  <c r="D6497" i="106"/>
  <c r="D6498" i="106"/>
  <c r="D6499" i="106"/>
  <c r="D6500" i="106"/>
  <c r="D6501" i="106"/>
  <c r="D6502" i="106"/>
  <c r="D6503" i="106"/>
  <c r="D6504" i="106"/>
  <c r="D6505" i="106"/>
  <c r="D6506" i="106"/>
  <c r="D6507" i="106"/>
  <c r="D6508" i="106"/>
  <c r="D6509" i="106"/>
  <c r="D6510" i="106"/>
  <c r="D6511" i="106"/>
  <c r="D6512" i="106"/>
  <c r="D6513" i="106"/>
  <c r="D6514" i="106"/>
  <c r="D6515" i="106"/>
  <c r="D6516" i="106"/>
  <c r="D6517" i="106"/>
  <c r="D6518" i="106"/>
  <c r="D6519" i="106"/>
  <c r="D6520" i="106"/>
  <c r="D6521" i="106"/>
  <c r="D6522" i="106"/>
  <c r="D6523" i="106"/>
  <c r="D6524" i="106"/>
  <c r="D6525" i="106"/>
  <c r="D6526" i="106"/>
  <c r="D6527" i="106"/>
  <c r="D6528" i="106"/>
  <c r="D6529" i="106"/>
  <c r="D6530" i="106"/>
  <c r="D6531" i="106"/>
  <c r="D6532" i="106"/>
  <c r="D6533" i="106"/>
  <c r="D6534" i="106"/>
  <c r="D6535" i="106"/>
  <c r="D6536" i="106"/>
  <c r="D6537" i="106"/>
  <c r="D6538" i="106"/>
  <c r="D6539" i="106"/>
  <c r="D6540" i="106"/>
  <c r="D6541" i="106"/>
  <c r="D6542" i="106"/>
  <c r="D6543" i="106"/>
  <c r="D6544" i="106"/>
  <c r="D6545" i="106"/>
  <c r="D6546" i="106"/>
  <c r="D6547" i="106"/>
  <c r="D6548" i="106"/>
  <c r="D6549" i="106"/>
  <c r="D6550" i="106"/>
  <c r="D6551" i="106"/>
  <c r="D6552" i="106"/>
  <c r="D6553" i="106"/>
  <c r="D6554" i="106"/>
  <c r="D6555" i="106"/>
  <c r="D6556" i="106"/>
  <c r="D6557" i="106"/>
  <c r="D6558" i="106"/>
  <c r="D6559" i="106"/>
  <c r="D6560" i="106"/>
  <c r="D6561" i="106"/>
  <c r="D6562" i="106"/>
  <c r="D6563" i="106"/>
  <c r="D6564" i="106"/>
  <c r="D6565" i="106"/>
  <c r="D6566" i="106"/>
  <c r="D6567" i="106"/>
  <c r="D6568" i="106"/>
  <c r="D6569" i="106"/>
  <c r="D6570" i="106"/>
  <c r="D6571" i="106"/>
  <c r="D6572" i="106"/>
  <c r="D6573" i="106"/>
  <c r="D6574" i="106"/>
  <c r="D6575" i="106"/>
  <c r="D6576" i="106"/>
  <c r="D6577" i="106"/>
  <c r="D6578" i="106"/>
  <c r="D6579" i="106"/>
  <c r="D6580" i="106"/>
  <c r="D6581" i="106"/>
  <c r="D6582" i="106"/>
  <c r="D6583" i="106"/>
  <c r="D6584" i="106"/>
  <c r="D6585" i="106"/>
  <c r="D6586" i="106"/>
  <c r="D6587" i="106"/>
  <c r="D6588" i="106"/>
  <c r="D6589" i="106"/>
  <c r="D6590" i="106"/>
  <c r="D6591" i="106"/>
  <c r="D6592" i="106"/>
  <c r="D6593" i="106"/>
  <c r="D6594" i="106"/>
  <c r="D6595" i="106"/>
  <c r="D6596" i="106"/>
  <c r="D6597" i="106"/>
  <c r="D6598" i="106"/>
  <c r="D6599" i="106"/>
  <c r="D6600" i="106"/>
  <c r="D6601" i="106"/>
  <c r="D6602" i="106"/>
  <c r="D6603" i="106"/>
  <c r="D6604" i="106"/>
  <c r="D6605" i="106"/>
  <c r="D6606" i="106"/>
  <c r="D6607" i="106"/>
  <c r="D6608" i="106"/>
  <c r="D6609" i="106"/>
  <c r="D6610" i="106"/>
  <c r="D6611" i="106"/>
  <c r="D6612" i="106"/>
  <c r="D6613" i="106"/>
  <c r="B6614" i="106"/>
  <c r="D6614" i="106"/>
  <c r="B6615" i="106"/>
  <c r="D6615" i="106" s="1"/>
  <c r="B6616" i="106"/>
  <c r="D6616" i="106"/>
  <c r="B6617" i="106"/>
  <c r="D6617" i="106" s="1"/>
  <c r="B6618" i="106"/>
  <c r="D6618" i="106"/>
  <c r="B6619" i="106"/>
  <c r="D6619" i="106" s="1"/>
  <c r="B6620" i="106"/>
  <c r="D6620" i="106"/>
  <c r="B6621" i="106"/>
  <c r="D6621" i="106" s="1"/>
  <c r="B6622" i="106"/>
  <c r="D6622" i="106"/>
  <c r="B6623" i="106"/>
  <c r="D6623" i="106" s="1"/>
  <c r="B6624" i="106"/>
  <c r="D6624" i="106"/>
  <c r="B6625" i="106"/>
  <c r="D6625" i="106" s="1"/>
  <c r="B6626" i="106"/>
  <c r="D6626" i="106"/>
  <c r="B6627" i="106"/>
  <c r="D6627" i="106" s="1"/>
  <c r="B6628" i="106"/>
  <c r="D6628" i="106"/>
  <c r="B6629" i="106"/>
  <c r="D6629" i="106" s="1"/>
  <c r="B6630" i="106"/>
  <c r="D6630" i="106"/>
  <c r="B6631" i="106"/>
  <c r="D6631" i="106" s="1"/>
  <c r="B6632" i="106"/>
  <c r="D6632" i="106"/>
  <c r="B6633" i="106"/>
  <c r="D6633" i="106" s="1"/>
  <c r="B6634" i="106"/>
  <c r="D6634" i="106"/>
  <c r="B6635" i="106"/>
  <c r="D6635" i="106" s="1"/>
  <c r="B6636" i="106"/>
  <c r="D6636" i="106"/>
  <c r="B6637" i="106"/>
  <c r="D6637" i="106" s="1"/>
  <c r="B6638" i="106"/>
  <c r="D6638" i="106"/>
  <c r="B6639" i="106"/>
  <c r="D6639" i="106" s="1"/>
  <c r="B6640" i="106"/>
  <c r="D6640" i="106"/>
  <c r="B6641" i="106"/>
  <c r="D6641" i="106" s="1"/>
  <c r="B6642" i="106"/>
  <c r="D6642" i="106"/>
  <c r="B6643" i="106"/>
  <c r="D6643" i="106" s="1"/>
  <c r="B6644" i="106"/>
  <c r="D6644" i="106"/>
  <c r="B6645" i="106"/>
  <c r="D6645" i="106" s="1"/>
  <c r="B6646" i="106"/>
  <c r="D6646" i="106"/>
  <c r="B6647" i="106"/>
  <c r="D6647" i="106" s="1"/>
  <c r="B6648" i="106"/>
  <c r="D6648" i="106"/>
  <c r="B6649" i="106"/>
  <c r="D6649" i="106" s="1"/>
  <c r="B6650" i="106"/>
  <c r="D6650" i="106"/>
  <c r="B6651" i="106"/>
  <c r="D6651" i="106" s="1"/>
  <c r="B6652" i="106"/>
  <c r="D6652" i="106"/>
  <c r="B6653" i="106"/>
  <c r="D6653" i="106" s="1"/>
  <c r="B6654" i="106"/>
  <c r="D6654" i="106"/>
  <c r="B6655" i="106"/>
  <c r="D6655" i="106" s="1"/>
  <c r="B6656" i="106"/>
  <c r="D6656" i="106"/>
  <c r="B6657" i="106"/>
  <c r="D6657" i="106" s="1"/>
  <c r="B6658" i="106"/>
  <c r="D6658" i="106"/>
  <c r="B6659" i="106"/>
  <c r="D6659" i="106" s="1"/>
  <c r="B6660" i="106"/>
  <c r="D6660" i="106"/>
  <c r="B6661" i="106"/>
  <c r="D6661" i="106" s="1"/>
  <c r="B6662" i="106"/>
  <c r="D6662" i="106"/>
  <c r="B6663" i="106"/>
  <c r="D6663" i="106" s="1"/>
  <c r="B6664" i="106"/>
  <c r="D6664" i="106"/>
  <c r="B6665" i="106"/>
  <c r="D6665" i="106" s="1"/>
  <c r="B6666" i="106"/>
  <c r="D6666" i="106"/>
  <c r="B6667" i="106"/>
  <c r="D6667" i="106" s="1"/>
  <c r="B6668" i="106"/>
  <c r="D6668" i="106"/>
  <c r="B6669" i="106"/>
  <c r="D6669" i="106" s="1"/>
  <c r="B6670" i="106"/>
  <c r="D6670" i="106"/>
  <c r="B6671" i="106"/>
  <c r="D6671" i="106" s="1"/>
  <c r="B6672" i="106"/>
  <c r="D6672" i="106"/>
  <c r="B6673" i="106"/>
  <c r="D6673" i="106" s="1"/>
  <c r="B6674" i="106"/>
  <c r="D6674" i="106"/>
  <c r="B6675" i="106"/>
  <c r="D6675" i="106" s="1"/>
  <c r="B6676" i="106"/>
  <c r="D6676" i="106"/>
  <c r="B6677" i="106"/>
  <c r="D6677" i="106" s="1"/>
  <c r="B6678" i="106"/>
  <c r="D6678" i="106"/>
  <c r="B6679" i="106"/>
  <c r="D6679" i="106" s="1"/>
  <c r="B6680" i="106"/>
  <c r="D6680" i="106"/>
  <c r="B6681" i="106"/>
  <c r="D6681" i="106" s="1"/>
  <c r="B6682" i="106"/>
  <c r="D6682" i="106"/>
  <c r="B6683" i="106"/>
  <c r="D6683" i="106" s="1"/>
  <c r="B6684" i="106"/>
  <c r="D6684" i="106"/>
  <c r="B6685" i="106"/>
  <c r="D6685" i="106" s="1"/>
  <c r="B6686" i="106"/>
  <c r="D6686" i="106"/>
  <c r="B6687" i="106"/>
  <c r="D6687" i="106" s="1"/>
  <c r="B6688" i="106"/>
  <c r="D6688" i="106"/>
  <c r="B6689" i="106"/>
  <c r="D6689" i="106" s="1"/>
  <c r="B6690" i="106"/>
  <c r="D6690" i="106"/>
  <c r="B6691" i="106"/>
  <c r="D6691" i="106" s="1"/>
  <c r="B6692" i="106"/>
  <c r="D6692" i="106"/>
  <c r="B6693" i="106"/>
  <c r="D6693" i="106" s="1"/>
  <c r="B6694" i="106"/>
  <c r="D6694" i="106"/>
  <c r="B6695" i="106"/>
  <c r="D6695" i="106" s="1"/>
  <c r="B6696" i="106"/>
  <c r="D6696" i="106"/>
  <c r="B6697" i="106"/>
  <c r="D6697" i="106" s="1"/>
  <c r="B6698" i="106"/>
  <c r="D6698" i="106"/>
  <c r="B6699" i="106"/>
  <c r="D6699" i="106" s="1"/>
  <c r="B6700" i="106"/>
  <c r="D6700" i="106"/>
  <c r="B6701" i="106"/>
  <c r="D6701" i="106" s="1"/>
  <c r="B6702" i="106"/>
  <c r="D6702" i="106"/>
  <c r="B6703" i="106"/>
  <c r="D6703" i="106" s="1"/>
  <c r="B6704" i="106"/>
  <c r="D6704" i="106"/>
  <c r="B6705" i="106"/>
  <c r="D6705" i="106" s="1"/>
  <c r="B6706" i="106"/>
  <c r="D6706" i="106"/>
  <c r="B6707" i="106"/>
  <c r="D6707" i="106" s="1"/>
  <c r="B6708" i="106"/>
  <c r="D6708" i="106"/>
  <c r="B6709" i="106"/>
  <c r="D6709" i="106" s="1"/>
  <c r="B6710" i="106"/>
  <c r="D6710" i="106"/>
  <c r="B6711" i="106"/>
  <c r="D6711" i="106" s="1"/>
  <c r="B6712" i="106"/>
  <c r="D6712" i="106"/>
  <c r="B6713" i="106"/>
  <c r="D6713" i="106" s="1"/>
  <c r="B6714" i="106"/>
  <c r="D6714" i="106"/>
  <c r="B6715" i="106"/>
  <c r="D6715" i="106" s="1"/>
  <c r="B6716" i="106"/>
  <c r="D6716" i="106"/>
  <c r="B6717" i="106"/>
  <c r="D6717" i="106" s="1"/>
  <c r="B6718" i="106"/>
  <c r="D6718" i="106"/>
  <c r="B6719" i="106"/>
  <c r="D6719" i="106" s="1"/>
  <c r="B6720" i="106"/>
  <c r="D6720" i="106"/>
  <c r="B6721" i="106"/>
  <c r="D6721" i="106" s="1"/>
  <c r="B6722" i="106"/>
  <c r="D6722" i="106"/>
  <c r="B6723" i="106"/>
  <c r="D6723" i="106" s="1"/>
  <c r="B6724" i="106"/>
  <c r="D6724" i="106"/>
  <c r="B6725" i="106"/>
  <c r="D6725" i="106" s="1"/>
  <c r="B6726" i="106"/>
  <c r="D6726" i="106"/>
  <c r="B6727" i="106"/>
  <c r="D6727" i="106" s="1"/>
  <c r="B6728" i="106"/>
  <c r="D6728" i="106"/>
  <c r="B6729" i="106"/>
  <c r="D6729" i="106" s="1"/>
  <c r="B6730" i="106"/>
  <c r="D6730" i="106"/>
  <c r="B6731" i="106"/>
  <c r="D6731" i="106" s="1"/>
  <c r="B6732" i="106"/>
  <c r="D6732" i="106"/>
  <c r="B6733" i="106"/>
  <c r="D6733" i="106" s="1"/>
  <c r="B6734" i="106"/>
  <c r="D6734" i="106"/>
  <c r="B6735" i="106"/>
  <c r="D6735" i="106" s="1"/>
  <c r="B6736" i="106"/>
  <c r="D6736" i="106"/>
  <c r="B6737" i="106"/>
  <c r="D6737" i="106" s="1"/>
  <c r="B6738" i="106"/>
  <c r="D6738" i="106"/>
  <c r="B6739" i="106"/>
  <c r="D6739" i="106" s="1"/>
  <c r="B6740" i="106"/>
  <c r="D6740" i="106"/>
  <c r="B6741" i="106"/>
  <c r="D6741" i="106" s="1"/>
  <c r="B6742" i="106"/>
  <c r="D6742" i="106"/>
  <c r="B6743" i="106"/>
  <c r="D6743" i="106" s="1"/>
  <c r="B6744" i="106"/>
  <c r="D6744" i="106"/>
  <c r="B6745" i="106"/>
  <c r="D6745" i="106"/>
  <c r="B6746" i="106"/>
  <c r="D6746" i="106"/>
  <c r="B6747" i="106"/>
  <c r="D6747" i="106"/>
  <c r="B6748" i="106"/>
  <c r="D6748" i="106"/>
  <c r="B6749" i="106"/>
  <c r="D6749" i="106"/>
  <c r="B6750" i="106"/>
  <c r="D6750" i="106"/>
  <c r="B6751" i="106"/>
  <c r="D6751" i="106"/>
  <c r="B6752" i="106"/>
  <c r="D6752" i="106"/>
  <c r="B6753" i="106"/>
  <c r="D6753" i="106"/>
  <c r="B6754" i="106"/>
  <c r="D6754" i="106"/>
  <c r="B6755" i="106"/>
  <c r="D6755" i="106"/>
  <c r="B6756" i="106"/>
  <c r="D6756" i="106"/>
  <c r="B6757" i="106"/>
  <c r="D6757" i="106"/>
  <c r="B6758" i="106"/>
  <c r="D6758" i="106"/>
  <c r="B6759" i="106"/>
  <c r="D6759" i="106"/>
  <c r="B6760" i="106"/>
  <c r="D6760" i="106"/>
  <c r="B6761" i="106"/>
  <c r="D6761" i="106"/>
  <c r="B6762" i="106"/>
  <c r="D6762" i="106"/>
  <c r="B6763" i="106"/>
  <c r="D6763" i="106"/>
  <c r="B6764" i="106"/>
  <c r="D6764" i="106"/>
  <c r="B6765" i="106"/>
  <c r="D6765" i="106"/>
  <c r="B6766" i="106"/>
  <c r="D6766" i="106"/>
  <c r="B6767" i="106"/>
  <c r="D6767" i="106"/>
  <c r="B6768" i="106"/>
  <c r="D6768" i="106"/>
  <c r="B6769" i="106"/>
  <c r="D6769" i="106"/>
  <c r="B6770" i="106"/>
  <c r="D6770" i="106"/>
  <c r="B6771" i="106"/>
  <c r="D6771" i="106"/>
  <c r="B6772" i="106"/>
  <c r="D6772" i="106"/>
  <c r="B6773" i="106"/>
  <c r="D6773" i="106"/>
  <c r="B6774" i="106"/>
  <c r="D6774" i="106"/>
  <c r="B6775" i="106"/>
  <c r="D6775" i="106"/>
  <c r="B6776" i="106"/>
  <c r="D6776" i="106"/>
  <c r="B6777" i="106"/>
  <c r="D6777" i="106"/>
  <c r="B6778" i="106"/>
  <c r="D6778" i="106"/>
  <c r="B6779" i="106"/>
  <c r="D6779" i="106"/>
  <c r="B6780" i="106"/>
  <c r="D6780" i="106"/>
  <c r="B6781" i="106"/>
  <c r="D6781" i="106"/>
  <c r="B6782" i="106"/>
  <c r="D6782" i="106"/>
  <c r="B6783" i="106"/>
  <c r="D6783" i="106"/>
  <c r="B6784" i="106"/>
  <c r="D6784" i="106"/>
  <c r="B6785" i="106"/>
  <c r="D6785" i="106"/>
  <c r="B6786" i="106"/>
  <c r="D6786" i="106"/>
  <c r="B6787" i="106"/>
  <c r="D6787" i="106"/>
  <c r="B6788" i="106"/>
  <c r="D6788" i="106"/>
  <c r="B6789" i="106"/>
  <c r="D6789" i="106"/>
  <c r="B6790" i="106"/>
  <c r="D6790" i="106"/>
  <c r="B6791" i="106"/>
  <c r="D6791" i="106"/>
  <c r="B6792" i="106"/>
  <c r="D6792" i="106"/>
  <c r="B6793" i="106"/>
  <c r="D6793" i="106"/>
  <c r="B6794" i="106"/>
  <c r="D6794" i="106"/>
  <c r="B6795" i="106"/>
  <c r="D6795" i="106"/>
  <c r="B6796" i="106"/>
  <c r="D6796" i="106"/>
  <c r="B6797" i="106"/>
  <c r="D6797" i="106"/>
  <c r="B6798" i="106"/>
  <c r="D6798" i="106"/>
  <c r="B6799" i="106"/>
  <c r="D6799" i="106"/>
  <c r="B6800" i="106"/>
  <c r="D6800" i="106"/>
  <c r="B6801" i="106"/>
  <c r="D6801" i="106"/>
  <c r="B6802" i="106"/>
  <c r="D6802" i="106"/>
  <c r="B6803" i="106"/>
  <c r="D6803" i="106"/>
  <c r="B6804" i="106"/>
  <c r="D6804" i="106"/>
  <c r="B6805" i="106"/>
  <c r="D6805" i="106"/>
  <c r="B6806" i="106"/>
  <c r="D6806" i="106"/>
  <c r="B6807" i="106"/>
  <c r="D6807" i="106"/>
  <c r="B6808" i="106"/>
  <c r="D6808" i="106"/>
  <c r="B6809" i="106"/>
  <c r="D6809" i="106"/>
  <c r="B6810" i="106"/>
  <c r="D6810" i="106"/>
  <c r="B6811" i="106"/>
  <c r="D6811" i="106"/>
  <c r="B6812" i="106"/>
  <c r="D6812" i="106"/>
  <c r="B6813" i="106"/>
  <c r="D6813" i="106"/>
  <c r="B6814" i="106"/>
  <c r="D6814" i="106"/>
  <c r="B6815" i="106"/>
  <c r="D6815" i="106"/>
  <c r="B6816" i="106"/>
  <c r="D6816" i="106"/>
  <c r="B6817" i="106"/>
  <c r="D6817" i="106"/>
  <c r="B6818" i="106"/>
  <c r="D6818" i="106"/>
  <c r="B6819" i="106"/>
  <c r="D6819" i="106"/>
  <c r="B6820" i="106"/>
  <c r="D6820" i="106"/>
  <c r="B6821" i="106"/>
  <c r="D6821" i="106"/>
  <c r="B6822" i="106"/>
  <c r="D6822" i="106"/>
  <c r="B6823" i="106"/>
  <c r="D6823" i="106"/>
  <c r="B6824" i="106"/>
  <c r="D6824" i="106"/>
  <c r="B6825" i="106"/>
  <c r="D6825" i="106"/>
  <c r="B6826" i="106"/>
  <c r="D6826" i="106"/>
  <c r="B6827" i="106"/>
  <c r="D6827" i="106"/>
  <c r="B6828" i="106"/>
  <c r="D6828" i="106"/>
  <c r="B6829" i="106"/>
  <c r="D6829" i="106"/>
  <c r="B6830" i="106"/>
  <c r="D6830" i="106"/>
  <c r="B6831" i="106"/>
  <c r="D6831" i="106"/>
  <c r="B6832" i="106"/>
  <c r="D6832" i="106"/>
  <c r="B6841" i="106"/>
  <c r="D6841" i="106"/>
  <c r="B6842" i="106"/>
  <c r="D6842" i="106"/>
  <c r="B6843" i="106"/>
  <c r="D6843" i="106"/>
  <c r="B6844" i="106"/>
  <c r="D6844" i="106"/>
  <c r="B6845" i="106"/>
  <c r="D6845" i="106" s="1"/>
  <c r="B6846" i="106"/>
  <c r="D6846" i="106" s="1"/>
  <c r="B6847" i="106"/>
  <c r="D6847" i="106"/>
  <c r="K7" i="29"/>
  <c r="B6848" i="106" s="1"/>
  <c r="D6848" i="106" s="1"/>
  <c r="B6849" i="106"/>
  <c r="D6849" i="106" s="1"/>
  <c r="B6850" i="106"/>
  <c r="D6850" i="106" s="1"/>
  <c r="B6851" i="106"/>
  <c r="D6851" i="106" s="1"/>
  <c r="B6852" i="106"/>
  <c r="D6852" i="106" s="1"/>
  <c r="K9" i="29"/>
  <c r="B6853" i="106" s="1"/>
  <c r="D6853" i="106" s="1"/>
  <c r="B6854" i="106"/>
  <c r="D6854" i="106" s="1"/>
  <c r="B6855" i="106"/>
  <c r="D6855" i="106" s="1"/>
  <c r="B6856" i="106"/>
  <c r="D6856" i="106" s="1"/>
  <c r="B6857" i="106"/>
  <c r="D6857" i="106" s="1"/>
  <c r="K11" i="29"/>
  <c r="B6858" i="106"/>
  <c r="D6858" i="106" s="1"/>
  <c r="B6859" i="106"/>
  <c r="D6859" i="106" s="1"/>
  <c r="B6860" i="106"/>
  <c r="D6860" i="106" s="1"/>
  <c r="B6861" i="106"/>
  <c r="D6861" i="106" s="1"/>
  <c r="B6862" i="106"/>
  <c r="D6862" i="106" s="1"/>
  <c r="B6863" i="106"/>
  <c r="D6863" i="106" s="1"/>
  <c r="B6864" i="106"/>
  <c r="D6864" i="106" s="1"/>
  <c r="B6865" i="106"/>
  <c r="D6865" i="106" s="1"/>
  <c r="B6866" i="106"/>
  <c r="D6866" i="106" s="1"/>
  <c r="B6867" i="106"/>
  <c r="D6867" i="106" s="1"/>
  <c r="B6868" i="106"/>
  <c r="D6868" i="106" s="1"/>
  <c r="B6869" i="106"/>
  <c r="D6869" i="106" s="1"/>
  <c r="B6870" i="106"/>
  <c r="D6870" i="106" s="1"/>
  <c r="K17" i="29"/>
  <c r="B6871" i="106"/>
  <c r="D6871" i="106" s="1"/>
  <c r="B6872" i="106"/>
  <c r="D6872" i="106" s="1"/>
  <c r="B6873" i="106"/>
  <c r="D6873" i="106" s="1"/>
  <c r="B6874" i="106"/>
  <c r="D6874" i="106" s="1"/>
  <c r="B6875" i="106"/>
  <c r="D6875" i="106" s="1"/>
  <c r="B6876" i="106"/>
  <c r="D6876" i="106" s="1"/>
  <c r="K20" i="29"/>
  <c r="B6877" i="106" s="1"/>
  <c r="D6877" i="106" s="1"/>
  <c r="B6878" i="106"/>
  <c r="D6878" i="106" s="1"/>
  <c r="K21" i="29"/>
  <c r="B6879" i="106" s="1"/>
  <c r="D6879" i="106" s="1"/>
  <c r="B6880" i="106"/>
  <c r="D6880" i="106" s="1"/>
  <c r="K22" i="29"/>
  <c r="B6881" i="106" s="1"/>
  <c r="D6881" i="106" s="1"/>
  <c r="B6882" i="106"/>
  <c r="D6882" i="106" s="1"/>
  <c r="K23" i="29"/>
  <c r="B6883" i="106"/>
  <c r="D6883" i="106" s="1"/>
  <c r="B6884" i="106"/>
  <c r="D6884" i="106" s="1"/>
  <c r="K24" i="29"/>
  <c r="B6885" i="106" s="1"/>
  <c r="D6885" i="106" s="1"/>
  <c r="B6886" i="106"/>
  <c r="D6886" i="106" s="1"/>
  <c r="K25" i="29"/>
  <c r="B6887" i="106" s="1"/>
  <c r="D6887" i="106" s="1"/>
  <c r="B6888" i="106"/>
  <c r="D6888" i="106" s="1"/>
  <c r="K26" i="29"/>
  <c r="B6889" i="106" s="1"/>
  <c r="D6889" i="106" s="1"/>
  <c r="B6890" i="106"/>
  <c r="D6890" i="106" s="1"/>
  <c r="K27" i="29"/>
  <c r="B6891" i="106"/>
  <c r="D6891" i="106" s="1"/>
  <c r="B6892" i="106"/>
  <c r="D6892" i="106" s="1"/>
  <c r="K28" i="29"/>
  <c r="B6893" i="106" s="1"/>
  <c r="D6893" i="106" s="1"/>
  <c r="B6894" i="106"/>
  <c r="D6894" i="106" s="1"/>
  <c r="K29" i="29"/>
  <c r="B6895" i="106"/>
  <c r="D6895" i="106" s="1"/>
  <c r="B6896" i="106"/>
  <c r="D6896" i="106" s="1"/>
  <c r="K30" i="29"/>
  <c r="B6897" i="106" s="1"/>
  <c r="D6897" i="106" s="1"/>
  <c r="B6898" i="106"/>
  <c r="D6898" i="106" s="1"/>
  <c r="K31" i="29"/>
  <c r="B6899" i="106" s="1"/>
  <c r="D6899" i="106" s="1"/>
  <c r="B6900" i="106"/>
  <c r="D6900" i="106" s="1"/>
  <c r="K32" i="29"/>
  <c r="B6901" i="106" s="1"/>
  <c r="D6901" i="106" s="1"/>
  <c r="B6904" i="106"/>
  <c r="D6904" i="106" s="1"/>
  <c r="B6905" i="106"/>
  <c r="D6905" i="106" s="1"/>
  <c r="B6906" i="106"/>
  <c r="D6906" i="106" s="1"/>
  <c r="B6907" i="106"/>
  <c r="D6907" i="106" s="1"/>
  <c r="B6908" i="106"/>
  <c r="D6908" i="106" s="1"/>
  <c r="B6909" i="106"/>
  <c r="D6909" i="106" s="1"/>
  <c r="B6910" i="106"/>
  <c r="D6910" i="106" s="1"/>
  <c r="B6911" i="106"/>
  <c r="D6911" i="106" s="1"/>
  <c r="B6912" i="106"/>
  <c r="D6912" i="106" s="1"/>
  <c r="B6913" i="106"/>
  <c r="D6913" i="106" s="1"/>
  <c r="B6914" i="106"/>
  <c r="D6914" i="106" s="1"/>
  <c r="B6915" i="106"/>
  <c r="D6915" i="106" s="1"/>
  <c r="I42" i="29"/>
  <c r="J42" i="29"/>
  <c r="B6918" i="106"/>
  <c r="D6918" i="106" s="1"/>
  <c r="B6919" i="106"/>
  <c r="D6919" i="106" s="1"/>
  <c r="B6920" i="106"/>
  <c r="D6920" i="106" s="1"/>
  <c r="B6921" i="106"/>
  <c r="D6921" i="106" s="1"/>
  <c r="B6922" i="106"/>
  <c r="D6922" i="106" s="1"/>
  <c r="B6923" i="106"/>
  <c r="D6923" i="106" s="1"/>
  <c r="I47" i="29"/>
  <c r="B6924" i="106" s="1"/>
  <c r="D6924" i="106" s="1"/>
  <c r="J47" i="29"/>
  <c r="B6925" i="106"/>
  <c r="D6925" i="106" s="1"/>
  <c r="B6926" i="106"/>
  <c r="D6926" i="106" s="1"/>
  <c r="B6927" i="106"/>
  <c r="D6927" i="106" s="1"/>
  <c r="B6928" i="106"/>
  <c r="D6928" i="106" s="1"/>
  <c r="B6929" i="106"/>
  <c r="D6929" i="106" s="1"/>
  <c r="B6930" i="106"/>
  <c r="D6930" i="106" s="1"/>
  <c r="B6931" i="106"/>
  <c r="D6931" i="106" s="1"/>
  <c r="B6932" i="106"/>
  <c r="D6932" i="106" s="1"/>
  <c r="B6933" i="106"/>
  <c r="D6933" i="106" s="1"/>
  <c r="B6934" i="106"/>
  <c r="D6934" i="106" s="1"/>
  <c r="B6935" i="106"/>
  <c r="D6935" i="106" s="1"/>
  <c r="B6936" i="106"/>
  <c r="D6936" i="106" s="1"/>
  <c r="B6937" i="106"/>
  <c r="D6937" i="106" s="1"/>
  <c r="B6938" i="106"/>
  <c r="D6938" i="106" s="1"/>
  <c r="B6939" i="106"/>
  <c r="D6939" i="106" s="1"/>
  <c r="K52" i="29"/>
  <c r="B6940" i="106"/>
  <c r="D6940" i="106" s="1"/>
  <c r="B6941" i="106"/>
  <c r="D6941" i="106" s="1"/>
  <c r="I53" i="29"/>
  <c r="B6942" i="106" s="1"/>
  <c r="D6942" i="106" s="1"/>
  <c r="J53" i="29"/>
  <c r="B6943" i="106" s="1"/>
  <c r="D6943" i="106"/>
  <c r="B6944" i="106"/>
  <c r="D6944" i="106" s="1"/>
  <c r="B6945" i="106"/>
  <c r="D6945" i="106"/>
  <c r="B6946" i="106"/>
  <c r="D6946" i="106" s="1"/>
  <c r="B6947" i="106"/>
  <c r="D6947" i="106"/>
  <c r="I57" i="29"/>
  <c r="B6948" i="106" s="1"/>
  <c r="D6948" i="106" s="1"/>
  <c r="J57" i="29"/>
  <c r="B6949" i="106"/>
  <c r="D6949" i="106" s="1"/>
  <c r="B6950" i="106"/>
  <c r="D6950" i="106" s="1"/>
  <c r="B6951" i="106"/>
  <c r="D6951" i="106" s="1"/>
  <c r="B6952" i="106"/>
  <c r="D6952" i="106" s="1"/>
  <c r="B6953" i="106"/>
  <c r="D6953" i="106" s="1"/>
  <c r="B6954" i="106"/>
  <c r="D6954" i="106" s="1"/>
  <c r="B6955" i="106"/>
  <c r="D6955" i="106" s="1"/>
  <c r="B6956" i="106"/>
  <c r="D6956" i="106" s="1"/>
  <c r="B6957" i="106"/>
  <c r="D6957" i="106" s="1"/>
  <c r="B6958" i="106"/>
  <c r="D6958" i="106" s="1"/>
  <c r="B6959" i="106"/>
  <c r="D6959" i="106" s="1"/>
  <c r="B6960" i="106"/>
  <c r="D6960" i="106" s="1"/>
  <c r="I65" i="29"/>
  <c r="B6961" i="106" s="1"/>
  <c r="D6961" i="106" s="1"/>
  <c r="J65" i="29"/>
  <c r="B6962" i="106" s="1"/>
  <c r="D6962" i="106" s="1"/>
  <c r="B6963" i="106"/>
  <c r="D6963" i="106"/>
  <c r="B6964" i="106"/>
  <c r="D6964" i="106" s="1"/>
  <c r="B6965" i="106"/>
  <c r="D6965" i="106"/>
  <c r="B6966" i="106"/>
  <c r="D6966" i="106" s="1"/>
  <c r="B6967" i="106"/>
  <c r="D6967" i="106"/>
  <c r="B6968" i="106"/>
  <c r="D6968" i="106" s="1"/>
  <c r="B6969" i="106"/>
  <c r="D6969" i="106"/>
  <c r="B6970" i="106"/>
  <c r="D6970" i="106" s="1"/>
  <c r="B6971" i="106"/>
  <c r="D6971" i="106" s="1"/>
  <c r="B6972" i="106"/>
  <c r="D6972" i="106"/>
  <c r="I72" i="29"/>
  <c r="B6973" i="106"/>
  <c r="D6973" i="106" s="1"/>
  <c r="J72" i="29"/>
  <c r="B6974" i="106"/>
  <c r="D6974" i="106" s="1"/>
  <c r="B6975" i="106"/>
  <c r="D6975" i="106" s="1"/>
  <c r="B6976" i="106"/>
  <c r="D6976" i="106" s="1"/>
  <c r="B6979" i="106"/>
  <c r="D6979" i="106" s="1"/>
  <c r="B6980" i="106"/>
  <c r="D6980" i="106" s="1"/>
  <c r="B6981" i="106"/>
  <c r="D6981" i="106" s="1"/>
  <c r="K85" i="29"/>
  <c r="B6982" i="106" s="1"/>
  <c r="D6982" i="106" s="1"/>
  <c r="B6983" i="106"/>
  <c r="D6983" i="106" s="1"/>
  <c r="K86" i="29"/>
  <c r="B6984" i="106" s="1"/>
  <c r="D6984" i="106" s="1"/>
  <c r="B6985" i="106"/>
  <c r="D6985" i="106" s="1"/>
  <c r="K87" i="29"/>
  <c r="B6986" i="106"/>
  <c r="D6986" i="106" s="1"/>
  <c r="B6987" i="106"/>
  <c r="D6987" i="106" s="1"/>
  <c r="K88" i="29"/>
  <c r="B6988" i="106" s="1"/>
  <c r="D6988" i="106" s="1"/>
  <c r="B6989" i="106"/>
  <c r="D6989" i="106"/>
  <c r="K89" i="29"/>
  <c r="B6990" i="106" s="1"/>
  <c r="D6990" i="106" s="1"/>
  <c r="B6991" i="106"/>
  <c r="D6991" i="106" s="1"/>
  <c r="K90" i="29"/>
  <c r="B6992" i="106" s="1"/>
  <c r="D6992" i="106" s="1"/>
  <c r="B6993" i="106"/>
  <c r="D6993" i="106" s="1"/>
  <c r="K91" i="29"/>
  <c r="B6994" i="106"/>
  <c r="D6994" i="106" s="1"/>
  <c r="B6995" i="106"/>
  <c r="D6995" i="106" s="1"/>
  <c r="B6996" i="106"/>
  <c r="D6996" i="106" s="1"/>
  <c r="B6997" i="106"/>
  <c r="D6997" i="106" s="1"/>
  <c r="B6998" i="106"/>
  <c r="D6998" i="106" s="1"/>
  <c r="B6999" i="106"/>
  <c r="D6999" i="106" s="1"/>
  <c r="B7000" i="106"/>
  <c r="D7000" i="106" s="1"/>
  <c r="B7001" i="106"/>
  <c r="D7001" i="106" s="1"/>
  <c r="B7002" i="106"/>
  <c r="D7002" i="106" s="1"/>
  <c r="B7003" i="106"/>
  <c r="D7003" i="106" s="1"/>
  <c r="B7004" i="106"/>
  <c r="D7004" i="106" s="1"/>
  <c r="B7005" i="106"/>
  <c r="D7005" i="106" s="1"/>
  <c r="B7006" i="106"/>
  <c r="D7006" i="106" s="1"/>
  <c r="B7007" i="106"/>
  <c r="D7007" i="106" s="1"/>
  <c r="B7008" i="106"/>
  <c r="D7008" i="106" s="1"/>
  <c r="B7009" i="106"/>
  <c r="D7009" i="106" s="1"/>
  <c r="B7010" i="106"/>
  <c r="D7010" i="106" s="1"/>
  <c r="B7011" i="106"/>
  <c r="D7011" i="106" s="1"/>
  <c r="B7012" i="106"/>
  <c r="D7012" i="106" s="1"/>
  <c r="B7014" i="106"/>
  <c r="D7014" i="106" s="1"/>
  <c r="B7015" i="106"/>
  <c r="D7015" i="106" s="1"/>
  <c r="B7016" i="106"/>
  <c r="D7016" i="106" s="1"/>
  <c r="K111" i="29"/>
  <c r="B7017" i="106"/>
  <c r="D7017" i="106" s="1"/>
  <c r="H112" i="29"/>
  <c r="B7018" i="106"/>
  <c r="D7018" i="106" s="1"/>
  <c r="B7022" i="106"/>
  <c r="D7022" i="106" s="1"/>
  <c r="B7023" i="106"/>
  <c r="D7023" i="106" s="1"/>
  <c r="B7024" i="106"/>
  <c r="D7024" i="106" s="1"/>
  <c r="B7025" i="106"/>
  <c r="D7025" i="106" s="1"/>
  <c r="B7026" i="106"/>
  <c r="D7026" i="106" s="1"/>
  <c r="B7027" i="106"/>
  <c r="D7027" i="106" s="1"/>
  <c r="B7028" i="106"/>
  <c r="D7028" i="106" s="1"/>
  <c r="B7029" i="106"/>
  <c r="D7029" i="106" s="1"/>
  <c r="B7030" i="106"/>
  <c r="D7030" i="106" s="1"/>
  <c r="B7031" i="106"/>
  <c r="D7031" i="106" s="1"/>
  <c r="B7032" i="106"/>
  <c r="D7032" i="106" s="1"/>
  <c r="I127" i="29"/>
  <c r="B7033" i="106" s="1"/>
  <c r="D7033" i="106" s="1"/>
  <c r="J127" i="29"/>
  <c r="B7034" i="106" s="1"/>
  <c r="D7034" i="106" s="1"/>
  <c r="B7035" i="106"/>
  <c r="D7035" i="106" s="1"/>
  <c r="B7036" i="106"/>
  <c r="D7036" i="106" s="1"/>
  <c r="B7039" i="106"/>
  <c r="D7039" i="106"/>
  <c r="B7040" i="106"/>
  <c r="D7040" i="106"/>
  <c r="B7043" i="106"/>
  <c r="D7043" i="106"/>
  <c r="B7044" i="106"/>
  <c r="D7044" i="106"/>
  <c r="B7045" i="106"/>
  <c r="D7045" i="106"/>
  <c r="B7046" i="106"/>
  <c r="D7046" i="106"/>
  <c r="B7047" i="106"/>
  <c r="D7047" i="106"/>
  <c r="B7049" i="106"/>
  <c r="D7049" i="106"/>
  <c r="B7050" i="106"/>
  <c r="D7050" i="106"/>
  <c r="B7053" i="106"/>
  <c r="D7053" i="106" s="1"/>
  <c r="D7056" i="106"/>
  <c r="B7057" i="106"/>
  <c r="D7057" i="106" s="1"/>
  <c r="B7058" i="106"/>
  <c r="D7058" i="106" s="1"/>
  <c r="B7059" i="106"/>
  <c r="D7059" i="106" s="1"/>
  <c r="B7060" i="106"/>
  <c r="D7060" i="106" s="1"/>
  <c r="B7061" i="106"/>
  <c r="D7061" i="106" s="1"/>
  <c r="B7062" i="106"/>
  <c r="D7062" i="106" s="1"/>
  <c r="I178" i="29"/>
  <c r="B7063" i="106"/>
  <c r="D7063" i="106" s="1"/>
  <c r="J178" i="29"/>
  <c r="J204" i="29" s="1"/>
  <c r="B7072" i="106" s="1"/>
  <c r="D7072" i="106" s="1"/>
  <c r="B7064" i="106"/>
  <c r="D7064" i="106" s="1"/>
  <c r="B7065" i="106"/>
  <c r="D7065" i="106" s="1"/>
  <c r="B7066" i="106"/>
  <c r="D7066" i="106" s="1"/>
  <c r="B7067" i="106"/>
  <c r="D7067" i="106" s="1"/>
  <c r="B7068" i="106"/>
  <c r="D7068" i="106" s="1"/>
  <c r="B7069" i="106"/>
  <c r="D7069" i="106" s="1"/>
  <c r="B7070" i="106"/>
  <c r="D7070" i="106" s="1"/>
  <c r="I204" i="29"/>
  <c r="B7071" i="106"/>
  <c r="D7071" i="106" s="1"/>
  <c r="B7073" i="106"/>
  <c r="D7073" i="106" s="1"/>
  <c r="B7074" i="106"/>
  <c r="D7074" i="106" s="1"/>
  <c r="B7075" i="106"/>
  <c r="D7075" i="106" s="1"/>
  <c r="B7076" i="106"/>
  <c r="D7076" i="106" s="1"/>
  <c r="B7077" i="106"/>
  <c r="D7077" i="106" s="1"/>
  <c r="B7078" i="106"/>
  <c r="D7078" i="106" s="1"/>
  <c r="B7079" i="106"/>
  <c r="D7079" i="106" s="1"/>
  <c r="B7080" i="106"/>
  <c r="D7080" i="106" s="1"/>
  <c r="B7081" i="106"/>
  <c r="D7081" i="106" s="1"/>
  <c r="B7082" i="106"/>
  <c r="D7082" i="106" s="1"/>
  <c r="B7083" i="106"/>
  <c r="D7083" i="106" s="1"/>
  <c r="B7084" i="106"/>
  <c r="D7084" i="106" s="1"/>
  <c r="B7085" i="106"/>
  <c r="D7085" i="106" s="1"/>
  <c r="B7086" i="106"/>
  <c r="D7086" i="106" s="1"/>
  <c r="B7087" i="106"/>
  <c r="D7087" i="106" s="1"/>
  <c r="B7088" i="106"/>
  <c r="D7088" i="106" s="1"/>
  <c r="B7089" i="106"/>
  <c r="D7089" i="106" s="1"/>
  <c r="B7090" i="106"/>
  <c r="D7090" i="106" s="1"/>
  <c r="B7091" i="106"/>
  <c r="D7091" i="106" s="1"/>
  <c r="B7092" i="106"/>
  <c r="D7092" i="106" s="1"/>
  <c r="B7093" i="106"/>
  <c r="D7093" i="106" s="1"/>
  <c r="B7094" i="106"/>
  <c r="D7094" i="106" s="1"/>
  <c r="B7095" i="106"/>
  <c r="D7095" i="106" s="1"/>
  <c r="B7096" i="106"/>
  <c r="D7096" i="106" s="1"/>
  <c r="B7097" i="106"/>
  <c r="D7097" i="106" s="1"/>
  <c r="B7098" i="106"/>
  <c r="D7098" i="106" s="1"/>
  <c r="B7099" i="106"/>
  <c r="D7099" i="106" s="1"/>
  <c r="B7100" i="106"/>
  <c r="D7100" i="106" s="1"/>
  <c r="B7101" i="106"/>
  <c r="D7101" i="106" s="1"/>
  <c r="B7102" i="106"/>
  <c r="D7102" i="106" s="1"/>
  <c r="I296" i="29"/>
  <c r="B7103" i="106" s="1"/>
  <c r="D7103" i="106" s="1"/>
  <c r="J296" i="29"/>
  <c r="B7104" i="106" s="1"/>
  <c r="D7104" i="106" s="1"/>
  <c r="B7105" i="106"/>
  <c r="D7105" i="106" s="1"/>
  <c r="B7106" i="106"/>
  <c r="D7106" i="106" s="1"/>
  <c r="B7107" i="106"/>
  <c r="D7107" i="106" s="1"/>
  <c r="B7108" i="106"/>
  <c r="D7108" i="106" s="1"/>
  <c r="B7109" i="106"/>
  <c r="D7109" i="106" s="1"/>
  <c r="B7110" i="106"/>
  <c r="D7110" i="106" s="1"/>
  <c r="B7111" i="106"/>
  <c r="D7111" i="106" s="1"/>
  <c r="B7112" i="106"/>
  <c r="D7112" i="106" s="1"/>
  <c r="B7113" i="106"/>
  <c r="D7113" i="106" s="1"/>
  <c r="B7114" i="106"/>
  <c r="D7114" i="106" s="1"/>
  <c r="B7115" i="106"/>
  <c r="D7115" i="106" s="1"/>
  <c r="B7118" i="106"/>
  <c r="D7118" i="106" s="1"/>
  <c r="B7119" i="106"/>
  <c r="D7119" i="106" s="1"/>
  <c r="B7120" i="106"/>
  <c r="D7120" i="106" s="1"/>
  <c r="B7121" i="106"/>
  <c r="D7121" i="106" s="1"/>
  <c r="B7122" i="106"/>
  <c r="D7122" i="106" s="1"/>
  <c r="B7123" i="106"/>
  <c r="D7123" i="106" s="1"/>
  <c r="B7124" i="106"/>
  <c r="D7124" i="106" s="1"/>
  <c r="B7125" i="106"/>
  <c r="D7125" i="106" s="1"/>
  <c r="K312" i="29"/>
  <c r="B7126" i="106"/>
  <c r="D7126" i="106" s="1"/>
  <c r="B7127" i="106"/>
  <c r="D7127" i="106" s="1"/>
  <c r="B7128" i="106"/>
  <c r="D7128" i="106" s="1"/>
  <c r="B7129" i="106"/>
  <c r="D7129" i="106" s="1"/>
  <c r="B7130" i="106"/>
  <c r="D7130" i="106" s="1"/>
  <c r="B7131" i="106"/>
  <c r="D7131" i="106" s="1"/>
  <c r="B7132" i="106"/>
  <c r="D7132" i="106" s="1"/>
  <c r="B7133" i="106"/>
  <c r="D7133" i="106" s="1"/>
  <c r="B7134" i="106"/>
  <c r="D7134" i="106" s="1"/>
  <c r="K313" i="29"/>
  <c r="B7135" i="106" s="1"/>
  <c r="D7135" i="106" s="1"/>
  <c r="B7136" i="106"/>
  <c r="D7136" i="106" s="1"/>
  <c r="B7137" i="106"/>
  <c r="D7137" i="106" s="1"/>
  <c r="B7138" i="106"/>
  <c r="D7138" i="106" s="1"/>
  <c r="B7139" i="106"/>
  <c r="D7139" i="106" s="1"/>
  <c r="B7140" i="106"/>
  <c r="D7140" i="106" s="1"/>
  <c r="B7141" i="106"/>
  <c r="D7141" i="106" s="1"/>
  <c r="B7142" i="106"/>
  <c r="D7142" i="106" s="1"/>
  <c r="B7143" i="106"/>
  <c r="D7143" i="106" s="1"/>
  <c r="K314" i="29"/>
  <c r="B7144" i="106" s="1"/>
  <c r="D7144" i="106" s="1"/>
  <c r="B7145" i="106"/>
  <c r="D7145" i="106" s="1"/>
  <c r="B7146" i="106"/>
  <c r="D7146" i="106" s="1"/>
  <c r="B7147" i="106"/>
  <c r="D7147" i="106" s="1"/>
  <c r="B7148" i="106"/>
  <c r="D7148" i="106" s="1"/>
  <c r="B7149" i="106"/>
  <c r="D7149" i="106" s="1"/>
  <c r="B7150" i="106"/>
  <c r="D7150" i="106" s="1"/>
  <c r="B7151" i="106"/>
  <c r="D7151" i="106" s="1"/>
  <c r="B7152" i="106"/>
  <c r="D7152" i="106" s="1"/>
  <c r="K315" i="29"/>
  <c r="B7153" i="106" s="1"/>
  <c r="D7153" i="106" s="1"/>
  <c r="B7154" i="106"/>
  <c r="D7154" i="106" s="1"/>
  <c r="B7155" i="106"/>
  <c r="D7155" i="106" s="1"/>
  <c r="B7156" i="106"/>
  <c r="D7156" i="106" s="1"/>
  <c r="B7157" i="106"/>
  <c r="D7157" i="106" s="1"/>
  <c r="B7158" i="106"/>
  <c r="D7158" i="106" s="1"/>
  <c r="B7159" i="106"/>
  <c r="D7159" i="106" s="1"/>
  <c r="B7160" i="106"/>
  <c r="D7160" i="106" s="1"/>
  <c r="B7161" i="106"/>
  <c r="D7161" i="106" s="1"/>
  <c r="K316" i="29"/>
  <c r="B7162" i="106" s="1"/>
  <c r="D7162" i="106" s="1"/>
  <c r="B7163" i="106"/>
  <c r="D7163" i="106"/>
  <c r="B7164" i="106"/>
  <c r="D7164" i="106"/>
  <c r="B7165" i="106"/>
  <c r="D7165" i="106"/>
  <c r="B7166" i="106"/>
  <c r="D7166" i="106"/>
  <c r="B7167" i="106"/>
  <c r="D7167" i="106"/>
  <c r="B7168" i="106"/>
  <c r="D7168" i="106"/>
  <c r="B7169" i="106"/>
  <c r="D7169" i="106"/>
  <c r="B7170" i="106"/>
  <c r="D7170" i="106"/>
  <c r="K317" i="29"/>
  <c r="B7171" i="106"/>
  <c r="D7171" i="106" s="1"/>
  <c r="B7172" i="106"/>
  <c r="D7172" i="106" s="1"/>
  <c r="B7173" i="106"/>
  <c r="D7173" i="106" s="1"/>
  <c r="B7174" i="106"/>
  <c r="D7174" i="106" s="1"/>
  <c r="B7175" i="106"/>
  <c r="D7175" i="106" s="1"/>
  <c r="B7176" i="106"/>
  <c r="D7176" i="106" s="1"/>
  <c r="B7177" i="106"/>
  <c r="D7177" i="106" s="1"/>
  <c r="B7178" i="106"/>
  <c r="D7178" i="106" s="1"/>
  <c r="B7179" i="106"/>
  <c r="D7179" i="106" s="1"/>
  <c r="K318" i="29"/>
  <c r="B7180" i="106" s="1"/>
  <c r="D7180" i="106" s="1"/>
  <c r="B7181" i="106"/>
  <c r="D7181" i="106" s="1"/>
  <c r="B7182" i="106"/>
  <c r="D7182" i="106" s="1"/>
  <c r="B7183" i="106"/>
  <c r="D7183" i="106" s="1"/>
  <c r="B7184" i="106"/>
  <c r="D7184" i="106" s="1"/>
  <c r="B7185" i="106"/>
  <c r="D7185" i="106" s="1"/>
  <c r="B7186" i="106"/>
  <c r="D7186" i="106" s="1"/>
  <c r="B7187" i="106"/>
  <c r="D7187" i="106" s="1"/>
  <c r="B7188" i="106"/>
  <c r="D7188" i="106" s="1"/>
  <c r="K319" i="29"/>
  <c r="B7189" i="106"/>
  <c r="D7189" i="106" s="1"/>
  <c r="B7190" i="106"/>
  <c r="D7190" i="106" s="1"/>
  <c r="B7191" i="106"/>
  <c r="D7191" i="106" s="1"/>
  <c r="B7192" i="106"/>
  <c r="D7192" i="106" s="1"/>
  <c r="B7193" i="106"/>
  <c r="D7193" i="106" s="1"/>
  <c r="B7194" i="106"/>
  <c r="D7194" i="106" s="1"/>
  <c r="B7195" i="106"/>
  <c r="D7195" i="106" s="1"/>
  <c r="B7196" i="106"/>
  <c r="D7196" i="106" s="1"/>
  <c r="B7197" i="106"/>
  <c r="D7197" i="106" s="1"/>
  <c r="K320" i="29"/>
  <c r="B7198" i="106" s="1"/>
  <c r="D7198" i="106" s="1"/>
  <c r="C323" i="29"/>
  <c r="B7199" i="106" s="1"/>
  <c r="D7199" i="106" s="1"/>
  <c r="D323" i="29"/>
  <c r="B7200" i="106" s="1"/>
  <c r="D7200" i="106" s="1"/>
  <c r="E323" i="29"/>
  <c r="F323" i="29"/>
  <c r="G323" i="29"/>
  <c r="B7203" i="106"/>
  <c r="D7203" i="106" s="1"/>
  <c r="H323" i="29"/>
  <c r="B7204" i="106"/>
  <c r="D7204" i="106" s="1"/>
  <c r="I323" i="29"/>
  <c r="B7205" i="106"/>
  <c r="D7205" i="106" s="1"/>
  <c r="J323" i="29"/>
  <c r="B7206" i="106"/>
  <c r="D7206" i="106" s="1"/>
  <c r="K321" i="29"/>
  <c r="B7696" i="106" s="1"/>
  <c r="K322" i="29"/>
  <c r="B7208" i="106"/>
  <c r="D7208" i="106" s="1"/>
  <c r="K326" i="29"/>
  <c r="B7209" i="106" s="1"/>
  <c r="D7209" i="106" s="1"/>
  <c r="B7210" i="106"/>
  <c r="D7210" i="106" s="1"/>
  <c r="K327" i="29"/>
  <c r="B7211" i="106" s="1"/>
  <c r="D7211" i="106" s="1"/>
  <c r="B7212" i="106"/>
  <c r="D7212" i="106" s="1"/>
  <c r="K328" i="29"/>
  <c r="B7213" i="106"/>
  <c r="D7213" i="106" s="1"/>
  <c r="H329" i="29"/>
  <c r="K329" i="29"/>
  <c r="G331" i="29"/>
  <c r="B7220" i="106"/>
  <c r="D7220" i="106" s="1"/>
  <c r="I331" i="29"/>
  <c r="B7222" i="106" s="1"/>
  <c r="D7222" i="106" s="1"/>
  <c r="J331" i="29"/>
  <c r="B7223" i="106" s="1"/>
  <c r="D7223" i="106" s="1"/>
  <c r="B7226" i="106"/>
  <c r="D7226" i="106" s="1"/>
  <c r="B7227" i="106"/>
  <c r="D7227" i="106" s="1"/>
  <c r="B7228" i="106"/>
  <c r="D7228" i="106" s="1"/>
  <c r="B7229" i="106"/>
  <c r="D7229" i="106" s="1"/>
  <c r="I339" i="29"/>
  <c r="J339" i="29"/>
  <c r="B7231" i="106"/>
  <c r="D7231" i="106" s="1"/>
  <c r="B7232" i="106"/>
  <c r="D7232" i="106" s="1"/>
  <c r="B7233" i="106"/>
  <c r="D7233" i="106" s="1"/>
  <c r="J341" i="29"/>
  <c r="B7235" i="106"/>
  <c r="D7235" i="106" s="1"/>
  <c r="B7236" i="106"/>
  <c r="D7236" i="106" s="1"/>
  <c r="B7237" i="106"/>
  <c r="D7237" i="106" s="1"/>
  <c r="B7238" i="106"/>
  <c r="D7238" i="106" s="1"/>
  <c r="B7239" i="106"/>
  <c r="D7239" i="106" s="1"/>
  <c r="B7240" i="106"/>
  <c r="D7240" i="106" s="1"/>
  <c r="B7241" i="106"/>
  <c r="D7241" i="106" s="1"/>
  <c r="B7242" i="106"/>
  <c r="D7242" i="106" s="1"/>
  <c r="A7245" i="106"/>
  <c r="A7246" i="106" s="1"/>
  <c r="A7247" i="106" s="1"/>
  <c r="A7248" i="106" s="1"/>
  <c r="A7249" i="106" s="1"/>
  <c r="J354" i="29"/>
  <c r="B7245" i="106" s="1"/>
  <c r="D7245" i="106" s="1"/>
  <c r="B7246" i="106"/>
  <c r="B7247" i="106"/>
  <c r="B7248" i="106"/>
  <c r="B7249" i="106"/>
  <c r="B7250" i="106"/>
  <c r="B7251" i="106"/>
  <c r="B7252" i="106"/>
  <c r="B7253" i="106"/>
  <c r="B7254" i="106"/>
  <c r="B7255" i="106"/>
  <c r="B7256" i="106"/>
  <c r="B7257" i="106"/>
  <c r="B7258" i="106"/>
  <c r="B7259" i="106"/>
  <c r="B7260" i="106"/>
  <c r="B7261" i="106"/>
  <c r="B7262" i="106"/>
  <c r="B7263" i="106"/>
  <c r="B7264" i="106"/>
  <c r="B7265" i="106"/>
  <c r="B7266" i="106"/>
  <c r="B7267" i="106"/>
  <c r="B7268" i="106"/>
  <c r="B7269" i="106"/>
  <c r="B7300" i="106"/>
  <c r="B7301" i="106"/>
  <c r="B7302" i="106"/>
  <c r="B7303" i="106"/>
  <c r="B7304" i="106"/>
  <c r="B7305" i="106"/>
  <c r="B7306" i="106"/>
  <c r="B7307" i="106"/>
  <c r="B7308" i="106"/>
  <c r="B7309" i="106"/>
  <c r="B7310" i="106"/>
  <c r="B7311" i="106"/>
  <c r="B7312" i="106"/>
  <c r="B7313" i="106"/>
  <c r="B7314" i="106"/>
  <c r="B7315" i="106"/>
  <c r="B7316" i="106"/>
  <c r="B7317" i="106"/>
  <c r="B7318" i="106"/>
  <c r="B7319" i="106"/>
  <c r="B7320" i="106"/>
  <c r="B7321" i="106"/>
  <c r="B7322" i="106"/>
  <c r="B7323" i="106"/>
  <c r="B7324" i="106"/>
  <c r="B7325" i="106"/>
  <c r="B7326" i="106"/>
  <c r="B7327" i="106"/>
  <c r="D34" i="131"/>
  <c r="B7328" i="106" s="1"/>
  <c r="B7329" i="106"/>
  <c r="B7330" i="106"/>
  <c r="B7331" i="106"/>
  <c r="B7332" i="106"/>
  <c r="B7333" i="106"/>
  <c r="B7334" i="106"/>
  <c r="B7335" i="106"/>
  <c r="B7336" i="106"/>
  <c r="B7337" i="106"/>
  <c r="B7338" i="106"/>
  <c r="B7339" i="106"/>
  <c r="B7340" i="106"/>
  <c r="B7341" i="106"/>
  <c r="B7342" i="106"/>
  <c r="B7343" i="106"/>
  <c r="B7344" i="106"/>
  <c r="B7345" i="106"/>
  <c r="B7346" i="106"/>
  <c r="B7347" i="106"/>
  <c r="B7348" i="106"/>
  <c r="B7349" i="106"/>
  <c r="B7350" i="106"/>
  <c r="B7351" i="106"/>
  <c r="B7352" i="106"/>
  <c r="B7353" i="106"/>
  <c r="B7354" i="106"/>
  <c r="B7355" i="106"/>
  <c r="B7356" i="106"/>
  <c r="E34" i="131"/>
  <c r="B7357" i="106"/>
  <c r="B7358" i="106"/>
  <c r="B7359" i="106"/>
  <c r="B7360" i="106"/>
  <c r="B7361" i="106"/>
  <c r="B7362" i="106"/>
  <c r="B7363" i="106"/>
  <c r="B7364" i="106"/>
  <c r="B7365" i="106"/>
  <c r="B7366" i="106"/>
  <c r="B7367" i="106"/>
  <c r="B7368" i="106"/>
  <c r="B7369" i="106"/>
  <c r="B7370" i="106"/>
  <c r="B7371" i="106"/>
  <c r="B7372" i="106"/>
  <c r="B7373" i="106"/>
  <c r="B7374" i="106"/>
  <c r="B7375" i="106"/>
  <c r="B7376" i="106"/>
  <c r="B7377" i="106"/>
  <c r="B7378" i="106"/>
  <c r="B7379" i="106"/>
  <c r="B7380" i="106"/>
  <c r="B7381" i="106"/>
  <c r="B7382" i="106"/>
  <c r="B7383" i="106"/>
  <c r="B7384" i="106"/>
  <c r="B7385" i="106"/>
  <c r="F34" i="131"/>
  <c r="B7386" i="106" s="1"/>
  <c r="B7387" i="106"/>
  <c r="B7388" i="106"/>
  <c r="B7389" i="106"/>
  <c r="B7390" i="106"/>
  <c r="B7391" i="106"/>
  <c r="B7392" i="106"/>
  <c r="B7393" i="106"/>
  <c r="B7394" i="106"/>
  <c r="B7395" i="106"/>
  <c r="B7396" i="106"/>
  <c r="B7397" i="106"/>
  <c r="B7398" i="106"/>
  <c r="B7399" i="106"/>
  <c r="B7400" i="106"/>
  <c r="B7401" i="106"/>
  <c r="B7402" i="106"/>
  <c r="B7403" i="106"/>
  <c r="B7404" i="106"/>
  <c r="B7405" i="106"/>
  <c r="B7406" i="106"/>
  <c r="B7407" i="106"/>
  <c r="B7408" i="106"/>
  <c r="B7409" i="106"/>
  <c r="B7410" i="106"/>
  <c r="B7411" i="106"/>
  <c r="B7412" i="106"/>
  <c r="B7413" i="106"/>
  <c r="B7414" i="106"/>
  <c r="G34" i="131"/>
  <c r="B7415" i="106"/>
  <c r="B7416" i="106"/>
  <c r="B7417" i="106"/>
  <c r="B7418" i="106"/>
  <c r="B7419" i="106"/>
  <c r="B7420" i="106"/>
  <c r="B7421" i="106"/>
  <c r="B7422" i="106"/>
  <c r="B7423" i="106"/>
  <c r="B7424" i="106"/>
  <c r="B7425" i="106"/>
  <c r="B7426" i="106"/>
  <c r="B7427" i="106"/>
  <c r="B7428" i="106"/>
  <c r="B7429" i="106"/>
  <c r="B7430" i="106"/>
  <c r="B7431" i="106"/>
  <c r="B7432" i="106"/>
  <c r="B7433" i="106"/>
  <c r="B7434" i="106"/>
  <c r="B7435" i="106"/>
  <c r="B7436" i="106"/>
  <c r="B7437" i="106"/>
  <c r="B7438" i="106"/>
  <c r="B7439" i="106"/>
  <c r="B7440" i="106"/>
  <c r="B7441" i="106"/>
  <c r="B7442" i="106"/>
  <c r="B7443" i="106"/>
  <c r="H34" i="131"/>
  <c r="B7444" i="106" s="1"/>
  <c r="B7445" i="106"/>
  <c r="B7446" i="106"/>
  <c r="B7447" i="106"/>
  <c r="B7448" i="106"/>
  <c r="B7449" i="106"/>
  <c r="B7450" i="106"/>
  <c r="B7451" i="106"/>
  <c r="B7452" i="106"/>
  <c r="B7453" i="106"/>
  <c r="B7454" i="106"/>
  <c r="B7455" i="106"/>
  <c r="B7456" i="106"/>
  <c r="B7457" i="106"/>
  <c r="B7458" i="106"/>
  <c r="B7459" i="106"/>
  <c r="B7460" i="106"/>
  <c r="B7461" i="106"/>
  <c r="B7462" i="106"/>
  <c r="B7463" i="106"/>
  <c r="B7464" i="106"/>
  <c r="B7465" i="106"/>
  <c r="B7466" i="106"/>
  <c r="B7467" i="106"/>
  <c r="B7468" i="106"/>
  <c r="B7469" i="106"/>
  <c r="B7470" i="106"/>
  <c r="B7471" i="106"/>
  <c r="B7472" i="106"/>
  <c r="I34" i="131"/>
  <c r="B7473" i="106"/>
  <c r="B7474" i="106"/>
  <c r="B7475" i="106"/>
  <c r="B7476" i="106"/>
  <c r="B7477" i="106"/>
  <c r="B7478" i="106"/>
  <c r="B7479" i="106"/>
  <c r="B7480" i="106"/>
  <c r="B7481" i="106"/>
  <c r="B7482" i="106"/>
  <c r="B7483" i="106"/>
  <c r="B7484" i="106"/>
  <c r="B7485" i="106"/>
  <c r="B7486" i="106"/>
  <c r="B7487" i="106"/>
  <c r="B7488" i="106"/>
  <c r="B7489" i="106"/>
  <c r="B7490" i="106"/>
  <c r="B7491" i="106"/>
  <c r="B7492" i="106"/>
  <c r="B7493" i="106"/>
  <c r="B7494" i="106"/>
  <c r="B7495" i="106"/>
  <c r="B7496" i="106"/>
  <c r="B7497" i="106"/>
  <c r="B7498" i="106"/>
  <c r="B7499" i="106"/>
  <c r="B7500" i="106"/>
  <c r="B7501" i="106"/>
  <c r="J34" i="131"/>
  <c r="B7502" i="106" s="1"/>
  <c r="L5" i="131"/>
  <c r="L6" i="131"/>
  <c r="B7504" i="106" s="1"/>
  <c r="L7" i="131"/>
  <c r="B7505" i="106" s="1"/>
  <c r="L8" i="131"/>
  <c r="B7506" i="106" s="1"/>
  <c r="L9" i="131"/>
  <c r="B7507" i="106" s="1"/>
  <c r="L10" i="131"/>
  <c r="B7508" i="106" s="1"/>
  <c r="L11" i="131"/>
  <c r="B7509" i="106" s="1"/>
  <c r="L12" i="131"/>
  <c r="B7510" i="106" s="1"/>
  <c r="L13" i="131"/>
  <c r="B7511" i="106" s="1"/>
  <c r="L14" i="131"/>
  <c r="B7512" i="106" s="1"/>
  <c r="L15" i="131"/>
  <c r="B7513" i="106" s="1"/>
  <c r="L16" i="131"/>
  <c r="B7514" i="106" s="1"/>
  <c r="L17" i="131"/>
  <c r="B7515" i="106" s="1"/>
  <c r="L18" i="131"/>
  <c r="B7516" i="106" s="1"/>
  <c r="L19" i="131"/>
  <c r="B7517" i="106" s="1"/>
  <c r="L20" i="131"/>
  <c r="B7518" i="106" s="1"/>
  <c r="L21" i="131"/>
  <c r="B7519" i="106" s="1"/>
  <c r="L22" i="131"/>
  <c r="B7520" i="106" s="1"/>
  <c r="L23" i="131"/>
  <c r="B7521" i="106" s="1"/>
  <c r="L24" i="131"/>
  <c r="B7522" i="106" s="1"/>
  <c r="L25" i="131"/>
  <c r="B7523" i="106" s="1"/>
  <c r="L26" i="131"/>
  <c r="B7524" i="106" s="1"/>
  <c r="L27" i="131"/>
  <c r="B7525" i="106" s="1"/>
  <c r="L28" i="131"/>
  <c r="B7526" i="106" s="1"/>
  <c r="L29" i="131"/>
  <c r="B7527" i="106" s="1"/>
  <c r="L30" i="131"/>
  <c r="B7528" i="106" s="1"/>
  <c r="L31" i="131"/>
  <c r="B7529" i="106" s="1"/>
  <c r="L32" i="131"/>
  <c r="B7530" i="106" s="1"/>
  <c r="L33" i="131"/>
  <c r="B7648" i="106" s="1"/>
  <c r="B7532" i="106"/>
  <c r="B7533" i="106"/>
  <c r="B7534" i="106"/>
  <c r="B7535" i="106"/>
  <c r="B7536" i="106"/>
  <c r="B7537" i="106"/>
  <c r="B7538" i="106"/>
  <c r="B7539" i="106"/>
  <c r="B7540" i="106"/>
  <c r="B7541" i="106"/>
  <c r="B7542" i="106"/>
  <c r="B7543" i="106"/>
  <c r="B7544" i="106"/>
  <c r="B7545" i="106"/>
  <c r="B7546" i="106"/>
  <c r="B7547" i="106"/>
  <c r="B7548" i="106"/>
  <c r="B7549" i="106"/>
  <c r="B7550" i="106"/>
  <c r="B7551" i="106"/>
  <c r="B7552" i="106"/>
  <c r="B7553" i="106"/>
  <c r="B7554" i="106"/>
  <c r="B7555" i="106"/>
  <c r="B7556" i="106"/>
  <c r="B7557" i="106"/>
  <c r="B7558" i="106"/>
  <c r="B7559" i="106"/>
  <c r="M34" i="131"/>
  <c r="B7560" i="106"/>
  <c r="B7561" i="106"/>
  <c r="B7562" i="106"/>
  <c r="B7563" i="106"/>
  <c r="B7564" i="106"/>
  <c r="B7565" i="106"/>
  <c r="B7566" i="106"/>
  <c r="B7567" i="106"/>
  <c r="B7568" i="106"/>
  <c r="B7569" i="106"/>
  <c r="B7570" i="106"/>
  <c r="B7571" i="106"/>
  <c r="B7572" i="106"/>
  <c r="B7573" i="106"/>
  <c r="B7574" i="106"/>
  <c r="B7575" i="106"/>
  <c r="B7576" i="106"/>
  <c r="B7577" i="106"/>
  <c r="B7578" i="106"/>
  <c r="B7579" i="106"/>
  <c r="B7580" i="106"/>
  <c r="B7581" i="106"/>
  <c r="B7582" i="106"/>
  <c r="B7583" i="106"/>
  <c r="B7584" i="106"/>
  <c r="B7585" i="106"/>
  <c r="B7586" i="106"/>
  <c r="B7587" i="106"/>
  <c r="B7588" i="106"/>
  <c r="N34" i="131"/>
  <c r="B7589" i="106"/>
  <c r="B7590" i="106"/>
  <c r="B7592" i="106"/>
  <c r="B7593" i="106"/>
  <c r="B7594" i="106"/>
  <c r="K3" i="11"/>
  <c r="B7595" i="106" s="1"/>
  <c r="B7597" i="106"/>
  <c r="B7598" i="106"/>
  <c r="B7599" i="106"/>
  <c r="F6" i="11"/>
  <c r="B7601" i="106"/>
  <c r="B7602" i="106"/>
  <c r="B7603" i="106"/>
  <c r="K6" i="11"/>
  <c r="B7604" i="106" s="1"/>
  <c r="B7606" i="106"/>
  <c r="B7607" i="106"/>
  <c r="B7608" i="106"/>
  <c r="F9" i="11"/>
  <c r="B7609" i="106" s="1"/>
  <c r="B7610" i="106"/>
  <c r="B7611" i="106"/>
  <c r="B7612" i="106"/>
  <c r="K9" i="11"/>
  <c r="B7613" i="106"/>
  <c r="B7615" i="106"/>
  <c r="B7616" i="106"/>
  <c r="B7617" i="106"/>
  <c r="F14" i="11"/>
  <c r="B7619" i="106"/>
  <c r="B7620" i="106"/>
  <c r="B7621" i="106"/>
  <c r="K14" i="11"/>
  <c r="B7622" i="106" s="1"/>
  <c r="D7626" i="106"/>
  <c r="D7627" i="106"/>
  <c r="D7628" i="106"/>
  <c r="D7629" i="106"/>
  <c r="D7630" i="106"/>
  <c r="D7632" i="106"/>
  <c r="D7633" i="106"/>
  <c r="D7634" i="106"/>
  <c r="B7635" i="106"/>
  <c r="B7636" i="106"/>
  <c r="B7637" i="106"/>
  <c r="B7638" i="106"/>
  <c r="B7639" i="106"/>
  <c r="B7641" i="106"/>
  <c r="B7642" i="106"/>
  <c r="B7643" i="106"/>
  <c r="B7644" i="106"/>
  <c r="B7645" i="106"/>
  <c r="B7646" i="106"/>
  <c r="B7647" i="106"/>
  <c r="B7649" i="106"/>
  <c r="B7650" i="106"/>
  <c r="B7651" i="106"/>
  <c r="D7651" i="106"/>
  <c r="B7652" i="106"/>
  <c r="D7652" i="106"/>
  <c r="B7653" i="106"/>
  <c r="D7653" i="106"/>
  <c r="B7654" i="106"/>
  <c r="D7654" i="106"/>
  <c r="B7655" i="106"/>
  <c r="D7655" i="106"/>
  <c r="B7656" i="106"/>
  <c r="D7656" i="106"/>
  <c r="B7657" i="106"/>
  <c r="D7657" i="106"/>
  <c r="B7658" i="106"/>
  <c r="D7658" i="106"/>
  <c r="B7659" i="106"/>
  <c r="D7659" i="106"/>
  <c r="B7660" i="106"/>
  <c r="D7660" i="106"/>
  <c r="B7661" i="106"/>
  <c r="D7661" i="106"/>
  <c r="B7662" i="106"/>
  <c r="D7662" i="106"/>
  <c r="B7663" i="106"/>
  <c r="D7663" i="106"/>
  <c r="B7664" i="106"/>
  <c r="D7664" i="106"/>
  <c r="B7665" i="106"/>
  <c r="D7665" i="106"/>
  <c r="B7666" i="106"/>
  <c r="D7666" i="106"/>
  <c r="B7667" i="106"/>
  <c r="D7667" i="106"/>
  <c r="B7668" i="106"/>
  <c r="D7668" i="106"/>
  <c r="B7669" i="106"/>
  <c r="D7669" i="106"/>
  <c r="B7670" i="106"/>
  <c r="D7670" i="106"/>
  <c r="B7671" i="106"/>
  <c r="D7671" i="106"/>
  <c r="B7672" i="106"/>
  <c r="D7672" i="106"/>
  <c r="B7673" i="106"/>
  <c r="D7673" i="106"/>
  <c r="B7674" i="106"/>
  <c r="D7674" i="106"/>
  <c r="B7675" i="106"/>
  <c r="D7675" i="106"/>
  <c r="B7676" i="106"/>
  <c r="D7676" i="106"/>
  <c r="B7677" i="106"/>
  <c r="D7677" i="106"/>
  <c r="B7678" i="106"/>
  <c r="D7678" i="106"/>
  <c r="B7679" i="106"/>
  <c r="D7679" i="106"/>
  <c r="B7680" i="106"/>
  <c r="D7680" i="106"/>
  <c r="B7681" i="106"/>
  <c r="D7681" i="106"/>
  <c r="B7682" i="106"/>
  <c r="D7682" i="106"/>
  <c r="B7683" i="106"/>
  <c r="D7683" i="106"/>
  <c r="B7684" i="106"/>
  <c r="D7684" i="106"/>
  <c r="B7685" i="106"/>
  <c r="D7685" i="106"/>
  <c r="B7686" i="106"/>
  <c r="D7686" i="106"/>
  <c r="B7687" i="106"/>
  <c r="D7687" i="106" s="1"/>
  <c r="B7688" i="106"/>
  <c r="D7688" i="106" s="1"/>
  <c r="B7689" i="106"/>
  <c r="D7689" i="106" s="1"/>
  <c r="B7690" i="106"/>
  <c r="D7690" i="106" s="1"/>
  <c r="B7691" i="106"/>
  <c r="D7691" i="106" s="1"/>
  <c r="B7692" i="106"/>
  <c r="D7692" i="106" s="1"/>
  <c r="B7693" i="106"/>
  <c r="D7693" i="106" s="1"/>
  <c r="B7694" i="106"/>
  <c r="D7694" i="106" s="1"/>
  <c r="B7695" i="106"/>
  <c r="D7695" i="106" s="1"/>
  <c r="D7696" i="106"/>
  <c r="B7697" i="106"/>
  <c r="D7697" i="106"/>
  <c r="B7698" i="106"/>
  <c r="D7698" i="106"/>
  <c r="B7699" i="106"/>
  <c r="D7699" i="106"/>
  <c r="B7700" i="106"/>
  <c r="D7700" i="106"/>
  <c r="B7701" i="106"/>
  <c r="D7701" i="106"/>
  <c r="B7702" i="106"/>
  <c r="D7702" i="106"/>
  <c r="B7703" i="106"/>
  <c r="D7703" i="106"/>
  <c r="B7704" i="106"/>
  <c r="D7704" i="106"/>
  <c r="B7705" i="106"/>
  <c r="D7705" i="106"/>
  <c r="B7706" i="106"/>
  <c r="D7706" i="106"/>
  <c r="B7707" i="106"/>
  <c r="D7707" i="106"/>
  <c r="B7708" i="106"/>
  <c r="D7708" i="106"/>
  <c r="B7709" i="106"/>
  <c r="D7709" i="106"/>
  <c r="B7710" i="106"/>
  <c r="D7710" i="106"/>
  <c r="B7711" i="106"/>
  <c r="D7711" i="106"/>
  <c r="B7712" i="106"/>
  <c r="D7712" i="106"/>
  <c r="B7713" i="106"/>
  <c r="D7713" i="106"/>
  <c r="B7714" i="106"/>
  <c r="D7714" i="106"/>
  <c r="B7715" i="106"/>
  <c r="D7715" i="106"/>
  <c r="B7716" i="106"/>
  <c r="D7716" i="106"/>
  <c r="B7717" i="106"/>
  <c r="D7717" i="106"/>
  <c r="B7718" i="106"/>
  <c r="D7718" i="106"/>
  <c r="B7719" i="106"/>
  <c r="D7719" i="106"/>
  <c r="B7720" i="106"/>
  <c r="D7720" i="106"/>
  <c r="B7721" i="106"/>
  <c r="D7721" i="106"/>
  <c r="B7722" i="106"/>
  <c r="D7722" i="106"/>
  <c r="B7723" i="106"/>
  <c r="D7723" i="106"/>
  <c r="B7724" i="106"/>
  <c r="D7724" i="106"/>
  <c r="B7725" i="106"/>
  <c r="D7725" i="106"/>
  <c r="D7726" i="106"/>
  <c r="B7728" i="106"/>
  <c r="D7728" i="106" s="1"/>
  <c r="D7729" i="106"/>
  <c r="B7731" i="106"/>
  <c r="D7731" i="106" s="1"/>
  <c r="D7733" i="106"/>
  <c r="D7734" i="106"/>
  <c r="B7735" i="106"/>
  <c r="D7735" i="106"/>
  <c r="B7736" i="106"/>
  <c r="D7736" i="106"/>
  <c r="B7737" i="106"/>
  <c r="D7737" i="106"/>
  <c r="B7738" i="106"/>
  <c r="D7738" i="106"/>
  <c r="I26" i="12"/>
  <c r="B7741" i="106"/>
  <c r="D7741" i="106" s="1"/>
  <c r="K26" i="12"/>
  <c r="B7743" i="106"/>
  <c r="D7743" i="106" s="1"/>
  <c r="D7744" i="106"/>
  <c r="B7745" i="106"/>
  <c r="D7745" i="106" s="1"/>
  <c r="B7746" i="106"/>
  <c r="D7746" i="106" s="1"/>
  <c r="B7748" i="106"/>
  <c r="D7748" i="106" s="1"/>
  <c r="B7749" i="106"/>
  <c r="D7749" i="106" s="1"/>
  <c r="B7750" i="106"/>
  <c r="D7750" i="106" s="1"/>
  <c r="B7751" i="106"/>
  <c r="D7751" i="106" s="1"/>
  <c r="B7752" i="106"/>
  <c r="D7752" i="106" s="1"/>
  <c r="B7753" i="106"/>
  <c r="D7753" i="106" s="1"/>
  <c r="B7754" i="106"/>
  <c r="D7754" i="106" s="1"/>
  <c r="B7755" i="106"/>
  <c r="D7755" i="106" s="1"/>
  <c r="B7756" i="106"/>
  <c r="D7756" i="106" s="1"/>
  <c r="B7757" i="106"/>
  <c r="D7757" i="106" s="1"/>
  <c r="D7761" i="106"/>
  <c r="D7763" i="106"/>
  <c r="D7764" i="106"/>
  <c r="D7765" i="106"/>
  <c r="D7766" i="106"/>
  <c r="D7768" i="106"/>
  <c r="D7769" i="106"/>
  <c r="D7770" i="106"/>
  <c r="D7771" i="106"/>
  <c r="D7772" i="106"/>
  <c r="D7773" i="106"/>
  <c r="D7774" i="106"/>
  <c r="D7775" i="106"/>
  <c r="D7776" i="106"/>
  <c r="D7777" i="106"/>
  <c r="D7778" i="106"/>
  <c r="D7779" i="106"/>
  <c r="D7780" i="106"/>
  <c r="D7781" i="106"/>
  <c r="D7782" i="106"/>
  <c r="D7783" i="106"/>
  <c r="D7784" i="106"/>
  <c r="D7785" i="106"/>
  <c r="D7786" i="106"/>
  <c r="D7787" i="106"/>
  <c r="D7788" i="106"/>
  <c r="D7789" i="106"/>
  <c r="D7790" i="106"/>
  <c r="D7791" i="106"/>
  <c r="D7792" i="106"/>
  <c r="D7793" i="106"/>
  <c r="D7794" i="106"/>
  <c r="D7795" i="106"/>
  <c r="D7796" i="106"/>
  <c r="D7797" i="106"/>
  <c r="D7798" i="106"/>
  <c r="D7799" i="106"/>
  <c r="D7800" i="106"/>
  <c r="B10" i="36"/>
  <c r="B11" i="36" s="1"/>
  <c r="B13" i="36" s="1"/>
  <c r="B14" i="36" s="1"/>
  <c r="B15" i="36" s="1"/>
  <c r="B16" i="36" s="1"/>
  <c r="B17" i="36" s="1"/>
  <c r="D29" i="36"/>
  <c r="B9" i="106" s="1"/>
  <c r="D31" i="36"/>
  <c r="D32" i="36"/>
  <c r="D33" i="36"/>
  <c r="D34" i="36"/>
  <c r="D37" i="36"/>
  <c r="D38" i="36"/>
  <c r="D40" i="36"/>
  <c r="D41" i="36"/>
  <c r="D42" i="36"/>
  <c r="D43" i="36"/>
  <c r="D44" i="36"/>
  <c r="D45" i="36"/>
  <c r="D46" i="36"/>
  <c r="D47" i="36"/>
  <c r="D48" i="36"/>
  <c r="D77" i="36"/>
  <c r="D78" i="36"/>
  <c r="D85" i="36"/>
  <c r="B64" i="127"/>
  <c r="B65" i="127"/>
  <c r="D26" i="108"/>
  <c r="E26" i="108"/>
  <c r="F26" i="108"/>
  <c r="G26" i="108"/>
  <c r="D27" i="108"/>
  <c r="E27" i="108"/>
  <c r="F27" i="108"/>
  <c r="G27" i="108"/>
  <c r="F31" i="108"/>
  <c r="F36" i="108"/>
  <c r="G28" i="108"/>
  <c r="E30" i="108"/>
  <c r="G30" i="108"/>
  <c r="D31" i="108"/>
  <c r="D36" i="108"/>
  <c r="E31" i="108"/>
  <c r="G31" i="108"/>
  <c r="E33" i="108"/>
  <c r="G33" i="108"/>
  <c r="E34" i="108"/>
  <c r="G34" i="108"/>
  <c r="E35" i="108"/>
  <c r="G35" i="108"/>
  <c r="E36" i="108"/>
  <c r="G36" i="108"/>
  <c r="E37" i="108"/>
  <c r="G37" i="108"/>
  <c r="E38" i="108"/>
  <c r="G38" i="108"/>
  <c r="G39" i="108"/>
  <c r="C18" i="34"/>
  <c r="D18" i="34"/>
  <c r="F18" i="34"/>
  <c r="C19" i="34"/>
  <c r="D19" i="34"/>
  <c r="F19" i="34"/>
  <c r="C20" i="34"/>
  <c r="D20" i="34"/>
  <c r="F20" i="34"/>
  <c r="C21" i="34"/>
  <c r="D21" i="34"/>
  <c r="F21" i="34"/>
  <c r="C22" i="34"/>
  <c r="D22" i="34"/>
  <c r="F22" i="34"/>
  <c r="C23" i="34"/>
  <c r="D23" i="34"/>
  <c r="F23" i="34"/>
  <c r="C24" i="34"/>
  <c r="D24" i="34"/>
  <c r="F24" i="34"/>
  <c r="C25" i="34"/>
  <c r="D25" i="34"/>
  <c r="F25" i="34"/>
  <c r="C26" i="34"/>
  <c r="D26" i="34"/>
  <c r="F26" i="34"/>
  <c r="C27" i="34"/>
  <c r="D27" i="34"/>
  <c r="F27" i="34"/>
  <c r="C28" i="34"/>
  <c r="D28" i="34"/>
  <c r="F28" i="34"/>
  <c r="C29" i="34"/>
  <c r="D29" i="34"/>
  <c r="F29" i="34"/>
  <c r="C30" i="34"/>
  <c r="D30" i="34"/>
  <c r="F30" i="34"/>
  <c r="C31" i="34"/>
  <c r="D31" i="34"/>
  <c r="F31" i="34"/>
  <c r="C32" i="34"/>
  <c r="D32" i="34"/>
  <c r="F32" i="34"/>
  <c r="C33" i="34"/>
  <c r="D33" i="34"/>
  <c r="F33" i="34"/>
  <c r="C34" i="34"/>
  <c r="D34" i="34"/>
  <c r="F34" i="34"/>
  <c r="C35" i="34"/>
  <c r="D35" i="34"/>
  <c r="F35" i="34"/>
  <c r="C36" i="34"/>
  <c r="D36" i="34"/>
  <c r="F36" i="34"/>
  <c r="C37" i="34"/>
  <c r="D37" i="34"/>
  <c r="F37" i="34"/>
  <c r="C38" i="34"/>
  <c r="D38" i="34"/>
  <c r="C39" i="34"/>
  <c r="D39" i="34"/>
  <c r="F39" i="34"/>
  <c r="C40" i="34"/>
  <c r="D40" i="34"/>
  <c r="F40" i="34"/>
  <c r="C41" i="34"/>
  <c r="D41" i="34"/>
  <c r="F41" i="34"/>
  <c r="C42" i="34"/>
  <c r="D42" i="34"/>
  <c r="F42" i="34"/>
  <c r="C43" i="34"/>
  <c r="D43" i="34"/>
  <c r="F43" i="34"/>
  <c r="C44" i="34"/>
  <c r="D44" i="34"/>
  <c r="F44" i="34"/>
  <c r="C45" i="34"/>
  <c r="D45" i="34"/>
  <c r="F45" i="34"/>
  <c r="C46" i="34"/>
  <c r="D46" i="34"/>
  <c r="F46" i="34"/>
  <c r="C47" i="34"/>
  <c r="D47" i="34"/>
  <c r="F47" i="34"/>
  <c r="C48" i="34"/>
  <c r="D48" i="34"/>
  <c r="F48" i="34"/>
  <c r="C49" i="34"/>
  <c r="D49" i="34"/>
  <c r="F49" i="34"/>
  <c r="C50" i="34"/>
  <c r="D50" i="34"/>
  <c r="F50" i="34"/>
  <c r="C51" i="34"/>
  <c r="D51" i="34"/>
  <c r="F51" i="34"/>
  <c r="C52" i="34"/>
  <c r="F52" i="34"/>
  <c r="C53" i="34"/>
  <c r="D53" i="34"/>
  <c r="C56" i="34"/>
  <c r="F56" i="34"/>
  <c r="C57" i="34"/>
  <c r="D57" i="34"/>
  <c r="F60" i="34"/>
  <c r="C61" i="34"/>
  <c r="F61" i="34"/>
  <c r="C62" i="34"/>
  <c r="F62" i="34"/>
  <c r="C63" i="34"/>
  <c r="D63" i="34"/>
  <c r="C64" i="34"/>
  <c r="F64" i="34"/>
  <c r="F65" i="34"/>
  <c r="F66" i="34"/>
  <c r="C67" i="34"/>
  <c r="D67" i="34"/>
  <c r="F67" i="34"/>
  <c r="C68" i="34"/>
  <c r="D68" i="34"/>
  <c r="F68" i="34"/>
  <c r="C69" i="34"/>
  <c r="D69" i="34"/>
  <c r="F69" i="34"/>
  <c r="C70" i="34"/>
  <c r="D70" i="34"/>
  <c r="F70" i="34"/>
  <c r="C71" i="34"/>
  <c r="D71" i="34"/>
  <c r="F71" i="34"/>
  <c r="C72" i="34"/>
  <c r="F72" i="34"/>
  <c r="C73" i="34"/>
  <c r="D73" i="34"/>
  <c r="F73" i="34"/>
  <c r="C83" i="34"/>
  <c r="D83" i="34"/>
  <c r="F83" i="34"/>
  <c r="C84" i="34"/>
  <c r="D84" i="34"/>
  <c r="F84" i="34"/>
  <c r="C85" i="34"/>
  <c r="D85" i="34"/>
  <c r="F85" i="34"/>
  <c r="D86" i="34"/>
  <c r="F86" i="34"/>
  <c r="C87" i="34"/>
  <c r="D87" i="34"/>
  <c r="F87" i="34"/>
  <c r="C88" i="34"/>
  <c r="D88" i="34"/>
  <c r="F88" i="34"/>
  <c r="C89" i="34"/>
  <c r="D89" i="34"/>
  <c r="F89" i="34"/>
  <c r="C90" i="34"/>
  <c r="D90" i="34"/>
  <c r="F90" i="34"/>
  <c r="C91" i="34"/>
  <c r="D91" i="34"/>
  <c r="F91" i="34"/>
  <c r="C92" i="34"/>
  <c r="D92" i="34"/>
  <c r="F92" i="34"/>
  <c r="D93" i="34"/>
  <c r="C75" i="5"/>
  <c r="F93" i="34"/>
  <c r="D94" i="34"/>
  <c r="C95" i="34"/>
  <c r="D95" i="34"/>
  <c r="F95" i="34"/>
  <c r="C96" i="34"/>
  <c r="D96" i="34"/>
  <c r="F96" i="34"/>
  <c r="C97" i="34"/>
  <c r="D97" i="34"/>
  <c r="F97" i="34"/>
  <c r="C98" i="34"/>
  <c r="D98" i="34"/>
  <c r="F98" i="34"/>
  <c r="C99" i="34"/>
  <c r="D99" i="34"/>
  <c r="F99" i="34"/>
  <c r="C100" i="34"/>
  <c r="D100" i="34"/>
  <c r="F100" i="34"/>
  <c r="C101" i="34"/>
  <c r="D101" i="34"/>
  <c r="F101" i="34"/>
  <c r="C102" i="34"/>
  <c r="D102" i="34"/>
  <c r="F102" i="34"/>
  <c r="C103" i="34"/>
  <c r="D103" i="34"/>
  <c r="F103" i="34"/>
  <c r="D104" i="34"/>
  <c r="D105" i="34"/>
  <c r="D106" i="34"/>
  <c r="C107" i="34"/>
  <c r="D107" i="34"/>
  <c r="F107" i="34"/>
  <c r="C108" i="34"/>
  <c r="D108" i="34"/>
  <c r="F108" i="34"/>
  <c r="C109" i="34"/>
  <c r="D109" i="34"/>
  <c r="F109" i="34"/>
  <c r="D110" i="34"/>
  <c r="C111" i="34"/>
  <c r="D111" i="34"/>
  <c r="F111" i="34"/>
  <c r="C112" i="34"/>
  <c r="D112" i="34"/>
  <c r="F112" i="34"/>
  <c r="C113" i="34"/>
  <c r="D113" i="34"/>
  <c r="F113" i="34"/>
  <c r="C114" i="34"/>
  <c r="D114" i="34"/>
  <c r="F114" i="34"/>
  <c r="C115" i="34"/>
  <c r="D115" i="34"/>
  <c r="F115" i="34"/>
  <c r="C116" i="34"/>
  <c r="D116" i="34"/>
  <c r="F116" i="34"/>
  <c r="C117" i="34"/>
  <c r="D117" i="34"/>
  <c r="F117" i="34"/>
  <c r="C118" i="34"/>
  <c r="D118" i="34"/>
  <c r="F118" i="34"/>
  <c r="C119" i="34"/>
  <c r="D119" i="34"/>
  <c r="F119" i="34"/>
  <c r="C120" i="34"/>
  <c r="D120" i="34"/>
  <c r="F120" i="34"/>
  <c r="C121" i="34"/>
  <c r="D121" i="34"/>
  <c r="F121" i="34"/>
  <c r="C122" i="34"/>
  <c r="D122" i="34"/>
  <c r="F122" i="34"/>
  <c r="C123" i="34"/>
  <c r="D123" i="34"/>
  <c r="F123" i="34"/>
  <c r="C124" i="34"/>
  <c r="F124" i="34"/>
  <c r="C125" i="34"/>
  <c r="D125" i="34"/>
  <c r="F125" i="34"/>
  <c r="D126" i="34"/>
  <c r="D127" i="34"/>
  <c r="D128" i="34"/>
  <c r="D129" i="34"/>
  <c r="D130" i="34"/>
  <c r="C131" i="34"/>
  <c r="D131" i="34"/>
  <c r="F131" i="34"/>
  <c r="C132" i="34"/>
  <c r="D132" i="34"/>
  <c r="F132" i="34"/>
  <c r="C133" i="34"/>
  <c r="D133" i="34"/>
  <c r="F133" i="34"/>
  <c r="C134" i="34"/>
  <c r="D134" i="34"/>
  <c r="F134" i="34"/>
  <c r="D135" i="34"/>
  <c r="D136" i="34"/>
  <c r="F136" i="34"/>
  <c r="D137" i="34"/>
  <c r="F137" i="34"/>
  <c r="D138" i="34"/>
  <c r="F138" i="34"/>
  <c r="D139" i="34"/>
  <c r="F139" i="34"/>
  <c r="D140" i="34"/>
  <c r="F140" i="34"/>
  <c r="D141" i="34"/>
  <c r="D142" i="34"/>
  <c r="F142" i="34"/>
  <c r="F143" i="34"/>
  <c r="F144" i="34"/>
  <c r="F145" i="34"/>
  <c r="F146" i="34"/>
  <c r="F147" i="34"/>
  <c r="F148" i="34"/>
  <c r="F149" i="34"/>
  <c r="F150" i="34"/>
  <c r="F151" i="34"/>
  <c r="F152" i="34"/>
  <c r="F153" i="34"/>
  <c r="F155" i="34"/>
  <c r="F156" i="34"/>
  <c r="F157" i="34"/>
  <c r="F158" i="34"/>
  <c r="F159" i="34"/>
  <c r="D143" i="34"/>
  <c r="D144" i="34"/>
  <c r="D145" i="34"/>
  <c r="D146" i="34"/>
  <c r="D147" i="34"/>
  <c r="D148" i="34"/>
  <c r="D149" i="34"/>
  <c r="D150" i="34"/>
  <c r="D151" i="34"/>
  <c r="D152" i="34"/>
  <c r="D153" i="34"/>
  <c r="D154" i="34"/>
  <c r="D155" i="34"/>
  <c r="D156" i="34"/>
  <c r="D157" i="34"/>
  <c r="D158" i="34"/>
  <c r="D159" i="34"/>
  <c r="C163" i="34"/>
  <c r="D163" i="34"/>
  <c r="F163" i="34"/>
  <c r="C164" i="34"/>
  <c r="D164" i="34"/>
  <c r="F164" i="34"/>
  <c r="C165" i="34"/>
  <c r="D165" i="34"/>
  <c r="F165" i="34"/>
  <c r="C166" i="34"/>
  <c r="D166" i="34"/>
  <c r="F166" i="34"/>
  <c r="C167" i="34"/>
  <c r="D167" i="34"/>
  <c r="F167" i="34"/>
  <c r="C168" i="34"/>
  <c r="D168" i="34"/>
  <c r="F168" i="34"/>
  <c r="C169" i="34"/>
  <c r="D169" i="34"/>
  <c r="F169" i="34"/>
  <c r="C170" i="34"/>
  <c r="D170" i="34"/>
  <c r="F170" i="34"/>
  <c r="C171" i="34"/>
  <c r="D171" i="34"/>
  <c r="F171" i="34"/>
  <c r="C172" i="34"/>
  <c r="D172" i="34"/>
  <c r="F172" i="34"/>
  <c r="C173" i="34"/>
  <c r="D173" i="34"/>
  <c r="F173" i="34"/>
  <c r="F179" i="34"/>
  <c r="F3" i="11"/>
  <c r="B7591" i="106"/>
  <c r="F5" i="11"/>
  <c r="B2026" i="106" s="1"/>
  <c r="D2026" i="106" s="1"/>
  <c r="C16" i="11"/>
  <c r="B2013" i="106" s="1"/>
  <c r="D2013" i="106" s="1"/>
  <c r="B7727" i="106"/>
  <c r="D7727" i="106" s="1"/>
  <c r="C49" i="8"/>
  <c r="B4" i="7"/>
  <c r="B1744" i="106" s="1"/>
  <c r="D1744" i="106" s="1"/>
  <c r="B5" i="7"/>
  <c r="B1745" i="106" s="1"/>
  <c r="D1745" i="106" s="1"/>
  <c r="B6" i="7"/>
  <c r="D6" i="7" s="1"/>
  <c r="B1762" i="106" s="1"/>
  <c r="D1762" i="106" s="1"/>
  <c r="B7" i="7"/>
  <c r="B1747" i="106" s="1"/>
  <c r="D1747" i="106" s="1"/>
  <c r="B8" i="7"/>
  <c r="B1748" i="106" s="1"/>
  <c r="D1748" i="106" s="1"/>
  <c r="B9" i="7"/>
  <c r="B1751" i="106" s="1"/>
  <c r="D1751" i="106" s="1"/>
  <c r="B10" i="7"/>
  <c r="B1749" i="106" s="1"/>
  <c r="D1749" i="106" s="1"/>
  <c r="B11" i="7"/>
  <c r="B1752" i="106"/>
  <c r="D1752" i="106" s="1"/>
  <c r="B12" i="7"/>
  <c r="B1753" i="106" s="1"/>
  <c r="D1753" i="106" s="1"/>
  <c r="B13" i="7"/>
  <c r="B3725" i="106" s="1"/>
  <c r="D3725" i="106" s="1"/>
  <c r="B14" i="7"/>
  <c r="B1754" i="106" s="1"/>
  <c r="D1754" i="106" s="1"/>
  <c r="B15" i="7"/>
  <c r="B1756" i="106" s="1"/>
  <c r="D1756" i="106" s="1"/>
  <c r="B16" i="7"/>
  <c r="B3446" i="106" s="1"/>
  <c r="D3446" i="106" s="1"/>
  <c r="B17" i="7"/>
  <c r="B4102" i="106" s="1"/>
  <c r="D4102" i="106" s="1"/>
  <c r="B18" i="7"/>
  <c r="B4103" i="106" s="1"/>
  <c r="D4103" i="106" s="1"/>
  <c r="C5" i="131"/>
  <c r="C6" i="131"/>
  <c r="B7271" i="106"/>
  <c r="C7" i="131"/>
  <c r="B7272" i="106" s="1"/>
  <c r="C8" i="131"/>
  <c r="B7273" i="106" s="1"/>
  <c r="C9" i="131"/>
  <c r="B7274" i="106" s="1"/>
  <c r="C10" i="131"/>
  <c r="B7275" i="106" s="1"/>
  <c r="C11" i="131"/>
  <c r="B7276" i="106" s="1"/>
  <c r="C12" i="131"/>
  <c r="B7277" i="106" s="1"/>
  <c r="C13" i="131"/>
  <c r="B7278" i="106" s="1"/>
  <c r="C14" i="131"/>
  <c r="B7279" i="106"/>
  <c r="C15" i="131"/>
  <c r="B7280" i="106" s="1"/>
  <c r="C16" i="131"/>
  <c r="B7281" i="106" s="1"/>
  <c r="C17" i="131"/>
  <c r="B7282" i="106" s="1"/>
  <c r="C18" i="131"/>
  <c r="B7283" i="106" s="1"/>
  <c r="C19" i="131"/>
  <c r="B7284" i="106" s="1"/>
  <c r="C20" i="131"/>
  <c r="B7285" i="106" s="1"/>
  <c r="C21" i="131"/>
  <c r="B7286" i="106" s="1"/>
  <c r="C22" i="131"/>
  <c r="B7287" i="106"/>
  <c r="C23" i="131"/>
  <c r="B7288" i="106" s="1"/>
  <c r="C24" i="131"/>
  <c r="B7289" i="106" s="1"/>
  <c r="C25" i="131"/>
  <c r="B7290" i="106" s="1"/>
  <c r="C26" i="131"/>
  <c r="B7291" i="106" s="1"/>
  <c r="C27" i="131"/>
  <c r="B7292" i="106" s="1"/>
  <c r="C28" i="131"/>
  <c r="B7293" i="106" s="1"/>
  <c r="C29" i="131"/>
  <c r="B7294" i="106" s="1"/>
  <c r="C30" i="131"/>
  <c r="B7295" i="106" s="1"/>
  <c r="C31" i="131"/>
  <c r="B7296" i="106" s="1"/>
  <c r="C32" i="131"/>
  <c r="B7297" i="106" s="1"/>
  <c r="C33" i="131"/>
  <c r="B7640" i="106" s="1"/>
  <c r="K5" i="29"/>
  <c r="B1093" i="106" s="1"/>
  <c r="D1093" i="106" s="1"/>
  <c r="K10" i="29"/>
  <c r="B3062" i="106" s="1"/>
  <c r="D3062" i="106" s="1"/>
  <c r="K13" i="29"/>
  <c r="B1105" i="106" s="1"/>
  <c r="D1105" i="106" s="1"/>
  <c r="C33" i="29"/>
  <c r="D33" i="29"/>
  <c r="B778" i="106" s="1"/>
  <c r="D778" i="106" s="1"/>
  <c r="F33" i="29"/>
  <c r="B894" i="106" s="1"/>
  <c r="D894" i="106" s="1"/>
  <c r="G33" i="29"/>
  <c r="B952" i="106" s="1"/>
  <c r="D952" i="106" s="1"/>
  <c r="H33" i="29"/>
  <c r="B1010" i="106" s="1"/>
  <c r="D1010" i="106" s="1"/>
  <c r="I33" i="29"/>
  <c r="B6902" i="106" s="1"/>
  <c r="D6902" i="106" s="1"/>
  <c r="J33" i="29"/>
  <c r="B6903" i="106"/>
  <c r="D6903" i="106" s="1"/>
  <c r="L33" i="29"/>
  <c r="L42" i="29"/>
  <c r="K44" i="29"/>
  <c r="K45" i="29"/>
  <c r="B1117" i="106" s="1"/>
  <c r="D1117" i="106" s="1"/>
  <c r="C47" i="29"/>
  <c r="L47" i="29"/>
  <c r="K50" i="29"/>
  <c r="C53" i="29"/>
  <c r="B734" i="106" s="1"/>
  <c r="D734" i="106" s="1"/>
  <c r="L53" i="29"/>
  <c r="L57" i="29"/>
  <c r="L65" i="29"/>
  <c r="L72" i="29"/>
  <c r="L84" i="29"/>
  <c r="L92" i="29"/>
  <c r="L100" i="29"/>
  <c r="L110" i="29"/>
  <c r="L112" i="29" s="1"/>
  <c r="L146" i="29"/>
  <c r="L162" i="29"/>
  <c r="L166" i="29"/>
  <c r="L168" i="29" s="1"/>
  <c r="L178" i="29"/>
  <c r="L188" i="29"/>
  <c r="L190" i="29" s="1"/>
  <c r="L198" i="29"/>
  <c r="L202" i="29"/>
  <c r="L223" i="29"/>
  <c r="L232" i="29"/>
  <c r="L237" i="29"/>
  <c r="L251" i="29"/>
  <c r="L255" i="29"/>
  <c r="L264" i="29"/>
  <c r="L271" i="29"/>
  <c r="L278" i="29"/>
  <c r="L286" i="29"/>
  <c r="L296" i="29"/>
  <c r="L303" i="29"/>
  <c r="L305" i="29" s="1"/>
  <c r="L323" i="29"/>
  <c r="L331" i="29" s="1"/>
  <c r="L329" i="29"/>
  <c r="L339" i="29"/>
  <c r="L341" i="29"/>
  <c r="L354" i="29" s="1"/>
  <c r="L344" i="29"/>
  <c r="L349" i="29"/>
  <c r="L352" i="29" s="1"/>
  <c r="C12" i="5"/>
  <c r="B5066" i="106"/>
  <c r="D5066" i="106" s="1"/>
  <c r="D12" i="5"/>
  <c r="B5334" i="106" s="1"/>
  <c r="D5334" i="106" s="1"/>
  <c r="E12" i="5"/>
  <c r="B5513" i="106" s="1"/>
  <c r="D5513" i="106" s="1"/>
  <c r="F12" i="5"/>
  <c r="B5557" i="106" s="1"/>
  <c r="D5557" i="106" s="1"/>
  <c r="G12" i="5"/>
  <c r="B5725" i="106" s="1"/>
  <c r="D5725" i="106" s="1"/>
  <c r="H12" i="5"/>
  <c r="B5873" i="106" s="1"/>
  <c r="D5873" i="106" s="1"/>
  <c r="I12" i="5"/>
  <c r="B5918" i="106" s="1"/>
  <c r="D5918" i="106" s="1"/>
  <c r="J12" i="5"/>
  <c r="B6301" i="106" s="1"/>
  <c r="D6301" i="106" s="1"/>
  <c r="K12" i="5"/>
  <c r="B5987" i="106" s="1"/>
  <c r="D5987" i="106" s="1"/>
  <c r="C18" i="5"/>
  <c r="B5071" i="106" s="1"/>
  <c r="D5071" i="106" s="1"/>
  <c r="D18" i="5"/>
  <c r="B5339" i="106" s="1"/>
  <c r="D5339" i="106" s="1"/>
  <c r="E18" i="5"/>
  <c r="B5518" i="106" s="1"/>
  <c r="D5518" i="106"/>
  <c r="F18" i="5"/>
  <c r="B5562" i="106"/>
  <c r="D5562" i="106" s="1"/>
  <c r="G18" i="5"/>
  <c r="B5730" i="106"/>
  <c r="D5730" i="106" s="1"/>
  <c r="H18" i="5"/>
  <c r="B5878" i="106"/>
  <c r="D5878" i="106" s="1"/>
  <c r="I18" i="5"/>
  <c r="B5923" i="106"/>
  <c r="D5923" i="106" s="1"/>
  <c r="J18" i="5"/>
  <c r="B6306" i="106"/>
  <c r="D6306" i="106" s="1"/>
  <c r="K18" i="5"/>
  <c r="B5992" i="106"/>
  <c r="D5992" i="106" s="1"/>
  <c r="C40" i="5"/>
  <c r="B5087" i="106"/>
  <c r="D5087" i="106" s="1"/>
  <c r="F63" i="5"/>
  <c r="B5579" i="106"/>
  <c r="D5579" i="106" s="1"/>
  <c r="C67" i="5"/>
  <c r="B5090" i="106" s="1"/>
  <c r="D5090" i="106" s="1"/>
  <c r="D67" i="5"/>
  <c r="B5342" i="106" s="1"/>
  <c r="D5342" i="106" s="1"/>
  <c r="E67" i="5"/>
  <c r="B5521" i="106" s="1"/>
  <c r="D5521" i="106" s="1"/>
  <c r="F67" i="5"/>
  <c r="B5582" i="106" s="1"/>
  <c r="D5582" i="106" s="1"/>
  <c r="G67" i="5"/>
  <c r="B5733" i="106" s="1"/>
  <c r="D5733" i="106" s="1"/>
  <c r="H67" i="5"/>
  <c r="B5881" i="106" s="1"/>
  <c r="D5881" i="106" s="1"/>
  <c r="I67" i="5"/>
  <c r="B5926" i="106" s="1"/>
  <c r="D5926" i="106" s="1"/>
  <c r="J67" i="5"/>
  <c r="B6318" i="106" s="1"/>
  <c r="D6318" i="106" s="1"/>
  <c r="K67" i="5"/>
  <c r="B5995" i="106"/>
  <c r="D5995" i="106" s="1"/>
  <c r="B5096" i="106"/>
  <c r="D5096" i="106" s="1"/>
  <c r="C82" i="5"/>
  <c r="B5102" i="106" s="1"/>
  <c r="D5102" i="106" s="1"/>
  <c r="D82" i="5"/>
  <c r="B5348" i="106"/>
  <c r="D5348" i="106" s="1"/>
  <c r="C93" i="5"/>
  <c r="B5112" i="106"/>
  <c r="D5112" i="106" s="1"/>
  <c r="C108" i="5"/>
  <c r="B5120" i="106" s="1"/>
  <c r="D5120" i="106" s="1"/>
  <c r="D108" i="5"/>
  <c r="B5355" i="106"/>
  <c r="D5355" i="106" s="1"/>
  <c r="E108" i="5"/>
  <c r="B5526" i="106" s="1"/>
  <c r="D5526" i="106" s="1"/>
  <c r="F108" i="5"/>
  <c r="B5587" i="106"/>
  <c r="D5587" i="106" s="1"/>
  <c r="G108" i="5"/>
  <c r="B5737" i="106" s="1"/>
  <c r="D5737" i="106" s="1"/>
  <c r="H108" i="5"/>
  <c r="B5886" i="106"/>
  <c r="D5886" i="106" s="1"/>
  <c r="I108" i="5"/>
  <c r="B5930" i="106" s="1"/>
  <c r="D5930" i="106" s="1"/>
  <c r="J108" i="5"/>
  <c r="B6351" i="106" s="1"/>
  <c r="D6351" i="106" s="1"/>
  <c r="K108" i="5"/>
  <c r="B5999" i="106" s="1"/>
  <c r="D5999" i="106" s="1"/>
  <c r="C114" i="5"/>
  <c r="C5" i="4" s="1"/>
  <c r="B3405" i="106" s="1"/>
  <c r="D3405" i="106" s="1"/>
  <c r="B5125" i="106"/>
  <c r="D5125" i="106" s="1"/>
  <c r="D114" i="5"/>
  <c r="B5360" i="106"/>
  <c r="D5360" i="106" s="1"/>
  <c r="F114" i="5"/>
  <c r="B5592" i="106"/>
  <c r="D5592" i="106" s="1"/>
  <c r="G114" i="5"/>
  <c r="B5741" i="106"/>
  <c r="D5741" i="106" s="1"/>
  <c r="C121" i="5"/>
  <c r="D121" i="5"/>
  <c r="B5367" i="106" s="1"/>
  <c r="D5367" i="106" s="1"/>
  <c r="E121" i="5"/>
  <c r="B5534" i="106"/>
  <c r="D5534" i="106" s="1"/>
  <c r="F121" i="5"/>
  <c r="B5599" i="106" s="1"/>
  <c r="D5599" i="106" s="1"/>
  <c r="F131" i="5"/>
  <c r="F154" i="5"/>
  <c r="F172" i="5" s="1"/>
  <c r="B5644" i="106" s="1"/>
  <c r="D5644" i="106" s="1"/>
  <c r="G121" i="5"/>
  <c r="B5748" i="106"/>
  <c r="D5748" i="106" s="1"/>
  <c r="H121" i="5"/>
  <c r="B5893" i="106" s="1"/>
  <c r="D5893" i="106" s="1"/>
  <c r="J121" i="5"/>
  <c r="B6357" i="106" s="1"/>
  <c r="D6357" i="106" s="1"/>
  <c r="K121" i="5"/>
  <c r="B6006" i="106" s="1"/>
  <c r="D6006" i="106" s="1"/>
  <c r="C131" i="5"/>
  <c r="B5147" i="106" s="1"/>
  <c r="D5147" i="106" s="1"/>
  <c r="D131" i="5"/>
  <c r="B5369" i="106" s="1"/>
  <c r="D5369" i="106" s="1"/>
  <c r="B5614" i="106"/>
  <c r="D5614" i="106" s="1"/>
  <c r="C140" i="5"/>
  <c r="B5161" i="106"/>
  <c r="D5161" i="106" s="1"/>
  <c r="D140" i="5"/>
  <c r="B5383" i="106"/>
  <c r="D5383" i="106" s="1"/>
  <c r="G140" i="5"/>
  <c r="B5752" i="106" s="1"/>
  <c r="D5752" i="106" s="1"/>
  <c r="G144" i="5"/>
  <c r="B5756" i="106" s="1"/>
  <c r="D5756" i="106" s="1"/>
  <c r="G154" i="5"/>
  <c r="C144" i="5"/>
  <c r="B5165" i="106"/>
  <c r="D5165" i="106" s="1"/>
  <c r="C154" i="5"/>
  <c r="B5178" i="106" s="1"/>
  <c r="D5178" i="106" s="1"/>
  <c r="D154" i="5"/>
  <c r="B5394" i="106" s="1"/>
  <c r="D5394" i="106" s="1"/>
  <c r="B4357" i="106"/>
  <c r="D4357" i="106" s="1"/>
  <c r="D172" i="5"/>
  <c r="B5412" i="106" s="1"/>
  <c r="D5412" i="106" s="1"/>
  <c r="E172" i="5"/>
  <c r="H172" i="5"/>
  <c r="B5899" i="106"/>
  <c r="D5899" i="106" s="1"/>
  <c r="I172" i="5"/>
  <c r="B4363" i="106" s="1"/>
  <c r="D4363" i="106" s="1"/>
  <c r="J172" i="5"/>
  <c r="B6396" i="106"/>
  <c r="D6396" i="106" s="1"/>
  <c r="K172" i="5"/>
  <c r="B5000" i="106" s="1"/>
  <c r="D5000" i="106" s="1"/>
  <c r="C178" i="5"/>
  <c r="B5225" i="106" s="1"/>
  <c r="D5225" i="106" s="1"/>
  <c r="D178" i="5"/>
  <c r="B5423" i="106" s="1"/>
  <c r="D5423" i="106" s="1"/>
  <c r="E178" i="5"/>
  <c r="B4372" i="106" s="1"/>
  <c r="D4372" i="106" s="1"/>
  <c r="F178" i="5"/>
  <c r="B5655" i="106" s="1"/>
  <c r="D5655" i="106" s="1"/>
  <c r="G178" i="5"/>
  <c r="B5780" i="106" s="1"/>
  <c r="D5780" i="106" s="1"/>
  <c r="H178" i="5"/>
  <c r="I178" i="5"/>
  <c r="B4373" i="106"/>
  <c r="D4373" i="106" s="1"/>
  <c r="J178" i="5"/>
  <c r="B6400" i="106"/>
  <c r="D6400" i="106" s="1"/>
  <c r="K178" i="5"/>
  <c r="K274" i="5" s="1"/>
  <c r="K7" i="4" s="1"/>
  <c r="B3718" i="106" s="1"/>
  <c r="D3718" i="106" s="1"/>
  <c r="B4951" i="106"/>
  <c r="D4951" i="106" s="1"/>
  <c r="C184" i="5"/>
  <c r="B5232" i="106"/>
  <c r="D5232" i="106" s="1"/>
  <c r="D184" i="5"/>
  <c r="F126" i="34" s="1"/>
  <c r="B5425" i="106"/>
  <c r="D5425" i="106" s="1"/>
  <c r="F184" i="5"/>
  <c r="B5658" i="106"/>
  <c r="D5658" i="106" s="1"/>
  <c r="G184" i="5"/>
  <c r="B5784" i="106"/>
  <c r="D5784" i="106" s="1"/>
  <c r="H184" i="5"/>
  <c r="B5908" i="106"/>
  <c r="D5908" i="106" s="1"/>
  <c r="K184" i="5"/>
  <c r="B6016" i="106" s="1"/>
  <c r="D6016" i="106" s="1"/>
  <c r="B4395" i="106"/>
  <c r="D4395" i="106" s="1"/>
  <c r="D191" i="5"/>
  <c r="B4396" i="106"/>
  <c r="D4396" i="106" s="1"/>
  <c r="F191" i="5"/>
  <c r="F127" i="34" s="1"/>
  <c r="G191" i="5"/>
  <c r="B5246" i="106"/>
  <c r="D5246" i="106" s="1"/>
  <c r="G201" i="5"/>
  <c r="B6409" i="106"/>
  <c r="D6409" i="106" s="1"/>
  <c r="D211" i="5"/>
  <c r="B5444" i="106" s="1"/>
  <c r="D5444" i="106" s="1"/>
  <c r="F211" i="5"/>
  <c r="B5677" i="106" s="1"/>
  <c r="D5677" i="106" s="1"/>
  <c r="G211" i="5"/>
  <c r="B5803" i="106" s="1"/>
  <c r="D5803" i="106" s="1"/>
  <c r="B4411" i="106"/>
  <c r="D4411" i="106" s="1"/>
  <c r="D216" i="5"/>
  <c r="B4412" i="106" s="1"/>
  <c r="D4412" i="106" s="1"/>
  <c r="F216" i="5"/>
  <c r="B4413" i="106"/>
  <c r="D4413" i="106" s="1"/>
  <c r="G216" i="5"/>
  <c r="B4414" i="106" s="1"/>
  <c r="D4414" i="106" s="1"/>
  <c r="B5286" i="106"/>
  <c r="D5286" i="106" s="1"/>
  <c r="D224" i="5"/>
  <c r="B5470" i="106" s="1"/>
  <c r="D5470" i="106" s="1"/>
  <c r="F224" i="5"/>
  <c r="B5703" i="106" s="1"/>
  <c r="D5703" i="106" s="1"/>
  <c r="G224" i="5"/>
  <c r="B5829" i="106" s="1"/>
  <c r="D5829" i="106" s="1"/>
  <c r="B5304" i="106"/>
  <c r="D5304" i="106" s="1"/>
  <c r="D228" i="5"/>
  <c r="F135" i="34" s="1"/>
  <c r="B5488" i="106"/>
  <c r="D5488" i="106" s="1"/>
  <c r="G228" i="5"/>
  <c r="G259" i="5"/>
  <c r="B6837" i="106" s="1"/>
  <c r="D6837" i="106" s="1"/>
  <c r="B6833" i="106"/>
  <c r="D6833" i="106" s="1"/>
  <c r="D259" i="5"/>
  <c r="B6834" i="106" s="1"/>
  <c r="D6834" i="106" s="1"/>
  <c r="E259" i="5"/>
  <c r="F259" i="5"/>
  <c r="B6836" i="106" s="1"/>
  <c r="D6836" i="106" s="1"/>
  <c r="H259" i="5"/>
  <c r="H273" i="5" s="1"/>
  <c r="B4441" i="106" s="1"/>
  <c r="D4441" i="106" s="1"/>
  <c r="B6838" i="106"/>
  <c r="D6838" i="106" s="1"/>
  <c r="J259" i="5"/>
  <c r="J273" i="5" s="1"/>
  <c r="B6839" i="106"/>
  <c r="D6839" i="106" s="1"/>
  <c r="K259" i="5"/>
  <c r="K273" i="5" s="1"/>
  <c r="B4442" i="106" s="1"/>
  <c r="D4442" i="106" s="1"/>
  <c r="B6840" i="106"/>
  <c r="D6840" i="106" s="1"/>
  <c r="B7041" i="106"/>
  <c r="D7041" i="106" s="1"/>
  <c r="I274" i="5"/>
  <c r="J274" i="5"/>
  <c r="B7054" i="106" s="1"/>
  <c r="D7054" i="106" s="1"/>
  <c r="D5" i="4"/>
  <c r="B3406" i="106" s="1"/>
  <c r="D3406" i="106" s="1"/>
  <c r="F5" i="4"/>
  <c r="B3408" i="106" s="1"/>
  <c r="D3408" i="106" s="1"/>
  <c r="G5" i="4"/>
  <c r="B3409" i="106" s="1"/>
  <c r="D3409" i="106" s="1"/>
  <c r="G14" i="4"/>
  <c r="B2609" i="106" s="1"/>
  <c r="D2609" i="106" s="1"/>
  <c r="G15" i="4"/>
  <c r="G16" i="4"/>
  <c r="B2611" i="106" s="1"/>
  <c r="D2611" i="106" s="1"/>
  <c r="C14" i="4"/>
  <c r="B2558" i="106" s="1"/>
  <c r="D2558" i="106" s="1"/>
  <c r="D14" i="4"/>
  <c r="B2570" i="106" s="1"/>
  <c r="D2570" i="106" s="1"/>
  <c r="F14" i="4"/>
  <c r="B2597" i="106" s="1"/>
  <c r="D2597" i="106" s="1"/>
  <c r="E15" i="4"/>
  <c r="B2633" i="106" s="1"/>
  <c r="D2633" i="106" s="1"/>
  <c r="B6032" i="106"/>
  <c r="D6032" i="106"/>
  <c r="K15" i="4"/>
  <c r="B3573" i="106"/>
  <c r="D3573" i="106" s="1"/>
  <c r="D7" i="118"/>
  <c r="D8" i="118"/>
  <c r="D9" i="118"/>
  <c r="H14" i="118"/>
  <c r="H19" i="118"/>
  <c r="H24" i="118"/>
  <c r="H28" i="118"/>
  <c r="H29" i="118"/>
  <c r="K28" i="118" s="1"/>
  <c r="O27" i="118" s="1"/>
  <c r="O29" i="118" s="1"/>
  <c r="D22" i="37"/>
  <c r="J22" i="37"/>
  <c r="L22" i="37"/>
  <c r="D24" i="37"/>
  <c r="B4270" i="106" s="1"/>
  <c r="D4270" i="106" s="1"/>
  <c r="B83" i="36"/>
  <c r="D5" i="7"/>
  <c r="B1761" i="106" s="1"/>
  <c r="D1761" i="106" s="1"/>
  <c r="D13" i="7"/>
  <c r="B3726" i="106" s="1"/>
  <c r="D3726" i="106" s="1"/>
  <c r="D9" i="7"/>
  <c r="B1767" i="106" s="1"/>
  <c r="D1767" i="106" s="1"/>
  <c r="D14" i="7"/>
  <c r="B1770" i="106" s="1"/>
  <c r="D1770" i="106" s="1"/>
  <c r="F128" i="34"/>
  <c r="B5847" i="106"/>
  <c r="D5847" i="106" s="1"/>
  <c r="J173" i="5"/>
  <c r="B6397" i="106" s="1"/>
  <c r="D6397" i="106" s="1"/>
  <c r="H173" i="5"/>
  <c r="D173" i="5"/>
  <c r="D6" i="4" s="1"/>
  <c r="B2566" i="106" s="1"/>
  <c r="D2566" i="106" s="1"/>
  <c r="H109" i="5"/>
  <c r="F105" i="34"/>
  <c r="D7" i="7"/>
  <c r="B1763" i="106" s="1"/>
  <c r="D1763" i="106" s="1"/>
  <c r="B6025" i="106"/>
  <c r="D6025" i="106" s="1"/>
  <c r="H4" i="4"/>
  <c r="B2655" i="106" s="1"/>
  <c r="D2655" i="106" s="1"/>
  <c r="J6" i="4"/>
  <c r="B6221" i="106" s="1"/>
  <c r="D6221" i="106" s="1"/>
  <c r="B5906" i="106"/>
  <c r="D5906" i="106" s="1"/>
  <c r="H6" i="4"/>
  <c r="B2656" i="106" s="1"/>
  <c r="D2656" i="106" s="1"/>
  <c r="B1746" i="106"/>
  <c r="D1746" i="106" s="1"/>
  <c r="D17" i="7"/>
  <c r="B4104" i="106" s="1"/>
  <c r="D4104" i="106" s="1"/>
  <c r="D12" i="7"/>
  <c r="B1769" i="106" s="1"/>
  <c r="D1769" i="106" s="1"/>
  <c r="D18" i="7"/>
  <c r="B4105" i="106" s="1"/>
  <c r="D4105" i="106" s="1"/>
  <c r="D11" i="7"/>
  <c r="B1768" i="106" s="1"/>
  <c r="D1768" i="106" s="1"/>
  <c r="K173" i="5" l="1"/>
  <c r="F106" i="34"/>
  <c r="F130" i="34"/>
  <c r="G109" i="5"/>
  <c r="B5421" i="106"/>
  <c r="D5421" i="106" s="1"/>
  <c r="F94" i="34"/>
  <c r="D4" i="7"/>
  <c r="B1760" i="106" s="1"/>
  <c r="D1760" i="106" s="1"/>
  <c r="D15" i="7"/>
  <c r="B1772" i="106" s="1"/>
  <c r="D1772" i="106" s="1"/>
  <c r="G172" i="5"/>
  <c r="B5770" i="106" s="1"/>
  <c r="D5770" i="106" s="1"/>
  <c r="J129" i="29"/>
  <c r="B7038" i="106" s="1"/>
  <c r="D7038" i="106" s="1"/>
  <c r="I173" i="5"/>
  <c r="J109" i="5"/>
  <c r="J4" i="4" s="1"/>
  <c r="B6220" i="106" s="1"/>
  <c r="D6220" i="106" s="1"/>
  <c r="K109" i="5"/>
  <c r="K339" i="29"/>
  <c r="B3669" i="106"/>
  <c r="D3669" i="106" s="1"/>
  <c r="B3649" i="106"/>
  <c r="D3649" i="106" s="1"/>
  <c r="G354" i="29"/>
  <c r="B3650" i="106" s="1"/>
  <c r="D3650" i="106" s="1"/>
  <c r="C341" i="29"/>
  <c r="B3621" i="106" s="1"/>
  <c r="D3621" i="106" s="1"/>
  <c r="B3619" i="106"/>
  <c r="D3619" i="106" s="1"/>
  <c r="B3656" i="106"/>
  <c r="D3656" i="106" s="1"/>
  <c r="H354" i="29"/>
  <c r="B3660" i="106" s="1"/>
  <c r="D3660" i="106" s="1"/>
  <c r="J31" i="8"/>
  <c r="J49" i="8" s="1"/>
  <c r="K76" i="4"/>
  <c r="B3586" i="106" s="1"/>
  <c r="D3586" i="106" s="1"/>
  <c r="F21" i="8"/>
  <c r="B1529" i="106"/>
  <c r="D1529" i="106" s="1"/>
  <c r="B1512" i="106"/>
  <c r="D1512" i="106" s="1"/>
  <c r="B1364" i="106"/>
  <c r="D1364" i="106" s="1"/>
  <c r="B1308" i="106"/>
  <c r="D1308" i="106" s="1"/>
  <c r="B1239" i="106"/>
  <c r="D1239" i="106" s="1"/>
  <c r="B1223" i="106"/>
  <c r="D1223" i="106" s="1"/>
  <c r="B1131" i="106"/>
  <c r="D1131" i="106" s="1"/>
  <c r="E13" i="145"/>
  <c r="G13" i="145" s="1"/>
  <c r="B2029" i="106"/>
  <c r="D2029" i="106" s="1"/>
  <c r="I12" i="11"/>
  <c r="B2028" i="106"/>
  <c r="D2028" i="106" s="1"/>
  <c r="I10" i="11"/>
  <c r="K223" i="29"/>
  <c r="L41" i="3"/>
  <c r="I41" i="3"/>
  <c r="B2913" i="106" s="1"/>
  <c r="D2913" i="106" s="1"/>
  <c r="L13" i="11"/>
  <c r="B2060" i="106" s="1"/>
  <c r="D2060" i="106" s="1"/>
  <c r="B2027" i="106"/>
  <c r="D2027" i="106" s="1"/>
  <c r="I8" i="11"/>
  <c r="E305" i="29"/>
  <c r="B1536" i="106" s="1"/>
  <c r="D1536" i="106" s="1"/>
  <c r="H166" i="29"/>
  <c r="K110" i="29"/>
  <c r="F129" i="34"/>
  <c r="B7759" i="106"/>
  <c r="D7759" i="106" s="1"/>
  <c r="D30" i="36"/>
  <c r="B7760" i="106"/>
  <c r="D7760" i="106" s="1"/>
  <c r="L15" i="11"/>
  <c r="B3459" i="106" s="1"/>
  <c r="D3459" i="106" s="1"/>
  <c r="F16" i="11"/>
  <c r="B2031" i="106" s="1"/>
  <c r="D2031" i="106" s="1"/>
  <c r="L5" i="11"/>
  <c r="B2056" i="106" s="1"/>
  <c r="D2056" i="106" s="1"/>
  <c r="F19" i="7"/>
  <c r="B1474" i="106"/>
  <c r="D1474" i="106" s="1"/>
  <c r="G12" i="4"/>
  <c r="E204" i="29"/>
  <c r="B1353" i="106" s="1"/>
  <c r="D1353" i="106" s="1"/>
  <c r="K178" i="29"/>
  <c r="F13" i="4" s="1"/>
  <c r="B2596" i="106" s="1"/>
  <c r="D2596" i="106" s="1"/>
  <c r="G29" i="108"/>
  <c r="E29" i="108"/>
  <c r="I129" i="29"/>
  <c r="B7037" i="106" s="1"/>
  <c r="D7037" i="106" s="1"/>
  <c r="H129" i="29"/>
  <c r="B1266" i="106" s="1"/>
  <c r="D1266" i="106" s="1"/>
  <c r="E28" i="108"/>
  <c r="B1241" i="106"/>
  <c r="D1241" i="106" s="1"/>
  <c r="E150" i="29"/>
  <c r="B1242" i="106" s="1"/>
  <c r="D1242" i="106" s="1"/>
  <c r="B1225" i="106"/>
  <c r="D1225" i="106" s="1"/>
  <c r="C150" i="29"/>
  <c r="B1226" i="106" s="1"/>
  <c r="D1226" i="106" s="1"/>
  <c r="D331" i="29"/>
  <c r="B7217" i="106" s="1"/>
  <c r="D7217" i="106" s="1"/>
  <c r="C331" i="29"/>
  <c r="B7216" i="106" s="1"/>
  <c r="D7216" i="106" s="1"/>
  <c r="K323" i="29"/>
  <c r="K331" i="29" s="1"/>
  <c r="D37" i="108"/>
  <c r="D40" i="108" s="1"/>
  <c r="E42" i="108" s="1"/>
  <c r="F37" i="108"/>
  <c r="F28" i="108"/>
  <c r="F38" i="34"/>
  <c r="K4" i="4"/>
  <c r="B6028" i="106"/>
  <c r="D6028" i="106" s="1"/>
  <c r="K275" i="5"/>
  <c r="E109" i="5"/>
  <c r="E4" i="4" s="1"/>
  <c r="B2630" i="106" s="1"/>
  <c r="D2630" i="106" s="1"/>
  <c r="B6024" i="106"/>
  <c r="D6024" i="106" s="1"/>
  <c r="G4" i="4"/>
  <c r="B2603" i="106" s="1"/>
  <c r="D2603" i="106" s="1"/>
  <c r="F110" i="34"/>
  <c r="F173" i="5"/>
  <c r="B5653" i="106" s="1"/>
  <c r="D5653" i="106" s="1"/>
  <c r="B5618" i="106"/>
  <c r="D5618" i="106" s="1"/>
  <c r="F109" i="5"/>
  <c r="D109" i="5"/>
  <c r="B5260" i="106"/>
  <c r="D5260" i="106" s="1"/>
  <c r="C172" i="5"/>
  <c r="B5214" i="106" s="1"/>
  <c r="D5214" i="106" s="1"/>
  <c r="F104" i="34"/>
  <c r="B5132" i="106"/>
  <c r="D5132" i="106" s="1"/>
  <c r="C109" i="5"/>
  <c r="B5121" i="106" s="1"/>
  <c r="D5121" i="106" s="1"/>
  <c r="J275" i="5"/>
  <c r="B7055" i="106" s="1"/>
  <c r="D7055" i="106" s="1"/>
  <c r="B6352" i="106"/>
  <c r="D6352" i="106" s="1"/>
  <c r="I76" i="4"/>
  <c r="D58" i="36"/>
  <c r="F41" i="3"/>
  <c r="B171" i="106" s="1"/>
  <c r="D171" i="106" s="1"/>
  <c r="D53" i="36"/>
  <c r="D56" i="36"/>
  <c r="J41" i="3"/>
  <c r="C41" i="3"/>
  <c r="B93" i="106" s="1"/>
  <c r="D93" i="106" s="1"/>
  <c r="D75" i="36"/>
  <c r="D74" i="36"/>
  <c r="D60" i="36"/>
  <c r="D51" i="36"/>
  <c r="D11" i="37"/>
  <c r="H33" i="118"/>
  <c r="A1" i="131"/>
  <c r="L3" i="11"/>
  <c r="B7596" i="106" s="1"/>
  <c r="L9" i="11"/>
  <c r="B7614" i="106" s="1"/>
  <c r="D10" i="7"/>
  <c r="B1765" i="106" s="1"/>
  <c r="D1765" i="106" s="1"/>
  <c r="D16" i="7"/>
  <c r="B19" i="7"/>
  <c r="B1759" i="106" s="1"/>
  <c r="D1759" i="106" s="1"/>
  <c r="D8" i="7"/>
  <c r="B1764" i="106" s="1"/>
  <c r="D1764" i="106" s="1"/>
  <c r="F6" i="4"/>
  <c r="B2593" i="106" s="1"/>
  <c r="D2593" i="106" s="1"/>
  <c r="B2607" i="106"/>
  <c r="D2607" i="106" s="1"/>
  <c r="B4435" i="106"/>
  <c r="D4435" i="106" s="1"/>
  <c r="I7" i="4"/>
  <c r="B4444" i="106" s="1"/>
  <c r="D4444" i="106" s="1"/>
  <c r="F273" i="5"/>
  <c r="B5713" i="106" s="1"/>
  <c r="D5713" i="106" s="1"/>
  <c r="B4397" i="106"/>
  <c r="D4397" i="106" s="1"/>
  <c r="B4950" i="106"/>
  <c r="D4950" i="106" s="1"/>
  <c r="H274" i="5"/>
  <c r="H7" i="4" s="1"/>
  <c r="L204" i="29"/>
  <c r="L102" i="29"/>
  <c r="B1121" i="106"/>
  <c r="D1121" i="106" s="1"/>
  <c r="K53" i="29"/>
  <c r="E12" i="145"/>
  <c r="B731" i="106"/>
  <c r="D731" i="106" s="1"/>
  <c r="C74" i="29"/>
  <c r="B755" i="106" s="1"/>
  <c r="D755" i="106" s="1"/>
  <c r="B1116" i="106"/>
  <c r="D1116" i="106" s="1"/>
  <c r="K47" i="29"/>
  <c r="F160" i="34"/>
  <c r="B7600" i="106"/>
  <c r="L6" i="11"/>
  <c r="B7605" i="106" s="1"/>
  <c r="A7250" i="106"/>
  <c r="A7251" i="106" s="1"/>
  <c r="A7252" i="106" s="1"/>
  <c r="A7253" i="106" s="1"/>
  <c r="A7254" i="106" s="1"/>
  <c r="A7255" i="106" s="1"/>
  <c r="A7256" i="106" s="1"/>
  <c r="A7257" i="106" s="1"/>
  <c r="D7249" i="106"/>
  <c r="B6022" i="106"/>
  <c r="D6022" i="106" s="1"/>
  <c r="F274" i="5"/>
  <c r="E273" i="5"/>
  <c r="B6835" i="106"/>
  <c r="D6835" i="106" s="1"/>
  <c r="G273" i="5"/>
  <c r="B4398" i="106"/>
  <c r="D4398" i="106" s="1"/>
  <c r="B5537" i="106"/>
  <c r="D5537" i="106" s="1"/>
  <c r="E173" i="5"/>
  <c r="I109" i="5"/>
  <c r="L273" i="29"/>
  <c r="L288" i="29" s="1"/>
  <c r="L74" i="29"/>
  <c r="K33" i="29"/>
  <c r="B720" i="106"/>
  <c r="D720" i="106" s="1"/>
  <c r="B7618" i="106"/>
  <c r="L14" i="11"/>
  <c r="B7623" i="106" s="1"/>
  <c r="B7230" i="106"/>
  <c r="D7230" i="106" s="1"/>
  <c r="I341" i="29"/>
  <c r="B7215" i="106"/>
  <c r="D7215" i="106" s="1"/>
  <c r="J16" i="4"/>
  <c r="B6226" i="106" s="1"/>
  <c r="D6226" i="106" s="1"/>
  <c r="B7202" i="106"/>
  <c r="D7202" i="106" s="1"/>
  <c r="F331" i="29"/>
  <c r="B7219" i="106" s="1"/>
  <c r="D7219" i="106" s="1"/>
  <c r="B7503" i="106"/>
  <c r="L34" i="131"/>
  <c r="B7531" i="106" s="1"/>
  <c r="D7253" i="106"/>
  <c r="B7214" i="106"/>
  <c r="D7214" i="106" s="1"/>
  <c r="H331" i="29"/>
  <c r="B7221" i="106" s="1"/>
  <c r="D7221" i="106" s="1"/>
  <c r="B7201" i="106"/>
  <c r="D7201" i="106" s="1"/>
  <c r="E331" i="29"/>
  <c r="B7218" i="106" s="1"/>
  <c r="D7218" i="106" s="1"/>
  <c r="B6917" i="106"/>
  <c r="D6917" i="106" s="1"/>
  <c r="J74" i="29"/>
  <c r="D273" i="5"/>
  <c r="B5501" i="106" s="1"/>
  <c r="D5501" i="106" s="1"/>
  <c r="D7254" i="106"/>
  <c r="D7248" i="106"/>
  <c r="D7247" i="106"/>
  <c r="D7246" i="106"/>
  <c r="J305" i="29"/>
  <c r="B7117" i="106" s="1"/>
  <c r="D7117" i="106" s="1"/>
  <c r="I305" i="29"/>
  <c r="B7116" i="106" s="1"/>
  <c r="D7116" i="106" s="1"/>
  <c r="I150" i="29"/>
  <c r="B6916" i="106"/>
  <c r="D6916" i="106" s="1"/>
  <c r="I74" i="29"/>
  <c r="I49" i="8"/>
  <c r="B3633" i="106"/>
  <c r="D3633" i="106" s="1"/>
  <c r="E341" i="29"/>
  <c r="B3628" i="106"/>
  <c r="D3628" i="106" s="1"/>
  <c r="D354" i="29"/>
  <c r="B3629" i="106" s="1"/>
  <c r="D3629" i="106" s="1"/>
  <c r="E44" i="4"/>
  <c r="B3235" i="106"/>
  <c r="D3235" i="106" s="1"/>
  <c r="D77" i="4"/>
  <c r="B3238" i="106" s="1"/>
  <c r="D3238" i="106" s="1"/>
  <c r="B3229" i="106"/>
  <c r="D3229" i="106" s="1"/>
  <c r="C77" i="4"/>
  <c r="B3232" i="106" s="1"/>
  <c r="D3232" i="106" s="1"/>
  <c r="B1977" i="106"/>
  <c r="D1977" i="106" s="1"/>
  <c r="H24" i="12"/>
  <c r="B1867" i="106"/>
  <c r="D1867" i="106" s="1"/>
  <c r="F15" i="8"/>
  <c r="K303" i="29"/>
  <c r="B4099" i="106"/>
  <c r="D4099" i="106" s="1"/>
  <c r="B1555" i="106"/>
  <c r="D1555" i="106" s="1"/>
  <c r="K296" i="29"/>
  <c r="G305" i="29"/>
  <c r="B1548" i="106" s="1"/>
  <c r="D1548" i="106" s="1"/>
  <c r="F305" i="29"/>
  <c r="B1542" i="106" s="1"/>
  <c r="D1542" i="106" s="1"/>
  <c r="B1523" i="106"/>
  <c r="D1523" i="106" s="1"/>
  <c r="C305" i="29"/>
  <c r="B1524" i="106" s="1"/>
  <c r="D1524" i="106" s="1"/>
  <c r="K271" i="29"/>
  <c r="B1508" i="106" s="1"/>
  <c r="D1508" i="106" s="1"/>
  <c r="K255" i="29"/>
  <c r="B1491" i="106" s="1"/>
  <c r="D1491" i="106" s="1"/>
  <c r="K237" i="29"/>
  <c r="B1485" i="106" s="1"/>
  <c r="D1485" i="106" s="1"/>
  <c r="B1475" i="106"/>
  <c r="D1475" i="106" s="1"/>
  <c r="K232" i="29"/>
  <c r="K198" i="29"/>
  <c r="B2842" i="106"/>
  <c r="D2842" i="106" s="1"/>
  <c r="B1381" i="106"/>
  <c r="D1381" i="106" s="1"/>
  <c r="B1317" i="106"/>
  <c r="D1317" i="106" s="1"/>
  <c r="H168" i="29"/>
  <c r="B1318" i="106" s="1"/>
  <c r="D1318" i="106" s="1"/>
  <c r="B1127" i="106"/>
  <c r="D1127" i="106" s="1"/>
  <c r="K65" i="29"/>
  <c r="B1133" i="106" s="1"/>
  <c r="D1133" i="106" s="1"/>
  <c r="B1123" i="106"/>
  <c r="D1123" i="106" s="1"/>
  <c r="K57" i="29"/>
  <c r="K352" i="29"/>
  <c r="B3640" i="106"/>
  <c r="D3640" i="106" s="1"/>
  <c r="F341" i="29"/>
  <c r="K77" i="4"/>
  <c r="B3587" i="106" s="1"/>
  <c r="D3587" i="106" s="1"/>
  <c r="B3296" i="106"/>
  <c r="D3296" i="106" s="1"/>
  <c r="H77" i="4"/>
  <c r="B3299" i="106" s="1"/>
  <c r="D3299" i="106" s="1"/>
  <c r="G77" i="4"/>
  <c r="B3261" i="106" s="1"/>
  <c r="D3261" i="106" s="1"/>
  <c r="G24" i="12"/>
  <c r="B1492" i="106"/>
  <c r="D1492" i="106" s="1"/>
  <c r="K264" i="29"/>
  <c r="B1500" i="106" s="1"/>
  <c r="D1500" i="106" s="1"/>
  <c r="K251" i="29"/>
  <c r="B1488" i="106" s="1"/>
  <c r="D1488" i="106" s="1"/>
  <c r="B1417" i="106"/>
  <c r="D1417" i="106" s="1"/>
  <c r="D273" i="29"/>
  <c r="H190" i="29"/>
  <c r="B2828" i="106"/>
  <c r="D2828" i="106" s="1"/>
  <c r="B1328" i="106"/>
  <c r="D1328" i="106" s="1"/>
  <c r="K166" i="29"/>
  <c r="K136" i="29"/>
  <c r="B2986" i="106"/>
  <c r="D2986" i="106" s="1"/>
  <c r="B1256" i="106"/>
  <c r="D1256" i="106" s="1"/>
  <c r="G129" i="29"/>
  <c r="K100" i="29"/>
  <c r="B7013" i="106" s="1"/>
  <c r="D7013" i="106" s="1"/>
  <c r="K102" i="29"/>
  <c r="B2088" i="106"/>
  <c r="D2088" i="106" s="1"/>
  <c r="B1135" i="106"/>
  <c r="D1135" i="106" s="1"/>
  <c r="K72" i="29"/>
  <c r="B1141" i="106" s="1"/>
  <c r="D1141" i="106" s="1"/>
  <c r="B1021" i="106"/>
  <c r="D1021" i="106" s="1"/>
  <c r="H74" i="29"/>
  <c r="B847" i="106"/>
  <c r="D847" i="106" s="1"/>
  <c r="E74" i="29"/>
  <c r="E39" i="108"/>
  <c r="B1144" i="106"/>
  <c r="D1144" i="106" s="1"/>
  <c r="K188" i="29"/>
  <c r="B1358" i="106"/>
  <c r="D1358" i="106" s="1"/>
  <c r="F204" i="29"/>
  <c r="B1359" i="106" s="1"/>
  <c r="D1359" i="106" s="1"/>
  <c r="B1345" i="106"/>
  <c r="D1345" i="106" s="1"/>
  <c r="D204" i="29"/>
  <c r="B1346" i="106" s="1"/>
  <c r="D1346" i="106" s="1"/>
  <c r="B1283" i="106"/>
  <c r="D1283" i="106" s="1"/>
  <c r="K146" i="29"/>
  <c r="B1275" i="106"/>
  <c r="D1275" i="106" s="1"/>
  <c r="K127" i="29"/>
  <c r="B1279" i="106" s="1"/>
  <c r="D1279" i="106" s="1"/>
  <c r="H150" i="29"/>
  <c r="B1273" i="106" s="1"/>
  <c r="D1273" i="106" s="1"/>
  <c r="B1247" i="106"/>
  <c r="D1247" i="106" s="1"/>
  <c r="F129" i="29"/>
  <c r="B1231" i="106"/>
  <c r="D1231" i="106" s="1"/>
  <c r="D129" i="29"/>
  <c r="B1109" i="106"/>
  <c r="D1109" i="106" s="1"/>
  <c r="K42" i="29"/>
  <c r="H102" i="29"/>
  <c r="B1047" i="106" s="1"/>
  <c r="D1047" i="106" s="1"/>
  <c r="G74" i="29"/>
  <c r="B905" i="106"/>
  <c r="D905" i="106" s="1"/>
  <c r="F74" i="29"/>
  <c r="D74" i="29"/>
  <c r="B211" i="106"/>
  <c r="D211" i="106" s="1"/>
  <c r="H41" i="3"/>
  <c r="B188" i="106"/>
  <c r="D188" i="106" s="1"/>
  <c r="G41" i="3"/>
  <c r="B139" i="106"/>
  <c r="D139" i="106" s="1"/>
  <c r="E41" i="3"/>
  <c r="J19" i="145"/>
  <c r="D86" i="36" s="1"/>
  <c r="L150" i="29"/>
  <c r="C273" i="5"/>
  <c r="J24" i="12"/>
  <c r="B7730" i="106"/>
  <c r="D7730" i="106" s="1"/>
  <c r="H275" i="5"/>
  <c r="B5914" i="106"/>
  <c r="D5914" i="106" s="1"/>
  <c r="B6023" i="106"/>
  <c r="D6023" i="106" s="1"/>
  <c r="J7" i="4"/>
  <c r="B2657" i="106"/>
  <c r="D2657" i="106" s="1"/>
  <c r="H8" i="4"/>
  <c r="D274" i="5"/>
  <c r="B3447" i="106"/>
  <c r="D3447" i="106" s="1"/>
  <c r="B7270" i="106"/>
  <c r="C34" i="131"/>
  <c r="F275" i="5" l="1"/>
  <c r="D7251" i="106"/>
  <c r="F175" i="34"/>
  <c r="I6" i="4"/>
  <c r="B5011" i="106" s="1"/>
  <c r="D5011" i="106" s="1"/>
  <c r="B4216" i="106"/>
  <c r="D4216" i="106" s="1"/>
  <c r="I16" i="11"/>
  <c r="K8" i="11"/>
  <c r="B2039" i="106"/>
  <c r="D2039" i="106" s="1"/>
  <c r="B2041" i="106"/>
  <c r="D2041" i="106" s="1"/>
  <c r="K12" i="11"/>
  <c r="B4172" i="106"/>
  <c r="D4172" i="106" s="1"/>
  <c r="N22" i="3"/>
  <c r="K341" i="29"/>
  <c r="B3670" i="106"/>
  <c r="D3670" i="106" s="1"/>
  <c r="B2917" i="106"/>
  <c r="D2917" i="106" s="1"/>
  <c r="D59" i="36"/>
  <c r="D7255" i="106"/>
  <c r="D7250" i="106"/>
  <c r="B1151" i="106"/>
  <c r="D1151" i="106" s="1"/>
  <c r="K112" i="29"/>
  <c r="K6" i="4"/>
  <c r="B3570" i="106" s="1"/>
  <c r="D3570" i="106" s="1"/>
  <c r="B6014" i="106"/>
  <c r="D6014" i="106" s="1"/>
  <c r="C354" i="29"/>
  <c r="B3622" i="106" s="1"/>
  <c r="D3622" i="106" s="1"/>
  <c r="J150" i="29"/>
  <c r="B7052" i="106" s="1"/>
  <c r="D7052" i="106" s="1"/>
  <c r="D7256" i="106"/>
  <c r="D7252" i="106"/>
  <c r="B2040" i="106"/>
  <c r="D2040" i="106" s="1"/>
  <c r="K10" i="11"/>
  <c r="B1879" i="106"/>
  <c r="D1879" i="106" s="1"/>
  <c r="H22" i="37"/>
  <c r="G173" i="5"/>
  <c r="F40" i="108"/>
  <c r="G42" i="108" s="1"/>
  <c r="B7207" i="106"/>
  <c r="D7207" i="106" s="1"/>
  <c r="J13" i="4"/>
  <c r="B7042" i="106" s="1"/>
  <c r="D7042" i="106" s="1"/>
  <c r="L114" i="29"/>
  <c r="C114" i="29"/>
  <c r="B757" i="106" s="1"/>
  <c r="D757" i="106" s="1"/>
  <c r="B3569" i="106"/>
  <c r="D3569" i="106" s="1"/>
  <c r="K8" i="4"/>
  <c r="B5527" i="106"/>
  <c r="D5527" i="106" s="1"/>
  <c r="F4" i="4"/>
  <c r="B2591" i="106" s="1"/>
  <c r="D2591" i="106" s="1"/>
  <c r="B5588" i="106"/>
  <c r="D5588" i="106" s="1"/>
  <c r="B5356" i="106"/>
  <c r="D5356" i="106" s="1"/>
  <c r="D4" i="4"/>
  <c r="B2564" i="106" s="1"/>
  <c r="D2564" i="106" s="1"/>
  <c r="K332" i="29"/>
  <c r="B7225" i="106" s="1"/>
  <c r="D7225" i="106" s="1"/>
  <c r="C173" i="5"/>
  <c r="C4" i="4"/>
  <c r="B2551" i="106" s="1"/>
  <c r="D2551" i="106" s="1"/>
  <c r="D19" i="7"/>
  <c r="B1775" i="106" s="1"/>
  <c r="D1775" i="106" s="1"/>
  <c r="B3318" i="106"/>
  <c r="D3318" i="106" s="1"/>
  <c r="I77" i="4"/>
  <c r="B3319" i="106" s="1"/>
  <c r="D3319" i="106" s="1"/>
  <c r="D50" i="36"/>
  <c r="B6216" i="106"/>
  <c r="D6216" i="106" s="1"/>
  <c r="D57" i="36"/>
  <c r="B5320" i="106"/>
  <c r="D5320" i="106" s="1"/>
  <c r="C274" i="5"/>
  <c r="B929" i="106"/>
  <c r="D929" i="106" s="1"/>
  <c r="F114" i="29"/>
  <c r="B931" i="106" s="1"/>
  <c r="D931" i="106" s="1"/>
  <c r="B987" i="106"/>
  <c r="D987" i="106" s="1"/>
  <c r="G114" i="29"/>
  <c r="B1115" i="106"/>
  <c r="D1115" i="106" s="1"/>
  <c r="G21" i="108"/>
  <c r="K74" i="29"/>
  <c r="K114" i="29" s="1"/>
  <c r="E21" i="108"/>
  <c r="D150" i="29"/>
  <c r="B1234" i="106" s="1"/>
  <c r="D1234" i="106" s="1"/>
  <c r="B1233" i="106"/>
  <c r="D1233" i="106" s="1"/>
  <c r="F150" i="29"/>
  <c r="B1250" i="106" s="1"/>
  <c r="D1250" i="106" s="1"/>
  <c r="B1249" i="106"/>
  <c r="D1249" i="106" s="1"/>
  <c r="K148" i="29"/>
  <c r="B7048" i="106"/>
  <c r="D7048" i="106" s="1"/>
  <c r="K190" i="29"/>
  <c r="B2837" i="106"/>
  <c r="D2837" i="106" s="1"/>
  <c r="B1145" i="106"/>
  <c r="D1145" i="106" s="1"/>
  <c r="F53" i="34"/>
  <c r="C15" i="4"/>
  <c r="B2559" i="106" s="1"/>
  <c r="D2559" i="106" s="1"/>
  <c r="G150" i="29"/>
  <c r="B1258" i="106"/>
  <c r="D1258" i="106" s="1"/>
  <c r="K168" i="29"/>
  <c r="B1331" i="106"/>
  <c r="D1331" i="106" s="1"/>
  <c r="E16" i="4"/>
  <c r="B1446" i="106"/>
  <c r="D1446" i="106" s="1"/>
  <c r="D288" i="29"/>
  <c r="B1448" i="106" s="1"/>
  <c r="D1448" i="106" s="1"/>
  <c r="B1125" i="106"/>
  <c r="D1125" i="106" s="1"/>
  <c r="G24" i="108"/>
  <c r="E24" i="108"/>
  <c r="K129" i="29"/>
  <c r="K202" i="29"/>
  <c r="B4157" i="106"/>
  <c r="D4157" i="106" s="1"/>
  <c r="K305" i="29"/>
  <c r="B1560" i="106" s="1"/>
  <c r="D1560" i="106" s="1"/>
  <c r="B1559" i="106"/>
  <c r="D1559" i="106" s="1"/>
  <c r="H13" i="4"/>
  <c r="B1875" i="106"/>
  <c r="D1875" i="106" s="1"/>
  <c r="F22" i="37"/>
  <c r="F24" i="37" s="1"/>
  <c r="B1983" i="106"/>
  <c r="D1983" i="106" s="1"/>
  <c r="H26" i="12"/>
  <c r="B7740" i="106" s="1"/>
  <c r="D7740" i="106" s="1"/>
  <c r="B3274" i="106"/>
  <c r="D3274" i="106" s="1"/>
  <c r="E77" i="4"/>
  <c r="B3277" i="106" s="1"/>
  <c r="D3277" i="106" s="1"/>
  <c r="B6977" i="106"/>
  <c r="D6977" i="106" s="1"/>
  <c r="I114" i="29"/>
  <c r="B7051" i="106"/>
  <c r="D7051" i="106" s="1"/>
  <c r="F59" i="34"/>
  <c r="B6026" i="106"/>
  <c r="D6026" i="106" s="1"/>
  <c r="I4" i="4"/>
  <c r="I275" i="5"/>
  <c r="B5946" i="106" s="1"/>
  <c r="D5946" i="106" s="1"/>
  <c r="G274" i="5"/>
  <c r="B5863" i="106"/>
  <c r="D5863" i="106" s="1"/>
  <c r="B7747" i="106"/>
  <c r="D7747" i="106" s="1"/>
  <c r="E274" i="5"/>
  <c r="A7258" i="106"/>
  <c r="D7257" i="106"/>
  <c r="E23" i="108"/>
  <c r="B1122" i="106"/>
  <c r="D1122" i="106" s="1"/>
  <c r="G23" i="108"/>
  <c r="B7732" i="106"/>
  <c r="D7732" i="106" s="1"/>
  <c r="J26" i="12"/>
  <c r="B7742" i="106" s="1"/>
  <c r="D7742" i="106" s="1"/>
  <c r="B141" i="106"/>
  <c r="D141" i="106" s="1"/>
  <c r="D52" i="36"/>
  <c r="B190" i="106"/>
  <c r="D190" i="106" s="1"/>
  <c r="D54" i="36"/>
  <c r="B213" i="106"/>
  <c r="D213" i="106" s="1"/>
  <c r="D55" i="36"/>
  <c r="B813" i="106"/>
  <c r="D813" i="106" s="1"/>
  <c r="D114" i="29"/>
  <c r="B815" i="106" s="1"/>
  <c r="D815" i="106" s="1"/>
  <c r="E114" i="29"/>
  <c r="B873" i="106" s="1"/>
  <c r="D873" i="106" s="1"/>
  <c r="B871" i="106"/>
  <c r="D871" i="106" s="1"/>
  <c r="B1045" i="106"/>
  <c r="D1045" i="106" s="1"/>
  <c r="H114" i="29"/>
  <c r="B1054" i="106" s="1"/>
  <c r="D1054" i="106" s="1"/>
  <c r="K138" i="29"/>
  <c r="B2093" i="106"/>
  <c r="D2093" i="106" s="1"/>
  <c r="H204" i="29"/>
  <c r="B1376" i="106" s="1"/>
  <c r="D1376" i="106" s="1"/>
  <c r="B2830" i="106"/>
  <c r="D2830" i="106" s="1"/>
  <c r="B1958" i="106"/>
  <c r="D1958" i="106" s="1"/>
  <c r="G26" i="12"/>
  <c r="B7739" i="106" s="1"/>
  <c r="D7739" i="106" s="1"/>
  <c r="B3642" i="106"/>
  <c r="D3642" i="106" s="1"/>
  <c r="F354" i="29"/>
  <c r="B3643" i="106" s="1"/>
  <c r="D3643" i="106" s="1"/>
  <c r="K16" i="4"/>
  <c r="B7243" i="106"/>
  <c r="D7243" i="106" s="1"/>
  <c r="K273" i="29"/>
  <c r="B1481" i="106"/>
  <c r="D1481" i="106" s="1"/>
  <c r="B2102" i="106"/>
  <c r="D2102" i="106" s="1"/>
  <c r="H15" i="4"/>
  <c r="B2660" i="106" s="1"/>
  <c r="D2660" i="106" s="1"/>
  <c r="E354" i="29"/>
  <c r="B3636" i="106" s="1"/>
  <c r="D3636" i="106" s="1"/>
  <c r="B3635" i="106"/>
  <c r="D3635" i="106" s="1"/>
  <c r="K354" i="29"/>
  <c r="B4171" i="106"/>
  <c r="D4171" i="106" s="1"/>
  <c r="N36" i="3"/>
  <c r="J114" i="29"/>
  <c r="B7021" i="106" s="1"/>
  <c r="D7021" i="106" s="1"/>
  <c r="B6978" i="106"/>
  <c r="D6978" i="106" s="1"/>
  <c r="B7224" i="106"/>
  <c r="D7224" i="106" s="1"/>
  <c r="F13" i="34"/>
  <c r="I354" i="29"/>
  <c r="B7244" i="106" s="1"/>
  <c r="D7244" i="106" s="1"/>
  <c r="B7234" i="106"/>
  <c r="D7234" i="106" s="1"/>
  <c r="B1108" i="106"/>
  <c r="D1108" i="106" s="1"/>
  <c r="E19" i="108"/>
  <c r="C12" i="4"/>
  <c r="G19" i="108"/>
  <c r="B5544" i="106"/>
  <c r="D5544" i="106" s="1"/>
  <c r="E6" i="4"/>
  <c r="B5719" i="106"/>
  <c r="D5719" i="106" s="1"/>
  <c r="F7" i="4"/>
  <c r="B2594" i="106" s="1"/>
  <c r="D2594" i="106" s="1"/>
  <c r="G22" i="108"/>
  <c r="B1119" i="106"/>
  <c r="D1119" i="106" s="1"/>
  <c r="E22" i="108"/>
  <c r="G12" i="145"/>
  <c r="G19" i="145" s="1"/>
  <c r="J20" i="145" s="1"/>
  <c r="E19" i="145"/>
  <c r="F8" i="4"/>
  <c r="B5915" i="106"/>
  <c r="D5915" i="106" s="1"/>
  <c r="K306" i="29"/>
  <c r="B1561" i="106" s="1"/>
  <c r="D1561" i="106" s="1"/>
  <c r="B5720" i="106"/>
  <c r="D5720" i="106" s="1"/>
  <c r="B6222" i="106"/>
  <c r="D6222" i="106" s="1"/>
  <c r="J8" i="4"/>
  <c r="B2658" i="106"/>
  <c r="D2658" i="106" s="1"/>
  <c r="H10" i="4"/>
  <c r="B4127" i="106" s="1"/>
  <c r="D4127" i="106" s="1"/>
  <c r="D7" i="4"/>
  <c r="D275" i="5"/>
  <c r="B5507" i="106"/>
  <c r="D5507" i="106" s="1"/>
  <c r="B7298" i="106"/>
  <c r="C35" i="131"/>
  <c r="B7299" i="106" s="1"/>
  <c r="B2052" i="106" l="1"/>
  <c r="D2052" i="106" s="1"/>
  <c r="L10" i="11"/>
  <c r="B2058" i="106" s="1"/>
  <c r="D2058" i="106" s="1"/>
  <c r="B7019" i="106"/>
  <c r="D7019" i="106" s="1"/>
  <c r="C16" i="4"/>
  <c r="B2560" i="106" s="1"/>
  <c r="D2560" i="106" s="1"/>
  <c r="B283" i="106"/>
  <c r="D283" i="106" s="1"/>
  <c r="N23" i="3"/>
  <c r="B284" i="106" s="1"/>
  <c r="D284" i="106" s="1"/>
  <c r="B5778" i="106"/>
  <c r="D5778" i="106" s="1"/>
  <c r="G6" i="4"/>
  <c r="B2604" i="106" s="1"/>
  <c r="D2604" i="106" s="1"/>
  <c r="B2051" i="106"/>
  <c r="D2051" i="106" s="1"/>
  <c r="L8" i="11"/>
  <c r="B2057" i="106" s="1"/>
  <c r="D2057" i="106" s="1"/>
  <c r="B2053" i="106"/>
  <c r="D2053" i="106" s="1"/>
  <c r="L12" i="11"/>
  <c r="B2059" i="106" s="1"/>
  <c r="D2059" i="106" s="1"/>
  <c r="B2043" i="106"/>
  <c r="D2043" i="106" s="1"/>
  <c r="K16" i="11"/>
  <c r="K13" i="4"/>
  <c r="B3572" i="106" s="1"/>
  <c r="D3572" i="106" s="1"/>
  <c r="B3672" i="106"/>
  <c r="D3672" i="106" s="1"/>
  <c r="J17" i="4"/>
  <c r="B6227" i="106" s="1"/>
  <c r="D6227" i="106" s="1"/>
  <c r="K10" i="4"/>
  <c r="B4130" i="106" s="1"/>
  <c r="D4130" i="106" s="1"/>
  <c r="B3571" i="106"/>
  <c r="D3571" i="106" s="1"/>
  <c r="C6" i="4"/>
  <c r="B2553" i="106" s="1"/>
  <c r="D2553" i="106" s="1"/>
  <c r="B5223" i="106"/>
  <c r="D5223" i="106" s="1"/>
  <c r="B2631" i="106"/>
  <c r="D2631" i="106" s="1"/>
  <c r="B1152" i="106"/>
  <c r="D1152" i="106" s="1"/>
  <c r="F8" i="34"/>
  <c r="B2556" i="106"/>
  <c r="D2556" i="106" s="1"/>
  <c r="A7259" i="106"/>
  <c r="D7258" i="106"/>
  <c r="B4434" i="106"/>
  <c r="D4434" i="106" s="1"/>
  <c r="E7" i="4"/>
  <c r="B4443" i="106" s="1"/>
  <c r="D4443" i="106" s="1"/>
  <c r="E275" i="5"/>
  <c r="K150" i="29"/>
  <c r="K151" i="29" s="1"/>
  <c r="B1289" i="106" s="1"/>
  <c r="D1289" i="106" s="1"/>
  <c r="B1281" i="106"/>
  <c r="D1281" i="106" s="1"/>
  <c r="D13" i="4"/>
  <c r="B2634" i="106"/>
  <c r="D2634" i="106" s="1"/>
  <c r="E17" i="4"/>
  <c r="B1332" i="106"/>
  <c r="D1332" i="106" s="1"/>
  <c r="F10" i="34"/>
  <c r="B1259" i="106"/>
  <c r="D1259" i="106" s="1"/>
  <c r="F58" i="34"/>
  <c r="B989" i="106"/>
  <c r="D989" i="106" s="1"/>
  <c r="F54" i="34"/>
  <c r="C275" i="5"/>
  <c r="B5326" i="106"/>
  <c r="D5326" i="106" s="1"/>
  <c r="C7" i="4"/>
  <c r="D6" i="146"/>
  <c r="F10" i="4"/>
  <c r="B4125" i="106" s="1"/>
  <c r="D4125" i="106" s="1"/>
  <c r="B2595" i="106"/>
  <c r="D2595" i="106" s="1"/>
  <c r="G40" i="108"/>
  <c r="G43" i="108" s="1"/>
  <c r="G44" i="108" s="1"/>
  <c r="E40" i="108"/>
  <c r="E43" i="108" s="1"/>
  <c r="E44" i="108" s="1"/>
  <c r="H37" i="37"/>
  <c r="B285" i="106"/>
  <c r="D285" i="106" s="1"/>
  <c r="N37" i="3"/>
  <c r="B3678" i="106"/>
  <c r="D3678" i="106" s="1"/>
  <c r="K355" i="29"/>
  <c r="B3681" i="106" s="1"/>
  <c r="D3681" i="106" s="1"/>
  <c r="B1510" i="106"/>
  <c r="D1510" i="106" s="1"/>
  <c r="K288" i="29"/>
  <c r="G13" i="4"/>
  <c r="B3574" i="106"/>
  <c r="D3574" i="106" s="1"/>
  <c r="B1282" i="106"/>
  <c r="D1282" i="106" s="1"/>
  <c r="F57" i="34"/>
  <c r="D15" i="4"/>
  <c r="B2571" i="106" s="1"/>
  <c r="D2571" i="106" s="1"/>
  <c r="J19" i="4"/>
  <c r="B6229" i="106" s="1"/>
  <c r="D6229" i="106" s="1"/>
  <c r="B5869" i="106"/>
  <c r="D5869" i="106" s="1"/>
  <c r="G275" i="5"/>
  <c r="G7" i="4"/>
  <c r="B3225" i="106"/>
  <c r="D3225" i="106" s="1"/>
  <c r="I8" i="4"/>
  <c r="B7020" i="106"/>
  <c r="D7020" i="106" s="1"/>
  <c r="F55" i="34"/>
  <c r="F17" i="11"/>
  <c r="B2659" i="106"/>
  <c r="D2659" i="106" s="1"/>
  <c r="H17" i="4"/>
  <c r="B1387" i="106"/>
  <c r="D1387" i="106" s="1"/>
  <c r="F16" i="4"/>
  <c r="B2599" i="106" s="1"/>
  <c r="D2599" i="106" s="1"/>
  <c r="B1382" i="106"/>
  <c r="D1382" i="106" s="1"/>
  <c r="F63" i="34"/>
  <c r="F15" i="4"/>
  <c r="K204" i="29"/>
  <c r="B1287" i="106"/>
  <c r="D1287" i="106" s="1"/>
  <c r="D16" i="4"/>
  <c r="B2572" i="106" s="1"/>
  <c r="D2572" i="106" s="1"/>
  <c r="B1143" i="106"/>
  <c r="D1143" i="106" s="1"/>
  <c r="C13" i="4"/>
  <c r="B2557" i="106" s="1"/>
  <c r="D2557" i="106" s="1"/>
  <c r="J20" i="4"/>
  <c r="J10" i="4"/>
  <c r="B6225" i="106" s="1"/>
  <c r="D6225" i="106" s="1"/>
  <c r="B6223" i="106"/>
  <c r="D6223" i="106" s="1"/>
  <c r="B5508" i="106"/>
  <c r="D5508" i="106" s="1"/>
  <c r="D8" i="4"/>
  <c r="B2567" i="106"/>
  <c r="D2567" i="106" s="1"/>
  <c r="D10" i="159" l="1"/>
  <c r="D19" i="159" s="1"/>
  <c r="D32" i="159" s="1"/>
  <c r="D49" i="159" s="1"/>
  <c r="K17" i="4"/>
  <c r="B2055" i="106"/>
  <c r="D2055" i="106" s="1"/>
  <c r="L16" i="11"/>
  <c r="B2061" i="106" s="1"/>
  <c r="D2061" i="106" s="1"/>
  <c r="B1388" i="106"/>
  <c r="D1388" i="106" s="1"/>
  <c r="F11" i="34"/>
  <c r="K205" i="29"/>
  <c r="B1389" i="106" s="1"/>
  <c r="D1389" i="106" s="1"/>
  <c r="H19" i="4"/>
  <c r="B4141" i="106" s="1"/>
  <c r="D4141" i="106" s="1"/>
  <c r="B2661" i="106"/>
  <c r="D2661" i="106" s="1"/>
  <c r="H20" i="4"/>
  <c r="B7624" i="106"/>
  <c r="I17" i="11"/>
  <c r="K289" i="29"/>
  <c r="B1518" i="106" s="1"/>
  <c r="D1518" i="106" s="1"/>
  <c r="B5870" i="106"/>
  <c r="D5870" i="106" s="1"/>
  <c r="B3575" i="106"/>
  <c r="D3575" i="106" s="1"/>
  <c r="K19" i="4"/>
  <c r="B4144" i="106" s="1"/>
  <c r="D4144" i="106" s="1"/>
  <c r="K20" i="4"/>
  <c r="B1517" i="106"/>
  <c r="D1517" i="106" s="1"/>
  <c r="F12" i="34"/>
  <c r="N41" i="3"/>
  <c r="B287" i="106"/>
  <c r="D287" i="106" s="1"/>
  <c r="B4997" i="106"/>
  <c r="D4997" i="106" s="1"/>
  <c r="H32" i="118"/>
  <c r="K32" i="118" s="1"/>
  <c r="O31" i="118" s="1"/>
  <c r="O33" i="118" s="1"/>
  <c r="E19" i="4"/>
  <c r="B4138" i="106" s="1"/>
  <c r="D4138" i="106" s="1"/>
  <c r="B2635" i="106"/>
  <c r="D2635" i="106" s="1"/>
  <c r="B2569" i="106"/>
  <c r="D2569" i="106" s="1"/>
  <c r="D17" i="4"/>
  <c r="D20" i="4" s="1"/>
  <c r="B1288" i="106"/>
  <c r="D1288" i="106" s="1"/>
  <c r="F9" i="34"/>
  <c r="C17" i="4"/>
  <c r="B2598" i="106"/>
  <c r="D2598" i="106" s="1"/>
  <c r="F17" i="4"/>
  <c r="F75" i="34"/>
  <c r="B3226" i="106"/>
  <c r="D3226" i="106" s="1"/>
  <c r="E6" i="146"/>
  <c r="E8" i="146" s="1"/>
  <c r="I20" i="4"/>
  <c r="I10" i="4"/>
  <c r="B4128" i="106" s="1"/>
  <c r="D4128" i="106" s="1"/>
  <c r="G8" i="4"/>
  <c r="B2605" i="106"/>
  <c r="D2605" i="106" s="1"/>
  <c r="B2608" i="106"/>
  <c r="D2608" i="106" s="1"/>
  <c r="G17" i="4"/>
  <c r="B2554" i="106"/>
  <c r="D2554" i="106" s="1"/>
  <c r="C8" i="4"/>
  <c r="H13" i="118" s="1"/>
  <c r="B5327" i="106"/>
  <c r="D5327" i="106" s="1"/>
  <c r="K115" i="29"/>
  <c r="B1153" i="106" s="1"/>
  <c r="D1153" i="106" s="1"/>
  <c r="B5552" i="106"/>
  <c r="D5552" i="106" s="1"/>
  <c r="K169" i="29"/>
  <c r="B1333" i="106" s="1"/>
  <c r="D1333" i="106" s="1"/>
  <c r="A7260" i="106"/>
  <c r="D7259" i="106"/>
  <c r="E8" i="4"/>
  <c r="B6230" i="106"/>
  <c r="D6230" i="106" s="1"/>
  <c r="J78" i="4"/>
  <c r="C6" i="146"/>
  <c r="D10" i="4"/>
  <c r="B4123" i="106" s="1"/>
  <c r="D4123" i="106" s="1"/>
  <c r="B2568" i="106"/>
  <c r="D2568" i="106" s="1"/>
  <c r="F14" i="34" l="1"/>
  <c r="F76" i="34" s="1"/>
  <c r="H18" i="118"/>
  <c r="C10" i="4"/>
  <c r="B4122" i="106" s="1"/>
  <c r="D4122" i="106" s="1"/>
  <c r="B6" i="146"/>
  <c r="F6" i="146" s="1"/>
  <c r="B2555" i="106"/>
  <c r="D2555" i="106" s="1"/>
  <c r="C20" i="4"/>
  <c r="G10" i="4"/>
  <c r="B4126" i="106" s="1"/>
  <c r="D4126" i="106" s="1"/>
  <c r="G20" i="4"/>
  <c r="B2606" i="106"/>
  <c r="D2606" i="106" s="1"/>
  <c r="D16" i="37"/>
  <c r="E20" i="4"/>
  <c r="B2632" i="106"/>
  <c r="D2632" i="106" s="1"/>
  <c r="E10" i="4"/>
  <c r="B4124" i="106" s="1"/>
  <c r="D4124" i="106" s="1"/>
  <c r="A7261" i="106"/>
  <c r="D7260" i="106"/>
  <c r="G19" i="4"/>
  <c r="B4140" i="106" s="1"/>
  <c r="D4140" i="106" s="1"/>
  <c r="B2612" i="106"/>
  <c r="D2612" i="106" s="1"/>
  <c r="B7" i="146"/>
  <c r="B2561" i="106"/>
  <c r="D2561" i="106" s="1"/>
  <c r="H17" i="118"/>
  <c r="H25" i="118" s="1"/>
  <c r="K24" i="118" s="1"/>
  <c r="O23" i="118" s="1"/>
  <c r="O25" i="118" s="1"/>
  <c r="F16" i="37"/>
  <c r="C19" i="4"/>
  <c r="B4136" i="106" s="1"/>
  <c r="D4136" i="106" s="1"/>
  <c r="B288" i="106"/>
  <c r="D288" i="106" s="1"/>
  <c r="D61" i="36"/>
  <c r="I18" i="11"/>
  <c r="B7625" i="106"/>
  <c r="H78" i="4"/>
  <c r="B2662" i="106"/>
  <c r="D2662" i="106" s="1"/>
  <c r="B3227" i="106"/>
  <c r="D3227" i="106" s="1"/>
  <c r="I78" i="4"/>
  <c r="D7" i="146"/>
  <c r="D8" i="146" s="1"/>
  <c r="F19" i="4"/>
  <c r="B4139" i="106" s="1"/>
  <c r="D4139" i="106" s="1"/>
  <c r="B2600" i="106"/>
  <c r="D2600" i="106" s="1"/>
  <c r="F20" i="4"/>
  <c r="B2573" i="106"/>
  <c r="D2573" i="106" s="1"/>
  <c r="D19" i="4"/>
  <c r="B4137" i="106" s="1"/>
  <c r="D4137" i="106" s="1"/>
  <c r="C7" i="146"/>
  <c r="C8" i="146" s="1"/>
  <c r="K78" i="4"/>
  <c r="B3576" i="106"/>
  <c r="D3576" i="106" s="1"/>
  <c r="J81" i="4"/>
  <c r="B6263" i="106"/>
  <c r="D6263" i="106" s="1"/>
  <c r="D78" i="4"/>
  <c r="B2574" i="106"/>
  <c r="D2574" i="106" s="1"/>
  <c r="F176" i="34" l="1"/>
  <c r="F78" i="34"/>
  <c r="B3588" i="106"/>
  <c r="D3588" i="106" s="1"/>
  <c r="K81" i="4"/>
  <c r="F78" i="4"/>
  <c r="B2601" i="106"/>
  <c r="D2601" i="106" s="1"/>
  <c r="B3320" i="106"/>
  <c r="D3320" i="106" s="1"/>
  <c r="I81" i="4"/>
  <c r="K17" i="118"/>
  <c r="B3300" i="106"/>
  <c r="D3300" i="106" s="1"/>
  <c r="H81" i="4"/>
  <c r="B7631" i="106"/>
  <c r="F177" i="34"/>
  <c r="F178" i="34" s="1"/>
  <c r="F180" i="34" s="1"/>
  <c r="A7262" i="106"/>
  <c r="D7261" i="106"/>
  <c r="H16" i="37"/>
  <c r="G78" i="4"/>
  <c r="B2613" i="106"/>
  <c r="D2613" i="106" s="1"/>
  <c r="B2562" i="106"/>
  <c r="D2562" i="106" s="1"/>
  <c r="C78" i="4"/>
  <c r="B8" i="146"/>
  <c r="F7" i="146"/>
  <c r="F8" i="146" s="1"/>
  <c r="E78" i="4"/>
  <c r="B2636" i="106"/>
  <c r="D2636" i="106" s="1"/>
  <c r="D70" i="36"/>
  <c r="J82" i="4"/>
  <c r="B6266" i="106"/>
  <c r="D6266" i="106" s="1"/>
  <c r="D81" i="4"/>
  <c r="B3239" i="106"/>
  <c r="D3239" i="106" s="1"/>
  <c r="B3278" i="106" l="1"/>
  <c r="D3278" i="106" s="1"/>
  <c r="E81" i="4"/>
  <c r="B3233" i="106"/>
  <c r="D3233" i="106" s="1"/>
  <c r="C81" i="4"/>
  <c r="A7263" i="106"/>
  <c r="D7262" i="106"/>
  <c r="B1700" i="106"/>
  <c r="D1700" i="106" s="1"/>
  <c r="H82" i="4"/>
  <c r="D68" i="36"/>
  <c r="J20" i="118"/>
  <c r="O16" i="118"/>
  <c r="K20" i="118"/>
  <c r="F81" i="4"/>
  <c r="B3256" i="106"/>
  <c r="D3256" i="106" s="1"/>
  <c r="G81" i="4"/>
  <c r="B3262" i="106"/>
  <c r="D3262" i="106" s="1"/>
  <c r="B3323" i="106"/>
  <c r="D3323" i="106" s="1"/>
  <c r="I82" i="4"/>
  <c r="D69" i="36"/>
  <c r="E9" i="146"/>
  <c r="B3591" i="106"/>
  <c r="D3591" i="106" s="1"/>
  <c r="D71" i="36"/>
  <c r="K82" i="4"/>
  <c r="J83" i="4"/>
  <c r="B6283" i="106" s="1"/>
  <c r="D6283" i="106" s="1"/>
  <c r="B6274" i="106"/>
  <c r="D6274" i="106" s="1"/>
  <c r="D82" i="4"/>
  <c r="B1644" i="106"/>
  <c r="D1644" i="106" s="1"/>
  <c r="D64" i="36"/>
  <c r="C9" i="146"/>
  <c r="J16" i="37" l="1"/>
  <c r="B4269" i="106" s="1"/>
  <c r="D4269" i="106" s="1"/>
  <c r="O17" i="118"/>
  <c r="O20" i="118" s="1"/>
  <c r="H12" i="118"/>
  <c r="K12" i="118" s="1"/>
  <c r="O11" i="118" s="1"/>
  <c r="O13" i="118" s="1"/>
  <c r="B6275" i="106"/>
  <c r="D6275" i="106" s="1"/>
  <c r="K83" i="4"/>
  <c r="B6284" i="106" s="1"/>
  <c r="D6284" i="106" s="1"/>
  <c r="H83" i="4"/>
  <c r="B6281" i="106" s="1"/>
  <c r="D6281" i="106" s="1"/>
  <c r="B6272" i="106"/>
  <c r="D6272" i="106" s="1"/>
  <c r="B9" i="146"/>
  <c r="C82" i="4"/>
  <c r="D63" i="36"/>
  <c r="B1630" i="106"/>
  <c r="D1630" i="106" s="1"/>
  <c r="E82" i="4"/>
  <c r="B1658" i="106"/>
  <c r="D1658" i="106" s="1"/>
  <c r="D65" i="36"/>
  <c r="I83" i="4"/>
  <c r="B6282" i="106" s="1"/>
  <c r="D6282" i="106" s="1"/>
  <c r="B6273" i="106"/>
  <c r="D6273" i="106" s="1"/>
  <c r="G82" i="4"/>
  <c r="D67" i="36"/>
  <c r="B1686" i="106"/>
  <c r="D1686" i="106" s="1"/>
  <c r="B1672" i="106"/>
  <c r="D1672" i="106" s="1"/>
  <c r="F82" i="4"/>
  <c r="D9" i="146"/>
  <c r="D66" i="36"/>
  <c r="A7264" i="106"/>
  <c r="D7263" i="106"/>
  <c r="B6268" i="106"/>
  <c r="D6268" i="106" s="1"/>
  <c r="D83" i="4"/>
  <c r="B6277" i="106" s="1"/>
  <c r="D6277" i="106" s="1"/>
  <c r="O35" i="118" l="1"/>
  <c r="O37" i="118" s="1"/>
  <c r="F9" i="146"/>
  <c r="C10" i="146" s="1"/>
  <c r="A7265" i="106"/>
  <c r="D7264" i="106"/>
  <c r="B6269" i="106"/>
  <c r="D6269" i="106" s="1"/>
  <c r="E83" i="4"/>
  <c r="B6278" i="106" s="1"/>
  <c r="D6278" i="106" s="1"/>
  <c r="B6270" i="106"/>
  <c r="D6270" i="106" s="1"/>
  <c r="F83" i="4"/>
  <c r="B6279" i="106" s="1"/>
  <c r="D6279" i="106" s="1"/>
  <c r="B6271" i="106"/>
  <c r="D6271" i="106" s="1"/>
  <c r="G83" i="4"/>
  <c r="B6280" i="106" s="1"/>
  <c r="D6280" i="106" s="1"/>
  <c r="C83" i="4"/>
  <c r="B6276" i="106" s="1"/>
  <c r="D6276" i="106" s="1"/>
  <c r="B6267" i="106"/>
  <c r="D6267" i="106" s="1"/>
  <c r="D35" i="36" l="1"/>
  <c r="J24" i="24" s="1"/>
  <c r="A7266" i="106"/>
  <c r="D7265" i="106"/>
  <c r="A7267" i="106" l="1"/>
  <c r="D7266" i="106"/>
  <c r="A7268" i="106" l="1"/>
  <c r="D7267" i="106"/>
  <c r="A7269" i="106" l="1"/>
  <c r="D7268" i="106"/>
  <c r="A7270" i="106" l="1"/>
  <c r="D7269" i="106"/>
  <c r="A7271" i="106" l="1"/>
  <c r="D7270" i="106"/>
  <c r="A7272" i="106" l="1"/>
  <c r="D7271" i="106"/>
  <c r="A7273" i="106" l="1"/>
  <c r="D7272" i="106"/>
  <c r="A7274" i="106" l="1"/>
  <c r="D7273" i="106"/>
  <c r="A7275" i="106" l="1"/>
  <c r="D7274" i="106"/>
  <c r="A7276" i="106" l="1"/>
  <c r="D7275" i="106"/>
  <c r="A7277" i="106" l="1"/>
  <c r="D7276" i="106"/>
  <c r="A7278" i="106" l="1"/>
  <c r="D7277" i="106"/>
  <c r="A7279" i="106" l="1"/>
  <c r="D7278" i="106"/>
  <c r="A7280" i="106" l="1"/>
  <c r="D7279" i="106"/>
  <c r="A7281" i="106" l="1"/>
  <c r="D7280" i="106"/>
  <c r="A7282" i="106" l="1"/>
  <c r="D7281" i="106"/>
  <c r="A7283" i="106" l="1"/>
  <c r="D7282" i="106"/>
  <c r="A7284" i="106" l="1"/>
  <c r="D7283" i="106"/>
  <c r="A7285" i="106" l="1"/>
  <c r="D7284" i="106"/>
  <c r="A7286" i="106" l="1"/>
  <c r="D7285" i="106"/>
  <c r="A7287" i="106" l="1"/>
  <c r="D7286" i="106"/>
  <c r="A7288" i="106" l="1"/>
  <c r="D7287" i="106"/>
  <c r="A7289" i="106" l="1"/>
  <c r="D7288" i="106"/>
  <c r="A7290" i="106" l="1"/>
  <c r="D7289" i="106"/>
  <c r="A7291" i="106" l="1"/>
  <c r="D7290" i="106"/>
  <c r="A7292" i="106" l="1"/>
  <c r="D7291" i="106"/>
  <c r="A7293" i="106" l="1"/>
  <c r="D7292" i="106"/>
  <c r="A7294" i="106" l="1"/>
  <c r="D7293" i="106"/>
  <c r="A7295" i="106" l="1"/>
  <c r="D7294" i="106"/>
  <c r="A7296" i="106" l="1"/>
  <c r="D7295" i="106"/>
  <c r="A7297" i="106" l="1"/>
  <c r="D7296" i="106"/>
  <c r="A7298" i="106" l="1"/>
  <c r="D7297" i="106"/>
  <c r="A7299" i="106" l="1"/>
  <c r="D7298" i="106"/>
  <c r="A7300" i="106" l="1"/>
  <c r="D7299" i="106"/>
  <c r="A7301" i="106" l="1"/>
  <c r="D7300" i="106"/>
  <c r="A7302" i="106" l="1"/>
  <c r="D7301" i="106"/>
  <c r="A7303" i="106" l="1"/>
  <c r="D7302" i="106"/>
  <c r="A7304" i="106" l="1"/>
  <c r="D7303" i="106"/>
  <c r="A7305" i="106" l="1"/>
  <c r="D7304" i="106"/>
  <c r="A7306" i="106" l="1"/>
  <c r="D7305" i="106"/>
  <c r="A7307" i="106" l="1"/>
  <c r="D7306" i="106"/>
  <c r="A7308" i="106" l="1"/>
  <c r="D7307" i="106"/>
  <c r="A7309" i="106" l="1"/>
  <c r="D7308" i="106"/>
  <c r="A7310" i="106" l="1"/>
  <c r="D7309" i="106"/>
  <c r="A7311" i="106" l="1"/>
  <c r="D7310" i="106"/>
  <c r="A7312" i="106" l="1"/>
  <c r="D7311" i="106"/>
  <c r="A7313" i="106" l="1"/>
  <c r="D7312" i="106"/>
  <c r="A7314" i="106" l="1"/>
  <c r="D7313" i="106"/>
  <c r="A7315" i="106" l="1"/>
  <c r="D7314" i="106"/>
  <c r="A7316" i="106" l="1"/>
  <c r="D7315" i="106"/>
  <c r="A7317" i="106" l="1"/>
  <c r="D7316" i="106"/>
  <c r="A7318" i="106" l="1"/>
  <c r="D7317" i="106"/>
  <c r="A7319" i="106" l="1"/>
  <c r="D7318" i="106"/>
  <c r="A7320" i="106" l="1"/>
  <c r="D7319" i="106"/>
  <c r="A7321" i="106" l="1"/>
  <c r="D7320" i="106"/>
  <c r="A7322" i="106" l="1"/>
  <c r="D7321" i="106"/>
  <c r="A7323" i="106" l="1"/>
  <c r="D7322" i="106"/>
  <c r="A7324" i="106" l="1"/>
  <c r="D7323" i="106"/>
  <c r="A7325" i="106" l="1"/>
  <c r="D7324" i="106"/>
  <c r="A7326" i="106" l="1"/>
  <c r="D7325" i="106"/>
  <c r="A7327" i="106" l="1"/>
  <c r="D7326" i="106"/>
  <c r="A7328" i="106" l="1"/>
  <c r="D7327" i="106"/>
  <c r="A7329" i="106" l="1"/>
  <c r="D7328" i="106"/>
  <c r="A7330" i="106" l="1"/>
  <c r="D7329" i="106"/>
  <c r="A7331" i="106" l="1"/>
  <c r="D7330" i="106"/>
  <c r="A7332" i="106" l="1"/>
  <c r="D7331" i="106"/>
  <c r="A7333" i="106" l="1"/>
  <c r="D7332" i="106"/>
  <c r="A7334" i="106" l="1"/>
  <c r="D7333" i="106"/>
  <c r="A7335" i="106" l="1"/>
  <c r="D7334" i="106"/>
  <c r="A7336" i="106" l="1"/>
  <c r="D7335" i="106"/>
  <c r="A7337" i="106" l="1"/>
  <c r="D7336" i="106"/>
  <c r="A7338" i="106" l="1"/>
  <c r="D7337" i="106"/>
  <c r="A7339" i="106" l="1"/>
  <c r="D7338" i="106"/>
  <c r="A7340" i="106" l="1"/>
  <c r="D7339" i="106"/>
  <c r="A7341" i="106" l="1"/>
  <c r="D7340" i="106"/>
  <c r="A7342" i="106" l="1"/>
  <c r="D7341" i="106"/>
  <c r="A7343" i="106" l="1"/>
  <c r="D7342" i="106"/>
  <c r="A7344" i="106" l="1"/>
  <c r="D7343" i="106"/>
  <c r="A7345" i="106" l="1"/>
  <c r="D7344" i="106"/>
  <c r="A7346" i="106" l="1"/>
  <c r="D7345" i="106"/>
  <c r="A7347" i="106" l="1"/>
  <c r="D7346" i="106"/>
  <c r="A7348" i="106" l="1"/>
  <c r="D7347" i="106"/>
  <c r="A7349" i="106" l="1"/>
  <c r="D7348" i="106"/>
  <c r="A7350" i="106" l="1"/>
  <c r="D7349" i="106"/>
  <c r="A7351" i="106" l="1"/>
  <c r="D7350" i="106"/>
  <c r="A7352" i="106" l="1"/>
  <c r="D7351" i="106"/>
  <c r="A7353" i="106" l="1"/>
  <c r="D7352" i="106"/>
  <c r="A7354" i="106" l="1"/>
  <c r="D7353" i="106"/>
  <c r="A7355" i="106" l="1"/>
  <c r="D7354" i="106"/>
  <c r="A7356" i="106" l="1"/>
  <c r="D7355" i="106"/>
  <c r="A7357" i="106" l="1"/>
  <c r="D7356" i="106"/>
  <c r="A7358" i="106" l="1"/>
  <c r="D7357" i="106"/>
  <c r="A7359" i="106" l="1"/>
  <c r="D7358" i="106"/>
  <c r="A7360" i="106" l="1"/>
  <c r="D7359" i="106"/>
  <c r="A7361" i="106" l="1"/>
  <c r="D7360" i="106"/>
  <c r="A7362" i="106" l="1"/>
  <c r="D7361" i="106"/>
  <c r="A7363" i="106" l="1"/>
  <c r="D7362" i="106"/>
  <c r="A7364" i="106" l="1"/>
  <c r="D7363" i="106"/>
  <c r="A7365" i="106" l="1"/>
  <c r="D7364" i="106"/>
  <c r="A7366" i="106" l="1"/>
  <c r="D7365" i="106"/>
  <c r="A7367" i="106" l="1"/>
  <c r="D7366" i="106"/>
  <c r="A7368" i="106" l="1"/>
  <c r="D7367" i="106"/>
  <c r="A7369" i="106" l="1"/>
  <c r="D7368" i="106"/>
  <c r="A7370" i="106" l="1"/>
  <c r="D7369" i="106"/>
  <c r="A7371" i="106" l="1"/>
  <c r="D7370" i="106"/>
  <c r="A7372" i="106" l="1"/>
  <c r="D7371" i="106"/>
  <c r="A7373" i="106" l="1"/>
  <c r="D7372" i="106"/>
  <c r="A7374" i="106" l="1"/>
  <c r="D7373" i="106"/>
  <c r="A7375" i="106" l="1"/>
  <c r="D7374" i="106"/>
  <c r="A7376" i="106" l="1"/>
  <c r="D7375" i="106"/>
  <c r="A7377" i="106" l="1"/>
  <c r="D7376" i="106"/>
  <c r="A7378" i="106" l="1"/>
  <c r="D7377" i="106"/>
  <c r="A7379" i="106" l="1"/>
  <c r="D7378" i="106"/>
  <c r="A7380" i="106" l="1"/>
  <c r="D7379" i="106"/>
  <c r="A7381" i="106" l="1"/>
  <c r="D7380" i="106"/>
  <c r="A7382" i="106" l="1"/>
  <c r="D7381" i="106"/>
  <c r="A7383" i="106" l="1"/>
  <c r="D7382" i="106"/>
  <c r="A7384" i="106" l="1"/>
  <c r="D7383" i="106"/>
  <c r="A7385" i="106" l="1"/>
  <c r="D7384" i="106"/>
  <c r="A7386" i="106" l="1"/>
  <c r="D7385" i="106"/>
  <c r="A7387" i="106" l="1"/>
  <c r="D7386" i="106"/>
  <c r="A7388" i="106" l="1"/>
  <c r="D7387" i="106"/>
  <c r="A7389" i="106" l="1"/>
  <c r="D7388" i="106"/>
  <c r="A7390" i="106" l="1"/>
  <c r="D7389" i="106"/>
  <c r="A7391" i="106" l="1"/>
  <c r="D7390" i="106"/>
  <c r="A7392" i="106" l="1"/>
  <c r="D7391" i="106"/>
  <c r="A7393" i="106" l="1"/>
  <c r="D7392" i="106"/>
  <c r="A7394" i="106" l="1"/>
  <c r="D7393" i="106"/>
  <c r="A7395" i="106" l="1"/>
  <c r="D7394" i="106"/>
  <c r="A7396" i="106" l="1"/>
  <c r="D7395" i="106"/>
  <c r="A7397" i="106" l="1"/>
  <c r="D7396" i="106"/>
  <c r="A7398" i="106" l="1"/>
  <c r="D7397" i="106"/>
  <c r="A7399" i="106" l="1"/>
  <c r="D7398" i="106"/>
  <c r="A7400" i="106" l="1"/>
  <c r="D7399" i="106"/>
  <c r="A7401" i="106" l="1"/>
  <c r="D7400" i="106"/>
  <c r="A7402" i="106" l="1"/>
  <c r="D7401" i="106"/>
  <c r="A7403" i="106" l="1"/>
  <c r="D7402" i="106"/>
  <c r="A7404" i="106" l="1"/>
  <c r="D7403" i="106"/>
  <c r="A7405" i="106" l="1"/>
  <c r="D7404" i="106"/>
  <c r="A7406" i="106" l="1"/>
  <c r="D7405" i="106"/>
  <c r="A7407" i="106" l="1"/>
  <c r="D7406" i="106"/>
  <c r="A7408" i="106" l="1"/>
  <c r="D7407" i="106"/>
  <c r="A7409" i="106" l="1"/>
  <c r="D7408" i="106"/>
  <c r="A7410" i="106" l="1"/>
  <c r="D7409" i="106"/>
  <c r="A7411" i="106" l="1"/>
  <c r="D7410" i="106"/>
  <c r="A7412" i="106" l="1"/>
  <c r="D7411" i="106"/>
  <c r="A7413" i="106" l="1"/>
  <c r="D7412" i="106"/>
  <c r="A7414" i="106" l="1"/>
  <c r="D7413" i="106"/>
  <c r="A7415" i="106" l="1"/>
  <c r="D7414" i="106"/>
  <c r="A7416" i="106" l="1"/>
  <c r="D7415" i="106"/>
  <c r="A7417" i="106" l="1"/>
  <c r="D7416" i="106"/>
  <c r="A7418" i="106" l="1"/>
  <c r="D7417" i="106"/>
  <c r="A7419" i="106" l="1"/>
  <c r="D7418" i="106"/>
  <c r="A7420" i="106" l="1"/>
  <c r="D7419" i="106"/>
  <c r="A7421" i="106" l="1"/>
  <c r="D7420" i="106"/>
  <c r="A7422" i="106" l="1"/>
  <c r="D7421" i="106"/>
  <c r="A7423" i="106" l="1"/>
  <c r="D7422" i="106"/>
  <c r="A7424" i="106" l="1"/>
  <c r="D7423" i="106"/>
  <c r="A7425" i="106" l="1"/>
  <c r="D7424" i="106"/>
  <c r="A7426" i="106" l="1"/>
  <c r="D7425" i="106"/>
  <c r="A7427" i="106" l="1"/>
  <c r="D7426" i="106"/>
  <c r="A7428" i="106" l="1"/>
  <c r="D7427" i="106"/>
  <c r="A7429" i="106" l="1"/>
  <c r="D7428" i="106"/>
  <c r="A7430" i="106" l="1"/>
  <c r="D7429" i="106"/>
  <c r="A7431" i="106" l="1"/>
  <c r="D7430" i="106"/>
  <c r="A7432" i="106" l="1"/>
  <c r="D7431" i="106"/>
  <c r="A7433" i="106" l="1"/>
  <c r="D7432" i="106"/>
  <c r="A7434" i="106" l="1"/>
  <c r="D7433" i="106"/>
  <c r="A7435" i="106" l="1"/>
  <c r="D7434" i="106"/>
  <c r="A7436" i="106" l="1"/>
  <c r="D7435" i="106"/>
  <c r="A7437" i="106" l="1"/>
  <c r="D7436" i="106"/>
  <c r="A7438" i="106" l="1"/>
  <c r="D7437" i="106"/>
  <c r="A7439" i="106" l="1"/>
  <c r="D7438" i="106"/>
  <c r="A7440" i="106" l="1"/>
  <c r="D7439" i="106"/>
  <c r="A7441" i="106" l="1"/>
  <c r="D7440" i="106"/>
  <c r="A7442" i="106" l="1"/>
  <c r="D7441" i="106"/>
  <c r="A7443" i="106" l="1"/>
  <c r="D7442" i="106"/>
  <c r="A7444" i="106" l="1"/>
  <c r="D7443" i="106"/>
  <c r="A7445" i="106" l="1"/>
  <c r="D7444" i="106"/>
  <c r="A7446" i="106" l="1"/>
  <c r="D7445" i="106"/>
  <c r="A7447" i="106" l="1"/>
  <c r="D7446" i="106"/>
  <c r="A7448" i="106" l="1"/>
  <c r="D7447" i="106"/>
  <c r="A7449" i="106" l="1"/>
  <c r="D7448" i="106"/>
  <c r="A7450" i="106" l="1"/>
  <c r="D7449" i="106"/>
  <c r="A7451" i="106" l="1"/>
  <c r="D7450" i="106"/>
  <c r="A7452" i="106" l="1"/>
  <c r="D7451" i="106"/>
  <c r="A7453" i="106" l="1"/>
  <c r="D7452" i="106"/>
  <c r="A7454" i="106" l="1"/>
  <c r="D7453" i="106"/>
  <c r="A7455" i="106" l="1"/>
  <c r="D7454" i="106"/>
  <c r="A7456" i="106" l="1"/>
  <c r="D7455" i="106"/>
  <c r="A7457" i="106" l="1"/>
  <c r="D7456" i="106"/>
  <c r="A7458" i="106" l="1"/>
  <c r="D7457" i="106"/>
  <c r="A7459" i="106" l="1"/>
  <c r="D7458" i="106"/>
  <c r="A7460" i="106" l="1"/>
  <c r="D7459" i="106"/>
  <c r="A7461" i="106" l="1"/>
  <c r="D7460" i="106"/>
  <c r="A7462" i="106" l="1"/>
  <c r="D7461" i="106"/>
  <c r="A7463" i="106" l="1"/>
  <c r="D7462" i="106"/>
  <c r="A7464" i="106" l="1"/>
  <c r="D7463" i="106"/>
  <c r="A7465" i="106" l="1"/>
  <c r="D7464" i="106"/>
  <c r="A7466" i="106" l="1"/>
  <c r="D7465" i="106"/>
  <c r="A7467" i="106" l="1"/>
  <c r="D7466" i="106"/>
  <c r="A7468" i="106" l="1"/>
  <c r="D7467" i="106"/>
  <c r="A7469" i="106" l="1"/>
  <c r="D7468" i="106"/>
  <c r="A7470" i="106" l="1"/>
  <c r="D7469" i="106"/>
  <c r="A7471" i="106" l="1"/>
  <c r="D7470" i="106"/>
  <c r="A7472" i="106" l="1"/>
  <c r="D7471" i="106"/>
  <c r="A7473" i="106" l="1"/>
  <c r="D7472" i="106"/>
  <c r="A7474" i="106" l="1"/>
  <c r="D7473" i="106"/>
  <c r="A7475" i="106" l="1"/>
  <c r="D7474" i="106"/>
  <c r="A7476" i="106" l="1"/>
  <c r="D7475" i="106"/>
  <c r="A7477" i="106" l="1"/>
  <c r="D7476" i="106"/>
  <c r="A7478" i="106" l="1"/>
  <c r="D7477" i="106"/>
  <c r="A7479" i="106" l="1"/>
  <c r="D7478" i="106"/>
  <c r="A7480" i="106" l="1"/>
  <c r="D7479" i="106"/>
  <c r="A7481" i="106" l="1"/>
  <c r="D7480" i="106"/>
  <c r="A7482" i="106" l="1"/>
  <c r="D7481" i="106"/>
  <c r="A7483" i="106" l="1"/>
  <c r="D7482" i="106"/>
  <c r="A7484" i="106" l="1"/>
  <c r="D7483" i="106"/>
  <c r="A7485" i="106" l="1"/>
  <c r="D7484" i="106"/>
  <c r="A7486" i="106" l="1"/>
  <c r="D7485" i="106"/>
  <c r="A7487" i="106" l="1"/>
  <c r="D7486" i="106"/>
  <c r="A7488" i="106" l="1"/>
  <c r="D7487" i="106"/>
  <c r="A7489" i="106" l="1"/>
  <c r="D7488" i="106"/>
  <c r="A7490" i="106" l="1"/>
  <c r="D7489" i="106"/>
  <c r="A7491" i="106" l="1"/>
  <c r="D7490" i="106"/>
  <c r="A7492" i="106" l="1"/>
  <c r="D7491" i="106"/>
  <c r="A7493" i="106" l="1"/>
  <c r="D7492" i="106"/>
  <c r="A7494" i="106" l="1"/>
  <c r="D7493" i="106"/>
  <c r="A7495" i="106" l="1"/>
  <c r="D7494" i="106"/>
  <c r="A7496" i="106" l="1"/>
  <c r="D7495" i="106"/>
  <c r="A7497" i="106" l="1"/>
  <c r="D7496" i="106"/>
  <c r="A7498" i="106" l="1"/>
  <c r="D7497" i="106"/>
  <c r="A7499" i="106" l="1"/>
  <c r="D7498" i="106"/>
  <c r="A7500" i="106" l="1"/>
  <c r="D7499" i="106"/>
  <c r="A7501" i="106" l="1"/>
  <c r="D7500" i="106"/>
  <c r="A7502" i="106" l="1"/>
  <c r="D7501" i="106"/>
  <c r="A7503" i="106" l="1"/>
  <c r="D7502" i="106"/>
  <c r="A7504" i="106" l="1"/>
  <c r="D7503" i="106"/>
  <c r="A7505" i="106" l="1"/>
  <c r="D7504" i="106"/>
  <c r="A7506" i="106" l="1"/>
  <c r="D7505" i="106"/>
  <c r="A7507" i="106" l="1"/>
  <c r="D7506" i="106"/>
  <c r="A7508" i="106" l="1"/>
  <c r="D7507" i="106"/>
  <c r="A7509" i="106" l="1"/>
  <c r="D7508" i="106"/>
  <c r="A7510" i="106" l="1"/>
  <c r="D7509" i="106"/>
  <c r="A7511" i="106" l="1"/>
  <c r="D7510" i="106"/>
  <c r="A7512" i="106" l="1"/>
  <c r="D7511" i="106"/>
  <c r="A7513" i="106" l="1"/>
  <c r="D7512" i="106"/>
  <c r="A7514" i="106" l="1"/>
  <c r="D7513" i="106"/>
  <c r="A7515" i="106" l="1"/>
  <c r="D7514" i="106"/>
  <c r="A7516" i="106" l="1"/>
  <c r="D7515" i="106"/>
  <c r="A7517" i="106" l="1"/>
  <c r="D7516" i="106"/>
  <c r="A7518" i="106" l="1"/>
  <c r="D7517" i="106"/>
  <c r="A7519" i="106" l="1"/>
  <c r="D7518" i="106"/>
  <c r="A7520" i="106" l="1"/>
  <c r="D7519" i="106"/>
  <c r="A7521" i="106" l="1"/>
  <c r="D7520" i="106"/>
  <c r="A7522" i="106" l="1"/>
  <c r="D7521" i="106"/>
  <c r="A7523" i="106" l="1"/>
  <c r="D7522" i="106"/>
  <c r="A7524" i="106" l="1"/>
  <c r="D7523" i="106"/>
  <c r="A7525" i="106" l="1"/>
  <c r="D7524" i="106"/>
  <c r="A7526" i="106" l="1"/>
  <c r="D7525" i="106"/>
  <c r="A7527" i="106" l="1"/>
  <c r="D7526" i="106"/>
  <c r="A7528" i="106" l="1"/>
  <c r="D7527" i="106"/>
  <c r="A7529" i="106" l="1"/>
  <c r="D7528" i="106"/>
  <c r="A7530" i="106" l="1"/>
  <c r="D7529" i="106"/>
  <c r="A7531" i="106" l="1"/>
  <c r="D7530" i="106"/>
  <c r="A7532" i="106" l="1"/>
  <c r="D7531" i="106"/>
  <c r="A7533" i="106" l="1"/>
  <c r="D7532" i="106"/>
  <c r="A7534" i="106" l="1"/>
  <c r="D7533" i="106"/>
  <c r="A7535" i="106" l="1"/>
  <c r="D7534" i="106"/>
  <c r="A7536" i="106" l="1"/>
  <c r="D7535" i="106"/>
  <c r="A7537" i="106" l="1"/>
  <c r="D7536" i="106"/>
  <c r="A7538" i="106" l="1"/>
  <c r="D7537" i="106"/>
  <c r="A7539" i="106" l="1"/>
  <c r="D7538" i="106"/>
  <c r="A7540" i="106" l="1"/>
  <c r="D7539" i="106"/>
  <c r="A7541" i="106" l="1"/>
  <c r="D7540" i="106"/>
  <c r="A7542" i="106" l="1"/>
  <c r="D7541" i="106"/>
  <c r="A7543" i="106" l="1"/>
  <c r="D7542" i="106"/>
  <c r="A7544" i="106" l="1"/>
  <c r="D7543" i="106"/>
  <c r="A7545" i="106" l="1"/>
  <c r="D7544" i="106"/>
  <c r="A7546" i="106" l="1"/>
  <c r="D7545" i="106"/>
  <c r="A7547" i="106" l="1"/>
  <c r="D7546" i="106"/>
  <c r="A7548" i="106" l="1"/>
  <c r="D7547" i="106"/>
  <c r="A7549" i="106" l="1"/>
  <c r="D7548" i="106"/>
  <c r="A7550" i="106" l="1"/>
  <c r="D7549" i="106"/>
  <c r="A7551" i="106" l="1"/>
  <c r="D7550" i="106"/>
  <c r="A7552" i="106" l="1"/>
  <c r="D7551" i="106"/>
  <c r="A7553" i="106" l="1"/>
  <c r="D7552" i="106"/>
  <c r="A7554" i="106" l="1"/>
  <c r="D7553" i="106"/>
  <c r="A7555" i="106" l="1"/>
  <c r="D7554" i="106"/>
  <c r="A7556" i="106" l="1"/>
  <c r="D7555" i="106"/>
  <c r="A7557" i="106" l="1"/>
  <c r="D7556" i="106"/>
  <c r="A7558" i="106" l="1"/>
  <c r="D7557" i="106"/>
  <c r="A7559" i="106" l="1"/>
  <c r="D7558" i="106"/>
  <c r="A7560" i="106" l="1"/>
  <c r="D7559" i="106"/>
  <c r="A7561" i="106" l="1"/>
  <c r="D7560" i="106"/>
  <c r="A7562" i="106" l="1"/>
  <c r="D7561" i="106"/>
  <c r="A7563" i="106" l="1"/>
  <c r="D7562" i="106"/>
  <c r="A7564" i="106" l="1"/>
  <c r="D7563" i="106"/>
  <c r="A7565" i="106" l="1"/>
  <c r="D7564" i="106"/>
  <c r="A7566" i="106" l="1"/>
  <c r="D7565" i="106"/>
  <c r="A7567" i="106" l="1"/>
  <c r="D7566" i="106"/>
  <c r="A7568" i="106" l="1"/>
  <c r="D7567" i="106"/>
  <c r="A7569" i="106" l="1"/>
  <c r="D7568" i="106"/>
  <c r="A7570" i="106" l="1"/>
  <c r="D7569" i="106"/>
  <c r="A7571" i="106" l="1"/>
  <c r="D7570" i="106"/>
  <c r="A7572" i="106" l="1"/>
  <c r="D7571" i="106"/>
  <c r="A7573" i="106" l="1"/>
  <c r="D7572" i="106"/>
  <c r="A7574" i="106" l="1"/>
  <c r="D7573" i="106"/>
  <c r="A7575" i="106" l="1"/>
  <c r="D7574" i="106"/>
  <c r="A7576" i="106" l="1"/>
  <c r="D7575" i="106"/>
  <c r="A7577" i="106" l="1"/>
  <c r="D7576" i="106"/>
  <c r="A7578" i="106" l="1"/>
  <c r="D7577" i="106"/>
  <c r="A7579" i="106" l="1"/>
  <c r="D7578" i="106"/>
  <c r="A7580" i="106" l="1"/>
  <c r="D7579" i="106"/>
  <c r="A7581" i="106" l="1"/>
  <c r="D7580" i="106"/>
  <c r="A7582" i="106" l="1"/>
  <c r="D7581" i="106"/>
  <c r="A7583" i="106" l="1"/>
  <c r="D7582" i="106"/>
  <c r="A7584" i="106" l="1"/>
  <c r="D7583" i="106"/>
  <c r="A7585" i="106" l="1"/>
  <c r="D7584" i="106"/>
  <c r="A7586" i="106" l="1"/>
  <c r="D7585" i="106"/>
  <c r="A7587" i="106" l="1"/>
  <c r="D7586" i="106"/>
  <c r="A7588" i="106" l="1"/>
  <c r="D7587" i="106"/>
  <c r="A7589" i="106" l="1"/>
  <c r="D7588" i="106"/>
  <c r="A7590" i="106" l="1"/>
  <c r="D7589" i="106"/>
  <c r="A7591" i="106" l="1"/>
  <c r="D7590" i="106"/>
  <c r="A7592" i="106" l="1"/>
  <c r="D7591" i="106"/>
  <c r="A7593" i="106" l="1"/>
  <c r="D7592" i="106"/>
  <c r="A7594" i="106" l="1"/>
  <c r="D7593" i="106"/>
  <c r="A7595" i="106" l="1"/>
  <c r="D7594" i="106"/>
  <c r="A7596" i="106" l="1"/>
  <c r="D7595" i="106"/>
  <c r="A7597" i="106" l="1"/>
  <c r="D7596" i="106"/>
  <c r="A7598" i="106" l="1"/>
  <c r="D7597" i="106"/>
  <c r="A7599" i="106" l="1"/>
  <c r="D7598" i="106"/>
  <c r="A7600" i="106" l="1"/>
  <c r="D7599" i="106"/>
  <c r="A7601" i="106" l="1"/>
  <c r="D7600" i="106"/>
  <c r="A7602" i="106" l="1"/>
  <c r="D7601" i="106"/>
  <c r="A7603" i="106" l="1"/>
  <c r="D7602" i="106"/>
  <c r="A7604" i="106" l="1"/>
  <c r="D7603" i="106"/>
  <c r="A7605" i="106" l="1"/>
  <c r="D7604" i="106"/>
  <c r="A7606" i="106" l="1"/>
  <c r="D7605" i="106"/>
  <c r="A7607" i="106" l="1"/>
  <c r="D7606" i="106"/>
  <c r="A7608" i="106" l="1"/>
  <c r="D7607" i="106"/>
  <c r="A7609" i="106" l="1"/>
  <c r="D7608" i="106"/>
  <c r="A7610" i="106" l="1"/>
  <c r="D7609" i="106"/>
  <c r="A7611" i="106" l="1"/>
  <c r="D7610" i="106"/>
  <c r="A7612" i="106" l="1"/>
  <c r="D7611" i="106"/>
  <c r="A7613" i="106" l="1"/>
  <c r="D7612" i="106"/>
  <c r="A7614" i="106" l="1"/>
  <c r="D7613" i="106"/>
  <c r="A7615" i="106" l="1"/>
  <c r="D7614" i="106"/>
  <c r="A7616" i="106" l="1"/>
  <c r="D7615" i="106"/>
  <c r="A7617" i="106" l="1"/>
  <c r="D7616" i="106"/>
  <c r="A7618" i="106" l="1"/>
  <c r="D7617" i="106"/>
  <c r="A7619" i="106" l="1"/>
  <c r="D7618" i="106"/>
  <c r="A7620" i="106" l="1"/>
  <c r="D7619" i="106"/>
  <c r="A7621" i="106" l="1"/>
  <c r="D7620" i="106"/>
  <c r="A7622" i="106" l="1"/>
  <c r="D7621" i="106"/>
  <c r="A7623" i="106" l="1"/>
  <c r="D7622" i="106"/>
  <c r="A7624" i="106" l="1"/>
  <c r="D7623" i="106"/>
  <c r="A7625" i="106" l="1"/>
  <c r="D7624" i="106"/>
  <c r="A7626" i="106" l="1"/>
  <c r="A7627" i="106" s="1"/>
  <c r="A7628" i="106" s="1"/>
  <c r="A7629" i="106" s="1"/>
  <c r="A7630" i="106" s="1"/>
  <c r="A7631" i="106" s="1"/>
  <c r="D7625" i="106"/>
  <c r="A7632" i="106" l="1"/>
  <c r="A7633" i="106" s="1"/>
  <c r="A7634" i="106" s="1"/>
  <c r="A7635" i="106" s="1"/>
  <c r="D7631" i="106"/>
  <c r="A7636" i="106" l="1"/>
  <c r="D7635" i="106"/>
  <c r="A7637" i="106" l="1"/>
  <c r="D7636" i="106"/>
  <c r="A7638" i="106" l="1"/>
  <c r="D7637" i="106"/>
  <c r="A7639" i="106" l="1"/>
  <c r="D7638" i="106"/>
  <c r="A7640" i="106" l="1"/>
  <c r="D7639" i="106"/>
  <c r="A7641" i="106" l="1"/>
  <c r="D7640" i="106"/>
  <c r="A7642" i="106" l="1"/>
  <c r="D7641" i="106"/>
  <c r="A7643" i="106" l="1"/>
  <c r="D7642" i="106"/>
  <c r="A7644" i="106" l="1"/>
  <c r="D7643" i="106"/>
  <c r="A7645" i="106" l="1"/>
  <c r="D7644" i="106"/>
  <c r="A7646" i="106" l="1"/>
  <c r="D7645" i="106"/>
  <c r="A7647" i="106" l="1"/>
  <c r="D7646" i="106"/>
  <c r="A7648" i="106" l="1"/>
  <c r="D7647" i="106"/>
  <c r="A7649" i="106" l="1"/>
  <c r="D7648" i="106"/>
  <c r="A7650" i="106" l="1"/>
  <c r="D7650" i="106" s="1"/>
  <c r="D7649" i="106"/>
</calcChain>
</file>

<file path=xl/comments1.xml><?xml version="1.0" encoding="utf-8"?>
<comments xmlns="http://schemas.openxmlformats.org/spreadsheetml/2006/main">
  <authors>
    <author>ckolaz</author>
  </authors>
  <commentList>
    <comment ref="A4" authorId="0">
      <text>
        <r>
          <rPr>
            <sz val="8"/>
            <color indexed="81"/>
            <rFont val="Tahoma"/>
            <family val="2"/>
          </rPr>
          <t>Do not enter negative numbers.  Reports with negative numbers will be returned for correction.</t>
        </r>
      </text>
    </comment>
  </commentList>
</comments>
</file>

<file path=xl/comments2.xml><?xml version="1.0" encoding="utf-8"?>
<comments xmlns="http://schemas.openxmlformats.org/spreadsheetml/2006/main">
  <authors>
    <author>ckolaz</author>
    <author>rturek</author>
    <author>Debra hemberger</author>
  </authors>
  <commentList>
    <comment ref="A9" authorId="0">
      <text>
        <r>
          <rPr>
            <sz val="8"/>
            <color indexed="81"/>
            <rFont val="Tahoma"/>
            <family val="2"/>
          </rPr>
          <t>GASB Statement No. 24; Accounting and Financial Reporting for Certain Grants and Other Financial Assistance.  The "On Behalf of" Payments should only be reflected on this page.</t>
        </r>
      </text>
    </comment>
    <comment ref="A18" authorId="0">
      <text>
        <r>
          <rPr>
            <sz val="8"/>
            <color indexed="81"/>
            <rFont val="Tahoma"/>
            <family val="2"/>
          </rPr>
          <t>GASB Statement No. 24; Accounting and Financial Reporting for Certain Grants and Other Financial Assistance.  The "On Behalf of" Payments should only be reflected on this page.</t>
        </r>
      </text>
    </comment>
    <comment ref="A20" authorId="0">
      <text>
        <r>
          <rPr>
            <sz val="8"/>
            <color indexed="81"/>
            <rFont val="Tahoma"/>
            <family val="2"/>
          </rPr>
          <t xml:space="preserve">Equals Line 8 minus Line 17
</t>
        </r>
      </text>
    </comment>
    <comment ref="A24" authorId="1">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r>
          <rPr>
            <sz val="9"/>
            <color indexed="81"/>
            <rFont val="Tahoma"/>
            <family val="2"/>
          </rPr>
          <t xml:space="preserve">
</t>
        </r>
      </text>
    </comment>
    <comment ref="A25" authorId="1">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r>
          <rPr>
            <sz val="9"/>
            <color indexed="81"/>
            <rFont val="Tahoma"/>
            <family val="2"/>
          </rPr>
          <t xml:space="preserve">
</t>
        </r>
      </text>
    </comment>
    <comment ref="A28" authorId="2">
      <text>
        <r>
          <rPr>
            <vertAlign val="superscript"/>
            <sz val="10"/>
            <color indexed="81"/>
            <rFont val="Tahoma"/>
            <family val="2"/>
          </rPr>
          <t>6</t>
        </r>
        <r>
          <rPr>
            <sz val="8"/>
            <color indexed="81"/>
            <rFont val="Tahoma"/>
            <family val="2"/>
          </rPr>
          <t xml:space="preserve">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
</t>
        </r>
      </text>
    </comment>
    <comment ref="A30" authorId="0">
      <text>
        <r>
          <rPr>
            <sz val="8"/>
            <color indexed="81"/>
            <rFont val="Tahoma"/>
            <family val="2"/>
          </rPr>
          <t xml:space="preserve">Requires notification to the county clerk to abate an equal amount from taxes next extended. See Section 17-2.11 for limited transfer to O&amp;M
</t>
        </r>
      </text>
    </comment>
    <comment ref="A31" authorId="0">
      <text>
        <r>
          <rPr>
            <sz val="8"/>
            <color indexed="81"/>
            <rFont val="Tahoma"/>
            <family val="2"/>
          </rPr>
          <t xml:space="preserve">Requires notification to the county clerk to abate an equal amount from taxes next extended.
</t>
        </r>
      </text>
    </comment>
    <comment ref="A36" authorId="0">
      <text>
        <r>
          <rPr>
            <sz val="8"/>
            <color indexed="81"/>
            <rFont val="Tahoma"/>
            <family val="2"/>
          </rPr>
          <t xml:space="preserve">Use of proceeds from the sale of school sites buildings, or other real estate is limited.  See Sections 5-22 and 10-22.8 of the School Code.
</t>
        </r>
      </text>
    </comment>
    <comment ref="A47" authorId="1">
      <text>
        <r>
          <rPr>
            <sz val="8"/>
            <color indexed="81"/>
            <rFont val="Tahoma"/>
            <family val="2"/>
          </rPr>
          <t xml:space="preserve">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
</t>
        </r>
      </text>
    </comment>
    <comment ref="A48" authorId="1">
      <text>
        <r>
          <rPr>
            <sz val="8"/>
            <color indexed="81"/>
            <rFont val="Tahoma"/>
            <family val="2"/>
          </rPr>
          <t>Only abolishment of Working Cash Fund must transfer its funds directly to the Educational Fund upon adoption of a resolution and at the close of the current school Year (see 105 ILCS 5/20-8 for further explanation)
Only abatement of working cash fund can transfer its funds to any fund in most need of money (see 105 ILCS 5/20-10 for further explanation)</t>
        </r>
        <r>
          <rPr>
            <sz val="9"/>
            <color indexed="81"/>
            <rFont val="Tahoma"/>
            <family val="2"/>
          </rPr>
          <t xml:space="preserve">
</t>
        </r>
      </text>
    </comment>
    <comment ref="A50" authorId="2">
      <text>
        <r>
          <rPr>
            <vertAlign val="superscript"/>
            <sz val="10"/>
            <color indexed="81"/>
            <rFont val="Tahoma"/>
            <family val="2"/>
          </rPr>
          <t xml:space="preserve"> 6</t>
        </r>
        <r>
          <rPr>
            <sz val="8"/>
            <color indexed="81"/>
            <rFont val="Tahoma"/>
            <family val="2"/>
          </rPr>
          <t xml:space="preserve"> The School Code, Section 10-22.44 prohibits the transfer of interest earned on the investment of "any funds for purposes of Illinois Municipal Retirement under the Pension Code."  This prohibition does not include funds for Social Security and Medicare-only purposes.  For additional requirements on interest earnings, see 23 IL Administrative Code, Part 100, Section 100.50.</t>
        </r>
      </text>
    </comment>
    <comment ref="A52" authorId="1">
      <text>
        <r>
          <rPr>
            <sz val="8"/>
            <color indexed="81"/>
            <rFont val="Tahoma"/>
            <family val="2"/>
          </rPr>
          <t>Requires notification to the county clerk to abate an equal amount from taxes next extended. See Section 17-2.11 for limited transfer to O&amp;M</t>
        </r>
        <r>
          <rPr>
            <sz val="9"/>
            <color indexed="81"/>
            <rFont val="Tahoma"/>
            <family val="2"/>
          </rPr>
          <t xml:space="preserve">
</t>
        </r>
      </text>
    </comment>
    <comment ref="A53" authorId="1">
      <text>
        <r>
          <rPr>
            <sz val="8"/>
            <color indexed="81"/>
            <rFont val="Tahoma"/>
            <family val="2"/>
          </rPr>
          <t>Requires notification to the county clerk to abate an equal amount from taxes next extended.</t>
        </r>
        <r>
          <rPr>
            <sz val="9"/>
            <color indexed="81"/>
            <rFont val="Tahoma"/>
            <family val="2"/>
          </rPr>
          <t xml:space="preserve">
</t>
        </r>
      </text>
    </comment>
  </commentList>
</comments>
</file>

<file path=xl/comments3.xml><?xml version="1.0" encoding="utf-8"?>
<comments xmlns="http://schemas.openxmlformats.org/spreadsheetml/2006/main">
  <authors>
    <author>dhemberg</author>
    <author>ckolaz</author>
  </authors>
  <commentList>
    <comment ref="A5" authorId="0">
      <text>
        <r>
          <rPr>
            <sz val="8"/>
            <color indexed="81"/>
            <rFont val="Arial"/>
            <family val="2"/>
          </rPr>
          <t xml:space="preserve"> Include revenue accounts 1110 through 1115, 1117, 1118 &amp; 1120</t>
        </r>
      </text>
    </comment>
    <comment ref="A6" authorId="1">
      <text>
        <r>
          <rPr>
            <sz val="8"/>
            <color indexed="81"/>
            <rFont val="Tahoma"/>
            <family val="2"/>
          </rPr>
          <t>Educational Fund (10) - Computer Technology only.</t>
        </r>
      </text>
    </comment>
    <comment ref="A16" authorId="0">
      <text>
        <r>
          <rPr>
            <sz val="8"/>
            <color indexed="81"/>
            <rFont val="Arial"/>
            <family val="2"/>
          </rPr>
          <t xml:space="preserve">   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r>
      </text>
    </comment>
  </commentList>
</comments>
</file>

<file path=xl/comments4.xml><?xml version="1.0" encoding="utf-8"?>
<comments xmlns="http://schemas.openxmlformats.org/spreadsheetml/2006/main">
  <authors>
    <author>dhemberg</author>
    <author>ckolaz</author>
    <author>DHemberger</author>
  </authors>
  <commentList>
    <comment ref="A33" authorId="0">
      <text>
        <r>
          <rPr>
            <sz val="8"/>
            <color indexed="81"/>
            <rFont val="Arial"/>
            <family val="2"/>
          </rPr>
          <t>Include only tuition payments made to private facilities.  See Function 4100 for public facility disbursements/expenditures.</t>
        </r>
      </text>
    </comment>
    <comment ref="A164" authorId="1">
      <text>
        <r>
          <rPr>
            <sz val="8"/>
            <color indexed="81"/>
            <rFont val="Tahoma"/>
            <family val="2"/>
          </rPr>
          <t xml:space="preserve">Payment towards the retirement of lease/purchase agreements or bonded/other indebtedness (principal only) otherwise reported within the fund―e.g. alternate revenue bonds( Describe &amp; Itemize).
</t>
        </r>
      </text>
    </comment>
    <comment ref="A200" authorId="1">
      <text>
        <r>
          <rPr>
            <sz val="8"/>
            <color indexed="81"/>
            <rFont val="Tahoma"/>
            <family val="2"/>
          </rPr>
          <t xml:space="preserve">Payment towards the retirement of lease/purchase agreements or bonded/other indebtedness (principal only) otherwise reported within the fund―e.g. alternate revenue bonds( Describe &amp; Itemize).
</t>
        </r>
      </text>
    </comment>
    <comment ref="A351" authorId="2">
      <text>
        <r>
          <rPr>
            <vertAlign val="superscript"/>
            <sz val="10"/>
            <color indexed="81"/>
            <rFont val="Tahoma"/>
            <family val="2"/>
          </rPr>
          <t>15</t>
        </r>
        <r>
          <rPr>
            <sz val="8"/>
            <color indexed="81"/>
            <rFont val="Tahoma"/>
            <family val="2"/>
          </rPr>
          <t xml:space="preserve">  Payment towards the retirement of lease/purchase agreements or bonded/other indebtedness (principal only) otherwise reported within the fund - e.g.: alternate revenue bonds.  (Describe &amp; Itemize)</t>
        </r>
      </text>
    </comment>
  </commentList>
</comments>
</file>

<file path=xl/sharedStrings.xml><?xml version="1.0" encoding="utf-8"?>
<sst xmlns="http://schemas.openxmlformats.org/spreadsheetml/2006/main" count="5038" uniqueCount="2126">
  <si>
    <t>*   Each type of debt issued must be identified separately with the amount:</t>
  </si>
  <si>
    <t xml:space="preserve">  Long-Term Debt (Principal only)</t>
  </si>
  <si>
    <t>Long-Term Debt Payable (General Obligation, Revenue, Other)</t>
  </si>
  <si>
    <t>Amount to be Provided for Payment on Long-Term Debt</t>
  </si>
  <si>
    <t>Mobile Home Privilege Tax</t>
  </si>
  <si>
    <t>Facilities Acquisition &amp; Construction Services</t>
  </si>
  <si>
    <t>ED-TR-MR/SS</t>
  </si>
  <si>
    <t>Operations &amp; Maintenance Fund</t>
  </si>
  <si>
    <t>Deduct - Early Retirement or other pension obligations required by state law and included above.</t>
  </si>
  <si>
    <t xml:space="preserve">*  </t>
  </si>
  <si>
    <t xml:space="preserve">**  </t>
  </si>
  <si>
    <t>Aud Quest</t>
  </si>
  <si>
    <t>FP Info</t>
  </si>
  <si>
    <t>Financial Profile</t>
  </si>
  <si>
    <t>Assets-Liab</t>
  </si>
  <si>
    <t>Acct Summary</t>
  </si>
  <si>
    <t>Revenues</t>
  </si>
  <si>
    <t>Expenditures</t>
  </si>
  <si>
    <t>Tax Sched</t>
  </si>
  <si>
    <t>Rest Tax Levies-Tort Im</t>
  </si>
  <si>
    <t>Cap Outlay Deprec</t>
  </si>
  <si>
    <t>PCTC-OEPP</t>
  </si>
  <si>
    <t>AC</t>
  </si>
  <si>
    <t>2</t>
  </si>
  <si>
    <t xml:space="preserve">5 - 6 </t>
  </si>
  <si>
    <t>Sales to Pupils - Other (Describe &amp; Itemize)</t>
  </si>
  <si>
    <t>Other Food Service (Describe &amp; Itemize)</t>
  </si>
  <si>
    <t>Other District/School Activity Revenue (Describe &amp; Itemize)</t>
  </si>
  <si>
    <t>Sales - Other (Describe &amp; Itemize)</t>
  </si>
  <si>
    <t>Other Flow-Through (Describe &amp; Itemize)</t>
  </si>
  <si>
    <t>Total Ad Valorem Taxes Levied By District</t>
  </si>
  <si>
    <t>Budget</t>
  </si>
  <si>
    <t>5300</t>
  </si>
  <si>
    <t>2200</t>
  </si>
  <si>
    <t>2300</t>
  </si>
  <si>
    <t>2400</t>
  </si>
  <si>
    <t>2500</t>
  </si>
  <si>
    <t>2600</t>
  </si>
  <si>
    <t>Total Support Services - Central</t>
  </si>
  <si>
    <t>5200</t>
  </si>
  <si>
    <t>Reading Improvement Block Grant</t>
  </si>
  <si>
    <t>Reading Improvement Block Grant - Reading Recovery</t>
  </si>
  <si>
    <t>Chicago General Education Block Grant</t>
  </si>
  <si>
    <t>AUDITCHECK</t>
  </si>
  <si>
    <t>TO/EMP. Orders</t>
  </si>
  <si>
    <t>Special Area Administration Services</t>
  </si>
  <si>
    <t>Other Support Services - School Administration</t>
  </si>
  <si>
    <t>INSTRUCTION (ED)</t>
  </si>
  <si>
    <t>Funct #</t>
  </si>
  <si>
    <t>SUPPORT SERVICES (ED)</t>
  </si>
  <si>
    <t>COMMUNITY SERVICES (ED)</t>
  </si>
  <si>
    <t>Total Direct Disbursements/Expenditures</t>
  </si>
  <si>
    <t>Employee Benefits</t>
  </si>
  <si>
    <t>Scientific Literacy</t>
  </si>
  <si>
    <t>26</t>
  </si>
  <si>
    <t>100 North First Street, Springfield, Illinois  62777-0001</t>
  </si>
  <si>
    <t>Direct Costs</t>
  </si>
  <si>
    <t>Support Services:</t>
  </si>
  <si>
    <t xml:space="preserve">  Adverse Arbitration Ruling</t>
  </si>
  <si>
    <t xml:space="preserve">  Passage of Referendum</t>
  </si>
  <si>
    <t>Summer Sch - Transp. Fees from Pupils or Parents (In State)</t>
  </si>
  <si>
    <t>Summer Sch - Transp. Fees from Other Sources (In State)</t>
  </si>
  <si>
    <t>Summer Sch - Transp. Fees from Other Sources (Out of State)</t>
  </si>
  <si>
    <t>CTE - Transp Fees from Pupils or Parents (In State)</t>
  </si>
  <si>
    <t>CTE - Transp Fees from Other Sources (In State)</t>
  </si>
  <si>
    <t>CTE - Transp Fees from Other Sources (Out of State)</t>
  </si>
  <si>
    <t>Special Ed - Transp Fees from Pupils or Parents (In State)</t>
  </si>
  <si>
    <t>Educational Fund</t>
  </si>
  <si>
    <t>Special Ed - Transp Fees from Other Sources (Out of State)</t>
  </si>
  <si>
    <t>Special Education - Other (Describe &amp; Itemize)</t>
  </si>
  <si>
    <t>CTE - Other (Describe &amp; Itemize)</t>
  </si>
  <si>
    <t>Adult Ed - Other (Describe &amp; Itemize)</t>
  </si>
  <si>
    <t>Transportation - Other (Describe &amp; Itemize)</t>
  </si>
  <si>
    <t>Other Restricted Revenue from State Sources (Describe &amp; Itemize)</t>
  </si>
  <si>
    <t>Title V - Other (Describe &amp; Itemize)</t>
  </si>
  <si>
    <t>Food Service - Other (Describe &amp; Itemize)</t>
  </si>
  <si>
    <t>Title I - Other (Describe &amp; Itemize)</t>
  </si>
  <si>
    <t>Title IV - Other (Describe &amp; Itemize)</t>
  </si>
  <si>
    <t>Fed - Spec Education - IDEA - Other (Describe &amp; Itemize)</t>
  </si>
  <si>
    <t>Other Restricted Revenue from Federal Sources (Describe &amp; Itemize)</t>
  </si>
  <si>
    <t>Admissions - Other (Describe &amp; Itemize)</t>
  </si>
  <si>
    <t>Rentals - Other (Describe &amp; Itemize)</t>
  </si>
  <si>
    <t>Other Local Revenues (Describe &amp; Itemize)</t>
  </si>
  <si>
    <t>ARRA Schedule</t>
  </si>
  <si>
    <t>Revenue</t>
  </si>
  <si>
    <t>PAYMENTS TO OTHER DIST &amp; GOVT UNITS (DS)</t>
  </si>
  <si>
    <t>DEBT SERVICES (DS)</t>
  </si>
  <si>
    <t>DEBT SERVICES - INTEREST ON LONG-TERM DEBT</t>
  </si>
  <si>
    <t>5400</t>
  </si>
  <si>
    <t>PROVISION FOR CONTINGENCIES (DS)</t>
  </si>
  <si>
    <t>Payments for Community College Programs</t>
  </si>
  <si>
    <t>Tax Anticipation Warrants</t>
  </si>
  <si>
    <t>Tax Anticipation Notes</t>
  </si>
  <si>
    <t>State Aid Anticipation Certificates</t>
  </si>
  <si>
    <t>Total Disbursements/ Expenditures</t>
  </si>
  <si>
    <t>PAYMENTS TO OTHER DIST &amp; GOVT UNITS (TR)</t>
  </si>
  <si>
    <t>PAYMENTS TO OTHER GOVT UNITS (OUT-OF-STATE)</t>
  </si>
  <si>
    <t>DEBT SERVICE - INTEREST ON SHORT-TERM DEBT</t>
  </si>
  <si>
    <t>Total Transportation</t>
  </si>
  <si>
    <t>Payments from Local Housing Authorities</t>
  </si>
  <si>
    <t>Payments to Other Govt. Units (Out of State)</t>
  </si>
  <si>
    <r>
      <t>Tort Immunity</t>
    </r>
    <r>
      <rPr>
        <b/>
        <vertAlign val="superscript"/>
        <sz val="8"/>
        <rFont val="Arial"/>
        <family val="2"/>
      </rPr>
      <t xml:space="preserve"> </t>
    </r>
    <r>
      <rPr>
        <b/>
        <vertAlign val="superscript"/>
        <sz val="10"/>
        <rFont val="Arial"/>
        <family val="2"/>
      </rPr>
      <t>a</t>
    </r>
  </si>
  <si>
    <r>
      <t xml:space="preserve">SCHEDULE OF TORT IMMUNITY EXPENDITURES </t>
    </r>
    <r>
      <rPr>
        <b/>
        <vertAlign val="superscript"/>
        <sz val="9"/>
        <rFont val="Arial"/>
        <family val="2"/>
      </rPr>
      <t>a</t>
    </r>
  </si>
  <si>
    <t>Total Long-Term Debt (Principal) Retired (P18, Cells H163) must = Debt Service - Long-Term Debt (Principal) Retired (P25, Cells H49).</t>
  </si>
  <si>
    <t xml:space="preserve">B. </t>
  </si>
  <si>
    <t xml:space="preserve">D.  </t>
  </si>
  <si>
    <t>NO</t>
  </si>
  <si>
    <t>Food Services</t>
  </si>
  <si>
    <t>Internal Services</t>
  </si>
  <si>
    <t>New/Deleted 04</t>
  </si>
  <si>
    <t>Corrected 8/18/04.</t>
  </si>
  <si>
    <t>SCHEDULE OF AD VALOREM TAX RECEIPTS</t>
  </si>
  <si>
    <t>Special Education - Orphanage - Individual</t>
  </si>
  <si>
    <t>TORT</t>
  </si>
  <si>
    <t>Payments to Other Districts &amp; Govermental Units</t>
  </si>
  <si>
    <t>OTHER USES OF FUNDS (8000)</t>
  </si>
  <si>
    <t>PERMANENT TRANSFER TO VARIOUS OTHER FUNDS (8100)</t>
  </si>
  <si>
    <t>Special Education Purposes Levy</t>
  </si>
  <si>
    <t>Area Vocational Construction Purposes Levy</t>
  </si>
  <si>
    <t xml:space="preserve">Summer School Purposes Levy </t>
  </si>
  <si>
    <t>RECEIPTS/REVENUES FROM LOCAL SOURCES (1000)</t>
  </si>
  <si>
    <t>Open</t>
  </si>
  <si>
    <t>Sheet, Row</t>
  </si>
  <si>
    <t>Expenditures 15-22, L11, Col K - (G+I)</t>
  </si>
  <si>
    <t>Expenditures 15-22, L20, Col K</t>
  </si>
  <si>
    <t>Expenditures 15-22, L21, Col K</t>
  </si>
  <si>
    <t>Expenditures 15-22, L22, Col K</t>
  </si>
  <si>
    <t>Expenditures 15-22, L23, Col K</t>
  </si>
  <si>
    <t>Expenditures 15-22, L24, Col K</t>
  </si>
  <si>
    <t>Expenditures 15-22, L25, Col K</t>
  </si>
  <si>
    <t>Expenditures 15-22, L26, Col K</t>
  </si>
  <si>
    <t>Expenditures 15-22, L27, Col K</t>
  </si>
  <si>
    <t>Expenditures 15-22, L28, Col K</t>
  </si>
  <si>
    <t>Expenditures 15-22, L29, Col K</t>
  </si>
  <si>
    <t>Expenditures 15-22, L30, Col K</t>
  </si>
  <si>
    <t>Expenditures 15-22, L31, Col K</t>
  </si>
  <si>
    <t>Fiscal Services (1-2520) and (5-2520)</t>
  </si>
  <si>
    <t xml:space="preserve">Operation and Maintenance of Plant Services (1, 2, and 5-2540) </t>
  </si>
  <si>
    <t>Internal Services (1-2570) and (5-2570)</t>
  </si>
  <si>
    <t>The District is ranked by ISBE in the lowest 25th percentile of like districts in administrative expenditures per student (4th quartile) and will waive the limitation by board action, subsequent to a public hearing.  Waiver resolution must be adopted no later than June 30.</t>
  </si>
  <si>
    <t>CERTIFICATION</t>
  </si>
  <si>
    <t>Truant Alternative &amp; Optional Programs</t>
  </si>
  <si>
    <t>closed 2010</t>
  </si>
  <si>
    <t>Closed 2010</t>
  </si>
  <si>
    <t>Special Education - Summer School</t>
  </si>
  <si>
    <t>Driver Education</t>
  </si>
  <si>
    <t>Sales - Adult/Continuing Education Textbooks</t>
  </si>
  <si>
    <t>ED-O&amp;M</t>
  </si>
  <si>
    <t xml:space="preserve">Long-Term Debt </t>
  </si>
  <si>
    <t>PAYMENTS TO OTHER DIST &amp; GOVT UNITS (MR/SS)</t>
  </si>
  <si>
    <t>60 - CAPITAL PROJECTS (CP)</t>
  </si>
  <si>
    <t xml:space="preserve">   SUPPORT SERVICES (CP)</t>
  </si>
  <si>
    <t>PAYMENTS TO OTHER DIST &amp; GOVT UNITS (CP)</t>
  </si>
  <si>
    <t>Revenues 9-14, L42, Col F</t>
  </si>
  <si>
    <t>CAPITAL ASSETS (200)</t>
  </si>
  <si>
    <t>Investment in General Fixed Assets</t>
  </si>
  <si>
    <t>70 - WORKING CASH (WC)</t>
  </si>
  <si>
    <t>Interscholastic Programs - Private Tuition</t>
  </si>
  <si>
    <t>Summer School Programs - Private Tuition</t>
  </si>
  <si>
    <t>Gifted Programs - Private Tuition</t>
  </si>
  <si>
    <t>Bilingual Programs - Private Tuition</t>
  </si>
  <si>
    <t>New for 2008</t>
  </si>
  <si>
    <t>Transportation</t>
  </si>
  <si>
    <t>Total</t>
  </si>
  <si>
    <t>Fire Prevention &amp; Safety</t>
  </si>
  <si>
    <t>Land</t>
  </si>
  <si>
    <t>Buildings</t>
  </si>
  <si>
    <t>Sale of Bonds</t>
  </si>
  <si>
    <r>
      <t xml:space="preserve">Debt Service - Payments of Principal on Long-Term Debt </t>
    </r>
    <r>
      <rPr>
        <b/>
        <vertAlign val="superscript"/>
        <sz val="10"/>
        <rFont val="Arial"/>
        <family val="2"/>
      </rPr>
      <t>15</t>
    </r>
    <r>
      <rPr>
        <b/>
        <vertAlign val="superscript"/>
        <sz val="8"/>
        <rFont val="Arial"/>
        <family val="2"/>
      </rPr>
      <t xml:space="preserve">    </t>
    </r>
    <r>
      <rPr>
        <b/>
        <sz val="8"/>
        <rFont val="Arial"/>
        <family val="2"/>
      </rPr>
      <t xml:space="preserve">(Lease/Purchase Principal Retired)  </t>
    </r>
  </si>
  <si>
    <t>1275</t>
  </si>
  <si>
    <t>1700</t>
  </si>
  <si>
    <t>Pre-K Programs</t>
  </si>
  <si>
    <t>Special Education Programs (Functions 1200-1220)</t>
  </si>
  <si>
    <t>Other Support Services - Pupils (Describe &amp; Itemize)</t>
  </si>
  <si>
    <t>Revenues 9-14, L45, Col F</t>
  </si>
  <si>
    <t>Revenues 9-14, L46, Col F</t>
  </si>
  <si>
    <t>Revenues 9-14, L51, Col F</t>
  </si>
  <si>
    <t>Revenues 9-14, L53, Col F</t>
  </si>
  <si>
    <t>Revenues 9-14, L54, Col F</t>
  </si>
  <si>
    <t>Revenues 9-14, L55, Col F</t>
  </si>
  <si>
    <t>Revenues 9-14, L57, Col F</t>
  </si>
  <si>
    <t>Revenues 9-14, L58, Col F</t>
  </si>
  <si>
    <t>Revenues 9-14, L75, Col C</t>
  </si>
  <si>
    <t>Revenues 9-14, L82, Col C,D</t>
  </si>
  <si>
    <t>Revenues 9-14, L84, Col C</t>
  </si>
  <si>
    <t>Revenues 9-14, L87, Col C</t>
  </si>
  <si>
    <t>Revenues 9-14, L88, Col C</t>
  </si>
  <si>
    <t>Revenues 9-14, L91, Col C</t>
  </si>
  <si>
    <t>Revenues 9-14, L92, Col C</t>
  </si>
  <si>
    <t>Revenues 9-14, L95, Col C,D</t>
  </si>
  <si>
    <t>Revenues 9-14, L98, Col C,D,F</t>
  </si>
  <si>
    <t>Revenues 9-14, L159, Col C,F,G</t>
  </si>
  <si>
    <t>Revenues 9-14, L160, Col C,F,G</t>
  </si>
  <si>
    <t>Revenues 9-14, L161, Col C,F,G</t>
  </si>
  <si>
    <t>Revenues 9-14, L163, Col C,D,F,G</t>
  </si>
  <si>
    <t>Revenues 9-14, L165, Col C,D,E,F,G</t>
  </si>
  <si>
    <t>Revenues 9-14, L220, Col C,D,F,G</t>
  </si>
  <si>
    <t>Revenues 9-14, L221, Col C,D,F,G</t>
  </si>
  <si>
    <t>Revenues 9-14, L44, Col F</t>
  </si>
  <si>
    <t>Transfer of Working Cash Fund Interest</t>
  </si>
  <si>
    <t>Transfer Among Funds</t>
  </si>
  <si>
    <t>* This form is based on 23 Illinois Administrative Code 100, Subtitle A, Chapter I, Subchapter C (Part 100).</t>
  </si>
  <si>
    <r>
      <t>Financial Profile Information</t>
    </r>
    <r>
      <rPr>
        <sz val="9"/>
        <rFont val="Arial"/>
        <family val="2"/>
      </rPr>
      <t xml:space="preserve"> …………………………………………….……………………………………………..................................................</t>
    </r>
  </si>
  <si>
    <r>
      <t>Comments Applicable to the Auditor's Questionnaire</t>
    </r>
    <r>
      <rPr>
        <sz val="9"/>
        <rFont val="Arial"/>
        <family val="2"/>
      </rPr>
      <t>……..……..………………. ………………….………………………….</t>
    </r>
  </si>
  <si>
    <t>Deleted 09</t>
  </si>
  <si>
    <t>Substantial, or systematic misclassification of budgetary items such as, but not limited to, revenues, receipts, expenditures, disbursements or expenses</t>
  </si>
  <si>
    <t>on its annual financial report for the aggregate totals of the Educational, Operations &amp; Maintenance, Transportation, and Working Cash Funds.</t>
  </si>
  <si>
    <t xml:space="preserve">Improvements of stand-alone facilities whose purpose is not the education of children such as central office administrative buildings; </t>
  </si>
  <si>
    <t>Services Provided Other Districts</t>
  </si>
  <si>
    <t>New for 2009</t>
  </si>
  <si>
    <t>OPEN CELL</t>
  </si>
  <si>
    <t>Open cells</t>
  </si>
  <si>
    <t xml:space="preserve">    education and related services to children with disabilities as authorized by the IDEA Act;</t>
  </si>
  <si>
    <t xml:space="preserve">       </t>
  </si>
  <si>
    <t>-----------STAFFING------------</t>
  </si>
  <si>
    <t>used for the following non-allowable purposes:</t>
  </si>
  <si>
    <t>McKinney Education for Homeless Children</t>
  </si>
  <si>
    <t>Salaries</t>
  </si>
  <si>
    <t>Material Impact on Financial Position</t>
  </si>
  <si>
    <r>
      <t>Results of Operations</t>
    </r>
    <r>
      <rPr>
        <b/>
        <sz val="12"/>
        <rFont val="Arial"/>
        <family val="2"/>
      </rPr>
      <t xml:space="preserve">  </t>
    </r>
    <r>
      <rPr>
        <b/>
        <sz val="10"/>
        <rFont val="Arial"/>
        <family val="2"/>
      </rPr>
      <t>*</t>
    </r>
  </si>
  <si>
    <t>*</t>
  </si>
  <si>
    <t>Operation &amp; Maintenance of Plant Services</t>
  </si>
  <si>
    <t>Health Services</t>
  </si>
  <si>
    <t>Psychological Services</t>
  </si>
  <si>
    <t>Speech Pathology &amp; Audiology Services</t>
  </si>
  <si>
    <t>CASH</t>
  </si>
  <si>
    <t>ACCRUAL</t>
  </si>
  <si>
    <t xml:space="preserve">*  AFR supporting documentation must be embedded as Microsoft Word (.doc), Word Perfect (*.wpd) or Adobe (*.pdf) and inserted within tab "Opinions &amp; Notes".  </t>
  </si>
  <si>
    <t>Staff Services (1-2640) and (5-2640)</t>
  </si>
  <si>
    <t>Data Processing Services (1-2660) and (5-2660)</t>
  </si>
  <si>
    <t>Support Services - Direct Costs (1-2000) and (5-2000)</t>
  </si>
  <si>
    <t>Schedule of Ad Valorem Tax Receipts……………………………………………………………………………………………..</t>
  </si>
  <si>
    <t>Schedule of Short-Term Debt/Long-Term Debt …………………………………………………………....................................................</t>
  </si>
  <si>
    <t>ED-O&amp;M-TR-MR/SS-Tort</t>
  </si>
  <si>
    <t>4851</t>
  </si>
  <si>
    <t>4852</t>
  </si>
  <si>
    <t>4853</t>
  </si>
  <si>
    <t>4854</t>
  </si>
  <si>
    <t>Revenue L233, Col C,D,E,F,G,J</t>
  </si>
  <si>
    <t>4855</t>
  </si>
  <si>
    <t>Revenue L234, Col C,D,E,F,G,J</t>
  </si>
  <si>
    <t>4856</t>
  </si>
  <si>
    <t>Revenue L235, Col C,D,E,F,G,J</t>
  </si>
  <si>
    <t>4857</t>
  </si>
  <si>
    <t>Revenue L236, Col C,D,E,F,G,J</t>
  </si>
  <si>
    <t>4860</t>
  </si>
  <si>
    <t>Revenue L237, Col C,D,E,F,G,J</t>
  </si>
  <si>
    <t>4861</t>
  </si>
  <si>
    <t>4862</t>
  </si>
  <si>
    <t>4866</t>
  </si>
  <si>
    <t>4867</t>
  </si>
  <si>
    <t>Revenue L244, Col C,D,E,F,G,J</t>
  </si>
  <si>
    <t>4868</t>
  </si>
  <si>
    <t>Revenue L245, Col C,D,E,F,G,J</t>
  </si>
  <si>
    <t>4869</t>
  </si>
  <si>
    <t>Revenue L246, Col C,D,E,F,G,J</t>
  </si>
  <si>
    <t>4871</t>
  </si>
  <si>
    <t>4872</t>
  </si>
  <si>
    <t>Revenue L249, Col C,D,E,F,G,J</t>
  </si>
  <si>
    <t>4873</t>
  </si>
  <si>
    <t>Revenue L250, Col C,D,E,F,G,J</t>
  </si>
  <si>
    <t>4874</t>
  </si>
  <si>
    <t>Revenue L251, Col C,D,E,F,G,J</t>
  </si>
  <si>
    <t>4875</t>
  </si>
  <si>
    <t>Revenue L252, Col C,D,E,F,G,J</t>
  </si>
  <si>
    <t>4876</t>
  </si>
  <si>
    <t>Revenue L253, Col C,D,E,F,G,J</t>
  </si>
  <si>
    <t>4877</t>
  </si>
  <si>
    <t>Revenue L254, Col C,D,E,F,G,J</t>
  </si>
  <si>
    <t>4878</t>
  </si>
  <si>
    <t>Revenue L255, Col C,D,E,F,G,J</t>
  </si>
  <si>
    <t>4879</t>
  </si>
  <si>
    <t>Revenue L256, Col C,D,E,F,G,J</t>
  </si>
  <si>
    <t>4880</t>
  </si>
  <si>
    <t>Insurance Payments (Regular or Self-Insurance)</t>
  </si>
  <si>
    <t>Judgment and Settlements</t>
  </si>
  <si>
    <t>Regular - Transp Fees from Co-curricular Activities (In State)</t>
  </si>
  <si>
    <t>Total District/School Activity Income</t>
  </si>
  <si>
    <t>TEXTBOOK INCOME</t>
  </si>
  <si>
    <t>Total Textbook Income</t>
  </si>
  <si>
    <t>Impact Fees from Municipal or County Governments</t>
  </si>
  <si>
    <t>Payments of Surplus Moneys from TIF Districts</t>
  </si>
  <si>
    <t>Drivers' Education Fees</t>
  </si>
  <si>
    <t>Proceeds from Vendors' Contracts</t>
  </si>
  <si>
    <t>Total Receipts/Revenues from Local Sources</t>
  </si>
  <si>
    <t>CTE - WECEP</t>
  </si>
  <si>
    <t>CAREER AND TECHNICAL EDUCATION (CTE)</t>
  </si>
  <si>
    <r>
      <t>Total Direct Receipts/Revenues</t>
    </r>
    <r>
      <rPr>
        <sz val="7"/>
        <rFont val="Arial"/>
        <family val="2"/>
      </rPr>
      <t/>
    </r>
  </si>
  <si>
    <t>(900)</t>
  </si>
  <si>
    <t>Section A:  Tax rates are not entered in the following format:  [1.50 should be .0150].  Please enter with the correct decimal point.</t>
  </si>
  <si>
    <t>One or more permanent transfers were made in non-conformity with the applicable authorizing statute/regulation or without statutory/regulatory authorization.</t>
  </si>
  <si>
    <t>Other Interest on Short-Term Debt</t>
  </si>
  <si>
    <t>Payments for Regular Programs - Tuition</t>
  </si>
  <si>
    <r>
      <t xml:space="preserve">DEBT SERVICES - PAYMENTS OF PRINCIPAL ON LONG-TERM DEBT (Lease/Purchase Principal Retired) </t>
    </r>
    <r>
      <rPr>
        <b/>
        <vertAlign val="superscript"/>
        <sz val="10"/>
        <rFont val="Arial"/>
        <family val="2"/>
      </rPr>
      <t>11</t>
    </r>
  </si>
  <si>
    <r>
      <t xml:space="preserve">DEBT SERVICE - PAYMENTS OF PRINCIPAL ON LONG-TERM DEBT (Lease/Purchase Principal Retired) </t>
    </r>
    <r>
      <rPr>
        <b/>
        <vertAlign val="superscript"/>
        <sz val="10"/>
        <rFont val="Arial"/>
        <family val="2"/>
      </rPr>
      <t>11</t>
    </r>
  </si>
  <si>
    <t>(Column B - C)</t>
  </si>
  <si>
    <t>(Column E - C)</t>
  </si>
  <si>
    <t>This page is provided for detailed itemizations as requested within the body of the report.</t>
  </si>
  <si>
    <t>Type Below.</t>
  </si>
  <si>
    <t>MAGNET</t>
  </si>
  <si>
    <t xml:space="preserve"> CELL AMOUNT</t>
  </si>
  <si>
    <t>District/Joint Agreement Code</t>
  </si>
  <si>
    <t>Total Support Services - School Administration</t>
  </si>
  <si>
    <t/>
  </si>
  <si>
    <t>If you have trouble inserting pdf files it is because you do not have</t>
  </si>
  <si>
    <t>Name of Auditing Firm:</t>
  </si>
  <si>
    <t>State:</t>
  </si>
  <si>
    <t>Phone Number:</t>
  </si>
  <si>
    <t>Reviewed by Regional Superintendent</t>
  </si>
  <si>
    <t>Intergovernmental Accounts Receivable</t>
  </si>
  <si>
    <t>Other Receivables</t>
  </si>
  <si>
    <t>Prepaid Items</t>
  </si>
  <si>
    <t xml:space="preserve">        Equalized Assessed Valuation (EAV):</t>
  </si>
  <si>
    <t>Sales to Pupils - A la Carte</t>
  </si>
  <si>
    <t>TRANSPORTATION FEES</t>
  </si>
  <si>
    <t>GASB Statement No. 24; Accounting and Financial Reporting for Certain Grants and Other Financial Assistance.  The "On Behalf of" Payments should only be reflected on this page.</t>
  </si>
  <si>
    <t>Total Debt Services - Interest On Short-Term Debt</t>
  </si>
  <si>
    <t xml:space="preserve">Total Disbursements/ Expenditures </t>
  </si>
  <si>
    <t>Special Education Programs - Pre-K</t>
  </si>
  <si>
    <t>Remedial and Supplemental Programs - K-12</t>
  </si>
  <si>
    <t>Remedial and Supplemental Programs - Pre-K</t>
  </si>
  <si>
    <t>2361</t>
  </si>
  <si>
    <t>2362</t>
  </si>
  <si>
    <t>2363</t>
  </si>
  <si>
    <t>2364</t>
  </si>
  <si>
    <t>2365</t>
  </si>
  <si>
    <t>2366</t>
  </si>
  <si>
    <t>2367</t>
  </si>
  <si>
    <t>2368</t>
  </si>
  <si>
    <t>2369</t>
  </si>
  <si>
    <t>School Business Services Division (N-330)</t>
  </si>
  <si>
    <t>Non-Capitalized Equipment</t>
  </si>
  <si>
    <t>Termination Benefits</t>
  </si>
  <si>
    <t>PERMANENT TRANSFER FROM VARIOUS FUNDS</t>
  </si>
  <si>
    <t>Transfer from Capital Project Fund to O&amp;M Fund</t>
  </si>
  <si>
    <t xml:space="preserve">   Sources (Uses) and Changes in Fund Balances (All Funds)…...……………..……………………..........................................</t>
  </si>
  <si>
    <t xml:space="preserve">Total Profile Score: </t>
  </si>
  <si>
    <t>20 - OPERATIONS &amp; MAINTENANCE FUND (O&amp;M)</t>
  </si>
  <si>
    <t>10 - EDUCATIONAL FUND (ED)</t>
  </si>
  <si>
    <t>Tort Immunity Services</t>
  </si>
  <si>
    <t>Claims Paid from Self Insurance Fund</t>
  </si>
  <si>
    <t>Workers' Compensation or Workers' Occupation Disease Acts Payments</t>
  </si>
  <si>
    <t>Unemployment Insurance Payments</t>
  </si>
  <si>
    <r>
      <t>anticipation of current year taxes are still outstanding, as authorized by Sections</t>
    </r>
    <r>
      <rPr>
        <i/>
        <sz val="8"/>
        <rFont val="Arial"/>
        <family val="2"/>
      </rPr>
      <t xml:space="preserve"> 17-16 or 34-23 thru 34-27 of the School Code. </t>
    </r>
    <r>
      <rPr>
        <sz val="8"/>
        <rFont val="Arial"/>
        <family val="2"/>
      </rPr>
      <t xml:space="preserve"> </t>
    </r>
  </si>
  <si>
    <t xml:space="preserve">[105 ILCS 5/17-16 or 34-23 thru 34-27] </t>
  </si>
  <si>
    <t>The district has for two consecutive years shown an excess of expenditures/other uses over revenues/other sources and beginning fund balances</t>
  </si>
  <si>
    <t xml:space="preserve">  Pending Litigation</t>
  </si>
  <si>
    <t>Due to Activity Fund Organizations</t>
  </si>
  <si>
    <r>
      <t xml:space="preserve">Receipts/Revenues for "On Behalf" Payments  </t>
    </r>
    <r>
      <rPr>
        <i/>
        <vertAlign val="superscript"/>
        <sz val="10"/>
        <rFont val="Arial"/>
        <family val="2"/>
      </rPr>
      <t>2</t>
    </r>
  </si>
  <si>
    <t>Payments for Special Education Programs</t>
  </si>
  <si>
    <t>Payments for Adult/Continuing Education Programs</t>
  </si>
  <si>
    <t>Fund (20) O&amp;M:  Cash balances cannot be negative.</t>
  </si>
  <si>
    <t>Fund (40) TR:  Cash balances cannot be negative.</t>
  </si>
  <si>
    <t>Fund (50) MR/SS:  Cash balances cannot be negative.</t>
  </si>
  <si>
    <t>Fund (70) WC:  Cash balances cannot be negative.</t>
  </si>
  <si>
    <t>Fund (90) FP&amp;S:  Cash balances cannot be negative.</t>
  </si>
  <si>
    <t>Debt Service - Payments of Principal on Long-Term Debt</t>
  </si>
  <si>
    <t>Payments to Other Dist &amp; Govt Units</t>
  </si>
  <si>
    <t>PART C - OTHER ISSUES</t>
  </si>
  <si>
    <t xml:space="preserve">Cover Page:   The Accounting Basis must be Cash or Accrual.  </t>
  </si>
  <si>
    <t>Submit electronic AFR directly to ISBE</t>
  </si>
  <si>
    <t>AQ1 (X=YES)</t>
  </si>
  <si>
    <t>AQ2</t>
  </si>
  <si>
    <t>AQ3</t>
  </si>
  <si>
    <t>AQ13</t>
  </si>
  <si>
    <t>AQ14</t>
  </si>
  <si>
    <t>AQ15</t>
  </si>
  <si>
    <t>AQ16</t>
  </si>
  <si>
    <t>AQ17</t>
  </si>
  <si>
    <t>AQ18</t>
  </si>
  <si>
    <t>AQ19</t>
  </si>
  <si>
    <t>AQ20</t>
  </si>
  <si>
    <t>AQ11</t>
  </si>
  <si>
    <t>AQ12</t>
  </si>
  <si>
    <t>Comment1</t>
  </si>
  <si>
    <t>QE1(Pending Litigation)</t>
  </si>
  <si>
    <t>QE2 (Material Decrease in EAV)</t>
  </si>
  <si>
    <t>QE3 (Material Increase/Decrease in Enrollment)</t>
  </si>
  <si>
    <t>QE4 (Adverse Arbitration Ruling)</t>
  </si>
  <si>
    <t>QE5 (Passage of Referendum)</t>
  </si>
  <si>
    <t>QE6 (Taxes Filed Under Protest)</t>
  </si>
  <si>
    <t>QE7 (Decisions By Local Board of Review or IL Property Tax Appeal Board)</t>
  </si>
  <si>
    <t>QE8 (Other Ongoing Concerns)</t>
  </si>
  <si>
    <t>QE(Comment)</t>
  </si>
  <si>
    <t xml:space="preserve">  Taxes Filed Under Protest</t>
  </si>
  <si>
    <t xml:space="preserve">  Decisions By Local Board of Review or Illinois Property Tax Appeal Board (PTAB)</t>
  </si>
  <si>
    <t>Transportation Fund</t>
  </si>
  <si>
    <r>
      <t>Round all amounts to the nearest dollar</t>
    </r>
    <r>
      <rPr>
        <u/>
        <sz val="11"/>
        <color indexed="10"/>
        <rFont val="Arial"/>
        <family val="2"/>
      </rPr>
      <t xml:space="preserve">.  </t>
    </r>
    <r>
      <rPr>
        <b/>
        <u/>
        <sz val="11"/>
        <color indexed="10"/>
        <rFont val="Arial"/>
        <family val="2"/>
      </rPr>
      <t xml:space="preserve">Do not enter cents. </t>
    </r>
    <r>
      <rPr>
        <sz val="9"/>
        <rFont val="Arial"/>
        <family val="2"/>
      </rPr>
      <t>(Exception:  9 Month ADA on page 28, line 78)</t>
    </r>
  </si>
  <si>
    <r>
      <t xml:space="preserve">Any errors left unresolved by the </t>
    </r>
    <r>
      <rPr>
        <b/>
        <sz val="9"/>
        <rFont val="Arial"/>
        <family val="2"/>
      </rPr>
      <t>Audit Checklist/Balancing Schedule</t>
    </r>
    <r>
      <rPr>
        <sz val="9"/>
        <rFont val="Arial"/>
        <family val="2"/>
      </rPr>
      <t xml:space="preserve"> must be explained in the itemization page.</t>
    </r>
  </si>
  <si>
    <t xml:space="preserve">designated personnel (Please see Instructions for complete submission procedures).          </t>
  </si>
  <si>
    <r>
      <t>Note:</t>
    </r>
    <r>
      <rPr>
        <i/>
        <sz val="8"/>
        <color indexed="12"/>
        <rFont val="Arial"/>
        <family val="2"/>
      </rPr>
      <t xml:space="preserve">  Adobe Acrobat (*.pdf) files cannot be embedded if you do not have the software.  Simply attach files as separate docs in the Attachment </t>
    </r>
  </si>
  <si>
    <t>Manager and they will be embedded for you.</t>
  </si>
  <si>
    <t xml:space="preserve">than November 15, annually. </t>
  </si>
  <si>
    <t>office no later than October 15, annually.</t>
  </si>
  <si>
    <t>ARRA - Title I Neglected - Private</t>
  </si>
  <si>
    <t>ARRA - Title I Delinquent - Private</t>
  </si>
  <si>
    <t>ARRA - Title I School Improvement (Part A)</t>
  </si>
  <si>
    <t>ARRA - IDEA Part B Preschool</t>
  </si>
  <si>
    <t>ARRA - IDEA Part B Flow Through</t>
  </si>
  <si>
    <t>ARRA - Title II D Technology Formula</t>
  </si>
  <si>
    <t>ARRA - Title II D Technology Competitive</t>
  </si>
  <si>
    <t>ARRA - McKenney - Vento Homeless Education</t>
  </si>
  <si>
    <r>
      <t>Auditor's Questionnaire</t>
    </r>
    <r>
      <rPr>
        <sz val="9"/>
        <rFont val="Arial"/>
        <family val="2"/>
      </rPr>
      <t>……………………………...………....…………………………..……….....................................................</t>
    </r>
  </si>
  <si>
    <r>
      <t>Estimated Indirect Cost Rate for Federal Programs (Section I, Section II)</t>
    </r>
    <r>
      <rPr>
        <sz val="9"/>
        <rFont val="Arial"/>
        <family val="2"/>
      </rPr>
      <t>……………………………………………….............................................</t>
    </r>
  </si>
  <si>
    <r>
      <t>Reference Page</t>
    </r>
    <r>
      <rPr>
        <sz val="9"/>
        <rFont val="Arial"/>
        <family val="2"/>
      </rPr>
      <t>………………………………………………………………………………………………………..................................................</t>
    </r>
  </si>
  <si>
    <t>Unreserved Fund Balance</t>
  </si>
  <si>
    <t>Change in Fund Balance FY09 - FY10</t>
  </si>
  <si>
    <t>% Change in Fund Balance FY09 - FY10</t>
  </si>
  <si>
    <t>School Facility Occupation Tax Proceeds</t>
  </si>
  <si>
    <t>FLOW-THROUGH RECEIPTS/REVENUES FROM                                                              ONE DISTRICT TO ANOTHER DISTRICT (2000)</t>
  </si>
  <si>
    <t>Bilingual Education Downstate - Transitional Bilingual Education</t>
  </si>
  <si>
    <t>Infrastructure Improvements - Planning/Construction</t>
  </si>
  <si>
    <t>School Infrastructure - Maintenance Projects</t>
  </si>
  <si>
    <t>ARRA - General State Aid - Education Stabilization</t>
  </si>
  <si>
    <t>ARRA - Title I - Low Income</t>
  </si>
  <si>
    <t>ARRA - Title I - Neglected, Private</t>
  </si>
  <si>
    <t>ARRA - Title I - Delinquent, Private</t>
  </si>
  <si>
    <t>ARRA - Title I - School Improvement (Part A)</t>
  </si>
  <si>
    <t>ARRA - IDEA - Part B - Preschool</t>
  </si>
  <si>
    <t>ARRA - IDEA - Part B - Flow-Through</t>
  </si>
  <si>
    <t>ARRA - Title IID - Technology-Formula</t>
  </si>
  <si>
    <t>ARRA - Title IID - Technology-Competitive</t>
  </si>
  <si>
    <t>ARRA - McKinney - Vento Homeless Education</t>
  </si>
  <si>
    <t>ARRA - Child Nutrition Equipment Assistance</t>
  </si>
  <si>
    <t>Signature</t>
  </si>
  <si>
    <t>The district has issued tax anticipation warrants or tax anticipation notes in anticipation of a second year's taxes when warrants or notes in</t>
  </si>
  <si>
    <t>Student Activity Funds, Imprest Funds, or other funds maintained by the district were excluded from the audit.</t>
  </si>
  <si>
    <t>Findings, other than those listed in Part A (above), were reported (e.g. student activity fund findings).</t>
  </si>
  <si>
    <t>The district has issued short-term debt against two future revenue sources, such as, but not limited to, tax anticipation warrants and General State Aid</t>
  </si>
  <si>
    <t>mm/dd/yyyy</t>
  </si>
  <si>
    <t>PAYMENTS TO OTHER DISTRICTS &amp; GOVT UNITS (ED)</t>
  </si>
  <si>
    <t>2360 - 2370</t>
  </si>
  <si>
    <t>Other Payments to In-State Govt Units - Transfers</t>
  </si>
  <si>
    <t>Debt Services - Interest on Long-Term Debt</t>
  </si>
  <si>
    <t>RECEIPTS:</t>
  </si>
  <si>
    <t>DISBURSEMENTS:</t>
  </si>
  <si>
    <t>SECTION II</t>
  </si>
  <si>
    <t>Total ARRA Programs</t>
  </si>
  <si>
    <t>RCDT Number:</t>
  </si>
  <si>
    <t>Other Sources Not Classified Elsewhere</t>
  </si>
  <si>
    <t>Total Other Sources of Funds</t>
  </si>
  <si>
    <t>Transfer to Debt Service Fund to Pay Principal on ISBE Loans</t>
  </si>
  <si>
    <t>Other Support Services - School Admin (Describe &amp; Itemize)</t>
  </si>
  <si>
    <t>Medicaid Matching Funds - Fee-for-Service Program</t>
  </si>
  <si>
    <t>Acct #</t>
  </si>
  <si>
    <t>AD VALOREM TAXES LEVIED BY LOCAL EDUCATION AGENCY</t>
  </si>
  <si>
    <t>Learning Improvement - Change Grants</t>
  </si>
  <si>
    <t xml:space="preserve">  Material Decrease in EAV</t>
  </si>
  <si>
    <t>Basic Financial Statements</t>
  </si>
  <si>
    <t>No</t>
  </si>
  <si>
    <t>Regular - Transp Fees from Other Sources (In State)</t>
  </si>
  <si>
    <t>Check the applicable box for long-term debt allowance by type of district.</t>
  </si>
  <si>
    <t>FINANCIAL PROFILE INFORMATION</t>
  </si>
  <si>
    <t>Comments:</t>
  </si>
  <si>
    <t>Fire Prevention &amp; Safety Fund</t>
  </si>
  <si>
    <t>Long-Term Debt Outstanding:</t>
  </si>
  <si>
    <t>Acct</t>
  </si>
  <si>
    <t>Contributions and Donations from Private Sources</t>
  </si>
  <si>
    <t>Fund Balance</t>
  </si>
  <si>
    <t>TAWs</t>
  </si>
  <si>
    <t>CPPRT Notes</t>
  </si>
  <si>
    <t>TANs</t>
  </si>
  <si>
    <t>Total Bilingual Ed</t>
  </si>
  <si>
    <t>Continued Reading Improvement Block Grant</t>
  </si>
  <si>
    <t>Continued Reading Improvement Block Grant (2% Set Aside)</t>
  </si>
  <si>
    <t>Extended Learning Opportunities - Summer Bridges</t>
  </si>
  <si>
    <t>Total Restricted Grants-In-Aid</t>
  </si>
  <si>
    <t>Total Receipts from State Sources</t>
  </si>
  <si>
    <t>Total Title I</t>
  </si>
  <si>
    <t>Total Title V</t>
  </si>
  <si>
    <t>Pupil</t>
  </si>
  <si>
    <t>Attach sheets as needed explaining each item checked.</t>
  </si>
  <si>
    <t>Staff Services</t>
  </si>
  <si>
    <t>Data Processing Services</t>
  </si>
  <si>
    <t>ILLINOIS STATE BOARD OF EDUCATION</t>
  </si>
  <si>
    <t>100 North First Street</t>
  </si>
  <si>
    <t>Working Cash</t>
  </si>
  <si>
    <t>Capital Improvements</t>
  </si>
  <si>
    <t>Tort Immunity</t>
  </si>
  <si>
    <t>Special Education</t>
  </si>
  <si>
    <t>Debt Services  **</t>
  </si>
  <si>
    <t>Principal on Bonds Sold</t>
  </si>
  <si>
    <r>
      <t xml:space="preserve">Leasing Purposes Levy </t>
    </r>
    <r>
      <rPr>
        <vertAlign val="superscript"/>
        <sz val="10"/>
        <rFont val="Arial"/>
        <family val="2"/>
      </rPr>
      <t>8</t>
    </r>
    <r>
      <rPr>
        <sz val="8"/>
        <rFont val="Arial"/>
        <family val="2"/>
      </rPr>
      <t xml:space="preserve">    </t>
    </r>
  </si>
  <si>
    <t>FICA/Medicare Only Purposes Levies</t>
  </si>
  <si>
    <t>Other Tax Levies (Describe &amp; Itemize)</t>
  </si>
  <si>
    <r>
      <t xml:space="preserve">Corporate Personal Property Replacement Taxes </t>
    </r>
    <r>
      <rPr>
        <vertAlign val="superscript"/>
        <sz val="10"/>
        <rFont val="Arial"/>
        <family val="2"/>
      </rPr>
      <t>9</t>
    </r>
  </si>
  <si>
    <t>RegionalSuperintendent/Cook ISC Name (Type or Print):</t>
  </si>
  <si>
    <t xml:space="preserve">  Reviewed by Regional Superintendent/Cook ISC</t>
  </si>
  <si>
    <r>
      <t xml:space="preserve">in those other funds that are being spent down.  Cell G6 above should include interest earnings only from these restricted tort immunity monies and only if reported in a fund </t>
    </r>
    <r>
      <rPr>
        <b/>
        <u/>
        <sz val="8"/>
        <rFont val="Arial"/>
        <family val="2"/>
      </rPr>
      <t>other</t>
    </r>
    <r>
      <rPr>
        <sz val="8"/>
        <rFont val="Arial"/>
        <family val="2"/>
      </rPr>
      <t xml:space="preserve"> than Tort Immunity Fund (80).</t>
    </r>
  </si>
  <si>
    <r>
      <t>b</t>
    </r>
    <r>
      <rPr>
        <sz val="10"/>
        <rFont val="Arial"/>
        <family val="2"/>
      </rPr>
      <t xml:space="preserve">  </t>
    </r>
  </si>
  <si>
    <t>Debt Services - Payments of Principal on Long-Term Debt                                             (Lease/Purchase Principal Retired)</t>
  </si>
  <si>
    <r>
      <t xml:space="preserve">The district has issued school or teacher orders for wages as permitted in </t>
    </r>
    <r>
      <rPr>
        <i/>
        <sz val="8"/>
        <rFont val="Arial"/>
        <family val="2"/>
      </rPr>
      <t>Sections 8-16, 32-7.2 and 34-76 of the School Code</t>
    </r>
    <r>
      <rPr>
        <sz val="8"/>
        <rFont val="Arial"/>
        <family val="2"/>
      </rPr>
      <t xml:space="preserve"> or issued funding</t>
    </r>
  </si>
  <si>
    <r>
      <t xml:space="preserve">bonds for this purpose pursuant to </t>
    </r>
    <r>
      <rPr>
        <i/>
        <sz val="8"/>
        <rFont val="Arial"/>
        <family val="2"/>
      </rPr>
      <t xml:space="preserve">Section 19-8 of the School Code. [105 ILCS 5/8-6, 32-7.2, 34-76, and 19-8]  </t>
    </r>
  </si>
  <si>
    <t>Taxes Receivable</t>
  </si>
  <si>
    <t>Interfund Receivables</t>
  </si>
  <si>
    <t>Other Current Assets (Describe &amp; Itemize)</t>
  </si>
  <si>
    <t>Reserved Fund Balance</t>
  </si>
  <si>
    <r>
      <t>INSTRUCTIONS:</t>
    </r>
    <r>
      <rPr>
        <sz val="8"/>
        <rFont val="Arial"/>
        <family val="2"/>
      </rPr>
      <t xml:space="preserve">  If your review and testing of State, Local, and Federal Programs revealed any of the following statements to be true, then check</t>
    </r>
  </si>
  <si>
    <t>Any error messages left unresolved below, will be returned to the school district/joint agreement.</t>
  </si>
  <si>
    <t xml:space="preserve">All entries must balance within the individual fund statements and schedules as instructed below.    </t>
  </si>
  <si>
    <t>Title II - Eisenhower Professional Development Formula</t>
  </si>
  <si>
    <t>CPA Firm Name</t>
  </si>
  <si>
    <t xml:space="preserve">  13.8% for unit districts.</t>
  </si>
  <si>
    <t>1650</t>
  </si>
  <si>
    <t>(10)</t>
  </si>
  <si>
    <t>(20)</t>
  </si>
  <si>
    <t>(30)</t>
  </si>
  <si>
    <t>(40)</t>
  </si>
  <si>
    <t>(50)</t>
  </si>
  <si>
    <t>(60)</t>
  </si>
  <si>
    <t>(70)</t>
  </si>
  <si>
    <t>(80)</t>
  </si>
  <si>
    <t>Unrestricted Program</t>
  </si>
  <si>
    <t>Function</t>
  </si>
  <si>
    <t>Indirect Costs</t>
  </si>
  <si>
    <t>Tort</t>
  </si>
  <si>
    <t>Capital Projects</t>
  </si>
  <si>
    <t>Debt Services</t>
  </si>
  <si>
    <t>Other Uses Not Classified Elsewhere</t>
  </si>
  <si>
    <t>Total Other Uses of Funds</t>
  </si>
  <si>
    <t>Transfer to Debt Service to Pay Principal on Capital Leases</t>
  </si>
  <si>
    <t>Transfer to Debt Service to Pay Interest on Capital Leases</t>
  </si>
  <si>
    <t>Transfer to Debt Service to Pay Principal on Revenue Bonds</t>
  </si>
  <si>
    <t>Funds 10, 20 &amp; 40</t>
  </si>
  <si>
    <t>Funds 10, 20 40 &amp; 70</t>
  </si>
  <si>
    <t>Funds 10, 20, 40 divided by 360</t>
  </si>
  <si>
    <t>Total Federal - Special Education</t>
  </si>
  <si>
    <t>Other - (Describe &amp; Itemize)</t>
  </si>
  <si>
    <t>Community Services</t>
  </si>
  <si>
    <t>Debt Service</t>
  </si>
  <si>
    <t>PAYMENTS IN LIEU OF TAXES</t>
  </si>
  <si>
    <t xml:space="preserve">TUITION </t>
  </si>
  <si>
    <t>TRANSPORTATION</t>
  </si>
  <si>
    <t>EARNINGS ON INVESTMENTS</t>
  </si>
  <si>
    <t>FOOD SERVICE</t>
  </si>
  <si>
    <t>Instruction</t>
  </si>
  <si>
    <t>Support Services</t>
  </si>
  <si>
    <t xml:space="preserve">A.  </t>
  </si>
  <si>
    <t>ED</t>
  </si>
  <si>
    <t>O&amp;M</t>
  </si>
  <si>
    <t>TR</t>
  </si>
  <si>
    <t>MR/SS</t>
  </si>
  <si>
    <t>Schedule of Capital Outlay and Depreciation</t>
  </si>
  <si>
    <t>Fiscal Services</t>
  </si>
  <si>
    <t>ARRA - Title I - School Improvement (Section 1003g)</t>
  </si>
  <si>
    <t>Build America Bond Interest Reimbursement</t>
  </si>
  <si>
    <t>Build America Bond Tax Credits</t>
  </si>
  <si>
    <t>Qualified School Construction Bond Credits</t>
  </si>
  <si>
    <t>Qualified Zone Academy Bond Tax Credits</t>
  </si>
  <si>
    <t>Impact Aid Formula Grants</t>
  </si>
  <si>
    <t>Impact Aid Competitive Grants</t>
  </si>
  <si>
    <t>ARRA - Early Childhood</t>
  </si>
  <si>
    <t>Property Insurance (Buildings &amp; Grounds)</t>
  </si>
  <si>
    <t>ARRA - Other II</t>
  </si>
  <si>
    <t>ARRA - Other III</t>
  </si>
  <si>
    <t>ARRA - Other IV</t>
  </si>
  <si>
    <t>ARRA - Other V</t>
  </si>
  <si>
    <t>ARRA - Other VII</t>
  </si>
  <si>
    <t>ARRA - Other VIII</t>
  </si>
  <si>
    <t>ARRA - Other IX</t>
  </si>
  <si>
    <t>ARRA - Other X</t>
  </si>
  <si>
    <t>ARRA - Other XI</t>
  </si>
  <si>
    <t>Total Indirect Costs:</t>
  </si>
  <si>
    <t>Total Direct Costs:</t>
  </si>
  <si>
    <t>Total Indirect costs:</t>
  </si>
  <si>
    <t>Possible Adjustment:</t>
  </si>
  <si>
    <t>Were any findings issued? (1 YES, 2 NO)</t>
  </si>
  <si>
    <t>This schedule is completed for school districts only.</t>
  </si>
  <si>
    <t>Township Treasurer Name (type or print)</t>
  </si>
  <si>
    <t>State</t>
  </si>
  <si>
    <t>Total Payments to Other Govt. Units (In-State)</t>
  </si>
  <si>
    <t>Description</t>
  </si>
  <si>
    <t>1st new number for 2009</t>
  </si>
  <si>
    <t>AQ21</t>
  </si>
  <si>
    <t>Total Debt Services - Interest</t>
  </si>
  <si>
    <t>Total Transportation Fees</t>
  </si>
  <si>
    <t>Total Earnings on Investments</t>
  </si>
  <si>
    <t>Total Other Revenue from Local Sources</t>
  </si>
  <si>
    <t>Total Unrestricted Grants-In-Aid</t>
  </si>
  <si>
    <t>Special Ed - Transp Fees from Other Sources (In State)</t>
  </si>
  <si>
    <t>4.  Percent of Short-Term Borrowing Maximum Remaining:</t>
  </si>
  <si>
    <t>Percent</t>
  </si>
  <si>
    <t>5000</t>
  </si>
  <si>
    <t>Special Ed - Tuition from Other Sources (Out of State)</t>
  </si>
  <si>
    <t>Special Ed - Tuition from Pupils or Parents (In State)</t>
  </si>
  <si>
    <t>Special Ed - Tuition from Other Sources (In State)</t>
  </si>
  <si>
    <t>Payments for Regular Programs</t>
  </si>
  <si>
    <t xml:space="preserve">  8.  Other </t>
  </si>
  <si>
    <t xml:space="preserve">9.  Other </t>
  </si>
  <si>
    <t>DS</t>
  </si>
  <si>
    <t>ED-O&amp;M-DS-TR-MR/SS-Tort</t>
  </si>
  <si>
    <t>Total Expenditures</t>
  </si>
  <si>
    <t>EXPENDITURES:</t>
  </si>
  <si>
    <t>ED-O&amp;M-TR</t>
  </si>
  <si>
    <t>ED-TR</t>
  </si>
  <si>
    <t>Total Disbursements/Expenditures</t>
  </si>
  <si>
    <t>Transportation and Working Cash Funds.</t>
  </si>
  <si>
    <t>Supplementary Schedules</t>
  </si>
  <si>
    <r>
      <t>ISBE rules pursuant to Sections 2-3.27 and 2-3.28 of the School Code.</t>
    </r>
    <r>
      <rPr>
        <i/>
        <sz val="8"/>
        <rFont val="Arial"/>
        <family val="2"/>
      </rPr>
      <t xml:space="preserve"> [105 ILCS 5/2-3.27; 2-3.28]</t>
    </r>
  </si>
  <si>
    <r>
      <t>One or more violations of the Public Funds Deposit Act or the Public Funds Investment Act were noted.</t>
    </r>
    <r>
      <rPr>
        <i/>
        <sz val="8"/>
        <rFont val="Arial"/>
        <family val="2"/>
      </rPr>
      <t xml:space="preserve"> [30 ILCS 225/1 et. seq. and 30 ILCS 235/1 et. seq.] </t>
    </r>
  </si>
  <si>
    <t>*   The formulas in column B are unprotected to be overidden when reporting on a ACCRUAL basis.</t>
  </si>
  <si>
    <t>Debt Services - Construction</t>
  </si>
  <si>
    <t>Debt Services - Working Cash</t>
  </si>
  <si>
    <t>Debt Services - Refunding Bonds</t>
  </si>
  <si>
    <r>
      <t>ACCOUNT NO - TITLE</t>
    </r>
    <r>
      <rPr>
        <b/>
        <sz val="8"/>
        <rFont val="Arial"/>
        <family val="2"/>
      </rPr>
      <t/>
    </r>
  </si>
  <si>
    <t>LESS RECEIPTS/REVENUES OR DISBURSEMENTS/EXPENDITURES NOT APPLICABLE TO THE REGULAR K-12 PROGRAM:</t>
  </si>
  <si>
    <t>DEBT SERVICES (ED)</t>
  </si>
  <si>
    <t>PROVISIONS FOR CONTINGENCIES (ED)</t>
  </si>
  <si>
    <t>Direction of Business Spt. Srv.</t>
  </si>
  <si>
    <t>Oper. &amp; Maint. Plant Services</t>
  </si>
  <si>
    <t>Pupil Transportation</t>
  </si>
  <si>
    <t>Central:</t>
  </si>
  <si>
    <t>Direction of Central Spt. Srv.</t>
  </si>
  <si>
    <t>Plan, Rsrch, Dvlp, Eval. Srv.</t>
  </si>
  <si>
    <t>Other:</t>
  </si>
  <si>
    <t>Restricted Rate</t>
  </si>
  <si>
    <t>Unrestricted Rate</t>
  </si>
  <si>
    <t>217/785-8779</t>
  </si>
  <si>
    <t>Revenue Sharing Act. [30 ILCS 115/12]</t>
  </si>
  <si>
    <t>One or more interfund loans were made in non-conformity with the applicable authorizing statute or without statutory authorization.</t>
  </si>
  <si>
    <t>One or more interfund loans were outstanding beyond the term provided by statute.</t>
  </si>
  <si>
    <t xml:space="preserve"> were observed.</t>
  </si>
  <si>
    <t xml:space="preserve">The Chart of Accounts used to define and control budget and accounting records does not conform to the minimum requirements imposed by </t>
  </si>
  <si>
    <t>Reference Pages.</t>
  </si>
  <si>
    <t>Receipts/Revenues</t>
  </si>
  <si>
    <t>Construction in Progress</t>
  </si>
  <si>
    <t>LONG-TERM LIABILITIES (500)</t>
  </si>
  <si>
    <t>Address:</t>
  </si>
  <si>
    <t>Email Address:</t>
  </si>
  <si>
    <t>Restricted Program</t>
  </si>
  <si>
    <t>Certified Public Accountant Information</t>
  </si>
  <si>
    <t>Agency Fund</t>
  </si>
  <si>
    <t>General Long-Term Debt</t>
  </si>
  <si>
    <t>Page 5 &amp; 6:  Total Current &amp; Capital Assets must = Total Liabilities &amp; Fund Balance.</t>
  </si>
  <si>
    <r>
      <t xml:space="preserve">One or more contracts were executed or purchases made contrary to the provisions of </t>
    </r>
    <r>
      <rPr>
        <i/>
        <sz val="8"/>
        <rFont val="Arial"/>
        <family val="2"/>
      </rPr>
      <t>Section 10-20.21 of the School Code. [105 ILCS 5/10-20.21]</t>
    </r>
  </si>
  <si>
    <r>
      <t xml:space="preserve">interest statements pursuant to the </t>
    </r>
    <r>
      <rPr>
        <i/>
        <sz val="8"/>
        <rFont val="Arial"/>
        <family val="2"/>
      </rPr>
      <t>Illinois Government Ethics Act. [5 ILCS 420/4A-101]</t>
    </r>
  </si>
  <si>
    <t xml:space="preserve">Total Payments in Lieu of Taxes </t>
  </si>
  <si>
    <t>Total Tuition</t>
  </si>
  <si>
    <t>Total Claims Payments:</t>
  </si>
  <si>
    <t>Total Reserve Remaining:</t>
  </si>
  <si>
    <t>Educational, Inspectional, Supervisory Services Related to Loss Prevention and/or Reduction</t>
  </si>
  <si>
    <t xml:space="preserve">  Reviewed by District Superintendent/Administrator</t>
  </si>
  <si>
    <t>Other Restricted Revenue from State Sources</t>
  </si>
  <si>
    <t xml:space="preserve">  Other Ongoing Concerns (Describe &amp; Itemize)</t>
  </si>
  <si>
    <t>GSA Certificates</t>
  </si>
  <si>
    <t>E.</t>
  </si>
  <si>
    <t>Interest on Investments</t>
  </si>
  <si>
    <t>Total Food Service</t>
  </si>
  <si>
    <t>Admissions - Athletic</t>
  </si>
  <si>
    <t>Fees</t>
  </si>
  <si>
    <t>Book Store Sales</t>
  </si>
  <si>
    <t>Rentals - Regular Textbooks</t>
  </si>
  <si>
    <t>Rentals - Summer School Textbooks</t>
  </si>
  <si>
    <t>Sales - Regular Textbooks</t>
  </si>
  <si>
    <t>HEADING     (No Data Entry is required on this sheet)</t>
  </si>
  <si>
    <t>ESTIMATED FINANCIAL PROFILE SUMMARY</t>
  </si>
  <si>
    <t>REF</t>
  </si>
  <si>
    <t>4190</t>
  </si>
  <si>
    <t>4100</t>
  </si>
  <si>
    <t>Total Support Services - Pupils</t>
  </si>
  <si>
    <t>Total Support Services - Instructional Staff</t>
  </si>
  <si>
    <t>5.  Percent of Long-Term Debt Margin Remaining:</t>
  </si>
  <si>
    <t>ITEMIZATION</t>
  </si>
  <si>
    <t>Instructional Staff</t>
  </si>
  <si>
    <t>General Admin.</t>
  </si>
  <si>
    <t>School Admin</t>
  </si>
  <si>
    <t>Business:</t>
  </si>
  <si>
    <t>Medicaid Matching Funds - Administrative Outreach</t>
  </si>
  <si>
    <t>2000</t>
  </si>
  <si>
    <t>1000</t>
  </si>
  <si>
    <t>Account Groups</t>
  </si>
  <si>
    <t>Yes</t>
  </si>
  <si>
    <t>T</t>
  </si>
  <si>
    <t>2900</t>
  </si>
  <si>
    <t>3000</t>
  </si>
  <si>
    <t xml:space="preserve">  YES</t>
  </si>
  <si>
    <t>Illinois Registration Number</t>
  </si>
  <si>
    <t xml:space="preserve">Impact Aid Construction Formula </t>
  </si>
  <si>
    <t>Impact Aid Construction Competitive</t>
  </si>
  <si>
    <t>QZAB Tax Credits</t>
  </si>
  <si>
    <t>Fund Balance Transfers Pledged to Pay Principal on Capital Leases</t>
  </si>
  <si>
    <t>Taxes Pledged to Pay Interest on Capital Leases</t>
  </si>
  <si>
    <t>Other Revenues Pledged to Pay Interest on Capital Leases</t>
  </si>
  <si>
    <t>Other Revenues Pledged to Pay Principal on Capital Leases</t>
  </si>
  <si>
    <t>Attachment Manager Link</t>
  </si>
  <si>
    <t>SCHEDULE OF LONG-TERM DEBT</t>
  </si>
  <si>
    <t>Amount of Original Issue</t>
  </si>
  <si>
    <t>4.  Fire Prevent, Safety, Environmental and Energy Bonds</t>
  </si>
  <si>
    <t>General Fixed Assets</t>
  </si>
  <si>
    <t>a.</t>
  </si>
  <si>
    <t>b.</t>
  </si>
  <si>
    <t>c.</t>
  </si>
  <si>
    <t>5140</t>
  </si>
  <si>
    <t>Total Debt Service</t>
  </si>
  <si>
    <t>SUPPORT SERVICES - PUPILS</t>
  </si>
  <si>
    <t>SUPPORT SERVICES - INSTRUCTIONAL STAFF</t>
  </si>
  <si>
    <t>Adult - Tuition from Other Sources (In State)</t>
  </si>
  <si>
    <t>Adult - Tuition from Other Sources (Out of State)</t>
  </si>
  <si>
    <t>OTHER SOURCES/USES OF FUNDS</t>
  </si>
  <si>
    <t>OTHER SOURCES OF FUNDS  (7000)</t>
  </si>
  <si>
    <t>Excess of Receipts/Revenues and Other Sources of Funds (Over/Under) Expenditures/Disbursements and Other Uses of Funds</t>
  </si>
  <si>
    <t>CURRENT LIABILITIES (400)</t>
  </si>
  <si>
    <t>the Adobe program.</t>
  </si>
  <si>
    <t>CTE - Technical Education - Tech Prep</t>
  </si>
  <si>
    <t>CTE - Agriculture Education</t>
  </si>
  <si>
    <t>CTE - Instructor Practicum</t>
  </si>
  <si>
    <t>CTE - Student Organizations</t>
  </si>
  <si>
    <t>Total Career and Technical Education</t>
  </si>
  <si>
    <t>Bilingual Ed - Downstate - TPI and TBE</t>
  </si>
  <si>
    <t>Life In Years</t>
  </si>
  <si>
    <t>3.</t>
  </si>
  <si>
    <t>Planning, Research, Development, &amp; Evaluation Services</t>
  </si>
  <si>
    <t>Facilities Acquisition and Construction Services</t>
  </si>
  <si>
    <t xml:space="preserve">certificates or tax anticipation warrants and revenue anticipation notes.  </t>
  </si>
  <si>
    <t>SUPPORT SERVICES - GENERAL ADMINISTRATION</t>
  </si>
  <si>
    <t>SUPPORT SERVICES - SCHOOL ADMINISTRATION</t>
  </si>
  <si>
    <t>SUPPORT SERVICES - BUSINESS</t>
  </si>
  <si>
    <t>SUPPORT SERVICES - CENTRAL</t>
  </si>
  <si>
    <t>PAYMENTS TO OTHER GOVT UNITS (IN-STATE)</t>
  </si>
  <si>
    <t>DEBT SERVICES - INTEREST ON SHORT-TERM DEBT</t>
  </si>
  <si>
    <t>PAYMENTS TO OTHER DIST &amp; GOVT UNITS (O&amp;M)</t>
  </si>
  <si>
    <t>5130</t>
  </si>
  <si>
    <t>5150</t>
  </si>
  <si>
    <t>Other Interest on Short-Term Debt (Describe &amp; Itemize)</t>
  </si>
  <si>
    <t xml:space="preserve">Total Direct Disbursements/Expenditures </t>
  </si>
  <si>
    <t>30 - DEBT SERVICES (DS)</t>
  </si>
  <si>
    <t>Adult/Continuing Education Programs - Private Tuition</t>
  </si>
  <si>
    <t>CTE Programs - Private Tuition</t>
  </si>
  <si>
    <r>
      <t>Total Support Services</t>
    </r>
    <r>
      <rPr>
        <i/>
        <sz val="8"/>
        <rFont val="Arial"/>
        <family val="2"/>
      </rPr>
      <t/>
    </r>
  </si>
  <si>
    <t>PAYMENTS TO OTHER DIST &amp; GOVT UNITS (FP&amp;S)</t>
  </si>
  <si>
    <t>Total Debt Service - Interest on Short-Term Debt</t>
  </si>
  <si>
    <t>DEBT SERVICES- INTEREST ON SHORT-TERM DEBT</t>
  </si>
  <si>
    <t>**  All tax receipts for debt service payments on bonds must be recorded on line 6 (Debt Services).</t>
  </si>
  <si>
    <t>SCHEDULE OF SHORT-TERM DEBT</t>
  </si>
  <si>
    <t>Total CPPRT Notes</t>
  </si>
  <si>
    <t>Total TAWs</t>
  </si>
  <si>
    <t>Total TANs</t>
  </si>
  <si>
    <t>Total T/EOs (Educational, Operations &amp; Maintenance, &amp; Transportation Funds)</t>
  </si>
  <si>
    <t>Total GSAACs (All Funds)</t>
  </si>
  <si>
    <t>15 - 22</t>
  </si>
  <si>
    <t>23</t>
  </si>
  <si>
    <t>ARRA Sched</t>
  </si>
  <si>
    <t>ICR Computation</t>
  </si>
  <si>
    <t>Total Debt Services</t>
  </si>
  <si>
    <t>In all funds, Function No. 2900 does not include Worker's Compensation or Unemployment Insurance.</t>
  </si>
  <si>
    <t>Transfer to Capital Projects Fund</t>
  </si>
  <si>
    <t>ISBE Loan Proceeds</t>
  </si>
  <si>
    <t>Transfer to Debt Service Fund to Pay Interest on Revenue Bonds</t>
  </si>
  <si>
    <t>Total Capital Assets</t>
  </si>
  <si>
    <t>Total Current Assets</t>
  </si>
  <si>
    <t>Interfund Payables</t>
  </si>
  <si>
    <t>Intergovernmental Accounts Payable</t>
  </si>
  <si>
    <t>Other Payables</t>
  </si>
  <si>
    <t>Contracts Payable</t>
  </si>
  <si>
    <t>Loans Payable</t>
  </si>
  <si>
    <t>Salaries &amp; Benefits Payable</t>
  </si>
  <si>
    <t>Payroll Deductions &amp; Withholdings</t>
  </si>
  <si>
    <t>Deferred Revenues &amp; Other Current Liabilities</t>
  </si>
  <si>
    <t>Total Long-Term Liabilities</t>
  </si>
  <si>
    <t>Total Current Liabilities</t>
  </si>
  <si>
    <t>Total Liabilities and Fund Balance</t>
  </si>
  <si>
    <t>AQ9</t>
  </si>
  <si>
    <t>OTHER SHORT-TERM BORROWING</t>
  </si>
  <si>
    <t>AQ5</t>
  </si>
  <si>
    <t>AQ4</t>
  </si>
  <si>
    <t>AQ6</t>
  </si>
  <si>
    <t>AQ7</t>
  </si>
  <si>
    <t>AQ8</t>
  </si>
  <si>
    <t>Check this Section for Error Messages</t>
  </si>
  <si>
    <t>ED-MR/SS</t>
  </si>
  <si>
    <t>Audit Checklist</t>
  </si>
  <si>
    <t>Sales to Pupils - Lunch</t>
  </si>
  <si>
    <t>SPECIAL EDUCATION</t>
  </si>
  <si>
    <t>ED-O&amp;M-TR-MR/SS</t>
  </si>
  <si>
    <t>CTE - Secondary Program Improvement (CTEI)</t>
  </si>
  <si>
    <t>BILINGUAL EDUCATION</t>
  </si>
  <si>
    <t>Page 25:  Schedule of Bonds Payable must = Pages 5, 8 &amp; 18:  Basic Financial Statements.</t>
  </si>
  <si>
    <t xml:space="preserve">Page 7 &amp; 8:  Other Sources of Funds (L 24:42) must = Other Uses of Funds (P8, L46:59). </t>
  </si>
  <si>
    <t>Statement of Assets and Liabilities Arising from Cash Transactions/Statement of Position ………………...............................................</t>
  </si>
  <si>
    <t>Statements of Revenues Received/Revenues (All Funds)……………………………………………………………….................................</t>
  </si>
  <si>
    <t>LIMITATION OF ADMINISTRATIVE COSTS WORKSHEET</t>
  </si>
  <si>
    <t>ED-O&amp;M-MR/SS</t>
  </si>
  <si>
    <t>Accounting Basis:</t>
  </si>
  <si>
    <t>School District/Joint Agreement Information</t>
  </si>
  <si>
    <t>Filing Status:</t>
  </si>
  <si>
    <t>Zip Code:</t>
  </si>
  <si>
    <t xml:space="preserve">  Click on the Link to Submit:</t>
  </si>
  <si>
    <t>Gain or Loss on Sale of Investments</t>
  </si>
  <si>
    <t>Illinois School District/Joint Agreement</t>
  </si>
  <si>
    <t>Short-Term Long-Term Debt</t>
  </si>
  <si>
    <t>TAB Name</t>
  </si>
  <si>
    <t>34</t>
  </si>
  <si>
    <t>Notes, Opinion Letters, etc……</t>
  </si>
  <si>
    <t>Opinion-Notes</t>
  </si>
  <si>
    <t>Allowable Depreciation</t>
  </si>
  <si>
    <t>Revenues 9-14, L266, Col C,D,F,G</t>
  </si>
  <si>
    <t>Revenues 9-14, L267, Col C,D,F,G</t>
  </si>
  <si>
    <t>Revenues 9-14, L268, Col C,D,F,G</t>
  </si>
  <si>
    <t xml:space="preserve">Total Depreciation Allowance (from page 27, Col I) </t>
  </si>
  <si>
    <t>Payments for Other Programs - Tuition</t>
  </si>
  <si>
    <t>Other Payments to In-State Govt Units</t>
  </si>
  <si>
    <t>Payments for Regular Programs - Transfers</t>
  </si>
  <si>
    <t>Payments for Special Education Programs - Transfers</t>
  </si>
  <si>
    <t>Payments for CTE Programs - Transfers</t>
  </si>
  <si>
    <t>QSCB Tax Credits</t>
  </si>
  <si>
    <t>Build America Bonds Tax Credits</t>
  </si>
  <si>
    <t>All School Districts/Joint Agreements must complete this form (Note:  joint agreement supplementary/statistical schedules may not be applicable)</t>
  </si>
  <si>
    <t>Taxes Pledged to Pay Principal on Capital Leases</t>
  </si>
  <si>
    <t>Grants/Reimbursements Pledged to Pay Principal on Capital Leases</t>
  </si>
  <si>
    <t>Grants/Reimbursements Pledged to Pay Interest on Capital Leases</t>
  </si>
  <si>
    <t>Grants/Reimbursements Pledged to Pay Principal on Revenue Bonds</t>
  </si>
  <si>
    <t>Grants/Reimbursements Pledged to Pay Interest on Revenue Bonds</t>
  </si>
  <si>
    <t>Payments for CTE Programs</t>
  </si>
  <si>
    <t>Other Payments to In-State Govt. Units (Describe &amp; Itemize)</t>
  </si>
  <si>
    <t>Payments for Special Education Programs - Tuition</t>
  </si>
  <si>
    <t>Payments for Adult/Continuing Education Programs - Tuition</t>
  </si>
  <si>
    <t>Payments for Community College Programs - Tuition</t>
  </si>
  <si>
    <t>Risk Management and Claims Services Payments</t>
  </si>
  <si>
    <t>District Superintendent/Administrator Name (Type or Print):</t>
  </si>
  <si>
    <t>District Superintendent/Administrator Name</t>
  </si>
  <si>
    <t>Township Treasurer Name</t>
  </si>
  <si>
    <t>Regional Superintendent Name</t>
  </si>
  <si>
    <t>Reviewed by Township Treasurer (Cook County only)</t>
  </si>
  <si>
    <t>Name of Township:</t>
  </si>
  <si>
    <t>Name of Township</t>
  </si>
  <si>
    <t>Error Message</t>
  </si>
  <si>
    <t>Description:</t>
  </si>
  <si>
    <t>City:</t>
  </si>
  <si>
    <t>Name of School District/Joint Agreement:</t>
  </si>
  <si>
    <t>County Name:</t>
  </si>
  <si>
    <t>Sales - Summer School Textbooks</t>
  </si>
  <si>
    <t>Total Instruction</t>
  </si>
  <si>
    <t>2100</t>
  </si>
  <si>
    <t>Total Support Services - General Administration</t>
  </si>
  <si>
    <t>5100</t>
  </si>
  <si>
    <t>Total Support Services - Business</t>
  </si>
  <si>
    <t>Earnings on Investments</t>
  </si>
  <si>
    <r>
      <t xml:space="preserve">Food Services (1-2560) </t>
    </r>
    <r>
      <rPr>
        <i/>
        <sz val="8"/>
        <rFont val="Arial"/>
        <family val="2"/>
      </rPr>
      <t xml:space="preserve">Must be less than (P16, Col E-F, L62) </t>
    </r>
  </si>
  <si>
    <t>Special Education Programs Pre-K</t>
  </si>
  <si>
    <t>Remedial and Supplemental Programs K-12</t>
  </si>
  <si>
    <t>CTE Programs</t>
  </si>
  <si>
    <t>Driver's Education Programs</t>
  </si>
  <si>
    <t>1910</t>
  </si>
  <si>
    <t>1911</t>
  </si>
  <si>
    <t>1912</t>
  </si>
  <si>
    <t>1913</t>
  </si>
  <si>
    <t>1914</t>
  </si>
  <si>
    <t>1915</t>
  </si>
  <si>
    <t>1916</t>
  </si>
  <si>
    <t>1917</t>
  </si>
  <si>
    <t>1918</t>
  </si>
  <si>
    <t>1919</t>
  </si>
  <si>
    <t>1920</t>
  </si>
  <si>
    <t>1921</t>
  </si>
  <si>
    <t>1922</t>
  </si>
  <si>
    <t>Pre-K Programs - Private Tuition</t>
  </si>
  <si>
    <t>Regular K-12 Programs - Private Tuition</t>
  </si>
  <si>
    <t>Special Education Programs K-12 - Private Tuition</t>
  </si>
  <si>
    <t>Special Education Programs Pre-K - Tuition</t>
  </si>
  <si>
    <t>Remedial/Supplemental Programs K-12 - Private Tuition</t>
  </si>
  <si>
    <t>Fund Balance Transfers Pledged to Pay Interest on Capital Leases</t>
  </si>
  <si>
    <t>Taxes Pledged to Pay Principal on Revenue Bonds</t>
  </si>
  <si>
    <t>Other Revenues Pledged  to Pay Principal on Revenue Bonds</t>
  </si>
  <si>
    <t>Fund Balance Transfers Pledged to Pay Principal on Revenue Bonds</t>
  </si>
  <si>
    <t>Taxes Pledged to Pay Interest on Revenue Bonds</t>
  </si>
  <si>
    <t>Other Revenues Pledged to Pay Interest on Revenue Bonds</t>
  </si>
  <si>
    <t>Fund Balance Transfers Pledged to Pay Interest on Revenue Bonds</t>
  </si>
  <si>
    <t>Taxes Transferred to Pay for Capital Projects</t>
  </si>
  <si>
    <t>Other Revenues Pledged to Pay for Capital Projects</t>
  </si>
  <si>
    <t>Fund Balance Transfers Pledged to Pay for Capital Projects</t>
  </si>
  <si>
    <t>Build America Bonds Interest Reimbursement</t>
  </si>
  <si>
    <t xml:space="preserve"> FTE Staff Impacted by Salary &amp; Benefits</t>
  </si>
  <si>
    <t>New 04</t>
  </si>
  <si>
    <t>Grants/Reimbursements Pledged to Pay for Capital Projects</t>
  </si>
  <si>
    <t>(Source document for the computation of the Indirect Cost Rate is found in the "Expenditures 15-22" tab.)</t>
  </si>
  <si>
    <t>(90)</t>
  </si>
  <si>
    <t>Federal - Adult Education</t>
  </si>
  <si>
    <t>Title II - Teacher Quality</t>
  </si>
  <si>
    <t>Title IV - Safe &amp; Drug Free Schools - Formula</t>
  </si>
  <si>
    <t>AQ10</t>
  </si>
  <si>
    <t>Reviewed by the District Superintendent</t>
  </si>
  <si>
    <t>Other (Describe &amp; Itemize)</t>
  </si>
  <si>
    <t>Payments for Community College Program - Transfers</t>
  </si>
  <si>
    <t>Payments for Other Programs - Transfers</t>
  </si>
  <si>
    <t>Payments for CTE Programs - Tuition</t>
  </si>
  <si>
    <t>DEBT SERVICES - OTHER (Describe &amp; Itemize)</t>
  </si>
  <si>
    <t>Adult Ed (from ICCB)</t>
  </si>
  <si>
    <t>Has the entity established an insurance reserve pursuant to 745 ILCS 10/9-103?</t>
  </si>
  <si>
    <t>If yes, list in the aggregate the following:</t>
  </si>
  <si>
    <t>Other ARRA Funds VII</t>
  </si>
  <si>
    <t>Other ARRA Funds VIII</t>
  </si>
  <si>
    <t>Other ARRA Funds IX</t>
  </si>
  <si>
    <t>Other ARRA Funds X</t>
  </si>
  <si>
    <t>Total Stimulus Programs</t>
  </si>
  <si>
    <t>(100)</t>
  </si>
  <si>
    <t xml:space="preserve">*  The Annual Financial Reports (AFR) must be submitted directly through the Attachment Manager to the AFR Group by the Auditor or School District </t>
  </si>
  <si>
    <t xml:space="preserve">These documents include: The Audit, Management letter, Opinion letters, Compliance letters, Financial notes etc….  For embedding instructions see </t>
  </si>
  <si>
    <t>"Opinions &amp; Notes" tab of this form.</t>
  </si>
  <si>
    <t>Revenues 9-14, L219, Col D,F</t>
  </si>
  <si>
    <t>Revenues 9-14, L229, Col D</t>
  </si>
  <si>
    <t>Revenues 9-14, L154, Col C,D,F,G</t>
  </si>
  <si>
    <t>Revenues 9-14, L201, Col C,G</t>
  </si>
  <si>
    <t>Revenues 9-14, L211, Col C,D,F,G</t>
  </si>
  <si>
    <t>Revenues 9-14, L216, Col C,D,F,G</t>
  </si>
  <si>
    <t>Revenues 9-14, L223, Col C,D,F,G</t>
  </si>
  <si>
    <t>Revenues 9-14, L228, Col C,D,G</t>
  </si>
  <si>
    <t>Total ARRA Program Adjustments</t>
  </si>
  <si>
    <t>Revenues 9-14, L263, Col C,F,G</t>
  </si>
  <si>
    <t>Revenues 9-14, L270, Col C,D,F,G</t>
  </si>
  <si>
    <t>The auditor's Opinion and Notes to the Financial Statements are embedded in the "Opinion-Notes 34" tab.</t>
  </si>
  <si>
    <r>
      <t xml:space="preserve">All </t>
    </r>
    <r>
      <rPr>
        <b/>
        <u/>
        <sz val="9"/>
        <rFont val="Arial"/>
        <family val="2"/>
      </rPr>
      <t>Other</t>
    </r>
    <r>
      <rPr>
        <sz val="9"/>
        <rFont val="Arial"/>
        <family val="2"/>
      </rPr>
      <t xml:space="preserve"> accounts and functions labeled "(describe &amp; itemize) are properly noted on the "Itemization 32" tab.</t>
    </r>
  </si>
  <si>
    <t>Tuition paid to another school district or to a joint agreement (in state) is coded to Function 4200, and Other Objects (600).</t>
  </si>
  <si>
    <t>If district is subject to PTELL on tab "Aud Quest 2", line 21 be sure to check the box and enter the effective date.</t>
  </si>
  <si>
    <r>
      <t xml:space="preserve">The following assures that various entries are in balance. Any out of balance condition is followed by an error message in </t>
    </r>
    <r>
      <rPr>
        <b/>
        <i/>
        <u/>
        <sz val="9"/>
        <color indexed="10"/>
        <rFont val="Arial"/>
        <family val="2"/>
      </rPr>
      <t>RED</t>
    </r>
    <r>
      <rPr>
        <i/>
        <sz val="9"/>
        <rFont val="Arial"/>
        <family val="2"/>
      </rPr>
      <t xml:space="preserve"> and must be resolved before submitting</t>
    </r>
  </si>
  <si>
    <t>to ISBE.  One or more errors detected may cause this AFR to be returned for corrections and resubmission.  If impossible for entries to balance please explain on the</t>
  </si>
  <si>
    <t>itemization page.</t>
  </si>
  <si>
    <t>Page 5:  Cells C4:L4  Acct 111-115 - Cash Balances cannot be negative.</t>
  </si>
  <si>
    <t>Fund (30) DS:  Cash balances cannot be negative.</t>
  </si>
  <si>
    <t>Fund (60) CP:  Cash balances cannot be negative.</t>
  </si>
  <si>
    <t>Fund (80) Tort:  Cash balances cannot be negative.</t>
  </si>
  <si>
    <t>Page 5:  Sum of Reserved &amp; Unreserved Fund Balance must = Page 8, Ending Fund Balance.</t>
  </si>
  <si>
    <t>Total Unrestricted  Grants-In-Aid Received Directly                                     from the Federal Govt</t>
  </si>
  <si>
    <t>Total Restricted Grants-In-Aid Received Directly from Federal Govt</t>
  </si>
  <si>
    <t>Other Restricted Grants-In-Aid Received Directly from the Federal Govt (Describe &amp; Itemize)</t>
  </si>
  <si>
    <t>CTE - Perkins - Title IIIE - Tech Prep</t>
  </si>
  <si>
    <t>Other ARRA Funds - II</t>
  </si>
  <si>
    <t>Other ARRA Funds - III</t>
  </si>
  <si>
    <t>Other ARRA Funds - IV</t>
  </si>
  <si>
    <t>Other ARRA Funds - V</t>
  </si>
  <si>
    <t>Fresh Fruits &amp; Vegetables</t>
  </si>
  <si>
    <t xml:space="preserve">Funds 10, 20, 40, &amp; 70,                                               </t>
  </si>
  <si>
    <t xml:space="preserve">Funds 10, 20, 40 &amp; 70,                                               </t>
  </si>
  <si>
    <t>Minus Funds 10 &amp; 20</t>
  </si>
  <si>
    <t>Tax Anticipation Warrants Borrowed (P25, Cell F6-7 &amp; F11)</t>
  </si>
  <si>
    <t>EAV x 85% x  Combined Tax Rates (P3, Cell J7 and J10)</t>
  </si>
  <si>
    <t>Total Sum of Direct Expenditures (P7, Cell C17, D17, F17, I17)</t>
  </si>
  <si>
    <t>Total Sum of Direct Expenditures (P7, Cell C17, D17, F17 &amp; I17)</t>
  </si>
  <si>
    <t xml:space="preserve">Total Long-Term Debt Allowed (P3, Cell H31) </t>
  </si>
  <si>
    <t>(.85 x EAV)  x Sum of Combined Tax Rates</t>
  </si>
  <si>
    <t>Revenues 9-14, L104, Col C,D,E,F,G</t>
  </si>
  <si>
    <t>Remedial/Supplemental Programs Pre-K - Private Tuition</t>
  </si>
  <si>
    <t>RECEIPTS/REVENUES FROM STATE SOURCES (3000)</t>
  </si>
  <si>
    <t>RECEIPTS/REVENUES FROM FEDERAL SOURCES (4000)</t>
  </si>
  <si>
    <t>Other Unrestricted Grants-In-Aid Received Directly from the Fed Govt (Describe &amp; Itemize)</t>
  </si>
  <si>
    <t>Total Flow-Through Receipts/Revenues from One District to Another District</t>
  </si>
  <si>
    <r>
      <t xml:space="preserve">Designated Purposes Levies (1110-1120) </t>
    </r>
    <r>
      <rPr>
        <vertAlign val="superscript"/>
        <sz val="10"/>
        <rFont val="Arial"/>
        <family val="2"/>
      </rPr>
      <t xml:space="preserve">7 </t>
    </r>
  </si>
  <si>
    <t>Other Payments in Lieu of Taxes (Describe &amp; Itemize)</t>
  </si>
  <si>
    <t>Revenues 9-14, L106, Col C</t>
  </si>
  <si>
    <t>Revenues 9-14, L131, Col C,D,F</t>
  </si>
  <si>
    <t>Revenues 9-14, L144, Col C,G</t>
  </si>
  <si>
    <t>Revenues 9-14, L145, Col C</t>
  </si>
  <si>
    <t>Revenues 9-14, L146, Col C,D,G</t>
  </si>
  <si>
    <t>Revenues 9-14, L147,Col C,D</t>
  </si>
  <si>
    <t>Revenues 9-14, L155, Col C</t>
  </si>
  <si>
    <t>Revenues 9-14, L156, Col C,D,F,G</t>
  </si>
  <si>
    <t>Revenues 9-14, L157, Col C,F,G</t>
  </si>
  <si>
    <t>Revenues 9-14, L162, Col C,F,G</t>
  </si>
  <si>
    <t>Revenues 9-14, L164, Col C,D,F,G</t>
  </si>
  <si>
    <t>Revenues 9-14, L166, Col C,D,E,F,G</t>
  </si>
  <si>
    <t>Revenues 9-14, L167, Col C,F</t>
  </si>
  <si>
    <t>Revenues 9-14, L170, Col D</t>
  </si>
  <si>
    <t>Revenues 9-14, L171, Col C-G,J</t>
  </si>
  <si>
    <t>Revenues 9-14, L180, Col C</t>
  </si>
  <si>
    <t>Revenues 9-14, L184, Col C,D,F,G</t>
  </si>
  <si>
    <t>Revenues 9-14, L191, Col C,D,F,G</t>
  </si>
  <si>
    <t>Revenues 9-14, L222, Col C,D,F,G</t>
  </si>
  <si>
    <t>Revenue L238, Col C,D,E,F,G,J</t>
  </si>
  <si>
    <t>Revenues 9-14, L148, Col D</t>
  </si>
  <si>
    <t>Revenues 9-14, L149, Col D &amp; F</t>
  </si>
  <si>
    <t>Revenues 9-14, L218, Col D,F</t>
  </si>
  <si>
    <t>Revenue L257, Col C,D,E,F,G,J</t>
  </si>
  <si>
    <t>Revenues 9-14, L269, Col C,D,F,G</t>
  </si>
  <si>
    <t>Total Support Services</t>
  </si>
  <si>
    <t>C.</t>
  </si>
  <si>
    <t xml:space="preserve"> LESS OFFSETTING RECEIPTS/REVENUES:</t>
  </si>
  <si>
    <t>Improvement of Instruction Services</t>
  </si>
  <si>
    <t>Educational Media Services</t>
  </si>
  <si>
    <t>Assessment &amp; Testing</t>
  </si>
  <si>
    <t>Board of Education Services</t>
  </si>
  <si>
    <t>Executive Administration Services</t>
  </si>
  <si>
    <t>Service Area Administrative Services</t>
  </si>
  <si>
    <t>Qualified</t>
  </si>
  <si>
    <t>Refund of Prior Years' Expenditures</t>
  </si>
  <si>
    <t>Sale of Vocational Projects</t>
  </si>
  <si>
    <t>Flow-through Revenue from State Sources</t>
  </si>
  <si>
    <t>Flow-through Revenue from Federal Sources</t>
  </si>
  <si>
    <t>Page 3: Financial Information must be completed.</t>
  </si>
  <si>
    <t>Fund (10) ED: Cash balances cannot be negative.</t>
  </si>
  <si>
    <t>New 2010</t>
  </si>
  <si>
    <t>Last new cells for fy2010</t>
  </si>
  <si>
    <t>The numbers shown are the sum of entries on page 25.</t>
  </si>
  <si>
    <t>Deleted 4/10</t>
  </si>
  <si>
    <t>Payments of maintenance costs;</t>
  </si>
  <si>
    <t>Payment from Other Districts</t>
  </si>
  <si>
    <t>Adult - Tuition from Pupils or Parents (In State)</t>
  </si>
  <si>
    <t>Regular - Tuition from Other Districts (In State)</t>
  </si>
  <si>
    <t>Summer Sch - Tuition from Other Districts (In State)</t>
  </si>
  <si>
    <t>CTE - Tuition from Other Districts (In State)</t>
  </si>
  <si>
    <t>Special Ed - Tuition from Other Districts (In State)</t>
  </si>
  <si>
    <t>Adult - Tuition from Other Districts (In State)</t>
  </si>
  <si>
    <t>Regular - Transp Fees from Other Districts (In State)</t>
  </si>
  <si>
    <t>Summer Sch - Transp. Fees from Other Districts (In State)</t>
  </si>
  <si>
    <t>PART A - FINDINGS</t>
  </si>
  <si>
    <t>an explanation must be provided.</t>
  </si>
  <si>
    <t>[105 ILCS 5/8-2; 10-20.19; 19-6]</t>
  </si>
  <si>
    <r>
      <t xml:space="preserve">One or more custodians of funds failed to comply with the bonding requirements pursuant to </t>
    </r>
    <r>
      <rPr>
        <i/>
        <sz val="8"/>
        <rFont val="Arial"/>
        <family val="2"/>
      </rPr>
      <t>Sections 8-2, 10-20.19 or 19-6 of the School Code.</t>
    </r>
  </si>
  <si>
    <t xml:space="preserve">    the box on the left, and attach the appropriate findings/comments.</t>
  </si>
  <si>
    <t>4800</t>
  </si>
  <si>
    <t>Page 2:  Auditor's Questionnaire, Part C, Question 21:  Check box if a tax district and enter date</t>
  </si>
  <si>
    <r>
      <t>Payment towards the retirement of lease/purchase agreements or bonded/other indebtedness (</t>
    </r>
    <r>
      <rPr>
        <u val="double"/>
        <sz val="8"/>
        <rFont val="Arial"/>
        <family val="2"/>
      </rPr>
      <t>principal only</t>
    </r>
    <r>
      <rPr>
        <sz val="8"/>
        <rFont val="Arial"/>
        <family val="2"/>
      </rPr>
      <t>) otherwise reported within the fund</t>
    </r>
    <r>
      <rPr>
        <sz val="8"/>
        <rFont val="Arial"/>
        <family val="2"/>
      </rPr>
      <t>―</t>
    </r>
    <r>
      <rPr>
        <sz val="8"/>
        <rFont val="Arial"/>
        <family val="2"/>
      </rPr>
      <t>e.g. alternate revenue bonds( Describe &amp; Itemize).</t>
    </r>
  </si>
  <si>
    <t>SUPPORT SERVICES (FP&amp;S)</t>
  </si>
  <si>
    <t xml:space="preserve">7.  Other </t>
  </si>
  <si>
    <t>Required to be completed for School Districts only.</t>
  </si>
  <si>
    <t>Long-Term Debt Outstanding (P3, Cell H37)</t>
  </si>
  <si>
    <t>10, 20, 40 or 50-1100</t>
  </si>
  <si>
    <t>10, 20, 40, 50 or 60-1500</t>
  </si>
  <si>
    <t>10-1970</t>
  </si>
  <si>
    <t>30 or 60-1983</t>
  </si>
  <si>
    <t>10, 20, 40 or 60-7200</t>
  </si>
  <si>
    <t>10 or 20-3370</t>
  </si>
  <si>
    <t>10 or 50-1000</t>
  </si>
  <si>
    <t>20 or 60-2530</t>
  </si>
  <si>
    <r>
      <t xml:space="preserve">School Facility Occupation               Taxes </t>
    </r>
    <r>
      <rPr>
        <b/>
        <vertAlign val="superscript"/>
        <sz val="10"/>
        <rFont val="Arial"/>
        <family val="2"/>
      </rPr>
      <t>b</t>
    </r>
  </si>
  <si>
    <t>SCHEDULE OF RESTRICTED LOCAL TAX LEVIES AND SELECTED REVENUE SOURCES</t>
  </si>
  <si>
    <r>
      <t>Choose:</t>
    </r>
    <r>
      <rPr>
        <b/>
        <sz val="9"/>
        <rFont val="Arial"/>
        <family val="2"/>
      </rPr>
      <t xml:space="preserve"> Insert</t>
    </r>
    <r>
      <rPr>
        <sz val="9"/>
        <rFont val="Arial"/>
        <family val="2"/>
      </rPr>
      <t xml:space="preserve"> - Select: </t>
    </r>
    <r>
      <rPr>
        <b/>
        <sz val="9"/>
        <rFont val="Arial"/>
        <family val="2"/>
      </rPr>
      <t>Object</t>
    </r>
    <r>
      <rPr>
        <sz val="9"/>
        <rFont val="Arial"/>
        <family val="2"/>
      </rPr>
      <t xml:space="preserve"> - Select </t>
    </r>
    <r>
      <rPr>
        <b/>
        <sz val="9"/>
        <rFont val="Arial"/>
        <family val="2"/>
      </rPr>
      <t xml:space="preserve">Create New </t>
    </r>
    <r>
      <rPr>
        <sz val="9"/>
        <rFont val="Arial"/>
        <family val="2"/>
      </rPr>
      <t>tab - Select</t>
    </r>
    <r>
      <rPr>
        <b/>
        <sz val="9"/>
        <rFont val="Arial"/>
        <family val="2"/>
      </rPr>
      <t xml:space="preserve"> </t>
    </r>
    <r>
      <rPr>
        <sz val="9"/>
        <rFont val="Arial"/>
        <family val="2"/>
      </rPr>
      <t>file type</t>
    </r>
    <r>
      <rPr>
        <b/>
        <sz val="9"/>
        <rFont val="Arial"/>
        <family val="2"/>
      </rPr>
      <t xml:space="preserve"> Adobe Acrobat or Microsoft Word Document</t>
    </r>
    <r>
      <rPr>
        <sz val="9"/>
        <rFont val="Arial"/>
        <family val="2"/>
      </rPr>
      <t xml:space="preserve"> - Select</t>
    </r>
    <r>
      <rPr>
        <b/>
        <sz val="9"/>
        <rFont val="Arial"/>
        <family val="2"/>
      </rPr>
      <t xml:space="preserve"> Create from File </t>
    </r>
    <r>
      <rPr>
        <sz val="9"/>
        <rFont val="Arial"/>
        <family val="2"/>
      </rPr>
      <t>tab - Select</t>
    </r>
    <r>
      <rPr>
        <b/>
        <sz val="9"/>
        <rFont val="Arial"/>
        <family val="2"/>
      </rPr>
      <t xml:space="preserve"> Browse</t>
    </r>
    <r>
      <rPr>
        <sz val="9"/>
        <rFont val="Arial"/>
        <family val="2"/>
      </rPr>
      <t xml:space="preserve"> - Select</t>
    </r>
    <r>
      <rPr>
        <b/>
        <sz val="9"/>
        <rFont val="Arial"/>
        <family val="2"/>
      </rPr>
      <t xml:space="preserve"> file that you want to embed</t>
    </r>
    <r>
      <rPr>
        <sz val="9"/>
        <rFont val="Arial"/>
        <family val="2"/>
      </rPr>
      <t xml:space="preserve"> - Check</t>
    </r>
    <r>
      <rPr>
        <b/>
        <sz val="9"/>
        <rFont val="Arial"/>
        <family val="2"/>
      </rPr>
      <t xml:space="preserve"> Display as icon</t>
    </r>
    <r>
      <rPr>
        <sz val="9"/>
        <rFont val="Arial"/>
        <family val="2"/>
      </rPr>
      <t xml:space="preserve"> - Select</t>
    </r>
    <r>
      <rPr>
        <b/>
        <sz val="9"/>
        <rFont val="Arial"/>
        <family val="2"/>
      </rPr>
      <t xml:space="preserve"> OK</t>
    </r>
    <r>
      <rPr>
        <sz val="9"/>
        <rFont val="Arial"/>
        <family val="2"/>
      </rPr>
      <t>.</t>
    </r>
  </si>
  <si>
    <t>Instructions to insert word doc or pdf files:</t>
  </si>
  <si>
    <t>State Charter Schools</t>
  </si>
  <si>
    <t>Educational Fund (10) - Computer Technology only.</t>
  </si>
  <si>
    <t>4000</t>
  </si>
  <si>
    <t>6000</t>
  </si>
  <si>
    <t>--</t>
  </si>
  <si>
    <t xml:space="preserve">  Material Increase/Decrease in Enrollment</t>
  </si>
  <si>
    <t>Student Activity Funds, Convenience Accounts, and other agency funds are included, if applicable.</t>
  </si>
  <si>
    <t>Amount</t>
  </si>
  <si>
    <t>Special Education - Private Facility Tuition</t>
  </si>
  <si>
    <t>Special Education - Personnel</t>
  </si>
  <si>
    <t>Springfield, IL   62777-0001</t>
  </si>
  <si>
    <t>(Section 17-1.5 of the School Code)</t>
  </si>
  <si>
    <t>Operations &amp; Maintenance</t>
  </si>
  <si>
    <t>Funct. No.</t>
  </si>
  <si>
    <t>PROVISION FOR CONTINGENCIES (TR)</t>
  </si>
  <si>
    <t>INSTRUCTION (MR/SS)</t>
  </si>
  <si>
    <t>SUPPORT SERVICES (MR/SS)</t>
  </si>
  <si>
    <t>COMMUNITY SERVICES (MR/SS)</t>
  </si>
  <si>
    <t>DEBT SERVICES (MR/SS)</t>
  </si>
  <si>
    <t>PROVISION FOR CONTINGENCIES (MR/SS)</t>
  </si>
  <si>
    <t>Adult - Transp Fees from Pupils or Parents (In State)</t>
  </si>
  <si>
    <t>Adult - Transp Fees from Other Sources (In State)</t>
  </si>
  <si>
    <t>Adult - Transp Fees from Other Sources (Out of State)</t>
  </si>
  <si>
    <t>DISTRICT/SCHOOL ACTIVITY INCOME</t>
  </si>
  <si>
    <t>The district will amend their budget to become in compliance with the limitation.  Budget amendments must be adopted no later than June 30.</t>
  </si>
  <si>
    <t>Annual Financial Report *</t>
  </si>
  <si>
    <t>Name of Audit Supervisor</t>
  </si>
  <si>
    <t>YES</t>
  </si>
  <si>
    <t>Email Address</t>
  </si>
  <si>
    <t>City</t>
  </si>
  <si>
    <t>Zip Code</t>
  </si>
  <si>
    <t>Total Title IV</t>
  </si>
  <si>
    <t>Learn &amp; Serve America</t>
  </si>
  <si>
    <t>Federal Charter Schools</t>
  </si>
  <si>
    <t>Acct. #</t>
  </si>
  <si>
    <t>Works of Art &amp; Historical Treasures</t>
  </si>
  <si>
    <t>Non-Depreciable Land</t>
  </si>
  <si>
    <t>Equals Line 8 minus Line 17</t>
  </si>
  <si>
    <t>PROVISION FOR CONTINGENCIES (S&amp;C/CI)</t>
  </si>
  <si>
    <t>Unemployment Insurance Act</t>
  </si>
  <si>
    <t>ARRA Revenue Source Code</t>
  </si>
  <si>
    <t>ARRA Receipts</t>
  </si>
  <si>
    <t># of Staff Impacted by Salary &amp; Benefits</t>
  </si>
  <si>
    <t>PAYMENTS TO OTHER GOVT UNITS (In-State)</t>
  </si>
  <si>
    <t>Payments to Other Govt Units (In-State)</t>
  </si>
  <si>
    <t>80 - TORT FUND (TF)</t>
  </si>
  <si>
    <t>DEBT SERVICES (TF)</t>
  </si>
  <si>
    <t>5110</t>
  </si>
  <si>
    <t>Other Interest or Short-Term Debt</t>
  </si>
  <si>
    <t>Total Debt Services - Interest on Short-Term Debt</t>
  </si>
  <si>
    <t>PROVISIONS FOR CONTINGENCIES (TF)</t>
  </si>
  <si>
    <t>Account No</t>
  </si>
  <si>
    <t>Total Receipts</t>
  </si>
  <si>
    <t>Total Disbursements</t>
  </si>
  <si>
    <t>Expenditures:</t>
  </si>
  <si>
    <t xml:space="preserve">Direction of Business Support Services (1-2510) and (5-2510) </t>
  </si>
  <si>
    <t>Include revenue accounts 1110 through 1115, 1117, 1118 &amp; 1120.  Include taxes for bonds sold that are in addition to those identified separately.</t>
  </si>
  <si>
    <t xml:space="preserve">   School District</t>
  </si>
  <si>
    <t xml:space="preserve">   Joint Agreement</t>
  </si>
  <si>
    <t>1.  Working Cash Fund Bonds</t>
  </si>
  <si>
    <t>2.  Funding Bonds</t>
  </si>
  <si>
    <t>3.  Refunding Bonds</t>
  </si>
  <si>
    <t>10</t>
  </si>
  <si>
    <t>11</t>
  </si>
  <si>
    <t>Do not enter negative numbers.  Reports with negative numbers will be returned for correction.</t>
  </si>
  <si>
    <t>Title I - Low Income</t>
  </si>
  <si>
    <t>Title I - Low Income - Neglected,  Private</t>
  </si>
  <si>
    <t>Title I - Comprehensive School Reform</t>
  </si>
  <si>
    <t>New for 2005</t>
  </si>
  <si>
    <t>Deleted 5/05</t>
  </si>
  <si>
    <t>School Breakfast Initiative</t>
  </si>
  <si>
    <t>10, 20, 40-2360-2370</t>
  </si>
  <si>
    <t xml:space="preserve">  included in line 30 above.  Include the total dollar amount for each category.</t>
  </si>
  <si>
    <t>55 ILCS 5/5-1006.7</t>
  </si>
  <si>
    <t>School District/Joint Agreement Number:</t>
  </si>
  <si>
    <t>Telephone:</t>
  </si>
  <si>
    <t>Fax Number:</t>
  </si>
  <si>
    <t>Signature &amp; Date:</t>
  </si>
  <si>
    <t xml:space="preserve">      Rate(s):</t>
  </si>
  <si>
    <t>New for 2007</t>
  </si>
  <si>
    <t>4400</t>
  </si>
  <si>
    <t>30-5200</t>
  </si>
  <si>
    <t>30-5300</t>
  </si>
  <si>
    <t>30-5400</t>
  </si>
  <si>
    <t xml:space="preserve">a   </t>
  </si>
  <si>
    <t>DEBT SERVICE</t>
  </si>
  <si>
    <t>Leasing Levy</t>
  </si>
  <si>
    <t>40 - TRANSPORTATION FUND (TR)</t>
  </si>
  <si>
    <t>SUPPORT SERVICES (TR)</t>
  </si>
  <si>
    <t>COMMUNITY SERVICES (TR)</t>
  </si>
  <si>
    <t>DEBT SERVICES (TR)</t>
  </si>
  <si>
    <t>3</t>
  </si>
  <si>
    <t>4</t>
  </si>
  <si>
    <t>5</t>
  </si>
  <si>
    <t>6</t>
  </si>
  <si>
    <t>7</t>
  </si>
  <si>
    <t>8</t>
  </si>
  <si>
    <t>9</t>
  </si>
  <si>
    <t>DEBT SERVICES (FP&amp;S)</t>
  </si>
  <si>
    <t>PROVISION FOR CONTINGENCIES (FP&amp;S)</t>
  </si>
  <si>
    <t>Municipal Retirement/Social Security</t>
  </si>
  <si>
    <t>5.  Tort Judgment Bonds</t>
  </si>
  <si>
    <t>6.  Building Bonds</t>
  </si>
  <si>
    <t>Pupil Transportation Services</t>
  </si>
  <si>
    <t>What Basis of Accounting is used?</t>
  </si>
  <si>
    <t>(See instructions on inside of this page.)</t>
  </si>
  <si>
    <t>County Name</t>
  </si>
  <si>
    <t>Accounting Basis</t>
  </si>
  <si>
    <t>$</t>
  </si>
  <si>
    <t>30</t>
  </si>
  <si>
    <t>31</t>
  </si>
  <si>
    <t>Regular Programs</t>
  </si>
  <si>
    <t>Adult/Continuing Education Programs</t>
  </si>
  <si>
    <t>Interscholastic Programs</t>
  </si>
  <si>
    <t>Summer School Programs</t>
  </si>
  <si>
    <t>50 - MUNICIPAL RETIREMENT/SOCIAL SECURITY FUND (MR/SS)</t>
  </si>
  <si>
    <t>90 - FIRE PREVENTION &amp; SAFETY FUND (FP&amp;S)</t>
  </si>
  <si>
    <t>1125</t>
  </si>
  <si>
    <t>1225</t>
  </si>
  <si>
    <t>Restricted funds were commingled in the accounting records or used for other than the purpose for which they were restricted.</t>
  </si>
  <si>
    <t>Reciprocal Insurance Payments (Insurance Code 72, 76, and 81)</t>
  </si>
  <si>
    <t>Legal Services</t>
  </si>
  <si>
    <t>Principal and Interest on Tort Bonds</t>
  </si>
  <si>
    <t>CURRENT ASSETS (100)</t>
  </si>
  <si>
    <t xml:space="preserve">Statement of Revenues Received/Revenues, Expenditures Disbursed/Expenditures, Other </t>
  </si>
  <si>
    <t>Were any findings issued?</t>
  </si>
  <si>
    <t>Is this a School District AFR? (YES)</t>
  </si>
  <si>
    <t>Is this a Joint Agreement AFR? (YES)</t>
  </si>
  <si>
    <t>Section D:  Check  a or b that agrees with the school district type.</t>
  </si>
  <si>
    <t>School Business Services Division</t>
  </si>
  <si>
    <t>Other Support Services (Describe &amp; Itemize)</t>
  </si>
  <si>
    <r>
      <t>Estimated Financial Profile Summary</t>
    </r>
    <r>
      <rPr>
        <sz val="9"/>
        <rFont val="Arial"/>
        <family val="2"/>
      </rPr>
      <t>…………………………………………………………………………………………………………......</t>
    </r>
  </si>
  <si>
    <r>
      <t>Administrative Cost Worksheet</t>
    </r>
    <r>
      <rPr>
        <sz val="9"/>
        <rFont val="Arial"/>
        <family val="2"/>
      </rPr>
      <t>……………………………………………………………………….……………................................................</t>
    </r>
  </si>
  <si>
    <t>SALE OF BONDS (7200)</t>
  </si>
  <si>
    <t>-</t>
  </si>
  <si>
    <t>1.</t>
  </si>
  <si>
    <t>2.</t>
  </si>
  <si>
    <t>Chicago Educational Services Block Grant</t>
  </si>
  <si>
    <t>School Safety &amp; Educational Improvement Block Grant</t>
  </si>
  <si>
    <t>Gifted Programs</t>
  </si>
  <si>
    <t xml:space="preserve">  Restricted Local Tax Levies Page 26, Line 25 must = Reserved Fund Balance, Pages 5 &amp; 6, Line 38.</t>
  </si>
  <si>
    <t>Schedule of Restricted Local Tax Levies and Selected Revenue Sources/</t>
  </si>
  <si>
    <t xml:space="preserve">   Schedule of Tort Immunity Expenditures…………………………………..….……………….……………………..….......</t>
  </si>
  <si>
    <t>Other Changes in Fund Balances - Increases (Decreases)                                   (Describe &amp; Itemize)</t>
  </si>
  <si>
    <t>Municipal Retirement/ Social Security</t>
  </si>
  <si>
    <t>Accrued Interest on Bonds Sold</t>
  </si>
  <si>
    <t>Inventory</t>
  </si>
  <si>
    <t>Investments</t>
  </si>
  <si>
    <t>Insurance (Regular or Self-Insurance)</t>
  </si>
  <si>
    <t>Risk Management and Claims Service</t>
  </si>
  <si>
    <t>Judgments/Settlements</t>
  </si>
  <si>
    <t>Excess (Deficiency) of Receipts/Revenues Over Disbursements/Expenditures</t>
  </si>
  <si>
    <t>Sales to Pupils - Breakfast</t>
  </si>
  <si>
    <t>Sales to Adults</t>
  </si>
  <si>
    <t>Rentals - Adult/Continuing Education Textbooks</t>
  </si>
  <si>
    <t>Truant Alternative/Optional Education</t>
  </si>
  <si>
    <t>Premium on Bonds Sold</t>
  </si>
  <si>
    <t>Combined Total</t>
  </si>
  <si>
    <t>Disbursements/ Expenditures</t>
  </si>
  <si>
    <t>Excess/ (Deficiency)</t>
  </si>
  <si>
    <t>+</t>
  </si>
  <si>
    <t>=</t>
  </si>
  <si>
    <t>District/Joint Agreement Name</t>
  </si>
  <si>
    <t>Balancing Schedule</t>
  </si>
  <si>
    <r>
      <t xml:space="preserve">Tax Rates </t>
    </r>
    <r>
      <rPr>
        <sz val="8"/>
        <rFont val="Arial"/>
        <family val="2"/>
      </rPr>
      <t>(Enter the tax rate - ex: .0150 for $1.50)</t>
    </r>
  </si>
  <si>
    <r>
      <t xml:space="preserve">Short-Term Debt </t>
    </r>
    <r>
      <rPr>
        <b/>
        <sz val="10"/>
        <rFont val="Arial"/>
        <family val="2"/>
      </rPr>
      <t>**</t>
    </r>
  </si>
  <si>
    <t>Expenditures 15-22, L214, Col K</t>
  </si>
  <si>
    <t>ED-O&amp;M-DS-TR-MR/SS</t>
  </si>
  <si>
    <t>ED,O&amp;M,MR/SS</t>
  </si>
  <si>
    <t>Revenues 9-14, L43, Col F</t>
  </si>
  <si>
    <t>Revenues 9-14, L47, Col F</t>
  </si>
  <si>
    <t>Revenues 9-14, L48, Col F</t>
  </si>
  <si>
    <t>Revenues 9-14, L49, Col F</t>
  </si>
  <si>
    <t>Revenues 9-14, L50 Col F</t>
  </si>
  <si>
    <t>Revenues 9-14, L52, Col F</t>
  </si>
  <si>
    <t>Revenues 9-14, L56, Col F</t>
  </si>
  <si>
    <t>Revenues 9-14, L59, Col F</t>
  </si>
  <si>
    <t xml:space="preserve">Revenues 9-14, L60, Col F </t>
  </si>
  <si>
    <t>Revenues 9-14, L61, Col F</t>
  </si>
  <si>
    <t>Revenues 9-14, L62, Col F</t>
  </si>
  <si>
    <t>Note:  Explain any unreconcilable differences in the Itemization sheet.</t>
  </si>
  <si>
    <t>23, Illinois Administrative Code 100, Subtitle A, Chapter I, Subchapter C (Part 100)</t>
  </si>
  <si>
    <t>Summer Sch - Tuition from Other Sources (Out of State)</t>
  </si>
  <si>
    <t>CTE - Tuition from Pupils or Parents (In State)</t>
  </si>
  <si>
    <t>CTE - Tuition from Other Sources (Out of State)</t>
  </si>
  <si>
    <t>CTE - Tuition from Other Sources (In State)</t>
  </si>
  <si>
    <t>Summer Sch - Tuition from Pupils or Parents (In State)</t>
  </si>
  <si>
    <t>School District Name:</t>
  </si>
  <si>
    <t xml:space="preserve">One or more school board members, administrators, certified school business officials, or other qualifying district employees failed to file economic </t>
  </si>
  <si>
    <t>Educational, Inspectional, Supervisory Services Related to Loss Prevention or Reduction</t>
  </si>
  <si>
    <t>Reciprocal Insurance Payments</t>
  </si>
  <si>
    <t>Other Support Services - School Administration                                      (Describe &amp; Itemize)</t>
  </si>
  <si>
    <t>Title I - Reading First</t>
  </si>
  <si>
    <t>Title I - Even Start</t>
  </si>
  <si>
    <t>Title I - Migrant Education</t>
  </si>
  <si>
    <t>Total Special Education</t>
  </si>
  <si>
    <t>Signature of Superintendent</t>
  </si>
  <si>
    <t>If line 9 is greater than 5% please check one box below.</t>
  </si>
  <si>
    <t>SUPPORT SERVICES (O&amp;M)</t>
  </si>
  <si>
    <t>COMMUNITY SERVICES (O&amp;M)</t>
  </si>
  <si>
    <t>DEBT SERVICES (O&amp;M)</t>
  </si>
  <si>
    <t>PROVISIONS FOR CONTINGENCIES (O&amp;M)</t>
  </si>
  <si>
    <t>9 - 14</t>
  </si>
  <si>
    <t>24</t>
  </si>
  <si>
    <t>25</t>
  </si>
  <si>
    <t>28 - 29</t>
  </si>
  <si>
    <t>32</t>
  </si>
  <si>
    <t>33</t>
  </si>
  <si>
    <t>Federal Impact Aid</t>
  </si>
  <si>
    <t>Head Start</t>
  </si>
  <si>
    <t>Construction (Impact Aid)</t>
  </si>
  <si>
    <t>Special Milk Program</t>
  </si>
  <si>
    <t>ISBE Use Only</t>
  </si>
  <si>
    <t xml:space="preserve">Federal Stimulus Funds were not maintained and expended in accordance with the American Recovery and Reinvestment Act (ARRA) of 2009.  If checked, </t>
  </si>
  <si>
    <t>Total Profile Score may change based on data provided on the Financial Profile</t>
  </si>
  <si>
    <t>Early Childhood - Block Grant</t>
  </si>
  <si>
    <t>Fed - Spec Education - Preschool Flow-Through</t>
  </si>
  <si>
    <t>Fed - Spec Education - Preschool Discretionary</t>
  </si>
  <si>
    <t>Fed - Spec Education - IDEA - Room &amp; Board</t>
  </si>
  <si>
    <t>Fed - Spec Education - IDEA - Discretionary</t>
  </si>
  <si>
    <t>State Free Lunch &amp; Breakfast</t>
  </si>
  <si>
    <t>Transportation - Special Education</t>
  </si>
  <si>
    <t>National School Lunch Program</t>
  </si>
  <si>
    <t>School Breakfast Program</t>
  </si>
  <si>
    <t>Direction of Central Support Services</t>
  </si>
  <si>
    <t>Information Services</t>
  </si>
  <si>
    <t>Business Manager/Bookkeeper Costs are charged to the proper Function (No. 2510/2520).</t>
  </si>
  <si>
    <t>Other</t>
  </si>
  <si>
    <t>Rentals</t>
  </si>
  <si>
    <t>INSTRUCTIONS/REQUIREMENTS:  For School Districts/Joint Agreements</t>
  </si>
  <si>
    <t>TABLE OF CONTENTS</t>
  </si>
  <si>
    <t>Office of the Principal Services</t>
  </si>
  <si>
    <t>Direction of Business Support Services</t>
  </si>
  <si>
    <t>Ad Valorem Taxes Received by District</t>
  </si>
  <si>
    <t>Total Other Short-Term Borrowing (Describe &amp; Itemize)</t>
  </si>
  <si>
    <t>Identification or Name of Issue</t>
  </si>
  <si>
    <t xml:space="preserve">  6.9% for elementary and high school districts, </t>
  </si>
  <si>
    <t>Regular - Tuition from Pupils or Parents (In State)</t>
  </si>
  <si>
    <t>Regular - Tuition from Other Sources (In State)</t>
  </si>
  <si>
    <t>Regular - Tuition from Other Sources (Out of State)</t>
  </si>
  <si>
    <t>Regular -Transp Fees from Pupils or Parents (In State)</t>
  </si>
  <si>
    <r>
      <t>Itemization Schedule</t>
    </r>
    <r>
      <rPr>
        <sz val="9"/>
        <rFont val="Arial"/>
        <family val="2"/>
      </rPr>
      <t>…………………………………………………………………………………………………................................................</t>
    </r>
  </si>
  <si>
    <t>of questioned costs and provide an explanation below:</t>
  </si>
  <si>
    <t>If any above boxes are checked provide the total amount</t>
  </si>
  <si>
    <t>Fund</t>
  </si>
  <si>
    <t>Stadiums or other facilities used for athletic contests, exhibitions or other events for which admission is charged to the general public;</t>
  </si>
  <si>
    <t>Purchase or upgrade of vehicles;</t>
  </si>
  <si>
    <t xml:space="preserve">Financial assistance to students to attend private elementary or secondary schools unless the funds are used to provide special </t>
  </si>
  <si>
    <t>School modernization, renovation, or repair that is inconsistent with State Law.</t>
  </si>
  <si>
    <t>(200)</t>
  </si>
  <si>
    <t>(300)</t>
  </si>
  <si>
    <t>(400)</t>
  </si>
  <si>
    <t>(500)</t>
  </si>
  <si>
    <t>(600)</t>
  </si>
  <si>
    <t>(700)</t>
  </si>
  <si>
    <t>(800)</t>
  </si>
  <si>
    <t>Total CTE - Perkins</t>
  </si>
  <si>
    <t>Advanced Placement Fee/International Baccalaureate</t>
  </si>
  <si>
    <t>Total Receipts/Revenues from Federal Sources</t>
  </si>
  <si>
    <t>Bilingual Programs</t>
  </si>
  <si>
    <t>Truants' Alternative &amp; Optional Programs</t>
  </si>
  <si>
    <t>Attendance &amp; Social Work Services</t>
  </si>
  <si>
    <t>Guidance Services</t>
  </si>
  <si>
    <t xml:space="preserve">3)  Upon receipt, the Regional Superintendent's office retains one copy for their records, signs, and forwards the remaining paper copy to ISBE no later </t>
  </si>
  <si>
    <t xml:space="preserve">2)  Upon receipt, the School District retains one copy for their records, signs, and forwards the remaining two copies to the Regional Superintendent's </t>
  </si>
  <si>
    <r>
      <t xml:space="preserve">This form complies with </t>
    </r>
    <r>
      <rPr>
        <b/>
        <u/>
        <sz val="9"/>
        <rFont val="Arial"/>
        <family val="2"/>
      </rPr>
      <t>Part 100 (Requirements for Accounting, Budgeting, Financial Reporting, and Auditing)</t>
    </r>
    <r>
      <rPr>
        <sz val="9"/>
        <rFont val="Arial"/>
        <family val="2"/>
      </rPr>
      <t xml:space="preserve">.  </t>
    </r>
  </si>
  <si>
    <r>
      <t xml:space="preserve">Note: </t>
    </r>
    <r>
      <rPr>
        <i/>
        <sz val="8"/>
        <color indexed="12"/>
        <rFont val="Arial"/>
        <family val="2"/>
      </rPr>
      <t xml:space="preserve"> School Districts and Regional Superintendents may prefer a complete paper copy in lieu of an electronic file. Please comply with their requests as neccessary.</t>
    </r>
  </si>
  <si>
    <r>
      <t xml:space="preserve">Corporate Personal Property Replacement Tax monies were deposited and/or used without first satisfying the lien imposed pursuant to the </t>
    </r>
    <r>
      <rPr>
        <i/>
        <sz val="8"/>
        <rFont val="Arial"/>
        <family val="2"/>
      </rPr>
      <t xml:space="preserve">State </t>
    </r>
  </si>
  <si>
    <t>Funds 10, 20, 40, 70 + (50 &amp; 80 if negative)</t>
  </si>
  <si>
    <r>
      <t>Audit Checklist/Balancing Schedule</t>
    </r>
    <r>
      <rPr>
        <sz val="9"/>
        <rFont val="Arial"/>
        <family val="2"/>
      </rPr>
      <t>……………………………………………………………………………….................................................</t>
    </r>
  </si>
  <si>
    <t>Annual Federal Compliance Report………………………………………………………………………………….............................................</t>
  </si>
  <si>
    <t>Title I - Reading First SEA Funds</t>
  </si>
  <si>
    <t>FEDERAL - SPECIAL EDUCATION</t>
  </si>
  <si>
    <t>CTE - PERKINS</t>
  </si>
  <si>
    <r>
      <t xml:space="preserve">Total Instruction </t>
    </r>
    <r>
      <rPr>
        <b/>
        <vertAlign val="superscript"/>
        <sz val="8"/>
        <rFont val="Arial"/>
        <family val="2"/>
      </rPr>
      <t>10</t>
    </r>
  </si>
  <si>
    <t>Supplies &amp; Materials</t>
  </si>
  <si>
    <t>Capital Outlay</t>
  </si>
  <si>
    <t>Other Objects</t>
  </si>
  <si>
    <t>O&amp;M-TR</t>
  </si>
  <si>
    <t>AFR Page No.</t>
  </si>
  <si>
    <t>Statistical Section</t>
  </si>
  <si>
    <t>Purchased Services</t>
  </si>
  <si>
    <r>
      <t xml:space="preserve">Cash (Accounts 111 through 115)  </t>
    </r>
    <r>
      <rPr>
        <b/>
        <vertAlign val="superscript"/>
        <sz val="8"/>
        <rFont val="Arial"/>
        <family val="2"/>
      </rPr>
      <t>1</t>
    </r>
    <r>
      <rPr>
        <sz val="8"/>
        <rFont val="Arial"/>
        <family val="2"/>
      </rPr>
      <t xml:space="preserve">  </t>
    </r>
  </si>
  <si>
    <t>Summer Sch - Tuition from Other Sources (In State)</t>
  </si>
  <si>
    <t>Other Payments to In-State Govt. Units                                    (Describe &amp; Itemize)</t>
  </si>
  <si>
    <t>Total Interest on Short-Term Debt</t>
  </si>
  <si>
    <t>DEBT SERVICE - INTERST ON LONG-TERM DEBT</t>
  </si>
  <si>
    <t>Other Payments to In-State Govt. Units                                (Describe &amp; Itemize)</t>
  </si>
  <si>
    <t>----RECEIPTS----</t>
  </si>
  <si>
    <t>-------------------------------------------------------------------------------------------DISBURSEMENTS------------------------------------------------------------------------------------</t>
  </si>
  <si>
    <t>OPERATING EXPENSE PER PUPIL</t>
  </si>
  <si>
    <t>PER CAPITA TUITION CHARGE</t>
  </si>
  <si>
    <t>CTE - Transp Fees from Other Districts (In State)</t>
  </si>
  <si>
    <t>Special Ed - Transp Fees from Other Districts (In State)</t>
  </si>
  <si>
    <t>Adult - Transp Fees from Other Districts (In State)</t>
  </si>
  <si>
    <t>Workers' Compensation Act and/or Workers' Occupational Disease Act</t>
  </si>
  <si>
    <r>
      <t>Disbursements/Expenditures for "On Behalf" Payments</t>
    </r>
    <r>
      <rPr>
        <i/>
        <vertAlign val="superscript"/>
        <sz val="8"/>
        <rFont val="Arial"/>
        <family val="2"/>
      </rPr>
      <t xml:space="preserve"> </t>
    </r>
    <r>
      <rPr>
        <i/>
        <vertAlign val="superscript"/>
        <sz val="10"/>
        <rFont val="Arial"/>
        <family val="2"/>
      </rPr>
      <t>2</t>
    </r>
  </si>
  <si>
    <r>
      <t xml:space="preserve">Excess of Direct Receipts/Revenues Over (Under) Direct Disbursements/Expenditures  </t>
    </r>
    <r>
      <rPr>
        <b/>
        <vertAlign val="superscript"/>
        <sz val="10"/>
        <rFont val="Arial"/>
        <family val="2"/>
      </rPr>
      <t>3</t>
    </r>
  </si>
  <si>
    <t>TAX ANTICIPATION WARRANTS (TAW)</t>
  </si>
  <si>
    <t>TAX ANTICIPATION NOTES (TAN)</t>
  </si>
  <si>
    <t>TEACHERS'/EMPLOYEES' ORDERS (T/EO)</t>
  </si>
  <si>
    <t>GENERAL STATE-AID ANTICIPATION CERTIFICATES (GSAAC)</t>
  </si>
  <si>
    <t>CORPORATE PERSONAL PROPERTY REPLACEMENT TAX ANTICIPATION NOTES (CPPRT)</t>
  </si>
  <si>
    <t>ESTIMATED INDIRECT COST RATE DATA</t>
  </si>
  <si>
    <t xml:space="preserve">SECTION I  </t>
  </si>
  <si>
    <t>Depreciable Land</t>
  </si>
  <si>
    <t>Permanent Buildings</t>
  </si>
  <si>
    <t>Temporary Buildings</t>
  </si>
  <si>
    <t>Improvements Other than Buildings (Infrastructure)</t>
  </si>
  <si>
    <t>10 Yr Schedule</t>
  </si>
  <si>
    <t>5 Yr Schedule</t>
  </si>
  <si>
    <t>3 Yr Schedule</t>
  </si>
  <si>
    <t>Date of Issue (mm/dd/yy)</t>
  </si>
  <si>
    <r>
      <t>Type of Issue</t>
    </r>
    <r>
      <rPr>
        <b/>
        <sz val="10"/>
        <rFont val="Arial"/>
        <family val="2"/>
      </rPr>
      <t xml:space="preserve"> *</t>
    </r>
  </si>
  <si>
    <t>www.isbe.net/sfms/p/profile.htm</t>
  </si>
  <si>
    <t>District Code:</t>
  </si>
  <si>
    <t>District Name:</t>
  </si>
  <si>
    <t>Include only tuition payments made to private facilities.  See Function 4200 or 4400 for public facility disbursements/expenditures.</t>
  </si>
  <si>
    <t>ARRA - General State Aid - Other Govt Services Stabilization</t>
  </si>
  <si>
    <t>Truants Alternative/Optional Ed Progms - Private Tuition</t>
  </si>
  <si>
    <t>Remedial and Supplemental Programs Pre-K</t>
  </si>
  <si>
    <t>PAYMENTS TO OTHER GOVT UNITS  (IN-STATE)</t>
  </si>
  <si>
    <t>2371</t>
  </si>
  <si>
    <t>Vehicle Insurance (Transporation)</t>
  </si>
  <si>
    <t>2372</t>
  </si>
  <si>
    <t>Other Payments to In-State Govt. Units                                                  (Describe &amp; Itemize)</t>
  </si>
  <si>
    <t xml:space="preserve">ARRA - General State Aid </t>
  </si>
  <si>
    <t>ARRA - Title I Low Income</t>
  </si>
  <si>
    <t xml:space="preserve">  Outstanding:……….....……………....</t>
  </si>
  <si>
    <t>Capitalized Equipment</t>
  </si>
  <si>
    <t>OTHER REVENUE FROM LOCAL SOURCES</t>
  </si>
  <si>
    <t>TITLE I</t>
  </si>
  <si>
    <t>TITLE IV</t>
  </si>
  <si>
    <t xml:space="preserve">Total Payments to Other Govt. Units (In-State) </t>
  </si>
  <si>
    <t>ARRA - Title I School Improvement (Section 1003g)</t>
  </si>
  <si>
    <t>Fund Balance to Revenue Ratio:</t>
  </si>
  <si>
    <t>Ratio</t>
  </si>
  <si>
    <t>Score</t>
  </si>
  <si>
    <t>Weight</t>
  </si>
  <si>
    <t>Value</t>
  </si>
  <si>
    <t>Expenditures to Revenue Ratio:</t>
  </si>
  <si>
    <t>Days Cash on Hand:</t>
  </si>
  <si>
    <t>Days</t>
  </si>
  <si>
    <t>Statements of Expenditures Disbursed/Expenditures Budget to Actual (All Funds)………………………....................................................</t>
  </si>
  <si>
    <t>Address</t>
  </si>
  <si>
    <t>Fax Number</t>
  </si>
  <si>
    <t>Telephone Number</t>
  </si>
  <si>
    <t>Reviewed by Township Treasurer</t>
  </si>
  <si>
    <t>If applicable, check any of the following items that may have a material impact on the entity's financial position during future reporting periods.</t>
  </si>
  <si>
    <t>Educational</t>
  </si>
  <si>
    <t>7 - 8</t>
  </si>
  <si>
    <t>27</t>
  </si>
  <si>
    <t>Municipal Retirement/Social Security Fund</t>
  </si>
  <si>
    <t>Area Vocational Construction</t>
  </si>
  <si>
    <t>Social Security/Medicare Only</t>
  </si>
  <si>
    <t>Summer School</t>
  </si>
  <si>
    <t>Totals</t>
  </si>
  <si>
    <t>Annual Financial Report</t>
  </si>
  <si>
    <t>Type of Auditor's Report Issued:</t>
  </si>
  <si>
    <t>Adverse</t>
  </si>
  <si>
    <t>Disclaimer</t>
  </si>
  <si>
    <t>Comments Applicable to the Auditor's Questionnaire:</t>
  </si>
  <si>
    <t>Name of Audit Firm (print)</t>
  </si>
  <si>
    <t>AUDITOR'S QUESTIONNAIRE</t>
  </si>
  <si>
    <t xml:space="preserve"> </t>
  </si>
  <si>
    <t>Corporate Personal Prop. Repl. Tax Anticipation Notes</t>
  </si>
  <si>
    <t>Adjustment</t>
  </si>
  <si>
    <t>Total Direct Receipts/Revenues</t>
  </si>
  <si>
    <t>Total Receipts/Revenues</t>
  </si>
  <si>
    <t>Regular Transp Fees from Other Sources (Out of State)</t>
  </si>
  <si>
    <r>
      <t xml:space="preserve">1)  The auditor must send three </t>
    </r>
    <r>
      <rPr>
        <b/>
        <sz val="9"/>
        <rFont val="Arial"/>
        <family val="2"/>
      </rPr>
      <t xml:space="preserve">paper </t>
    </r>
    <r>
      <rPr>
        <sz val="9"/>
        <rFont val="Arial"/>
        <family val="2"/>
      </rPr>
      <t xml:space="preserve">copies of the AFR form (cover through page 8 at minimum) to the School District with the auditor signature.  </t>
    </r>
  </si>
  <si>
    <t>RECEIPTS/REVENUES</t>
  </si>
  <si>
    <t>DISBURSEMENTS/EXPENDITURES</t>
  </si>
  <si>
    <t>Submit AFR Electronically</t>
  </si>
  <si>
    <t>Submit Paper Copy of AFR with Signatures</t>
  </si>
  <si>
    <t>Schedule of Capital Outlay and Depreciation……………………………………………………………………................................................</t>
  </si>
  <si>
    <t xml:space="preserve">Total Other Sources/Uses of Funds </t>
  </si>
  <si>
    <t>Excess (Deficiency) of Receipts/Revenues/Over Disbursements/ Expenditures</t>
  </si>
  <si>
    <t>Qualifications of Auditing Firm</t>
  </si>
  <si>
    <t>Municipal Retirement</t>
  </si>
  <si>
    <t>THE FOLLOWING INFORMATION IS HIGHLY RECOMMENDED TO BE INCLUDED:</t>
  </si>
  <si>
    <t xml:space="preserve">  Independent Auditor's Report on Compliance with Requirements Applicable to each Major Program</t>
  </si>
  <si>
    <t xml:space="preserve">  Independent Auditor's Report on Compliance and on Internal Control Over Financial Reporting Based on</t>
  </si>
  <si>
    <t xml:space="preserve">  ISBE (either with the audit or under separate cover).</t>
  </si>
  <si>
    <t xml:space="preserve">  A copy of the CPA firm's most recent peer review report and acceptance letter has been submitted to</t>
  </si>
  <si>
    <t xml:space="preserve">FAX NUMBER </t>
  </si>
  <si>
    <t>CPA FIRM TELEPHONE NUMBER</t>
  </si>
  <si>
    <t>NAME OF AUDIT SUPERVISOR</t>
  </si>
  <si>
    <t>NAME AND ADDRESS OF AUDIT FIRM</t>
  </si>
  <si>
    <t>CPA FIRM 9-DIGIT STATE REGISTRATION NUMBER</t>
  </si>
  <si>
    <t>RCDT NUMBER</t>
  </si>
  <si>
    <t xml:space="preserve">DISTRICT/JOINT AGREEMENT NAME </t>
  </si>
  <si>
    <t>DISTRICT/JOINT AGREEMENT</t>
  </si>
  <si>
    <t>ANNUAL FEDERAL FINANCIAL COMPLIANCE REPORT (COVER SHEET)</t>
  </si>
  <si>
    <t>- Including Finding number, action plan details, projected date of completion, name and title of contact person</t>
  </si>
  <si>
    <r>
      <t>A CORRECTIVE ACTION PLAN</t>
    </r>
    <r>
      <rPr>
        <sz val="8"/>
        <rFont val="Arial"/>
        <family val="2"/>
      </rPr>
      <t xml:space="preserve"> has been completed for each finding.</t>
    </r>
  </si>
  <si>
    <t>- Questioned Cost amounts are broken out between programs if multiple programs are listed on the finding</t>
  </si>
  <si>
    <t>- Should be based on actual amount of interest earned</t>
  </si>
  <si>
    <r>
      <t xml:space="preserve">Questioned Costs have been calculated for Interest Earned on </t>
    </r>
    <r>
      <rPr>
        <b/>
        <sz val="8"/>
        <rFont val="Arial"/>
        <family val="2"/>
      </rPr>
      <t>Excess Cash on Hand</t>
    </r>
    <r>
      <rPr>
        <sz val="8"/>
        <rFont val="Arial"/>
        <family val="2"/>
      </rPr>
      <t>.</t>
    </r>
  </si>
  <si>
    <t>Questioned Costs have been calculated where there are questioned costs.</t>
  </si>
  <si>
    <t>and should be reported separately, even if both are on same program).</t>
  </si>
  <si>
    <t>Separate finding sheet for each finding on programs (e.g., excess interest earned and unallowable expenditures are two findings</t>
  </si>
  <si>
    <t>Separate finding for each Federal program (i.e., don't report same finding for multiple programs on one sheet).</t>
  </si>
  <si>
    <r>
      <t xml:space="preserve">Finding completed for </t>
    </r>
    <r>
      <rPr>
        <u/>
        <sz val="8"/>
        <rFont val="Arial"/>
        <family val="2"/>
      </rPr>
      <t>each</t>
    </r>
    <r>
      <rPr>
        <sz val="8"/>
        <rFont val="Arial"/>
        <family val="2"/>
      </rPr>
      <t xml:space="preserve"> </t>
    </r>
    <r>
      <rPr>
        <b/>
        <sz val="8"/>
        <rFont val="Arial"/>
        <family val="2"/>
      </rPr>
      <t>Significant Deficiency</t>
    </r>
    <r>
      <rPr>
        <sz val="8"/>
        <rFont val="Arial"/>
        <family val="2"/>
      </rPr>
      <t xml:space="preserve"> and for </t>
    </r>
    <r>
      <rPr>
        <u/>
        <sz val="8"/>
        <rFont val="Arial"/>
        <family val="2"/>
      </rPr>
      <t>each</t>
    </r>
    <r>
      <rPr>
        <sz val="8"/>
        <rFont val="Arial"/>
        <family val="2"/>
      </rPr>
      <t xml:space="preserve"> </t>
    </r>
    <r>
      <rPr>
        <b/>
        <sz val="8"/>
        <rFont val="Arial"/>
        <family val="2"/>
      </rPr>
      <t>Material Weakness</t>
    </r>
    <r>
      <rPr>
        <sz val="8"/>
        <rFont val="Arial"/>
        <family val="2"/>
      </rPr>
      <t xml:space="preserve"> noted in opinion letters.</t>
    </r>
  </si>
  <si>
    <t>Findings have been filled out completely and correctly (if none, mark "N/A").</t>
  </si>
  <si>
    <t>All tested programs are listed.</t>
  </si>
  <si>
    <r>
      <t>All</t>
    </r>
    <r>
      <rPr>
        <sz val="8"/>
        <rFont val="Arial"/>
        <family val="2"/>
      </rPr>
      <t xml:space="preserve"> Summary of Auditor Results questions have been answered.</t>
    </r>
  </si>
  <si>
    <t>Audit opinions expressed in opinion letters match opinions reported in Summary.</t>
  </si>
  <si>
    <t>SUMMARY OF AUDITOR RESULTS/FINDINGS/CORRECTIVE ACTION PLAN</t>
  </si>
  <si>
    <t xml:space="preserve">   * ARRA funds are listed separately from "regular" Federal awards</t>
  </si>
  <si>
    <t>Subrecipient information (Mark "N/A" if not applicable)</t>
  </si>
  <si>
    <t>Type of Financial Statements</t>
  </si>
  <si>
    <t>Name of Entity</t>
  </si>
  <si>
    <t>Basis of Accounting</t>
  </si>
  <si>
    <t>Including, but not limited to:</t>
  </si>
  <si>
    <r>
      <t>All</t>
    </r>
    <r>
      <rPr>
        <sz val="8"/>
        <rFont val="Arial"/>
        <family val="2"/>
      </rPr>
      <t xml:space="preserve"> programs tested (not just Type A programs) are indicated by either an * or (M) on the SEFA.</t>
    </r>
  </si>
  <si>
    <r>
      <t xml:space="preserve">Medicaid Fee-for-Service funds, E-Rate reimbursements and Build America Bond interest subsidies have </t>
    </r>
    <r>
      <rPr>
        <b/>
        <u/>
        <sz val="8"/>
        <rFont val="Arial"/>
        <family val="2"/>
      </rPr>
      <t>not</t>
    </r>
    <r>
      <rPr>
        <sz val="8"/>
        <rFont val="Arial"/>
        <family val="2"/>
      </rPr>
      <t xml:space="preserve"> been included on the SEFA.</t>
    </r>
  </si>
  <si>
    <r>
      <t>FINAL STATUS</t>
    </r>
    <r>
      <rPr>
        <sz val="8"/>
        <rFont val="Arial"/>
        <family val="2"/>
      </rPr>
      <t xml:space="preserve"> amounts are calculated, where appropriate.</t>
    </r>
  </si>
  <si>
    <t>Obligations and Encumbrances are included where appropriate.</t>
  </si>
  <si>
    <r>
      <t>TOTALS</t>
    </r>
    <r>
      <rPr>
        <sz val="8"/>
        <rFont val="Arial"/>
        <family val="2"/>
      </rPr>
      <t xml:space="preserve"> have been calculated for Federal revenue and expenditure amounts (Column totals).</t>
    </r>
  </si>
  <si>
    <t xml:space="preserve">        CFDA number: 10.582</t>
  </si>
  <si>
    <r>
      <t xml:space="preserve">   * Amounts verified for </t>
    </r>
    <r>
      <rPr>
        <b/>
        <sz val="8"/>
        <rFont val="Arial"/>
        <family val="2"/>
      </rPr>
      <t>Fresh Fruits and Vegetables</t>
    </r>
    <r>
      <rPr>
        <sz val="8"/>
        <rFont val="Arial"/>
        <family val="2"/>
      </rPr>
      <t xml:space="preserve"> </t>
    </r>
    <r>
      <rPr>
        <u/>
        <sz val="8"/>
        <rFont val="Arial"/>
        <family val="2"/>
      </rPr>
      <t>cash</t>
    </r>
    <r>
      <rPr>
        <sz val="8"/>
        <rFont val="Arial"/>
        <family val="2"/>
      </rPr>
      <t xml:space="preserve"> grant program (ISBE code 4240)</t>
    </r>
  </si>
  <si>
    <r>
      <t xml:space="preserve">        Verify Non-Cash Commodities amount through DoD Fresh Fruits and Vegetables on ISBE web site: </t>
    </r>
    <r>
      <rPr>
        <b/>
        <sz val="8"/>
        <rFont val="Arial"/>
        <family val="2"/>
      </rPr>
      <t>http://www.isbe.net/business.htm</t>
    </r>
    <r>
      <rPr>
        <sz val="8"/>
        <rFont val="Arial"/>
        <family val="2"/>
      </rPr>
      <t>.</t>
    </r>
  </si>
  <si>
    <t xml:space="preserve">     - The two commodity programs should be reported on separate lines on the SEFA.</t>
  </si>
  <si>
    <r>
      <t xml:space="preserve">   * </t>
    </r>
    <r>
      <rPr>
        <b/>
        <sz val="8"/>
        <rFont val="Arial"/>
        <family val="2"/>
      </rPr>
      <t>Department of Defense Fresh Fruits and Vegetables</t>
    </r>
    <r>
      <rPr>
        <sz val="8"/>
        <rFont val="Arial"/>
        <family val="2"/>
      </rPr>
      <t xml:space="preserve"> (District should track through year)</t>
    </r>
  </si>
  <si>
    <r>
      <t xml:space="preserve">        Verify Non-Cash Commodities amount through Other Food Services on ISBE web site: </t>
    </r>
    <r>
      <rPr>
        <b/>
        <sz val="8"/>
        <rFont val="Arial"/>
        <family val="2"/>
      </rPr>
      <t>http://www.isbe.net/business.htm</t>
    </r>
    <r>
      <rPr>
        <sz val="8"/>
        <rFont val="Arial"/>
        <family val="2"/>
      </rPr>
      <t>.</t>
    </r>
  </si>
  <si>
    <t xml:space="preserve">        Districts should track separately through year; no specific report available from ISBE</t>
  </si>
  <si>
    <r>
      <t xml:space="preserve">   * </t>
    </r>
    <r>
      <rPr>
        <b/>
        <sz val="8"/>
        <rFont val="Arial"/>
        <family val="2"/>
      </rPr>
      <t>Non-Cash Commodities</t>
    </r>
    <r>
      <rPr>
        <sz val="8"/>
        <rFont val="Arial"/>
        <family val="2"/>
      </rPr>
      <t xml:space="preserve">:  Commodities information for non-cash items received through </t>
    </r>
    <r>
      <rPr>
        <b/>
        <sz val="8"/>
        <rFont val="Arial"/>
        <family val="2"/>
      </rPr>
      <t>Other Food Services</t>
    </r>
  </si>
  <si>
    <r>
      <t xml:space="preserve">        Verify Non-Cash Commodities amount on ISBE web site: </t>
    </r>
    <r>
      <rPr>
        <b/>
        <sz val="8"/>
        <rFont val="Arial"/>
        <family val="2"/>
      </rPr>
      <t>http://www.isbe.net/business.htm</t>
    </r>
    <r>
      <rPr>
        <sz val="8"/>
        <rFont val="Arial"/>
        <family val="2"/>
      </rPr>
      <t>.</t>
    </r>
  </si>
  <si>
    <t xml:space="preserve">        Total commodities = A PAL Allocated + B PAL Allocated + Processing Deductions + Total Bonus Allocated</t>
  </si>
  <si>
    <r>
      <t xml:space="preserve">   * </t>
    </r>
    <r>
      <rPr>
        <b/>
        <sz val="8"/>
        <rFont val="Arial"/>
        <family val="2"/>
      </rPr>
      <t>Non-Cash Commodities</t>
    </r>
    <r>
      <rPr>
        <sz val="8"/>
        <rFont val="Arial"/>
        <family val="2"/>
      </rPr>
      <t>:  Monthly Commodities Bulletin for April (From the Illinois Commodities System accessed through ISBE web site)</t>
    </r>
  </si>
  <si>
    <r>
      <t xml:space="preserve"> - The value is determined from the following, </t>
    </r>
    <r>
      <rPr>
        <u/>
        <sz val="8"/>
        <rFont val="Arial"/>
        <family val="2"/>
      </rPr>
      <t>with each item on a separate line</t>
    </r>
    <r>
      <rPr>
        <sz val="8"/>
        <rFont val="Arial"/>
        <family val="2"/>
      </rPr>
      <t>:</t>
    </r>
  </si>
  <si>
    <t>Exceptions should result in a finding with Questioned Costs.</t>
  </si>
  <si>
    <t>Total CNP Expenditure amounts are consistent with grant amounts awarded by ISBE for each program by project year.</t>
  </si>
  <si>
    <t>Total CNP Revenue amounts are consistent with grant amounts awarded by ISBE for each program by project year.</t>
  </si>
  <si>
    <t>Each CNP project should be reported on separate line (one line per project year per program).</t>
  </si>
  <si>
    <t xml:space="preserve">   This means that audited year revenues will include funds from both the prior year and current year projects.</t>
  </si>
  <si>
    <t xml:space="preserve">   Project year runs from October 1 to September 30, so projects will cross fiscal year;</t>
  </si>
  <si>
    <t>Prior-year and Current-year Child Nutrition Programs (CNP) are included on the SEFA (with prior-year program showing total cash received):</t>
  </si>
  <si>
    <t xml:space="preserve">   with discrepancies reported as Questioned Costs.</t>
  </si>
  <si>
    <t>Differences in reported spending amounts on the SEFA and the final FRIS reports should be detailed and/or documented in a finding,</t>
  </si>
  <si>
    <t>-  Including revenue and expenditure/disbursement amounts.</t>
  </si>
  <si>
    <t>All current year's projects are included and reconciled to most recent FRIS report filed.</t>
  </si>
  <si>
    <t>-  Including reciept/revenue and expenditure/disbursement amounts.</t>
  </si>
  <si>
    <t>All prior year's projects are included and reconciled to final FRIS report amounts.</t>
  </si>
  <si>
    <t>-  Correct ARRA CFDA and ISBE program numbers are listed</t>
  </si>
  <si>
    <t>-  Program name includes "ARRA - " prefix</t>
  </si>
  <si>
    <t>Programs funded through ARRA (Federal Stimulus funds) are identified separately from "regular" Federal programs</t>
  </si>
  <si>
    <t>SCHEDULE OF EXPENDITURES OF FEDERAL AWARDS</t>
  </si>
  <si>
    <t>Jeffersonville, Indiana.</t>
  </si>
  <si>
    <t>Complete audit package (Data Collection Form, audit reports, etc.) has been submitted electronically to the Federal Audit Clearinghouse in</t>
  </si>
  <si>
    <r>
      <t xml:space="preserve">Those accounts are specific cash programs, not non-cash assistance such as </t>
    </r>
    <r>
      <rPr>
        <b/>
        <sz val="8"/>
        <rFont val="Arial"/>
        <family val="2"/>
      </rPr>
      <t>COMMODITIES.</t>
    </r>
  </si>
  <si>
    <r>
      <t xml:space="preserve">It </t>
    </r>
    <r>
      <rPr>
        <b/>
        <u/>
        <sz val="8"/>
        <rFont val="Arial"/>
        <family val="2"/>
      </rPr>
      <t>should not</t>
    </r>
    <r>
      <rPr>
        <sz val="8"/>
        <rFont val="Arial"/>
        <family val="2"/>
      </rPr>
      <t xml:space="preserve"> be included in the Statement of Revenues Received (REVENUES 9-14) within the AFR Accounts 4210 - 4299.</t>
    </r>
  </si>
  <si>
    <t>- Verify or reconcile on reconciliation worksheet.</t>
  </si>
  <si>
    <t>Federal revenues reported on the AFR reconcile to Federal revenues reported on the SEFA.</t>
  </si>
  <si>
    <t>Programs funded through ARRA are identified separately in SEFA</t>
  </si>
  <si>
    <t>Federal Awards (SEFA).</t>
  </si>
  <si>
    <r>
      <t xml:space="preserve">ALL </t>
    </r>
    <r>
      <rPr>
        <sz val="8"/>
        <rFont val="Arial"/>
        <family val="2"/>
      </rPr>
      <t xml:space="preserve">Federal revenues reported in FRIS Report 0053 (Summary of Payments) are accounted for in the Schedule of Expenditures of </t>
    </r>
  </si>
  <si>
    <t>- For those forms that are not applicable, "N/A" or similar language has been indicated.</t>
  </si>
  <si>
    <r>
      <t>ALL</t>
    </r>
    <r>
      <rPr>
        <sz val="8"/>
        <rFont val="Arial"/>
        <family val="2"/>
      </rPr>
      <t xml:space="preserve"> Single Audit forms within the AFR Excel workbook have been completed, where appropriate.</t>
    </r>
  </si>
  <si>
    <r>
      <t>Signed</t>
    </r>
    <r>
      <rPr>
        <sz val="8"/>
        <rFont val="Arial"/>
        <family val="2"/>
      </rPr>
      <t xml:space="preserve"> copies of audit opinion letters have been included with audit package submitted to ISBE.</t>
    </r>
  </si>
  <si>
    <t>GENERAL INFORMATION</t>
  </si>
  <si>
    <t>checklist is to assist in determining if appropriate information has been correctly completed within the Annual Financial Report (AFR).</t>
  </si>
  <si>
    <t xml:space="preserve">DIFFERENCE:  </t>
  </si>
  <si>
    <t xml:space="preserve">ADJUSTED SEFA FEDERAL REVENUE:  </t>
  </si>
  <si>
    <t>Reason for Adjustment:</t>
  </si>
  <si>
    <t>Adjustments to SEFA Federal Revenues:</t>
  </si>
  <si>
    <t xml:space="preserve">   Column D</t>
  </si>
  <si>
    <t xml:space="preserve">   Federal Revenues</t>
  </si>
  <si>
    <t>Total Current Year Federal Revenues Reported on SEFA:</t>
  </si>
  <si>
    <t>ADJUSTED AFR FEDERAL REVENUES</t>
  </si>
  <si>
    <t>ADJUSTMENTS TO AFR FEDERAL REVENUE AMOUNTS:</t>
  </si>
  <si>
    <t>AFR TOTAL FEDERAL REVENUES:</t>
  </si>
  <si>
    <t>Account 4992</t>
  </si>
  <si>
    <t>Less:  Medicaid Fee-for-Service</t>
  </si>
  <si>
    <t xml:space="preserve">      Indirect Cost Info 30, Line 11</t>
  </si>
  <si>
    <t xml:space="preserve">   Value of Commodities</t>
  </si>
  <si>
    <t>Account 2200</t>
  </si>
  <si>
    <t xml:space="preserve">      Revenues 9-14, Line 112</t>
  </si>
  <si>
    <t xml:space="preserve">   Flow-through Federal Revenues</t>
  </si>
  <si>
    <t>Account 4000</t>
  </si>
  <si>
    <t xml:space="preserve">   Account Summary 7-8, Line 7</t>
  </si>
  <si>
    <t>TOTAL FEDERAL REVENUE IN AFR</t>
  </si>
  <si>
    <t>Annual Financial Report to Schedule of Expenditures of Federal Awards</t>
  </si>
  <si>
    <t>RECONCILIATION OF FEDERAL REVENUES</t>
  </si>
  <si>
    <t xml:space="preserve">     still be included in part III of the data collection form.</t>
  </si>
  <si>
    <t xml:space="preserve">     the schedule (versus the notes to the schedule).  If the auditee presents non-cash assistance in the notes to the schedule, the auditor should be aware that such amounts must</t>
  </si>
  <si>
    <t xml:space="preserve">     other identifying number.</t>
  </si>
  <si>
    <r>
      <t>2</t>
    </r>
    <r>
      <rPr>
        <sz val="8"/>
        <rFont val="Arial"/>
        <family val="2"/>
      </rPr>
      <t xml:space="preserve">    When the CFDA number is not available, the auditee should indicate that the CFDA number is not available and include in the schedule the program's name and, if applicable, </t>
    </r>
  </si>
  <si>
    <t xml:space="preserve">     they should be segregated and clearly designated as nonfederal.  The title of the schedule should also be modified to indicate that nonfederal awards are included.</t>
  </si>
  <si>
    <r>
      <t xml:space="preserve">1 </t>
    </r>
    <r>
      <rPr>
        <sz val="8"/>
        <rFont val="Arial"/>
        <family val="2"/>
      </rPr>
      <t xml:space="preserve">   To meet state or other requirements, auditees may decide to include certain nonfederal awards (for example, state awards) in this schedule.  If such nonfederal data are presented,</t>
    </r>
  </si>
  <si>
    <t>The accompanying notes are an integral part of this schedule.</t>
  </si>
  <si>
    <t>(I)</t>
  </si>
  <si>
    <t>(H)</t>
  </si>
  <si>
    <t>(G)</t>
  </si>
  <si>
    <t>(F)</t>
  </si>
  <si>
    <t>(E)</t>
  </si>
  <si>
    <t>(D)</t>
  </si>
  <si>
    <t>(C)</t>
  </si>
  <si>
    <t>(B)</t>
  </si>
  <si>
    <t>(A)</t>
  </si>
  <si>
    <t>Major Program Designation</t>
  </si>
  <si>
    <t>Status</t>
  </si>
  <si>
    <t>Encumb.</t>
  </si>
  <si>
    <t>or Contract #3</t>
  </si>
  <si>
    <r>
      <t>Number</t>
    </r>
    <r>
      <rPr>
        <b/>
        <vertAlign val="superscript"/>
        <sz val="9"/>
        <rFont val="Arial"/>
        <family val="2"/>
      </rPr>
      <t>2</t>
    </r>
  </si>
  <si>
    <t>Program or Cluster Title and</t>
  </si>
  <si>
    <t xml:space="preserve">Final </t>
  </si>
  <si>
    <t>Obligations/</t>
  </si>
  <si>
    <t>Year</t>
  </si>
  <si>
    <t>(1st 8 digits)</t>
  </si>
  <si>
    <t>CFDA</t>
  </si>
  <si>
    <r>
      <t>Expenditure/Disbursements</t>
    </r>
    <r>
      <rPr>
        <b/>
        <vertAlign val="superscript"/>
        <sz val="8"/>
        <rFont val="Arial"/>
        <family val="2"/>
      </rPr>
      <t>4</t>
    </r>
  </si>
  <si>
    <t>ISBE Project #</t>
  </si>
  <si>
    <t>Subrecipients</t>
  </si>
  <si>
    <t>CFDA Number</t>
  </si>
  <si>
    <t>Program Title/Subrecipient Name</t>
  </si>
  <si>
    <t>Amount Provided to</t>
  </si>
  <si>
    <t xml:space="preserve">Federal </t>
  </si>
  <si>
    <t>NOTES TO THE SCHEDULE OF EXPENDITURES OF FEDERAL AWARDS (SEFA)</t>
  </si>
  <si>
    <t xml:space="preserve">        required to list the name of the cluster.</t>
  </si>
  <si>
    <r>
      <t>10</t>
    </r>
    <r>
      <rPr>
        <sz val="8"/>
        <rFont val="Arial"/>
        <family val="2"/>
      </rPr>
      <t xml:space="preserve">     The name of the federal program or cluster should be the same as that listed in the SEFA.  For clusters, auditors are only</t>
    </r>
  </si>
  <si>
    <r>
      <t xml:space="preserve">  9</t>
    </r>
    <r>
      <rPr>
        <sz val="8"/>
        <rFont val="Arial"/>
        <family val="2"/>
      </rPr>
      <t xml:space="preserve">      When the CFDA number is not available, include other identifying number, if applicable.</t>
    </r>
  </si>
  <si>
    <r>
      <t xml:space="preserve">  8</t>
    </r>
    <r>
      <rPr>
        <sz val="8"/>
        <rFont val="Arial"/>
        <family val="2"/>
      </rPr>
      <t xml:space="preserve">      Major programs should generally be reported in the same order as they appear on the SEFA.</t>
    </r>
  </si>
  <si>
    <t xml:space="preserve">        was a disclaimer."</t>
  </si>
  <si>
    <t>Auditee qualified as low-risk auditee?</t>
  </si>
  <si>
    <t>Dollar threshold used to distinguish between Type A and Type B programs:</t>
  </si>
  <si>
    <r>
      <t>NAME OF FEDERAL PROGRAM or CLUSTER</t>
    </r>
    <r>
      <rPr>
        <vertAlign val="superscript"/>
        <sz val="8"/>
        <rFont val="Arial"/>
        <family val="2"/>
      </rPr>
      <t>10</t>
    </r>
  </si>
  <si>
    <r>
      <t>CFDA NUMBER(S)</t>
    </r>
    <r>
      <rPr>
        <vertAlign val="superscript"/>
        <sz val="8"/>
        <rFont val="Arial"/>
        <family val="2"/>
      </rPr>
      <t>9</t>
    </r>
  </si>
  <si>
    <r>
      <t>IDENTIFICATION OF</t>
    </r>
    <r>
      <rPr>
        <b/>
        <u/>
        <sz val="8"/>
        <rFont val="Arial"/>
        <family val="2"/>
      </rPr>
      <t xml:space="preserve"> MAJOR</t>
    </r>
    <r>
      <rPr>
        <u/>
        <sz val="8"/>
        <rFont val="Arial"/>
        <family val="2"/>
      </rPr>
      <t xml:space="preserve"> PROGRAMS:</t>
    </r>
    <r>
      <rPr>
        <u/>
        <vertAlign val="superscript"/>
        <sz val="8"/>
        <rFont val="Arial"/>
        <family val="2"/>
      </rPr>
      <t>8</t>
    </r>
  </si>
  <si>
    <t xml:space="preserve">Any audit findings disclosed that are required to be reported in </t>
  </si>
  <si>
    <t>Type of auditor's report issued on compliance for major programs:</t>
  </si>
  <si>
    <t>None Reported</t>
  </si>
  <si>
    <t xml:space="preserve">•  Significant Deficiency(s) identified that are not considered to                                 </t>
  </si>
  <si>
    <t xml:space="preserve">•  Material weakness(es) identified?                                                 </t>
  </si>
  <si>
    <t>INTERNAL CONTROL OVER MAJOR PROGRAMS:</t>
  </si>
  <si>
    <t>FEDERAL AWARDS</t>
  </si>
  <si>
    <t>INTERNAL CONTROL OVER FINANCIAL REPORTING:</t>
  </si>
  <si>
    <t>Type of auditor's report issued:</t>
  </si>
  <si>
    <t>FINANCIAL STATEMENTS</t>
  </si>
  <si>
    <t>SECTION I - SUMMARY OF AUDITOR'S RESULTS</t>
  </si>
  <si>
    <t>SCHEDULE OF FINDINGS AND QUESTIONED COSTS</t>
  </si>
  <si>
    <t xml:space="preserve">    number of items examined and quantification of audit findings in dollars.</t>
  </si>
  <si>
    <r>
      <t>12</t>
    </r>
    <r>
      <rPr>
        <sz val="8"/>
        <rFont val="Arial"/>
        <family val="2"/>
      </rPr>
      <t xml:space="preserve">  Provide sufficient information for judging the prevalence and consequences of the finding, such as relation to universe of costs and/or</t>
    </r>
  </si>
  <si>
    <t>Disposition of Questioned Costs Code Letter</t>
  </si>
  <si>
    <t xml:space="preserve">Initials: </t>
  </si>
  <si>
    <t>Resolution Criteria Code Number</t>
  </si>
  <si>
    <t xml:space="preserve">Date:   </t>
  </si>
  <si>
    <t>For ISBE Review</t>
  </si>
  <si>
    <r>
      <t>9.  Management's response</t>
    </r>
    <r>
      <rPr>
        <b/>
        <vertAlign val="superscript"/>
        <sz val="8"/>
        <rFont val="Arial"/>
        <family val="2"/>
      </rPr>
      <t>13</t>
    </r>
  </si>
  <si>
    <t>8. Recommendation</t>
  </si>
  <si>
    <t>7. Cause</t>
  </si>
  <si>
    <t>6. Effect</t>
  </si>
  <si>
    <t>5. Context12</t>
  </si>
  <si>
    <t>4. Condition</t>
  </si>
  <si>
    <t>3. Criteria or specific requirement</t>
  </si>
  <si>
    <t>Year originally reported?</t>
  </si>
  <si>
    <t>Repeat from Prior Year?</t>
  </si>
  <si>
    <t xml:space="preserve">New </t>
  </si>
  <si>
    <t>2. THIS FINDING IS:</t>
  </si>
  <si>
    <r>
      <t>1.  FINDING NUMBER:</t>
    </r>
    <r>
      <rPr>
        <b/>
        <vertAlign val="superscript"/>
        <sz val="8"/>
        <rFont val="Arial"/>
        <family val="2"/>
      </rPr>
      <t>11</t>
    </r>
  </si>
  <si>
    <t>SECTION II - FINANCIAL STATEMENT FINDINGS</t>
  </si>
  <si>
    <r>
      <t>18</t>
    </r>
    <r>
      <rPr>
        <sz val="8"/>
        <rFont val="Arial"/>
        <family val="2"/>
      </rPr>
      <t xml:space="preserve">  To the extent practical, indicate when management does not agree with the finding, questioned cost, or both.</t>
    </r>
  </si>
  <si>
    <r>
      <t xml:space="preserve">17   </t>
    </r>
    <r>
      <rPr>
        <sz val="8"/>
        <rFont val="Arial"/>
        <family val="2"/>
      </rPr>
      <t>See footnote 12.</t>
    </r>
  </si>
  <si>
    <r>
      <t>15</t>
    </r>
    <r>
      <rPr>
        <sz val="8"/>
        <rFont val="Arial"/>
        <family val="2"/>
      </rPr>
      <t xml:space="preserve">  Include facts that support the deficiency identified on the audit finding.</t>
    </r>
  </si>
  <si>
    <r>
      <t xml:space="preserve">14 </t>
    </r>
    <r>
      <rPr>
        <sz val="8"/>
        <rFont val="Arial"/>
        <family val="2"/>
      </rPr>
      <t xml:space="preserve"> See footnote 11.</t>
    </r>
  </si>
  <si>
    <r>
      <t>15. Management's response</t>
    </r>
    <r>
      <rPr>
        <b/>
        <vertAlign val="superscript"/>
        <sz val="8"/>
        <rFont val="Arial"/>
        <family val="2"/>
      </rPr>
      <t>18</t>
    </r>
  </si>
  <si>
    <t>14. Recommendation</t>
  </si>
  <si>
    <t>13. Cause</t>
  </si>
  <si>
    <t>12. Effect</t>
  </si>
  <si>
    <r>
      <t>11. Context</t>
    </r>
    <r>
      <rPr>
        <b/>
        <vertAlign val="superscript"/>
        <sz val="8"/>
        <rFont val="Arial"/>
        <family val="2"/>
      </rPr>
      <t>17</t>
    </r>
  </si>
  <si>
    <r>
      <t>10. Questioned Costs</t>
    </r>
    <r>
      <rPr>
        <b/>
        <vertAlign val="superscript"/>
        <sz val="8"/>
        <rFont val="Arial"/>
        <family val="2"/>
      </rPr>
      <t>16</t>
    </r>
  </si>
  <si>
    <r>
      <t>9. Condition</t>
    </r>
    <r>
      <rPr>
        <b/>
        <vertAlign val="superscript"/>
        <sz val="8"/>
        <rFont val="Arial"/>
        <family val="2"/>
      </rPr>
      <t>15</t>
    </r>
  </si>
  <si>
    <t>8. Criteria or specific requirement (including statutory, regulatory, or other citation)</t>
  </si>
  <si>
    <t>7. Federal Agency:</t>
  </si>
  <si>
    <t>6. Passed Through:</t>
  </si>
  <si>
    <t>5. CFDA No.:</t>
  </si>
  <si>
    <t>4. Project No.:</t>
  </si>
  <si>
    <t>3. Federal Program Name and Year:</t>
  </si>
  <si>
    <t>Repeat from Prior year?</t>
  </si>
  <si>
    <t xml:space="preserve"> New</t>
  </si>
  <si>
    <r>
      <t>1. FINDING NUMBER:</t>
    </r>
    <r>
      <rPr>
        <b/>
        <vertAlign val="superscript"/>
        <sz val="8"/>
        <rFont val="Arial"/>
        <family val="2"/>
      </rPr>
      <t>14</t>
    </r>
  </si>
  <si>
    <t>SECTION III - FEDERAL AWARD FINDINGS AND QUESTIONED COSTS</t>
  </si>
  <si>
    <t xml:space="preserve">   or in the management decision received from the pass-through entity.</t>
  </si>
  <si>
    <t>•  An explanation if the corrective action taken was significantly different from that previously reported</t>
  </si>
  <si>
    <t>•  A description of any partial or planned corrective action</t>
  </si>
  <si>
    <t>•  A statement that corrective action was taken</t>
  </si>
  <si>
    <r>
      <t>20</t>
    </r>
    <r>
      <rPr>
        <sz val="8"/>
        <rFont val="Arial"/>
        <family val="2"/>
      </rPr>
      <t xml:space="preserve"> Current Status should include one of the following:</t>
    </r>
  </si>
  <si>
    <t>When possible, all prior findings should be on the same page</t>
  </si>
  <si>
    <r>
      <t>Current Status</t>
    </r>
    <r>
      <rPr>
        <b/>
        <u/>
        <vertAlign val="superscript"/>
        <sz val="9"/>
        <rFont val="Arial"/>
        <family val="2"/>
      </rPr>
      <t>20</t>
    </r>
  </si>
  <si>
    <t>Condition</t>
  </si>
  <si>
    <t>Finding Number</t>
  </si>
  <si>
    <r>
      <t>SUMMARY SCHEDULE OF PRIOR AUDIT FINDINGS</t>
    </r>
    <r>
      <rPr>
        <b/>
        <vertAlign val="superscript"/>
        <sz val="9"/>
        <rFont val="Arial"/>
        <family val="2"/>
      </rPr>
      <t>19</t>
    </r>
  </si>
  <si>
    <t>Management Response:</t>
  </si>
  <si>
    <t>Name of Contact Person:</t>
  </si>
  <si>
    <t>Anticipated Date of Completion:</t>
  </si>
  <si>
    <t>Plan:</t>
  </si>
  <si>
    <t>Condition:</t>
  </si>
  <si>
    <t>Finding No.:</t>
  </si>
  <si>
    <t>Corrective Action Plan</t>
  </si>
  <si>
    <r>
      <t>CORRECTIVE ACTION PLAN FOR CURRENT YEAR AUDIT FINDINGS</t>
    </r>
    <r>
      <rPr>
        <b/>
        <vertAlign val="superscript"/>
        <sz val="9"/>
        <rFont val="Arial"/>
        <family val="2"/>
      </rPr>
      <t>21</t>
    </r>
  </si>
  <si>
    <t>Federal Stimulus - American Recovery and Reinvestment Act (ARRA) Schedule…………………………………………….</t>
  </si>
  <si>
    <t>Estimated Operating Expenditures Per Pupil and Per Capita Tuition Charge Computation……………………………</t>
  </si>
  <si>
    <t>Unqualified</t>
  </si>
  <si>
    <t xml:space="preserve">Total Sum of Direct Revenues (P7, Cell C8, D8, F8, &amp; I8)                                   </t>
  </si>
  <si>
    <t>Expiration Date:</t>
  </si>
  <si>
    <t>Use of proceeds from the sale of school sites buildings, or other real estate is limited.  See Sections 5-22 and 10-22.8 of the School Code.</t>
  </si>
  <si>
    <t>Account Name</t>
  </si>
  <si>
    <t>Date:</t>
  </si>
  <si>
    <t>Direct Receipts/Revenue</t>
  </si>
  <si>
    <t>(For School Districts who report on an Accrual/Modified Accrual Accounting Basis only)</t>
  </si>
  <si>
    <t>PART D - EXPLANATION OF ACCOUNTING PRACTICES FOR LATE MANDATED CATEGORICAL PAYMENTS</t>
  </si>
  <si>
    <t>Total Sum of Direct Revenues (P7, Cell C8, D8, F8 &amp; I8)</t>
  </si>
  <si>
    <t>12</t>
  </si>
  <si>
    <t xml:space="preserve">Only abolishment of Working Cash Fund must transfer its funds directly to the Educational Fund upon adoption of a resolution and at the close of the </t>
  </si>
  <si>
    <t>current school Year (see 105 ILCS 5/20-8 for further explanation)</t>
  </si>
  <si>
    <t>Only abatement of working cash fund can transfer its funds to any fund in most need of money (see 105 ILCS 5/20-10 for further explanation)</t>
  </si>
  <si>
    <t>Name of Audit Manager:</t>
  </si>
  <si>
    <t>Enter the date that the district used to accrue mandated categorical payments</t>
  </si>
  <si>
    <t>For the listed mandated categorical (Revenue Code (3110, 3500, 3510, 3100, 3105) that were vouchered prior to June 30th, but not released until after year end</t>
  </si>
  <si>
    <t>The undersigned affirms that this audit was conducted by a qualified auditing firm and in accordance with the applicable standards [23 Illinois Administrative Code Part 100] and the scope of the audit conformed to the requirements of subsection (a) or (b) of 23 Illinois Administrative Code Part 100 Section 110, as applicable.</t>
  </si>
  <si>
    <t>PART E - QUALIFICATIONS OF AUDITING FIRM</t>
  </si>
  <si>
    <t>Accounting for late payments (Audit Questionnaire Section D)</t>
  </si>
  <si>
    <t>New 2011</t>
  </si>
  <si>
    <t>Closed 2011</t>
  </si>
  <si>
    <t>as reported in ISBE FRIS system, enter the amounts that were accrued in the chart below.</t>
  </si>
  <si>
    <t>Fund 10, Cell C13 must = Cell C41.</t>
  </si>
  <si>
    <t>Fund 20, Cell D13 must = Cell D41.</t>
  </si>
  <si>
    <t>Fund 30, Cell E13 must = Cell E41.</t>
  </si>
  <si>
    <t>Fund 40, Cell F13 must = Cell F41.</t>
  </si>
  <si>
    <t>Fund 50, Cell G13 must = Cell G41.</t>
  </si>
  <si>
    <t>Fund 60, Cell H13 must = Cell H41.</t>
  </si>
  <si>
    <t>Fund 70, Cell I13 must = Cell I41.</t>
  </si>
  <si>
    <t>Fund 80, Cell J13 must = Cell J41.</t>
  </si>
  <si>
    <t>Fund 90, Cell K13 must = Cell K41.</t>
  </si>
  <si>
    <t>Agency Fund, Cell L13 must = Cell L41.</t>
  </si>
  <si>
    <t>General Fixed Assets, Cell M23 must = Cell M41.</t>
  </si>
  <si>
    <t>General Long-Term Debt, Cell N23 must = Cell N41.</t>
  </si>
  <si>
    <t>Fund 10, Cells C38+C39 must = Cell C81.</t>
  </si>
  <si>
    <t>Fund 20, Cells D38+D39 must = Cell D81.</t>
  </si>
  <si>
    <t>Fund 30, Cells E38+E39 must = Cell E81</t>
  </si>
  <si>
    <t>Fund 40, Cells F38+F39 must = Cell F81.</t>
  </si>
  <si>
    <t>Fund 60, Cells H38+H39 must = Cell H81.</t>
  </si>
  <si>
    <t>Fund 70, Cells I38+I39 must = Cell I81.</t>
  </si>
  <si>
    <t>Fund 80, Cells J38+J39 must = Cell J81.</t>
  </si>
  <si>
    <t>Total Long-Term Debt Issued (P25, Cell F49) must = Principal on Long-Term Debt Sold (P8, Cells C33:F33, H33:K33).</t>
  </si>
  <si>
    <t>Acct 7130 - Transfer Among Funds, Cells C27:K27 must = Acct 8130 Transfer Among Funds, Cells C49:K49</t>
  </si>
  <si>
    <t>Acct 7140 - Transfer of Interest, Cells C28:K28 must = Acct 8140 Transfer of Interest, Cells C50:K50.</t>
  </si>
  <si>
    <t xml:space="preserve">Acct 7900 - ISBE Loan Proceeds (Cells C42:K42) must = Acct 8910 - Transfers to Debt Service Fund to Pay Principal on ISBE Loans (Cells C74:K74) </t>
  </si>
  <si>
    <t>Page 28:  The 9 Month ADA must be entered on Line 77.</t>
  </si>
  <si>
    <t xml:space="preserve">Financial Data To Assist Indirect Cost Rate Determination </t>
  </si>
  <si>
    <t xml:space="preserve"> please check and explain the reason(s) in the box below. </t>
  </si>
  <si>
    <t>3110</t>
  </si>
  <si>
    <t>3500</t>
  </si>
  <si>
    <t>3510</t>
  </si>
  <si>
    <t>3100</t>
  </si>
  <si>
    <t>3105</t>
  </si>
  <si>
    <t>* Revenue Code (3110-Sp Ed Personnel, 3510-Sp Ed Transportation, 3500-Regular/Vocational Transportation, 3105-Sp Ed Funding for Children Requiring Services,3100-Sp Ed Private Facilities)</t>
  </si>
  <si>
    <t>If the type of Auditor Report designated on the cover page is other than an unqualified opinion and is due to reason(s) other than solely Cash Basis Accounting,</t>
  </si>
  <si>
    <t>Fund 50, Cells G38+G39 must = Cell G81.</t>
  </si>
  <si>
    <t>Fund 90, Cells K38+K39 must = Cell K81.</t>
  </si>
  <si>
    <r>
      <t xml:space="preserve">Transfer of Excess Fire Prevention &amp; Safety Tax and Interest Proceeds to O&amp;M Fund </t>
    </r>
    <r>
      <rPr>
        <vertAlign val="superscript"/>
        <sz val="10"/>
        <rFont val="Arial"/>
        <family val="2"/>
      </rPr>
      <t>4</t>
    </r>
  </si>
  <si>
    <t>Total Sum of Fund Balance (P8, Cells C81, D81, F81 &amp; I81)</t>
  </si>
  <si>
    <r>
      <t>ALL OBJECTS EXCLUDE CAPITAL OUTLAY.</t>
    </r>
    <r>
      <rPr>
        <sz val="8"/>
        <rFont val="Arial"/>
        <family val="2"/>
      </rPr>
      <t xml:space="preserve">  With the exception of line 11, enter the disbursements/expenditures included within the following functions charged directly to and reimbursed from federal grant programs.  Also, include all amounts paid to or for other employees within each function that work with specific federal grant programs in the same capacity as those charged to and reimbursed from the same federal grant programs.  For example, if a district received funding for a Title I clerk, all other salaries for Title I clerks performing like duties in that function must be included.  Include any benefits and/or purchased services paid on or to persons whose salaries are classified as direct costs in the function listed.</t>
    </r>
  </si>
  <si>
    <t xml:space="preserve">* A school district/joint agreement who engages with an auditing firm who is not licensed and qualified will be required to complete a new audit by a qualified auditing firm </t>
  </si>
  <si>
    <t>35</t>
  </si>
  <si>
    <t>TOTAL</t>
  </si>
  <si>
    <t>Direct Revenues</t>
  </si>
  <si>
    <t>Direct Expenditures</t>
  </si>
  <si>
    <t>Difference</t>
  </si>
  <si>
    <t>Deficit reduction plan is required.</t>
  </si>
  <si>
    <t>Deficit reduction plan is not required.</t>
  </si>
  <si>
    <t>Is Budget Deficit Reduction Plan Required?</t>
  </si>
  <si>
    <t>AFR form Incomplete.</t>
  </si>
  <si>
    <t>36</t>
  </si>
  <si>
    <t>Deficit Reduction Calculation……</t>
  </si>
  <si>
    <t>Estimated Indirect Cost Rate for Federal Programs</t>
  </si>
  <si>
    <r>
      <t xml:space="preserve">Schedules for Tort Immunity are to be completed </t>
    </r>
    <r>
      <rPr>
        <b/>
        <u/>
        <sz val="8"/>
        <rFont val="Arial"/>
        <family val="2"/>
      </rPr>
      <t>only if</t>
    </r>
    <r>
      <rPr>
        <sz val="8"/>
        <rFont val="Arial"/>
        <family val="2"/>
      </rPr>
      <t xml:space="preserve"> expenditures have been reported in any fund other than the Tort Immunity Fund (80) during the fiscal year as a result of existing (restricted) fund balances</t>
    </r>
  </si>
  <si>
    <t>Any differences described and itemized</t>
  </si>
  <si>
    <t>Reserved Fund Balance, Page 5, Cells C38:H38 must be =&gt; Reserve Fund Balance Cell G25:K25.</t>
  </si>
  <si>
    <t>Fund (10) ED: Account 3998 must be entered</t>
  </si>
  <si>
    <t>Page 5: "On behalf" payments to the Educational Fund</t>
  </si>
  <si>
    <t>* The total OEPP/PCTC may change based on the data provided.  The final amounts will be calculated by ISBE</t>
  </si>
  <si>
    <t>REPORT ON SHARED SERVICES OR OUTSOURCING</t>
  </si>
  <si>
    <r>
      <t>School Code, Section 17-1.1 (</t>
    </r>
    <r>
      <rPr>
        <b/>
        <i/>
        <sz val="10"/>
        <color indexed="8"/>
        <rFont val="Arial"/>
        <family val="2"/>
      </rPr>
      <t>Public Act 97-0357</t>
    </r>
    <r>
      <rPr>
        <b/>
        <sz val="10"/>
        <color indexed="8"/>
        <rFont val="Arial"/>
        <family val="2"/>
      </rPr>
      <t>)</t>
    </r>
  </si>
  <si>
    <t xml:space="preserve">                      Check if the schedule is not applicable.</t>
  </si>
  <si>
    <t>Prior     Fiscal Year</t>
  </si>
  <si>
    <t>Current     Fiscal Year</t>
  </si>
  <si>
    <t>Next Fiscal Year</t>
  </si>
  <si>
    <t>Name of the Local Education Agency (LEA) Participating in the Joint Agreement, Cooperative or Shared Service.</t>
  </si>
  <si>
    <t>Barriers to          Implementation</t>
  </si>
  <si>
    <t>(Limit text to 200 characters, for additional space use line 33 and 38)</t>
  </si>
  <si>
    <t xml:space="preserve">   Curriculum Planning</t>
  </si>
  <si>
    <t xml:space="preserve">   Custodial Services</t>
  </si>
  <si>
    <t xml:space="preserve">   Educational Shared Programs</t>
  </si>
  <si>
    <t xml:space="preserve">   Employee Benefits</t>
  </si>
  <si>
    <t xml:space="preserve">   Energy Purchasing</t>
  </si>
  <si>
    <t xml:space="preserve">   Food Services</t>
  </si>
  <si>
    <t xml:space="preserve">   Grant Writing</t>
  </si>
  <si>
    <t xml:space="preserve">   Grounds Maintenance Services</t>
  </si>
  <si>
    <t>Additional space for Column (E) - Name of LEA :</t>
  </si>
  <si>
    <t>Additional space for Column (D) - Barriers to Implementation:</t>
  </si>
  <si>
    <t>Shared Outsourced Serv.</t>
  </si>
  <si>
    <t>Deficit AFR Sum Calc</t>
  </si>
  <si>
    <t>37 - 46</t>
  </si>
  <si>
    <r>
      <t>*</t>
    </r>
    <r>
      <rPr>
        <sz val="9"/>
        <rFont val="Arial"/>
        <family val="2"/>
      </rPr>
      <t xml:space="preserve"> School District/Joint Agreement entities must verify the qualifications of the auditing firm by requesting the most current peer review report and the</t>
    </r>
  </si>
  <si>
    <r>
      <t xml:space="preserve">* </t>
    </r>
    <r>
      <rPr>
        <sz val="9"/>
        <rFont val="Arial"/>
        <family val="2"/>
      </rPr>
      <t xml:space="preserve">A school district/joint agreement who engages with an auditing firm who is not licensed and qualified will be required to complete a new audit by a qualified  </t>
    </r>
  </si>
  <si>
    <t xml:space="preserve">   corresponding acceptance letter from the approved peer review program, for the current peer review period.</t>
  </si>
  <si>
    <t>* School District/Joint Agreement entities must verify the qualifications of the auditing firm by requesting the most current peer review report and the corresponding acceptance</t>
  </si>
  <si>
    <t xml:space="preserve">The numbers shown are the sum of entries on Pages 7 &amp; 8, lines 8, 17, 20, and 81 for the Educational, Operations &amp; Maintenance, </t>
  </si>
  <si>
    <t xml:space="preserve"> Less: Operating Debt Pledged to Other Funds (P8, Cell C54 thru D74)</t>
  </si>
  <si>
    <t>Transfer of Interest</t>
  </si>
  <si>
    <r>
      <t xml:space="preserve">Transfer to Excess Fire Prevention &amp; Safety Bond and Interest Proceeds to Debt Service Fund </t>
    </r>
    <r>
      <rPr>
        <vertAlign val="superscript"/>
        <sz val="10"/>
        <rFont val="Arial"/>
        <family val="2"/>
      </rPr>
      <t xml:space="preserve">5 </t>
    </r>
  </si>
  <si>
    <r>
      <t xml:space="preserve">Sale or Compensation for Fixed Assets </t>
    </r>
    <r>
      <rPr>
        <vertAlign val="superscript"/>
        <sz val="10"/>
        <rFont val="Arial"/>
        <family val="2"/>
      </rPr>
      <t>6</t>
    </r>
  </si>
  <si>
    <r>
      <t xml:space="preserve">Abolishment of the Working Cash Fund </t>
    </r>
    <r>
      <rPr>
        <vertAlign val="superscript"/>
        <sz val="10"/>
        <rFont val="Arial"/>
        <family val="2"/>
      </rPr>
      <t>12</t>
    </r>
  </si>
  <si>
    <r>
      <t xml:space="preserve">Abatement of the Working Cash Fund </t>
    </r>
    <r>
      <rPr>
        <vertAlign val="superscript"/>
        <sz val="10"/>
        <rFont val="Arial"/>
        <family val="2"/>
      </rPr>
      <t>12</t>
    </r>
  </si>
  <si>
    <r>
      <t xml:space="preserve">Abolishment or Abatement of the Working Cash Fund </t>
    </r>
    <r>
      <rPr>
        <vertAlign val="superscript"/>
        <sz val="10"/>
        <rFont val="Arial"/>
        <family val="2"/>
      </rPr>
      <t>12</t>
    </r>
  </si>
  <si>
    <r>
      <t xml:space="preserve">Transfer of Working Cash Fund Interest </t>
    </r>
    <r>
      <rPr>
        <vertAlign val="superscript"/>
        <sz val="10"/>
        <rFont val="Arial"/>
        <family val="2"/>
      </rPr>
      <t>12</t>
    </r>
  </si>
  <si>
    <r>
      <t xml:space="preserve">Transfer of Excess Fire Prevention &amp; Safety Tax &amp; Interest Proceeds to O&amp;M Fund </t>
    </r>
    <r>
      <rPr>
        <vertAlign val="superscript"/>
        <sz val="10"/>
        <rFont val="Arial"/>
        <family val="2"/>
      </rPr>
      <t>4</t>
    </r>
  </si>
  <si>
    <r>
      <t xml:space="preserve">Transfer of Excess Fire Prevention &amp; Safety Bond and Interest Proceeds to Debt Service Fund </t>
    </r>
    <r>
      <rPr>
        <vertAlign val="superscript"/>
        <sz val="10"/>
        <rFont val="Arial"/>
        <family val="2"/>
      </rPr>
      <t>5</t>
    </r>
  </si>
  <si>
    <t>Were any funds from the State Fiscal Stabilization Fund Program (SFSF) General State-Aid Accounts 4850, line 5 &amp; 4870, line 23</t>
  </si>
  <si>
    <t>Corporate personal property replacement tax revenue must be first applied to the Municipal Retirement/Social Security Fund to replace tax revenue lost due to the abolition of the corporate personal property tax (30 ILCS 115/12).  This provision does not apply to taxes levied for Medicare-Only purposes.</t>
  </si>
  <si>
    <t xml:space="preserve">Requires notification to the county clerk to abate an equal amount from taxes next extended. See Section 10-22.14  </t>
  </si>
  <si>
    <t xml:space="preserve">    Works of Art &amp; Historical Treasures</t>
  </si>
  <si>
    <t xml:space="preserve">    Land</t>
  </si>
  <si>
    <t xml:space="preserve">    Building &amp; Building Improvements</t>
  </si>
  <si>
    <t xml:space="preserve">    Site Improvements &amp; Infrastructure</t>
  </si>
  <si>
    <t xml:space="preserve">    Capitalized Equipment</t>
  </si>
  <si>
    <t xml:space="preserve">    Construction in Progress</t>
  </si>
  <si>
    <t xml:space="preserve">    Amount Available in Debt Service Funds</t>
  </si>
  <si>
    <t xml:space="preserve">    Amount to be Provided for Payment on Long-Term Debt</t>
  </si>
  <si>
    <t xml:space="preserve">   General State Aid- Sec. 18-8.05</t>
  </si>
  <si>
    <t xml:space="preserve">   General State Aid - Hold Harmless/Supplemental</t>
  </si>
  <si>
    <t xml:space="preserve">   Reorganization Incentives (Accounts 3005-3021)</t>
  </si>
  <si>
    <t xml:space="preserve">   Other Unrestricted Grants-In-Aid from State Sources                                                                                      (Describe &amp; Itemize)</t>
  </si>
  <si>
    <t>To determine if the AFR is balanced, complete all pages of the AFR first.</t>
  </si>
  <si>
    <t>Congratulations! You have a balanced AFR.</t>
  </si>
  <si>
    <t xml:space="preserve">   auditing firm at the school district's/joint agreement's expense.</t>
  </si>
  <si>
    <t xml:space="preserve">   at the school district's/joint agreement's expense.</t>
  </si>
  <si>
    <t xml:space="preserve">    (Excluding C:D57, C:D61, C:D65, C:D69 and C:D73)</t>
  </si>
  <si>
    <t>Total Sum of Cash &amp; Investments (P5, Cell C4, D4, F4, I4 &amp; C5, D5, F5 &amp; I5)</t>
  </si>
  <si>
    <t xml:space="preserve">(Go to the following website for reference to the Financial Profile) </t>
  </si>
  <si>
    <t xml:space="preserve">May require notification to the county clerk to abate an equal amount from taxes next extended. Refer to Section 17-2.11 for the applicable provisions and other "limited" transfer </t>
  </si>
  <si>
    <t>authority to O&amp;M through June 30, 2013</t>
  </si>
  <si>
    <t>Revenues 9-14, L140, Col C,D,G</t>
  </si>
  <si>
    <t>Revenue-L231, Col C,D,F,G</t>
  </si>
  <si>
    <t>Revenue-L232, Col C,D,E,F,G,J</t>
  </si>
  <si>
    <t>Revenue L239, Col C,D,E,F,G,J</t>
  </si>
  <si>
    <t>Revenue L240, Col C, D,F,G</t>
  </si>
  <si>
    <t>Revenue L247, Col C,D,E,F,G,J</t>
  </si>
  <si>
    <t>Revenue L258, Col C,D,E,F,G,J</t>
  </si>
  <si>
    <t xml:space="preserve">Total Restricted Grants-In-Aid Received from the Federal Govt                                       Thru the State </t>
  </si>
  <si>
    <t>Unreserved Fund Balance, Page 5, Cells C39:H39 must be &gt; 0</t>
  </si>
  <si>
    <r>
      <rPr>
        <b/>
        <sz val="10"/>
        <rFont val="Arial"/>
        <family val="2"/>
      </rPr>
      <t xml:space="preserve">Unbalanced </t>
    </r>
    <r>
      <rPr>
        <sz val="10"/>
        <rFont val="Arial"/>
        <family val="2"/>
      </rPr>
      <t>-  however, a deficit reduction plan is not required at this time.</t>
    </r>
  </si>
  <si>
    <r>
      <rPr>
        <b/>
        <sz val="10"/>
        <rFont val="Arial"/>
        <family val="2"/>
      </rPr>
      <t>Balanced</t>
    </r>
    <r>
      <rPr>
        <sz val="10"/>
        <rFont val="Arial"/>
        <family val="2"/>
      </rPr>
      <t xml:space="preserve"> - no deficit reduction plan is required.</t>
    </r>
  </si>
  <si>
    <r>
      <t xml:space="preserve">Report on Shared Services or Outsourcing </t>
    </r>
    <r>
      <rPr>
        <sz val="9"/>
        <rFont val="Arial"/>
        <family val="2"/>
      </rPr>
      <t>………………………………………………................................................................................................................</t>
    </r>
  </si>
  <si>
    <t>The "deficit reduction plan" is developed using ISBE guidelines and format in the School District Budget Form 50-36.  A plan is required when the operating funds listed below result in direct revenues (line 7) being less than direct expenditures (line 8) by an amount equal to or greater than one-third (1/3) of the ending fund balance (line 10).  That is, if the ending fund balance is less than three times the deficit spending, the district must adopt and submit an original budget/amended budget with ISBE that provides a "deficit reduction plan" to balance the shortfall within the next three years.</t>
  </si>
  <si>
    <t xml:space="preserve">This form is based on 23 Illinois Administrative Code, Subtitle A, Chapter I, Subchapter C, Part 100.  </t>
  </si>
  <si>
    <t xml:space="preserve">In some instances, use of open account codes (cells) may not be authorized by statute or administrative rule.  </t>
  </si>
  <si>
    <t>Each school district or joint agreement is responsible for obtaining the concurring legal opinion and/or other s</t>
  </si>
  <si>
    <t>upporting authorization/documentation, as necessary, to use the applicable account code (cell).</t>
  </si>
  <si>
    <r>
      <t xml:space="preserve">Service or Function </t>
    </r>
    <r>
      <rPr>
        <b/>
        <i/>
        <sz val="9"/>
        <color indexed="8"/>
        <rFont val="Arial"/>
        <family val="2"/>
      </rPr>
      <t xml:space="preserve"> (</t>
    </r>
    <r>
      <rPr>
        <b/>
        <i/>
        <u/>
        <sz val="9"/>
        <color indexed="8"/>
        <rFont val="Arial"/>
        <family val="2"/>
      </rPr>
      <t>Check all that apply</t>
    </r>
    <r>
      <rPr>
        <b/>
        <i/>
        <sz val="9"/>
        <color indexed="8"/>
        <rFont val="Arial"/>
        <family val="2"/>
      </rPr>
      <t>)</t>
    </r>
  </si>
  <si>
    <t>Were any financial statement or federal awards findings issued?</t>
  </si>
  <si>
    <t>*  Yellow Book, CPE, and Peer Review requirements must be met if the Auditor issues an opinion stating "Governmental Auditing Standards" were utilized.</t>
  </si>
  <si>
    <t>Race to the Top Program</t>
  </si>
  <si>
    <t>New 2013 Race to Top</t>
  </si>
  <si>
    <t>Page 32:  LIMITATION OF ADMINISTRATIVE COST, Budget Information must be completed and submitted to ISBE.</t>
  </si>
  <si>
    <t>Page 31:  SHARED OUTSOURCED SERVICES, Completed.</t>
  </si>
  <si>
    <r>
      <t xml:space="preserve">Note: </t>
    </r>
    <r>
      <rPr>
        <i/>
        <sz val="8"/>
        <color indexed="10"/>
        <rFont val="Arial"/>
        <family val="2"/>
      </rPr>
      <t xml:space="preserve">CD/Disk no longer accepted.  </t>
    </r>
  </si>
  <si>
    <t>are recorded.  Depending on the accounting procedure these amounts will be used to adjust the Direct Receipts/Revenues in calculation 1 and 2 of the Financial Profile Score.</t>
  </si>
  <si>
    <t xml:space="preserve">School districts that report on the accrual/modified accrual basis of accounting must identify where late mandated categorical payments (Acct Codes 3100, 3105, 3110, 3500, and 3510) </t>
  </si>
  <si>
    <t>Payments should only be listed once.</t>
  </si>
  <si>
    <t xml:space="preserve">  letter from the approved peer review program for the current peer review.</t>
  </si>
  <si>
    <t>4901</t>
  </si>
  <si>
    <t>Race to the Top</t>
  </si>
  <si>
    <t>Revenues 9-14, L260, Col C</t>
  </si>
  <si>
    <t>Revenues 9-14, L264, Col C,F,G</t>
  </si>
  <si>
    <t>Revenues 9-14, L271, Col C,D,F,G</t>
  </si>
  <si>
    <r>
      <rPr>
        <sz val="8"/>
        <color indexed="12"/>
        <rFont val="Arial"/>
        <family val="2"/>
      </rPr>
      <t xml:space="preserve">   </t>
    </r>
    <r>
      <rPr>
        <u/>
        <sz val="8"/>
        <color indexed="12"/>
        <rFont val="Arial"/>
        <family val="2"/>
      </rPr>
      <t>Send ISBE a File</t>
    </r>
  </si>
  <si>
    <t>Other Local Fees (Describe &amp; Itemize)</t>
  </si>
  <si>
    <t>1115</t>
  </si>
  <si>
    <t>New 2014 Charter School Tuition Payment</t>
  </si>
  <si>
    <t>Tuition Payment to Charter Schools</t>
  </si>
  <si>
    <t xml:space="preserve">  Copy(ies) of Management Letter(s)</t>
  </si>
  <si>
    <r>
      <t xml:space="preserve">All opinion letters use the </t>
    </r>
    <r>
      <rPr>
        <b/>
        <u/>
        <sz val="8"/>
        <rFont val="Arial"/>
        <family val="2"/>
      </rPr>
      <t>most current audit language and formatting</t>
    </r>
    <r>
      <rPr>
        <sz val="8"/>
        <rFont val="Arial"/>
        <family val="2"/>
      </rPr>
      <t xml:space="preserve"> as mandated in SAS 115/SAS 117 and other pronouncements.</t>
    </r>
  </si>
  <si>
    <r>
      <t xml:space="preserve">The total value of non-cash </t>
    </r>
    <r>
      <rPr>
        <b/>
        <sz val="8"/>
        <rFont val="Arial"/>
        <family val="2"/>
      </rPr>
      <t>COMMODITIES</t>
    </r>
    <r>
      <rPr>
        <sz val="8"/>
        <rFont val="Arial"/>
        <family val="2"/>
      </rPr>
      <t xml:space="preserve"> has been included within the AFR on the </t>
    </r>
    <r>
      <rPr>
        <b/>
        <sz val="8"/>
        <rFont val="Arial"/>
        <family val="2"/>
      </rPr>
      <t xml:space="preserve">INDIRECT COSTS </t>
    </r>
    <r>
      <rPr>
        <sz val="8"/>
        <rFont val="Arial"/>
        <family val="2"/>
      </rPr>
      <t>page (ICR Computation 30) on Line 11.</t>
    </r>
  </si>
  <si>
    <r>
      <t xml:space="preserve">The total value of non-cash </t>
    </r>
    <r>
      <rPr>
        <b/>
        <sz val="8"/>
        <rFont val="Arial"/>
        <family val="2"/>
      </rPr>
      <t xml:space="preserve">COMMODITIES </t>
    </r>
    <r>
      <rPr>
        <sz val="8"/>
        <rFont val="Arial"/>
        <family val="2"/>
      </rPr>
      <t>has been reported on the SEFA (CFDA 10.555).</t>
    </r>
  </si>
  <si>
    <r>
      <t xml:space="preserve">NOTES TO THE SEFA </t>
    </r>
    <r>
      <rPr>
        <sz val="8"/>
        <rFont val="Arial"/>
        <family val="2"/>
      </rPr>
      <t>within the AFR Excel workbook (SEFA NOTES) have been completed.</t>
    </r>
  </si>
  <si>
    <t>Financial Statement and/or Federal Awards Findings information has been completely filled out for each finding, with finding numbers in correct format.</t>
  </si>
  <si>
    <r>
      <t xml:space="preserve">Questioned Costs are separated by project year </t>
    </r>
    <r>
      <rPr>
        <b/>
        <u/>
        <sz val="8"/>
        <rFont val="Arial"/>
        <family val="2"/>
      </rPr>
      <t>and</t>
    </r>
    <r>
      <rPr>
        <sz val="8"/>
        <rFont val="Arial"/>
        <family val="2"/>
      </rPr>
      <t xml:space="preserve"> by program (and sub-project, if necessary).</t>
    </r>
  </si>
  <si>
    <t>NON-CASH COMMODITIES (CFDA 10.555)**:</t>
  </si>
  <si>
    <t>OTHER NON-CASH ASSISTANCE</t>
  </si>
  <si>
    <t>Property</t>
  </si>
  <si>
    <t>Auto</t>
  </si>
  <si>
    <t>General Liability</t>
  </si>
  <si>
    <t>Workers Compensation</t>
  </si>
  <si>
    <t>Loans/Loan Guarantees Outstanding at June 30:</t>
  </si>
  <si>
    <t>District had Federal grants requiring matching expenditures</t>
  </si>
  <si>
    <t>(Yes/No)</t>
  </si>
  <si>
    <t>** The amount reported here should match the value reported for non-cash Commodities on the Indirect Cost Rate Computation page.</t>
  </si>
  <si>
    <t>(Unmodified, Qualified, Adverse, Disclaimer)</t>
  </si>
  <si>
    <t xml:space="preserve">   be material weakness(es)?</t>
  </si>
  <si>
    <r>
      <t>(Unmodified, Qualified, Adverse, Disclaimer</t>
    </r>
    <r>
      <rPr>
        <vertAlign val="superscript"/>
        <sz val="8"/>
        <rFont val="Arial"/>
        <family val="2"/>
      </rPr>
      <t>7</t>
    </r>
    <r>
      <rPr>
        <sz val="8"/>
        <rFont val="Arial"/>
        <family val="2"/>
      </rPr>
      <t>)</t>
    </r>
  </si>
  <si>
    <r>
      <t xml:space="preserve"> </t>
    </r>
    <r>
      <rPr>
        <vertAlign val="superscript"/>
        <sz val="9"/>
        <rFont val="Arial"/>
        <family val="2"/>
      </rPr>
      <t xml:space="preserve"> 7</t>
    </r>
    <r>
      <rPr>
        <sz val="9"/>
        <rFont val="Arial"/>
        <family val="2"/>
      </rPr>
      <t xml:space="preserve"> </t>
    </r>
    <r>
      <rPr>
        <sz val="8"/>
        <rFont val="Arial"/>
        <family val="2"/>
      </rPr>
      <t xml:space="preserve">     If the audit report for one or more major programs is other than unmodified, indicate the type of report issued for each program.</t>
    </r>
  </si>
  <si>
    <t xml:space="preserve">        Example:  "Unmodified for all major programs except for [name of program], which was modified and [name of program], which </t>
  </si>
  <si>
    <r>
      <t>11</t>
    </r>
    <r>
      <rPr>
        <sz val="8"/>
        <rFont val="Arial"/>
        <family val="2"/>
      </rPr>
      <t xml:space="preserve"> A suggested format for assigning reference numbers is to use the digits of the fiscal year being audited followed by a numeric</t>
    </r>
  </si>
  <si>
    <t xml:space="preserve"> [Name and Title of person responsible for implementation]</t>
  </si>
  <si>
    <t xml:space="preserve">  [If applicable, an explanation giving specific reasons if the district officials do not agree with</t>
  </si>
  <si>
    <t xml:space="preserve">   the finding and believe that corrective action is unnecessary.]</t>
  </si>
  <si>
    <t>Deferred Revenues (490)</t>
  </si>
  <si>
    <t>closed</t>
  </si>
  <si>
    <t>Special Education - Funding for Children Requiring Sp ED Services</t>
  </si>
  <si>
    <t>Special Education - Orphanage - Summer Individual</t>
  </si>
  <si>
    <t>Transportation - Regular and Vocational</t>
  </si>
  <si>
    <t>Technology - Technology for Success</t>
  </si>
  <si>
    <t>TITLE VI</t>
  </si>
  <si>
    <t>Title VI - Innovation and Flexibility Formula</t>
  </si>
  <si>
    <t>Title VI - District Projects</t>
  </si>
  <si>
    <t>Title VI - Rural Education Initiative (REI)</t>
  </si>
  <si>
    <t>Breakfast Start-Up Expansion</t>
  </si>
  <si>
    <t>Summer Food Service Program</t>
  </si>
  <si>
    <t>Child Adult Care Food Program</t>
  </si>
  <si>
    <t>Title IV - 21st Century Comm Learning Centers</t>
  </si>
  <si>
    <t>Fed - Spec Education - IDEA - Flow Through</t>
  </si>
  <si>
    <t>Other ARRA Funds Ed Job Fund Program</t>
  </si>
  <si>
    <t>Title III - Immigrant Education Program (IEP)</t>
  </si>
  <si>
    <t>Title III - Language Inst Program - Limited Eng (LIPLEP)</t>
  </si>
  <si>
    <r>
      <rPr>
        <b/>
        <sz val="10"/>
        <rFont val="Arial"/>
        <family val="2"/>
      </rPr>
      <t xml:space="preserve">Unbalanced - </t>
    </r>
    <r>
      <rPr>
        <sz val="10"/>
        <rFont val="Arial"/>
        <family val="2"/>
      </rPr>
      <t xml:space="preserve">a "deficit reduction plan" and narrative must be adopted and submitted to ISBE with the FY2015 School District Budget Form 50-36.  This plan must result in a balanced operating budget within three years as adopted by the local board of education.  </t>
    </r>
    <r>
      <rPr>
        <i/>
        <sz val="8"/>
        <rFont val="Arial"/>
        <family val="2"/>
      </rPr>
      <t>(See the School District Budget Form 50-36 -Tab: Deficit BudgetSum Calc 20)</t>
    </r>
  </si>
  <si>
    <t xml:space="preserve">  ISBE rules pursuant to Sections 3-15.1, 10-17, and 17-1 of the School Code [105 ILCS 5/3-15.1; 5/10-17; 5/17-1]</t>
  </si>
  <si>
    <t>One or more long-term loans or long-term debt instruments were executed in non-conformity with the applicable authorizing statute or without statutory Authority.</t>
  </si>
  <si>
    <t>One or more short-term loans or short-term debt instruments were executed in non-conformity with the applicable authorizing statute or without statutory Authority.</t>
  </si>
  <si>
    <t>To correct error in 6076 (line 58 1444 rev)</t>
  </si>
  <si>
    <t>Total Operating Expenses Regular K-12 (Line 14 minus Line 75)</t>
  </si>
  <si>
    <t xml:space="preserve">Total Deductions for OEPP Computation (Sum of Lines 18 - 73) </t>
  </si>
  <si>
    <t>7/1/14-6/30/15</t>
  </si>
  <si>
    <t>Mandated Categoricals Payments (3110, 3500, 3510, 3100, 3105)</t>
  </si>
  <si>
    <t>Mandated Categoricals Payments (3110, 3500, 3510, 3100, 3105</t>
  </si>
  <si>
    <t>Effective Date:</t>
  </si>
  <si>
    <t xml:space="preserve">Check this box if the district is subject to the Property Tax Extension Limitation Law.  </t>
  </si>
  <si>
    <t>Race to the Top - Preschool Expansion Grant</t>
  </si>
  <si>
    <t>New 2015 Race to the Top - Preschool Expansion Grant #4902</t>
  </si>
  <si>
    <t>End 2015</t>
  </si>
  <si>
    <t>Revenues 9-14, L261, Col C-G,J</t>
  </si>
  <si>
    <t>4902</t>
  </si>
  <si>
    <t>Race to the Top-Preschool Expansion Grant</t>
  </si>
  <si>
    <t>Expenditures 15-22, L114</t>
  </si>
  <si>
    <t>Expenditures 15-22, L150</t>
  </si>
  <si>
    <t>Expenditures 15-22, L168</t>
  </si>
  <si>
    <t>Expenditures 15-22, L204</t>
  </si>
  <si>
    <t>Expenditures 15-22, L288</t>
  </si>
  <si>
    <t>Expenditures 15-22, L331</t>
  </si>
  <si>
    <t>Expenditures 15-22, L7, Col K - (G+I)</t>
  </si>
  <si>
    <t>Expenditures 15-22, L9, Col K - (G+I)</t>
  </si>
  <si>
    <t>Expenditures 15-22, L12, Col K - (G+I)</t>
  </si>
  <si>
    <t>Expenditures 15-22, L15, Col K - (G+I)</t>
  </si>
  <si>
    <t>Expenditures 15-22, L32, Col K</t>
  </si>
  <si>
    <t>Expenditures 15-22, L75, Col K - (G+I)</t>
  </si>
  <si>
    <t>Expenditures 15-22, L102, Col K</t>
  </si>
  <si>
    <t>Expenditures 15-22, L114, Col G</t>
  </si>
  <si>
    <t>Expenditures 15-22, L114, Col I</t>
  </si>
  <si>
    <t>Expenditures 15-22, L130, Col K - (G+I)</t>
  </si>
  <si>
    <t>Expenditures 15-22, L138, Col K</t>
  </si>
  <si>
    <t>Expenditures 15-22, L150, Col G</t>
  </si>
  <si>
    <t>Expenditures 15-22, L150, Col I</t>
  </si>
  <si>
    <t>Expenditures 15-22, L154, Col K</t>
  </si>
  <si>
    <t>Expenditures 15-22, L164, Col K</t>
  </si>
  <si>
    <t>Expenditures 15-22, L179, Col K - (G+I)</t>
  </si>
  <si>
    <t>Expenditures 15-22, L190, Col K</t>
  </si>
  <si>
    <t>Expenditures 15-22, L200, Col K</t>
  </si>
  <si>
    <t>Expenditures 15-22, L204, Col G</t>
  </si>
  <si>
    <t>Expenditures 15-22, L204, Col I</t>
  </si>
  <si>
    <t>Expenditures 15-22, L210, Col K</t>
  </si>
  <si>
    <t>Expenditures 15-22, L212, Col K</t>
  </si>
  <si>
    <t>Expenditures 15-22, L215, Col K</t>
  </si>
  <si>
    <t>Expenditures 15-22, L218, Col K</t>
  </si>
  <si>
    <t>Expenditures 15-22, L274, Col K</t>
  </si>
  <si>
    <t>Expenditures 15-22, L278, Col K</t>
  </si>
  <si>
    <t>Revenues 9-14, L262, Col C,D,G</t>
  </si>
  <si>
    <t>Revenues 9-14, L265, Col C,F,G</t>
  </si>
  <si>
    <t>Revenues 9-14, L272, Col C,D,F,G</t>
  </si>
  <si>
    <r>
      <t xml:space="preserve">  Using the following categories, list all other Tort Immunity expenditures </t>
    </r>
    <r>
      <rPr>
        <b/>
        <i/>
        <u/>
        <sz val="8"/>
        <rFont val="Arial"/>
        <family val="2"/>
      </rPr>
      <t xml:space="preserve">not </t>
    </r>
  </si>
  <si>
    <r>
      <t xml:space="preserve">Debt Services Other  </t>
    </r>
    <r>
      <rPr>
        <sz val="7"/>
        <rFont val="Arial"/>
        <family val="2"/>
      </rPr>
      <t>(</t>
    </r>
    <r>
      <rPr>
        <sz val="8"/>
        <rFont val="Arial"/>
        <family val="2"/>
      </rPr>
      <t>Describe &amp; Itemize on tab "Itemization 32")</t>
    </r>
  </si>
  <si>
    <t>Other Receipts (Describe &amp; Itemize on tab "Itemization 32")</t>
  </si>
  <si>
    <t>Other Disbursements (Describe &amp; Itemize on tab "Itemization 32")</t>
  </si>
  <si>
    <t>AQ22 Date (If AQ22 = X, DATE)</t>
  </si>
  <si>
    <t>AQ22</t>
  </si>
  <si>
    <t>AQ23</t>
  </si>
  <si>
    <t>(Ex: 00/00/0000)</t>
  </si>
  <si>
    <t>Insurance coverage in effect paid with Federal funds during the fiscal year:</t>
  </si>
  <si>
    <r>
      <t>Note 1:  Basis of Presentation</t>
    </r>
    <r>
      <rPr>
        <b/>
        <vertAlign val="superscript"/>
        <sz val="9"/>
        <rFont val="Arial"/>
        <family val="2"/>
      </rPr>
      <t>5</t>
    </r>
  </si>
  <si>
    <r>
      <t xml:space="preserve">Of the federal expenditures presented in the schedule, </t>
    </r>
    <r>
      <rPr>
        <b/>
        <sz val="9"/>
        <rFont val="Arial"/>
        <family val="2"/>
      </rPr>
      <t>[Entity #XYZ]</t>
    </r>
    <r>
      <rPr>
        <sz val="9"/>
        <rFont val="Arial"/>
        <family val="2"/>
      </rPr>
      <t xml:space="preserve"> provided federal awards to subrecipients as follows:</t>
    </r>
  </si>
  <si>
    <r>
      <t xml:space="preserve">The following amounts were expended in the form of non-cash assistance by </t>
    </r>
    <r>
      <rPr>
        <b/>
        <sz val="9"/>
        <rFont val="Arial"/>
        <family val="2"/>
      </rPr>
      <t>[Entity #XYZ]</t>
    </r>
    <r>
      <rPr>
        <sz val="9"/>
        <rFont val="Arial"/>
        <family val="2"/>
      </rPr>
      <t xml:space="preserve"> and </t>
    </r>
    <r>
      <rPr>
        <b/>
        <sz val="9"/>
        <rFont val="Arial"/>
        <family val="2"/>
      </rPr>
      <t>are/are not</t>
    </r>
    <r>
      <rPr>
        <sz val="9"/>
        <rFont val="Arial"/>
        <family val="2"/>
      </rPr>
      <t xml:space="preserve"> included in the Schedule of Expenditures of Federal Awards:</t>
    </r>
  </si>
  <si>
    <t>Revenue Adjustments (C231 thru J258)</t>
  </si>
  <si>
    <t>Total Payments to Other Govt Units (In-State)</t>
  </si>
  <si>
    <t>Total Payments to Other Govt Units -Transfers (In-State)</t>
  </si>
  <si>
    <t>Total Payments to Other Govt Units</t>
  </si>
  <si>
    <t>Total Payments to Other Govt Units -Tuition                (In State)</t>
  </si>
  <si>
    <t>Payments for Adult/Continuing Ed Programs-Transfers</t>
  </si>
  <si>
    <t>Payments to Other Govt Units (Out-of-State)</t>
  </si>
  <si>
    <t>Net Operating Expense for Tuition Computation (Line 76 minus Line 175)</t>
  </si>
  <si>
    <t>Total Deductions for PCTC Computation  Line 83 through Line 173</t>
  </si>
  <si>
    <t>Total Allowance for PCTC Computation (Line 176 minus Line 177)</t>
  </si>
  <si>
    <t>Estimated OEPP  (Line 76 divided by Line 77)</t>
  </si>
  <si>
    <r>
      <t xml:space="preserve">Tax Year </t>
    </r>
    <r>
      <rPr>
        <b/>
        <u/>
        <sz val="8"/>
        <rFont val="Arial"/>
        <family val="2"/>
      </rPr>
      <t>2015</t>
    </r>
  </si>
  <si>
    <t>Fund Balances - July 1, 2015</t>
  </si>
  <si>
    <t>Fund Balances - June 30, 2016</t>
  </si>
  <si>
    <t>Beginning Balance July 1, 2015</t>
  </si>
  <si>
    <t>Ending Balance June 30, 2016</t>
  </si>
  <si>
    <t>Year Ending June 30, 2016</t>
  </si>
  <si>
    <t>Taxes Received               7-1-15 Thru 6-30-16                          (from 2014 Levy &amp; Prior Levies)  *</t>
  </si>
  <si>
    <t>Taxes Received                      (from the 2015 Levy)</t>
  </si>
  <si>
    <t>Taxes Received                             (from 2014 &amp; Prior Levies)</t>
  </si>
  <si>
    <t xml:space="preserve">Total Estimated Taxes                        (from the 2015 Levy)                            </t>
  </si>
  <si>
    <t>Estimated Taxes Due                             (from the 2015 Levy)</t>
  </si>
  <si>
    <t>Outstanding        Beginning 07/01/15</t>
  </si>
  <si>
    <t>Issued 07/01/15 Through 06/30/16</t>
  </si>
  <si>
    <t>Retired 07/01/15 Through 06/30/16</t>
  </si>
  <si>
    <t>Outstanding          Ending 06/30/16</t>
  </si>
  <si>
    <t>Issued 7/1/15 thru 6/30/16</t>
  </si>
  <si>
    <t>Retired 7/1/15 thru 6/30/16</t>
  </si>
  <si>
    <t>Cash Basis Fund Balance as of July 1, 2015</t>
  </si>
  <si>
    <t>Ending Cash Basis Fund Balance as of June 30, 2016</t>
  </si>
  <si>
    <t>9 Mo ADA from the General State Aid Claimable for 2015-2016 and Payable in 2016-2017 (ISBE 54-33), L12</t>
  </si>
  <si>
    <t>Fiscal Year Ending June 30, 2016</t>
  </si>
  <si>
    <t>Actual Expenditures, Fiscal Year 2016</t>
  </si>
  <si>
    <t>Budgeted Expenditures, Fiscal Year 2017</t>
  </si>
  <si>
    <t xml:space="preserve">I certify that the amounts shown above as "Actual Expenditures, Fiscal Year 2016" agree with the amounts on the district's Annual Financial Report for Fiscal Year 2016.  </t>
  </si>
  <si>
    <t xml:space="preserve">I also certify that the amounts shown above as "Budgeted Expenditures, Fiscal Year 2017" agree with the amounts on the budget adopted by the Board of Education. </t>
  </si>
  <si>
    <t>Percent Increase (Decrease) for FY2017 (Budgeted) over FY2016 (Actual)</t>
  </si>
  <si>
    <t>SD/JA16</t>
  </si>
  <si>
    <r>
      <t xml:space="preserve">Instructions: </t>
    </r>
    <r>
      <rPr>
        <i/>
        <sz val="8"/>
        <rFont val="Arial"/>
        <family val="2"/>
      </rPr>
      <t xml:space="preserve"> If the Annual Financial Report (AFR) reflects that a "deficit reduction plan" is required as calculated below, then the school district is to complete the "deficit reduction plan" in the annual budget and submit the plan to Illinois State Board of Education (ISBE) within 30 days after accepting the audit report.  This may require the FY2017 annual budget to be amended to include a "deficit reduction plan" and narrative.  </t>
    </r>
  </si>
  <si>
    <t>Fund Balance - June 30, 2016</t>
  </si>
  <si>
    <t>7/1/15-6/30/16</t>
  </si>
  <si>
    <t>2016-</t>
  </si>
  <si>
    <t>RESTRICTED GRANTS-IN-AID (3100 - 3900)</t>
  </si>
  <si>
    <t>UNRESTRICTED GRANTS-IN-AID (3001-3099)</t>
  </si>
  <si>
    <t>UNRESTRICTED GRANTS-IN-AID RECEIVED DIRECTLY FROM FEDERAL GOVT (4001-4009)</t>
  </si>
  <si>
    <t>RESTRICTED GRANTS-IN-AID RECEIVED DIRECTLY FROM FEDERAL                  GOVT  (4045-4090)</t>
  </si>
  <si>
    <t>RESTRICTED GRANTS-IN-AID RECEIVED FROM FEDERAL GOVT THRU             THE STATE (4100-4999)</t>
  </si>
  <si>
    <t>[Please insert files above]</t>
  </si>
  <si>
    <t>Due to ROE on Friday, October 14th</t>
  </si>
  <si>
    <t>Due to ISBE on Tuesday, November 15th</t>
  </si>
  <si>
    <t>ASSETS                                                                                                                    (Enter Whole Dollars)</t>
  </si>
  <si>
    <r>
      <rPr>
        <b/>
        <sz val="10"/>
        <rFont val="Arial"/>
        <family val="2"/>
      </rPr>
      <t xml:space="preserve">Description       </t>
    </r>
    <r>
      <rPr>
        <b/>
        <sz val="8"/>
        <rFont val="Arial"/>
        <family val="2"/>
      </rPr>
      <t xml:space="preserve">                                                                                                                            (Enter Whole Dollars)</t>
    </r>
  </si>
  <si>
    <r>
      <rPr>
        <b/>
        <sz val="10"/>
        <rFont val="Arial"/>
        <family val="2"/>
      </rPr>
      <t xml:space="preserve">Description   </t>
    </r>
    <r>
      <rPr>
        <b/>
        <sz val="8"/>
        <rFont val="Arial"/>
        <family val="2"/>
      </rPr>
      <t xml:space="preserve">                                                                                                                                (Enter Whole Dollars)</t>
    </r>
  </si>
  <si>
    <r>
      <rPr>
        <b/>
        <sz val="10"/>
        <rFont val="Arial"/>
        <family val="2"/>
      </rPr>
      <t xml:space="preserve">Description </t>
    </r>
    <r>
      <rPr>
        <b/>
        <sz val="8"/>
        <rFont val="Arial"/>
        <family val="2"/>
      </rPr>
      <t xml:space="preserve">                                                                                                 (Enter Whole Dollars)</t>
    </r>
  </si>
  <si>
    <r>
      <rPr>
        <b/>
        <sz val="10"/>
        <rFont val="Arial"/>
        <family val="2"/>
      </rPr>
      <t>Description</t>
    </r>
    <r>
      <rPr>
        <b/>
        <sz val="8"/>
        <rFont val="Arial"/>
        <family val="2"/>
      </rPr>
      <t xml:space="preserve">                                                                                                                          (Enter Whole Dollars)</t>
    </r>
  </si>
  <si>
    <r>
      <rPr>
        <b/>
        <sz val="10"/>
        <rFont val="Arial"/>
        <family val="2"/>
      </rPr>
      <t xml:space="preserve">Description of Assets                                                  </t>
    </r>
    <r>
      <rPr>
        <b/>
        <sz val="8"/>
        <rFont val="Arial"/>
        <family val="2"/>
      </rPr>
      <t xml:space="preserve"> (Enter Whole Dollars)</t>
    </r>
  </si>
  <si>
    <t>Less:  Deletions   2015-2016</t>
  </si>
  <si>
    <t xml:space="preserve">Add:  Depreciation Allowable                 2015-2016          </t>
  </si>
  <si>
    <t>Less:  Depreciation Deletions                 2015-2016</t>
  </si>
  <si>
    <t>Add:                     Additions           2015-2016</t>
  </si>
  <si>
    <t>ESTIMATED OPERATING EXPENSE PER PUPIL (OEPP)/PER CAPITA TUITION CHARGE (PCTC) COMPUTATIONS (2015-2016)</t>
  </si>
  <si>
    <t xml:space="preserve">9 Month ADA (from the GSA Claimable for 2015-2016 Payable in 2016-2017 (ISBE form 54-33, Line 12)) </t>
  </si>
  <si>
    <r>
      <t xml:space="preserve">DEFICIT AFR SUMMARY INFORMATION - Operating Funds Only                                                                                                              </t>
    </r>
    <r>
      <rPr>
        <i/>
        <sz val="9"/>
        <rFont val="Arial"/>
        <family val="2"/>
      </rPr>
      <t xml:space="preserve">                         (All AFR pages must be completed to generate the following calculation)</t>
    </r>
  </si>
  <si>
    <t>DEFICIT ANNUAL FINANCIAL REPORT (AFR) SUMMARY INFORMATION                                                                                                                                                                                        New Provisions in the School Code, Section 17-1 (105 ILCS 5/17-1)</t>
  </si>
  <si>
    <t>TRANSPORTATION FUND (40)</t>
  </si>
  <si>
    <t>EDUCATIONAL                   FUND (10)</t>
  </si>
  <si>
    <t>OPERATIONS &amp; MAINTENANCE                 FUND (20)</t>
  </si>
  <si>
    <t>WORKING CASH                FUND (70)</t>
  </si>
  <si>
    <r>
      <t>Other Support Services - Pupils</t>
    </r>
    <r>
      <rPr>
        <i/>
        <sz val="8"/>
        <rFont val="Arial"/>
        <family val="2"/>
      </rPr>
      <t xml:space="preserve"> (Describe &amp; Itemize)</t>
    </r>
  </si>
  <si>
    <t>LOCAL SOURCES</t>
  </si>
  <si>
    <t>FLOW-THROUGH RECEIPTS/REVENUES FROM ONE DISTRICT TO ANOTHER DISTRICT</t>
  </si>
  <si>
    <t>STATE SOURCES</t>
  </si>
  <si>
    <t>FEDERAL SOURCES</t>
  </si>
  <si>
    <r>
      <rPr>
        <b/>
        <sz val="9"/>
        <rFont val="Arial"/>
        <family val="2"/>
      </rPr>
      <t xml:space="preserve">Description       </t>
    </r>
    <r>
      <rPr>
        <b/>
        <sz val="10"/>
        <rFont val="Arial"/>
        <family val="2"/>
      </rPr>
      <t xml:space="preserve">                   </t>
    </r>
    <r>
      <rPr>
        <b/>
        <sz val="8"/>
        <rFont val="Arial"/>
        <family val="2"/>
      </rPr>
      <t xml:space="preserve">                                                                                                         (Enter Whole Dollars)</t>
    </r>
  </si>
  <si>
    <t>explanations are included for all checked items at the bottom of page 2.</t>
  </si>
  <si>
    <t xml:space="preserve">All audit questions on page 2 are answered appropriatly by checking all that apply. This page must also be certified with the signature of the CPA firm.  Comments and </t>
  </si>
  <si>
    <t>All entries were entered to the nearest whole dollar amount.</t>
  </si>
  <si>
    <t xml:space="preserve">Information, page 3 and by the timing of mandated categorical payments.  Final score </t>
  </si>
  <si>
    <t xml:space="preserve">will be calculated by ISBE. </t>
  </si>
  <si>
    <t xml:space="preserve">         </t>
  </si>
  <si>
    <t>Date</t>
  </si>
  <si>
    <t>Contact Telephone Number</t>
  </si>
  <si>
    <t>Contact Name</t>
  </si>
  <si>
    <t>The district is unable to waive the limitation by board action and will be requesting a waiver from the General Assembly pursuant to the procedures in Chapter 105 ILCS 5/2-3.25g.  Waiver applications must be postmarked by August 12, 2016 to ensure inclusion in the Fall 2016 report, postmarked by January 13, 2017 to ensure inclusion in the Spring 2017 report, or postmarked by August 11, 2017 to ensure inclusion in the Fall 2017 report.  Information on the waiver process can be found at www.isbe.net/isbewaivers/default.htm.</t>
  </si>
  <si>
    <t xml:space="preserve">In FY2016, identify those late payments recorded as Intergovermental Receivables, Other Recievables, or Deferred Revenue &amp; Other Current Liabilities or Direct Receipts/Revenue. </t>
  </si>
  <si>
    <t>Estimated 2017 Financial Profile Designation:</t>
  </si>
  <si>
    <t xml:space="preserve">At least one of the following forms was filed with ISBE late: The FY15 AFR (ISBE FORM 50-35), FY15 Annual Statement of Affairs (ISBE Form 50-37) </t>
  </si>
  <si>
    <t>and FY16 Budget (ISBE FORM 50-36).  Explain in the comments box below.</t>
  </si>
  <si>
    <t>Single Audit Status:</t>
  </si>
  <si>
    <t>Is all Single Audit Information completed and attached?</t>
  </si>
  <si>
    <r>
      <t xml:space="preserve">THE FOLLOWING INFORMATION </t>
    </r>
    <r>
      <rPr>
        <b/>
        <u/>
        <sz val="8"/>
        <rFont val="Arial"/>
        <family val="2"/>
      </rPr>
      <t>MUST</t>
    </r>
    <r>
      <rPr>
        <b/>
        <sz val="8"/>
        <rFont val="Arial"/>
        <family val="2"/>
      </rPr>
      <t xml:space="preserve"> BE INCLUDED IN THE SINGLE AUDIT REPORT:</t>
    </r>
  </si>
  <si>
    <r>
      <t xml:space="preserve">  Financial Statements </t>
    </r>
    <r>
      <rPr>
        <u/>
        <sz val="8"/>
        <rFont val="Arial"/>
        <family val="2"/>
      </rPr>
      <t>including footnotes</t>
    </r>
    <r>
      <rPr>
        <sz val="8"/>
        <rFont val="Arial"/>
        <family val="2"/>
      </rPr>
      <t xml:space="preserve">  Title 2 CFR §200.510 (a)  </t>
    </r>
  </si>
  <si>
    <r>
      <t xml:space="preserve">  Schedule of Expenditures of Federal Awards </t>
    </r>
    <r>
      <rPr>
        <u/>
        <sz val="8"/>
        <rFont val="Arial"/>
        <family val="2"/>
      </rPr>
      <t>including footnotes</t>
    </r>
    <r>
      <rPr>
        <sz val="8"/>
        <rFont val="Arial"/>
        <family val="2"/>
      </rPr>
      <t xml:space="preserve">  Title 2 CFR §200.510 (b)</t>
    </r>
  </si>
  <si>
    <t xml:space="preserve">  Independent Auditor's Report  Title 2 CFR §200.515 (a)</t>
  </si>
  <si>
    <r>
      <t xml:space="preserve">  an Audit of Financial Statements Performed in Accordance with </t>
    </r>
    <r>
      <rPr>
        <i/>
        <sz val="8"/>
        <rFont val="Arial"/>
        <family val="2"/>
      </rPr>
      <t xml:space="preserve">Government Auditing Standards </t>
    </r>
    <r>
      <rPr>
        <sz val="8"/>
        <rFont val="Arial"/>
        <family val="2"/>
      </rPr>
      <t xml:space="preserve"> Title 2 CFR §200.515 (b)</t>
    </r>
  </si>
  <si>
    <t xml:space="preserve">  and Internal Control over Compliance  Title 2 CFR §200.515 (c )</t>
  </si>
  <si>
    <t xml:space="preserve">  Schedule of Findings and Questioned Costs  Title 2 CFR §200.515 (d) (1) - (3)</t>
  </si>
  <si>
    <t xml:space="preserve">  Summary Schedule of Prior Year Audit Findings  Title 2 CFR §200.511 (b)</t>
  </si>
  <si>
    <t xml:space="preserve">  Corrective Action Plan  Title 2 CFR §200.511 (c)</t>
  </si>
  <si>
    <t xml:space="preserve">  Copy of Federal Data Collection Form  Title 2 CFR §200.512  (b)</t>
  </si>
  <si>
    <t>SINGLE AUDIT INFORMATION CHECKLIST</t>
  </si>
  <si>
    <t xml:space="preserve">The following checklist is OPTIONAL; it is not a required form for completion of Single Audit information.  The purpose of the </t>
  </si>
  <si>
    <t>This is not a complete listing of all Single Audit requirements, but highlights some of the more common errors found during ISBE reviews.</t>
  </si>
  <si>
    <t xml:space="preserve">Correct testing threshold has been entered.  Title 2 CFR §200.518   </t>
  </si>
  <si>
    <r>
      <t>4</t>
    </r>
    <r>
      <rPr>
        <vertAlign val="superscript"/>
        <sz val="8"/>
        <rFont val="Arial"/>
        <family val="2"/>
      </rPr>
      <t xml:space="preserve">      </t>
    </r>
    <r>
      <rPr>
        <sz val="8"/>
        <rFont val="Arial"/>
        <family val="2"/>
      </rPr>
      <t xml:space="preserve">The Uniform Guidance requires that the value of federal awards expended in the form of non-cash assistance, the amount of insurance in effect during the year, and loans or loan guarantees </t>
    </r>
  </si>
  <si>
    <t xml:space="preserve">     outstanding at year end be included in either the schedule or a note to the schedule.  Although it is not required, the Uniform Guidance states that it is preferable to present this information in</t>
  </si>
  <si>
    <r>
      <t xml:space="preserve">The accompanying Schedule of Expenditures of Federal Awards includes the federal grant activity of </t>
    </r>
    <r>
      <rPr>
        <b/>
        <sz val="9"/>
        <rFont val="Arial"/>
        <family val="2"/>
      </rPr>
      <t>[Entity #XYZ]</t>
    </r>
    <r>
      <rPr>
        <sz val="9"/>
        <rFont val="Arial"/>
        <family val="2"/>
      </rPr>
      <t xml:space="preserve"> and is presented on the </t>
    </r>
    <r>
      <rPr>
        <b/>
        <sz val="9"/>
        <rFont val="Arial"/>
        <family val="2"/>
      </rPr>
      <t>[Identify Basis of Accounting]</t>
    </r>
    <r>
      <rPr>
        <sz val="9"/>
        <rFont val="Arial"/>
        <family val="2"/>
      </rPr>
      <t>.  The information in this schedule is presented in accordance with the requirements of the Office of Management and Budget Uniform Administrative Requirements, Cost Principles, and Audit Requirements for Federal Awards.  Therefore, some amounts presented in this schedule may differ from amounts presented in, or used in the preparation of, the [</t>
    </r>
    <r>
      <rPr>
        <b/>
        <sz val="9"/>
        <rFont val="Arial"/>
        <family val="2"/>
      </rPr>
      <t>General-Purpose or Basic</t>
    </r>
    <r>
      <rPr>
        <sz val="9"/>
        <rFont val="Arial"/>
        <family val="2"/>
      </rPr>
      <t>] financial statements.</t>
    </r>
  </si>
  <si>
    <t>This note is included to meet the Uniform Guidance requirement that the schedule include notes that describe the significant accounting policies used in preparing the schedule.</t>
  </si>
  <si>
    <t xml:space="preserve">    sequence of findings.  For example, findings identified and reported in the audit of fiscal year 2016 would be assigned a reference </t>
  </si>
  <si>
    <t xml:space="preserve">    number of 2016-001, 2016-002, etc.  The sheet is formatted so that only the number need be entered (1, 2, etc.).</t>
  </si>
  <si>
    <r>
      <t xml:space="preserve">[If there are no prior year audit findings, please submit schedule and indicate </t>
    </r>
    <r>
      <rPr>
        <b/>
        <sz val="9"/>
        <rFont val="Arial"/>
        <family val="2"/>
      </rPr>
      <t>NONE</t>
    </r>
    <r>
      <rPr>
        <sz val="9"/>
        <rFont val="Arial"/>
        <family val="2"/>
      </rPr>
      <t>]</t>
    </r>
  </si>
  <si>
    <t>IL License Number (9 digit):</t>
  </si>
  <si>
    <t>ADMINISTRATIVE AGENT IF JOINT AGREEMENT (as applicable)</t>
  </si>
  <si>
    <t>(Street and/or P.O. Box, City, State, Zip Code)</t>
  </si>
  <si>
    <t>ADDRESS OF AUDITED ENTITY</t>
  </si>
  <si>
    <t>IL</t>
  </si>
  <si>
    <t>E-MAIL ADDRESS:</t>
  </si>
  <si>
    <t xml:space="preserve">   Revenues 9-14, Line 271</t>
  </si>
  <si>
    <t>Single Audit Section</t>
  </si>
  <si>
    <t>Single Audit Cover - CAP</t>
  </si>
  <si>
    <t>Single Audit Act</t>
  </si>
  <si>
    <t>Are Federal expenditures greater than $750,000?</t>
  </si>
  <si>
    <t>PART B - FINANCIAL DIFFICULTIES/CERTIFICATION Criteria pursuant to Section 1A-8 of the School Code [105 ILCS 5/1A-8]</t>
  </si>
  <si>
    <t>The Single Audit related documents must be completed and attached.</t>
  </si>
  <si>
    <t>Is all Single Audit information completed and enclosed?</t>
  </si>
  <si>
    <t>Are Federal Expenditures greater than $750,000?</t>
  </si>
  <si>
    <t xml:space="preserve">   Insurance</t>
  </si>
  <si>
    <t xml:space="preserve">   Investment Pools</t>
  </si>
  <si>
    <t xml:space="preserve">   Legal Services</t>
  </si>
  <si>
    <t xml:space="preserve">   Maintenance Services</t>
  </si>
  <si>
    <t xml:space="preserve">   Personnel Recruitment</t>
  </si>
  <si>
    <t xml:space="preserve">   Professional Development</t>
  </si>
  <si>
    <t xml:space="preserve">   Shared Personnel</t>
  </si>
  <si>
    <t xml:space="preserve">   Special Education Cooperatives</t>
  </si>
  <si>
    <t xml:space="preserve">   STEM (science, technology, engineering and math) Program Offerings</t>
  </si>
  <si>
    <t xml:space="preserve">   Supply &amp; Equipment Purchasing</t>
  </si>
  <si>
    <t xml:space="preserve">   Technology Services</t>
  </si>
  <si>
    <t xml:space="preserve">   Transportation</t>
  </si>
  <si>
    <t xml:space="preserve">   Vocational Education Cooperatives</t>
  </si>
  <si>
    <t xml:space="preserve">   All Other Joint/Cooperative Agreements</t>
  </si>
  <si>
    <t xml:space="preserve">   Other</t>
  </si>
  <si>
    <t xml:space="preserve">Indicate with an (X) If Deficit Reduction Plan Is Required in the Budget   </t>
  </si>
  <si>
    <r>
      <t xml:space="preserve">Value of Commodities Received for Fiscal Year 2016 </t>
    </r>
    <r>
      <rPr>
        <i/>
        <sz val="8"/>
        <rFont val="Arial"/>
        <family val="2"/>
      </rPr>
      <t>(Include the value of commodities when determining if a Single Audit is required)</t>
    </r>
    <r>
      <rPr>
        <sz val="7"/>
        <rFont val="Arial"/>
        <family val="2"/>
      </rPr>
      <t>.</t>
    </r>
  </si>
  <si>
    <t>Are Federal Expenditures greater than $750,000? (1 YES, 2 NO)</t>
  </si>
  <si>
    <t>Is all Single Audit Information completed and attached? (1 YES, 2 NO)</t>
  </si>
  <si>
    <t>Outstanding Beginning 07/1/15</t>
  </si>
  <si>
    <t>Outstanding Ending 6/30/16</t>
  </si>
  <si>
    <t>Cost                     Beginning 7/1/15</t>
  </si>
  <si>
    <t>Cost Ending                      6/30/16</t>
  </si>
  <si>
    <t xml:space="preserve">   Accumulated       Depreciation Beginning               7/1/15</t>
  </si>
  <si>
    <t>Accumulated Depreciation Ending              6/30/16</t>
  </si>
  <si>
    <t>Ending Balance Undepreciated           6/30/16</t>
  </si>
  <si>
    <t>Total Estimated PCTC (Line 178 divided by Line 179)</t>
  </si>
  <si>
    <t>*   $</t>
  </si>
  <si>
    <t xml:space="preserve">Complete the following for attempts to improve fiscal efficiency through shared services or outsourcing in the prior, current and next fiscal years. </t>
  </si>
  <si>
    <r>
      <t>Note 2:  Indirect Facilities &amp; Administration costs</t>
    </r>
    <r>
      <rPr>
        <b/>
        <vertAlign val="superscript"/>
        <sz val="9"/>
        <rFont val="Arial"/>
        <family val="2"/>
      </rPr>
      <t>6</t>
    </r>
  </si>
  <si>
    <t>Auditee elected to use 10% de minimis cost rate?</t>
  </si>
  <si>
    <t xml:space="preserve"> YES                       </t>
  </si>
  <si>
    <r>
      <t>Note 3:  Subrecipients</t>
    </r>
    <r>
      <rPr>
        <b/>
        <vertAlign val="superscript"/>
        <sz val="9"/>
        <rFont val="Arial"/>
        <family val="2"/>
      </rPr>
      <t>7</t>
    </r>
  </si>
  <si>
    <t>Note 4:  Non-Cash Assistance</t>
  </si>
  <si>
    <t>Note 5:  Other Information</t>
  </si>
  <si>
    <t xml:space="preserve"> • (M) Program was audited as a major program as defined by §200.518.</t>
  </si>
  <si>
    <r>
      <t>3</t>
    </r>
    <r>
      <rPr>
        <sz val="8"/>
        <rFont val="Arial"/>
        <family val="2"/>
      </rPr>
      <t xml:space="preserve">    When awards are received as a subrecipient, the name of the pass-through entity and identifying number assigned by the pass-through entity must be included in the schedule.  §200.510 (b)(2)  </t>
    </r>
  </si>
  <si>
    <t>The Uniform Guidance requires the Schedule of Expenditures of Federal Awards to note whether or not the auditee elected to use the 10% de minimis cost rate as covered in §200.414 Indirect (F&amp;A) costs.  §200.510 (b)(6)</t>
  </si>
  <si>
    <t>The Uniform Guidance requires the Schedule of Expenditures of Federal Awards to include, to the extent practical, an identification of the total amount provided to subrecipients, from each federal program.  Although this example includes the required subrecipient information in the notes to the schedule, the information may be included on the face of the schedule as a separate column or section, if that is preferred by the auditee.  §200.510 (b)(2)</t>
  </si>
  <si>
    <t>•  Noncompliance  noted?</t>
  </si>
  <si>
    <t>accordance with §200.516 (a)?</t>
  </si>
  <si>
    <r>
      <t>13</t>
    </r>
    <r>
      <rPr>
        <sz val="8"/>
        <rFont val="Arial"/>
        <family val="2"/>
      </rPr>
      <t xml:space="preserve">  See §200.521 </t>
    </r>
    <r>
      <rPr>
        <i/>
        <sz val="8"/>
        <rFont val="Arial"/>
        <family val="2"/>
      </rPr>
      <t>Management decision</t>
    </r>
    <r>
      <rPr>
        <sz val="8"/>
        <rFont val="Arial"/>
        <family val="2"/>
      </rPr>
      <t xml:space="preserve"> for additional guidance on reporting management's response.</t>
    </r>
  </si>
  <si>
    <r>
      <t>16</t>
    </r>
    <r>
      <rPr>
        <sz val="8"/>
        <rFont val="Arial"/>
        <family val="2"/>
      </rPr>
      <t xml:space="preserve">  Identify questioned costs as required by §200.516 (a)(3 - 4).</t>
    </r>
  </si>
  <si>
    <r>
      <t>19</t>
    </r>
    <r>
      <rPr>
        <sz val="8"/>
        <rFont val="Arial"/>
        <family val="2"/>
      </rPr>
      <t xml:space="preserve">  Explanation of this schedule - §200.511 (b)</t>
    </r>
  </si>
  <si>
    <r>
      <t>21</t>
    </r>
    <r>
      <rPr>
        <sz val="8"/>
        <rFont val="Arial"/>
        <family val="2"/>
      </rPr>
      <t xml:space="preserve">  Explanation of this schedule - §200.511 ( c)</t>
    </r>
  </si>
  <si>
    <r>
      <t xml:space="preserve">Federal Grantor/Pass-Through Grantor/Subrecipients </t>
    </r>
    <r>
      <rPr>
        <b/>
        <sz val="12"/>
        <rFont val="Arial"/>
        <family val="2"/>
      </rPr>
      <t>*</t>
    </r>
  </si>
  <si>
    <t xml:space="preserve"> * NEW -  Also include the total amount provided to subrecipients from each Federal program.  §200.510 (b)(4).</t>
  </si>
  <si>
    <t>End 2016</t>
  </si>
  <si>
    <t xml:space="preserve">   ISBE Form SD50-35/JA50-60 (05/16, Revised 7/1/2016)</t>
  </si>
  <si>
    <t>X</t>
  </si>
  <si>
    <t>Cook</t>
  </si>
  <si>
    <t>1750 Plainfield Road</t>
  </si>
  <si>
    <t>LaGrange Highlands</t>
  </si>
  <si>
    <t>edeporter@district106.net</t>
  </si>
  <si>
    <t>Lauterbach &amp; Amen LLP</t>
  </si>
  <si>
    <t>Matt Beran</t>
  </si>
  <si>
    <t>27W457 Warrenville Road</t>
  </si>
  <si>
    <t>Warrenville</t>
  </si>
  <si>
    <t>630-393-1483</t>
  </si>
  <si>
    <t>630-393-2516</t>
  </si>
  <si>
    <t>065-033233</t>
  </si>
  <si>
    <t>mberan@lauterbachamen.com</t>
  </si>
  <si>
    <t>Patricia Viniard</t>
  </si>
  <si>
    <t>pviniard@district106.net</t>
  </si>
  <si>
    <t>708-246-3085</t>
  </si>
  <si>
    <t>708-246-0220</t>
  </si>
  <si>
    <t>General Obligation- Series 2003</t>
  </si>
  <si>
    <t>Page 10, Row 81 Other District/School Activity Revenue - Gym suits, Cap gown</t>
  </si>
  <si>
    <t>Page 11, Row 107 Other Local Revenues - Yearbooks, PTC, other misc. revenue</t>
  </si>
  <si>
    <t>Page 12, Row 171 Other Restricted Revenue from State Sources - State Library Grant</t>
  </si>
  <si>
    <t>DS Fund - Page 18, Row 165 Debt Services - Other - Bond Fees</t>
  </si>
  <si>
    <t>Outsourced - Bucks Services Incorporated</t>
  </si>
  <si>
    <t>Coop-  Educational Benefit Consultants</t>
  </si>
  <si>
    <t>Gas-Vanguard Energy Services,Electric-MidAmerican Energy</t>
  </si>
  <si>
    <t>Food Service Professionals</t>
  </si>
  <si>
    <t>Vogel Home and Lawn Care</t>
  </si>
  <si>
    <t>Coop- Collective Liability Insurance Coop.</t>
  </si>
  <si>
    <t xml:space="preserve">Lyons Township School Treasurer </t>
  </si>
  <si>
    <t>LaGrange Area Dept. of Special Education</t>
  </si>
  <si>
    <t>First Student and Grand Prairie Transit (Special Educ)</t>
  </si>
  <si>
    <t>Franczek Radelet</t>
  </si>
  <si>
    <t>LaGrange Highlands SD 106</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</si>
</sst>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5" formatCode="&quot;$&quot;#,##0_);\(&quot;$&quot;#,##0\)"/>
    <numFmt numFmtId="8" formatCode="&quot;$&quot;#,##0.00_);[Red]\(&quot;$&quot;#,##0.00\)"/>
    <numFmt numFmtId="42" formatCode="_(&quot;$&quot;* #,##0_);_(&quot;$&quot;* \(#,##0\);_(&quot;$&quot;* &quot;-&quot;_);_(@_)"/>
    <numFmt numFmtId="41" formatCode="_(* #,##0_);_(* \(#,##0\);_(* &quot;-&quot;_);_(@_)"/>
    <numFmt numFmtId="43" formatCode="_(* #,##0.00_);_(* \(#,##0.00\);_(* &quot;-&quot;??_);_(@_)"/>
    <numFmt numFmtId="164" formatCode="0."/>
    <numFmt numFmtId="165" formatCode="00\-000\-0000\-00"/>
    <numFmt numFmtId="166" formatCode="##\-###\-####\-##"/>
    <numFmt numFmtId="167" formatCode=";;;"/>
    <numFmt numFmtId="168" formatCode="0.0000"/>
    <numFmt numFmtId="169" formatCode="0.000"/>
    <numFmt numFmtId="170" formatCode="&quot;$&quot;#,##0.00"/>
    <numFmt numFmtId="171" formatCode="[$-409]mmmm\ d\,\ yyyy;@"/>
    <numFmt numFmtId="172" formatCode="0.00;[Red]0.00"/>
    <numFmt numFmtId="173" formatCode="0.00_);\(0.00\)"/>
    <numFmt numFmtId="174" formatCode="0#\-###\-####\-##"/>
    <numFmt numFmtId="175" formatCode="#,##0.000_);[Red]\(#,##0.000\)"/>
    <numFmt numFmtId="176" formatCode="0.000000"/>
    <numFmt numFmtId="177" formatCode="mm/dd/yy;@"/>
    <numFmt numFmtId="178" formatCode="00#"/>
    <numFmt numFmtId="179" formatCode="\20\1\4\-00#"/>
  </numFmts>
  <fonts count="115" x14ac:knownFonts="1">
    <font>
      <sz val="10"/>
      <name val="Arial"/>
    </font>
    <font>
      <sz val="11"/>
      <color theme="1"/>
      <name val="Calibri"/>
      <family val="2"/>
      <scheme val="minor"/>
    </font>
    <font>
      <sz val="10"/>
      <name val="Arial"/>
      <family val="2"/>
    </font>
    <font>
      <sz val="8"/>
      <name val="Arial"/>
      <family val="2"/>
    </font>
    <font>
      <b/>
      <sz val="8"/>
      <name val="Arial"/>
      <family val="2"/>
    </font>
    <font>
      <b/>
      <sz val="10"/>
      <name val="Arial"/>
      <family val="2"/>
    </font>
    <font>
      <b/>
      <sz val="8"/>
      <name val="Arial"/>
      <family val="2"/>
    </font>
    <font>
      <sz val="10"/>
      <name val="Arial"/>
      <family val="2"/>
    </font>
    <font>
      <sz val="8"/>
      <name val="Arial"/>
      <family val="2"/>
    </font>
    <font>
      <sz val="9"/>
      <name val="Arial"/>
      <family val="2"/>
    </font>
    <font>
      <i/>
      <sz val="8"/>
      <name val="Arial"/>
      <family val="2"/>
    </font>
    <font>
      <sz val="10"/>
      <name val="MS Sans Serif"/>
      <family val="2"/>
    </font>
    <font>
      <i/>
      <sz val="9"/>
      <name val="Arial"/>
      <family val="2"/>
    </font>
    <font>
      <sz val="9"/>
      <name val="Arial"/>
      <family val="2"/>
    </font>
    <font>
      <b/>
      <sz val="9"/>
      <name val="Arial"/>
      <family val="2"/>
    </font>
    <font>
      <b/>
      <sz val="9"/>
      <name val="Arial"/>
      <family val="2"/>
    </font>
    <font>
      <sz val="7"/>
      <name val="Arial"/>
      <family val="2"/>
    </font>
    <font>
      <b/>
      <u/>
      <sz val="9"/>
      <name val="Arial"/>
      <family val="2"/>
    </font>
    <font>
      <b/>
      <sz val="7"/>
      <name val="Arial"/>
      <family val="2"/>
    </font>
    <font>
      <strike/>
      <sz val="10"/>
      <name val="Arial"/>
      <family val="2"/>
    </font>
    <font>
      <b/>
      <i/>
      <sz val="9"/>
      <name val="Arial"/>
      <family val="2"/>
    </font>
    <font>
      <b/>
      <u/>
      <sz val="9"/>
      <name val="Arial"/>
      <family val="2"/>
    </font>
    <font>
      <u/>
      <sz val="9"/>
      <name val="Arial"/>
      <family val="2"/>
    </font>
    <font>
      <b/>
      <u/>
      <sz val="8"/>
      <name val="Arial"/>
      <family val="2"/>
    </font>
    <font>
      <vertAlign val="superscript"/>
      <sz val="9"/>
      <name val="Arial"/>
      <family val="2"/>
    </font>
    <font>
      <b/>
      <i/>
      <sz val="10"/>
      <name val="Arial"/>
      <family val="2"/>
    </font>
    <font>
      <b/>
      <i/>
      <u/>
      <sz val="9"/>
      <name val="Arial"/>
      <family val="2"/>
    </font>
    <font>
      <b/>
      <sz val="9"/>
      <color indexed="10"/>
      <name val="Arial"/>
      <family val="2"/>
    </font>
    <font>
      <b/>
      <i/>
      <sz val="8"/>
      <name val="Arial"/>
      <family val="2"/>
    </font>
    <font>
      <b/>
      <u/>
      <sz val="8"/>
      <name val="Arial"/>
      <family val="2"/>
    </font>
    <font>
      <i/>
      <u/>
      <sz val="9"/>
      <color indexed="10"/>
      <name val="Arial"/>
      <family val="2"/>
    </font>
    <font>
      <sz val="12"/>
      <name val="Arial"/>
      <family val="2"/>
    </font>
    <font>
      <i/>
      <sz val="10"/>
      <name val="Arial"/>
      <family val="2"/>
    </font>
    <font>
      <b/>
      <sz val="12"/>
      <name val="Arial"/>
      <family val="2"/>
    </font>
    <font>
      <sz val="12"/>
      <name val="Arial"/>
      <family val="2"/>
    </font>
    <font>
      <sz val="7"/>
      <name val="Arial"/>
      <family val="2"/>
    </font>
    <font>
      <u/>
      <sz val="10"/>
      <color indexed="12"/>
      <name val="Arial"/>
      <family val="2"/>
    </font>
    <font>
      <vertAlign val="superscript"/>
      <sz val="10"/>
      <name val="Arial"/>
      <family val="2"/>
    </font>
    <font>
      <b/>
      <vertAlign val="superscript"/>
      <sz val="10"/>
      <name val="Arial"/>
      <family val="2"/>
    </font>
    <font>
      <vertAlign val="superscript"/>
      <sz val="10"/>
      <name val="Arial"/>
      <family val="2"/>
    </font>
    <font>
      <u val="double"/>
      <sz val="8"/>
      <name val="Arial"/>
      <family val="2"/>
    </font>
    <font>
      <u/>
      <vertAlign val="superscript"/>
      <sz val="9"/>
      <name val="Arial"/>
      <family val="2"/>
    </font>
    <font>
      <sz val="26"/>
      <color indexed="22"/>
      <name val="Arial"/>
      <family val="2"/>
    </font>
    <font>
      <b/>
      <sz val="10"/>
      <color indexed="55"/>
      <name val="Arial"/>
      <family val="2"/>
    </font>
    <font>
      <i/>
      <u/>
      <sz val="8"/>
      <name val="Arial"/>
      <family val="2"/>
    </font>
    <font>
      <u/>
      <sz val="8"/>
      <color indexed="12"/>
      <name val="Arial"/>
      <family val="2"/>
    </font>
    <font>
      <b/>
      <sz val="11"/>
      <name val="Arial"/>
      <family val="2"/>
    </font>
    <font>
      <b/>
      <u/>
      <sz val="10"/>
      <name val="Arial"/>
      <family val="2"/>
    </font>
    <font>
      <u/>
      <sz val="9"/>
      <color indexed="12"/>
      <name val="Arial"/>
      <family val="2"/>
    </font>
    <font>
      <u/>
      <sz val="10"/>
      <name val="Arial"/>
      <family val="2"/>
    </font>
    <font>
      <b/>
      <sz val="9"/>
      <color indexed="56"/>
      <name val="Arial"/>
      <family val="2"/>
    </font>
    <font>
      <i/>
      <sz val="9"/>
      <name val="Arial"/>
      <family val="2"/>
    </font>
    <font>
      <b/>
      <sz val="9"/>
      <color indexed="12"/>
      <name val="Arial"/>
      <family val="2"/>
    </font>
    <font>
      <sz val="9"/>
      <color indexed="12"/>
      <name val="Arial"/>
      <family val="2"/>
    </font>
    <font>
      <b/>
      <sz val="8"/>
      <color indexed="10"/>
      <name val="Arial"/>
      <family val="2"/>
    </font>
    <font>
      <sz val="8"/>
      <color indexed="81"/>
      <name val="Arial"/>
      <family val="2"/>
    </font>
    <font>
      <b/>
      <u/>
      <sz val="11"/>
      <color indexed="12"/>
      <name val="Arial"/>
      <family val="2"/>
    </font>
    <font>
      <sz val="9"/>
      <color indexed="56"/>
      <name val="Arial"/>
      <family val="2"/>
    </font>
    <font>
      <i/>
      <sz val="9"/>
      <color indexed="55"/>
      <name val="Arial"/>
      <family val="2"/>
    </font>
    <font>
      <b/>
      <i/>
      <u/>
      <sz val="8"/>
      <name val="Arial"/>
      <family val="2"/>
    </font>
    <font>
      <u/>
      <sz val="9"/>
      <name val="Arial"/>
      <family val="2"/>
    </font>
    <font>
      <i/>
      <sz val="8"/>
      <color indexed="12"/>
      <name val="Arial"/>
      <family val="2"/>
    </font>
    <font>
      <u/>
      <sz val="9"/>
      <color indexed="12"/>
      <name val="Arial"/>
      <family val="2"/>
    </font>
    <font>
      <sz val="8"/>
      <color indexed="12"/>
      <name val="Arial"/>
      <family val="2"/>
    </font>
    <font>
      <sz val="8"/>
      <color indexed="42"/>
      <name val="Arial"/>
      <family val="2"/>
    </font>
    <font>
      <sz val="10"/>
      <color indexed="22"/>
      <name val="Arial"/>
      <family val="2"/>
    </font>
    <font>
      <sz val="16"/>
      <name val="Wingdings"/>
      <charset val="2"/>
    </font>
    <font>
      <b/>
      <i/>
      <sz val="9"/>
      <color indexed="12"/>
      <name val="Arial"/>
      <family val="2"/>
    </font>
    <font>
      <i/>
      <vertAlign val="superscript"/>
      <sz val="8"/>
      <name val="Arial"/>
      <family val="2"/>
    </font>
    <font>
      <b/>
      <vertAlign val="superscript"/>
      <sz val="8"/>
      <name val="Arial"/>
      <family val="2"/>
    </font>
    <font>
      <b/>
      <i/>
      <sz val="8"/>
      <color indexed="12"/>
      <name val="Arial"/>
      <family val="2"/>
    </font>
    <font>
      <i/>
      <sz val="9"/>
      <color indexed="12"/>
      <name val="Arial"/>
      <family val="2"/>
    </font>
    <font>
      <i/>
      <vertAlign val="superscript"/>
      <sz val="10"/>
      <name val="Arial"/>
      <family val="2"/>
    </font>
    <font>
      <b/>
      <i/>
      <sz val="9"/>
      <name val="Arial"/>
      <family val="2"/>
    </font>
    <font>
      <u/>
      <sz val="8"/>
      <name val="Arial"/>
      <family val="2"/>
    </font>
    <font>
      <b/>
      <vertAlign val="superscript"/>
      <sz val="9"/>
      <name val="Arial"/>
      <family val="2"/>
    </font>
    <font>
      <sz val="8"/>
      <color indexed="81"/>
      <name val="Tahoma"/>
      <family val="2"/>
    </font>
    <font>
      <b/>
      <u/>
      <sz val="11"/>
      <color indexed="10"/>
      <name val="Arial"/>
      <family val="2"/>
    </font>
    <font>
      <u/>
      <sz val="11"/>
      <color indexed="10"/>
      <name val="Arial"/>
      <family val="2"/>
    </font>
    <font>
      <vertAlign val="superscript"/>
      <sz val="10"/>
      <color indexed="81"/>
      <name val="Tahoma"/>
      <family val="2"/>
    </font>
    <font>
      <b/>
      <u/>
      <sz val="9"/>
      <color indexed="12"/>
      <name val="Arial"/>
      <family val="2"/>
    </font>
    <font>
      <b/>
      <i/>
      <u/>
      <sz val="9"/>
      <color indexed="10"/>
      <name val="Arial"/>
      <family val="2"/>
    </font>
    <font>
      <b/>
      <sz val="8"/>
      <color indexed="10"/>
      <name val="Arial"/>
      <family val="2"/>
    </font>
    <font>
      <sz val="10"/>
      <name val="Times New Roman"/>
      <family val="1"/>
    </font>
    <font>
      <vertAlign val="superscript"/>
      <sz val="8"/>
      <name val="Arial"/>
      <family val="2"/>
    </font>
    <font>
      <u/>
      <vertAlign val="superscript"/>
      <sz val="8"/>
      <name val="Arial"/>
      <family val="2"/>
    </font>
    <font>
      <sz val="7"/>
      <name val="Times New Roman"/>
      <family val="1"/>
    </font>
    <font>
      <b/>
      <u/>
      <vertAlign val="superscript"/>
      <sz val="9"/>
      <name val="Arial"/>
      <family val="2"/>
    </font>
    <font>
      <sz val="9"/>
      <color indexed="81"/>
      <name val="Tahoma"/>
      <family val="2"/>
    </font>
    <font>
      <b/>
      <i/>
      <sz val="10"/>
      <color indexed="8"/>
      <name val="Arial"/>
      <family val="2"/>
    </font>
    <font>
      <b/>
      <sz val="10"/>
      <color indexed="8"/>
      <name val="Arial"/>
      <family val="2"/>
    </font>
    <font>
      <b/>
      <i/>
      <sz val="9"/>
      <color indexed="8"/>
      <name val="Arial"/>
      <family val="2"/>
    </font>
    <font>
      <b/>
      <i/>
      <u/>
      <sz val="9"/>
      <color indexed="8"/>
      <name val="Arial"/>
      <family val="2"/>
    </font>
    <font>
      <i/>
      <sz val="8"/>
      <color indexed="10"/>
      <name val="Arial"/>
      <family val="2"/>
    </font>
    <font>
      <sz val="11"/>
      <color theme="1"/>
      <name val="Calibri"/>
      <family val="2"/>
      <scheme val="minor"/>
    </font>
    <font>
      <b/>
      <sz val="8"/>
      <color theme="0"/>
      <name val="Arial"/>
      <family val="2"/>
    </font>
    <font>
      <b/>
      <sz val="8"/>
      <color theme="1"/>
      <name val="Arial"/>
      <family val="2"/>
    </font>
    <font>
      <sz val="8"/>
      <color theme="1"/>
      <name val="Arial"/>
      <family val="2"/>
    </font>
    <font>
      <b/>
      <sz val="9"/>
      <color rgb="FF0000FF"/>
      <name val="Arial"/>
      <family val="2"/>
    </font>
    <font>
      <b/>
      <sz val="12"/>
      <color theme="1"/>
      <name val="Arial"/>
      <family val="2"/>
    </font>
    <font>
      <b/>
      <sz val="10"/>
      <color theme="1"/>
      <name val="Arial"/>
      <family val="2"/>
    </font>
    <font>
      <sz val="10"/>
      <color theme="1"/>
      <name val="Arial"/>
      <family val="2"/>
    </font>
    <font>
      <i/>
      <sz val="8"/>
      <color rgb="FFC00000"/>
      <name val="Arial"/>
      <family val="2"/>
    </font>
    <font>
      <b/>
      <sz val="9"/>
      <color theme="1"/>
      <name val="Arial"/>
      <family val="2"/>
    </font>
    <font>
      <b/>
      <sz val="7"/>
      <color theme="1"/>
      <name val="Arial"/>
      <family val="2"/>
    </font>
    <font>
      <u/>
      <sz val="9"/>
      <color rgb="FFFF0000"/>
      <name val="Calibri"/>
      <family val="2"/>
      <scheme val="minor"/>
    </font>
    <font>
      <sz val="9"/>
      <color theme="1"/>
      <name val="Calibri"/>
      <family val="2"/>
      <scheme val="minor"/>
    </font>
    <font>
      <sz val="12"/>
      <color rgb="FFFF0000"/>
      <name val="Arial"/>
      <family val="2"/>
    </font>
    <font>
      <u/>
      <sz val="8"/>
      <color rgb="FFFF0000"/>
      <name val="Times New Roman"/>
      <family val="1"/>
    </font>
    <font>
      <b/>
      <i/>
      <sz val="8"/>
      <color rgb="FFFF0000"/>
      <name val="Arial"/>
      <family val="2"/>
    </font>
    <font>
      <sz val="9"/>
      <color theme="1"/>
      <name val="Arial"/>
      <family val="2"/>
    </font>
    <font>
      <sz val="12"/>
      <color theme="1"/>
      <name val="Calibri"/>
      <family val="2"/>
      <scheme val="minor"/>
    </font>
    <font>
      <b/>
      <sz val="10"/>
      <color rgb="FF0000FF"/>
      <name val="Arial"/>
      <family val="2"/>
    </font>
    <font>
      <b/>
      <i/>
      <u/>
      <sz val="10"/>
      <color rgb="FFFF0000"/>
      <name val="Arial"/>
      <family val="2"/>
    </font>
    <font>
      <sz val="10"/>
      <color theme="0"/>
      <name val="Arial"/>
      <family val="2"/>
    </font>
  </fonts>
  <fills count="24">
    <fill>
      <patternFill patternType="none"/>
    </fill>
    <fill>
      <patternFill patternType="gray125"/>
    </fill>
    <fill>
      <patternFill patternType="solid">
        <fgColor indexed="26"/>
        <bgColor indexed="64"/>
      </patternFill>
    </fill>
    <fill>
      <patternFill patternType="solid">
        <fgColor indexed="32"/>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indexed="14"/>
        <bgColor indexed="64"/>
      </patternFill>
    </fill>
    <fill>
      <patternFill patternType="solid">
        <fgColor indexed="43"/>
        <bgColor indexed="64"/>
      </patternFill>
    </fill>
    <fill>
      <patternFill patternType="solid">
        <fgColor indexed="45"/>
        <bgColor indexed="64"/>
      </patternFill>
    </fill>
    <fill>
      <patternFill patternType="solid">
        <fgColor indexed="13"/>
        <bgColor indexed="64"/>
      </patternFill>
    </fill>
    <fill>
      <patternFill patternType="solid">
        <fgColor indexed="22"/>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59999389629810485"/>
        <bgColor indexed="64"/>
      </patternFill>
    </fill>
    <fill>
      <patternFill patternType="solid">
        <fgColor theme="4"/>
        <bgColor indexed="64"/>
      </patternFill>
    </fill>
    <fill>
      <patternFill patternType="solid">
        <fgColor theme="0" tint="-4.9989318521683403E-2"/>
        <bgColor indexed="64"/>
      </patternFill>
    </fill>
    <fill>
      <patternFill patternType="solid">
        <fgColor rgb="FFFFFF00"/>
        <bgColor indexed="64"/>
      </patternFill>
    </fill>
  </fills>
  <borders count="163">
    <border>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55"/>
      </left>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right/>
      <top/>
      <bottom style="thin">
        <color indexed="55"/>
      </bottom>
      <diagonal/>
    </border>
    <border>
      <left/>
      <right style="thin">
        <color indexed="22"/>
      </right>
      <top style="thin">
        <color indexed="22"/>
      </top>
      <bottom/>
      <diagonal/>
    </border>
    <border>
      <left/>
      <right style="thin">
        <color indexed="22"/>
      </right>
      <top/>
      <bottom style="thin">
        <color indexed="22"/>
      </bottom>
      <diagonal/>
    </border>
    <border>
      <left style="thin">
        <color indexed="22"/>
      </left>
      <right/>
      <top style="thin">
        <color indexed="22"/>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style="thin">
        <color indexed="55"/>
      </top>
      <bottom/>
      <diagonal/>
    </border>
    <border>
      <left/>
      <right/>
      <top style="thin">
        <color indexed="22"/>
      </top>
      <bottom/>
      <diagonal/>
    </border>
    <border>
      <left style="thin">
        <color indexed="22"/>
      </left>
      <right/>
      <top/>
      <bottom/>
      <diagonal/>
    </border>
    <border>
      <left/>
      <right style="thin">
        <color indexed="22"/>
      </right>
      <top/>
      <bottom/>
      <diagonal/>
    </border>
    <border>
      <left style="thin">
        <color indexed="22"/>
      </left>
      <right/>
      <top/>
      <bottom style="thin">
        <color indexed="22"/>
      </bottom>
      <diagonal/>
    </border>
    <border>
      <left/>
      <right/>
      <top/>
      <bottom style="thin">
        <color indexed="22"/>
      </bottom>
      <diagonal/>
    </border>
    <border>
      <left/>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style="double">
        <color indexed="22"/>
      </left>
      <right/>
      <top style="double">
        <color indexed="22"/>
      </top>
      <bottom/>
      <diagonal/>
    </border>
    <border>
      <left/>
      <right/>
      <top style="double">
        <color indexed="22"/>
      </top>
      <bottom/>
      <diagonal/>
    </border>
    <border>
      <left style="double">
        <color indexed="22"/>
      </left>
      <right/>
      <top/>
      <bottom/>
      <diagonal/>
    </border>
    <border>
      <left style="double">
        <color indexed="22"/>
      </left>
      <right/>
      <top/>
      <bottom style="double">
        <color indexed="22"/>
      </bottom>
      <diagonal/>
    </border>
    <border>
      <left/>
      <right/>
      <top/>
      <bottom style="double">
        <color indexed="22"/>
      </bottom>
      <diagonal/>
    </border>
    <border>
      <left/>
      <right/>
      <top style="double">
        <color indexed="55"/>
      </top>
      <bottom/>
      <diagonal/>
    </border>
    <border>
      <left style="thin">
        <color indexed="22"/>
      </left>
      <right style="thin">
        <color indexed="22"/>
      </right>
      <top/>
      <bottom/>
      <diagonal/>
    </border>
    <border>
      <left style="thin">
        <color indexed="22"/>
      </left>
      <right style="thin">
        <color indexed="22"/>
      </right>
      <top style="thin">
        <color indexed="22"/>
      </top>
      <bottom style="double">
        <color indexed="22"/>
      </bottom>
      <diagonal/>
    </border>
    <border>
      <left style="thin">
        <color indexed="22"/>
      </left>
      <right style="thin">
        <color indexed="22"/>
      </right>
      <top style="double">
        <color indexed="22"/>
      </top>
      <bottom/>
      <diagonal/>
    </border>
    <border>
      <left style="thin">
        <color indexed="22"/>
      </left>
      <right style="thin">
        <color indexed="22"/>
      </right>
      <top style="double">
        <color indexed="22"/>
      </top>
      <bottom style="thin">
        <color indexed="22"/>
      </bottom>
      <diagonal/>
    </border>
    <border>
      <left/>
      <right style="thin">
        <color indexed="22"/>
      </right>
      <top style="thin">
        <color indexed="22"/>
      </top>
      <bottom style="double">
        <color indexed="22"/>
      </bottom>
      <diagonal/>
    </border>
    <border>
      <left/>
      <right style="thin">
        <color indexed="22"/>
      </right>
      <top style="double">
        <color indexed="22"/>
      </top>
      <bottom style="thin">
        <color indexed="22"/>
      </bottom>
      <diagonal/>
    </border>
    <border>
      <left style="thin">
        <color indexed="22"/>
      </left>
      <right style="thin">
        <color indexed="22"/>
      </right>
      <top/>
      <bottom style="double">
        <color indexed="22"/>
      </bottom>
      <diagonal/>
    </border>
    <border>
      <left style="thin">
        <color indexed="22"/>
      </left>
      <right style="thin">
        <color indexed="22"/>
      </right>
      <top style="double">
        <color indexed="22"/>
      </top>
      <bottom style="double">
        <color indexed="22"/>
      </bottom>
      <diagonal/>
    </border>
    <border>
      <left/>
      <right/>
      <top style="double">
        <color indexed="22"/>
      </top>
      <bottom style="thin">
        <color indexed="22"/>
      </bottom>
      <diagonal/>
    </border>
    <border>
      <left/>
      <right/>
      <top style="thin">
        <color indexed="22"/>
      </top>
      <bottom style="double">
        <color indexed="22"/>
      </bottom>
      <diagonal/>
    </border>
    <border>
      <left style="thin">
        <color indexed="22"/>
      </left>
      <right/>
      <top style="thin">
        <color indexed="22"/>
      </top>
      <bottom style="double">
        <color indexed="22"/>
      </bottom>
      <diagonal/>
    </border>
    <border>
      <left style="thin">
        <color indexed="22"/>
      </left>
      <right/>
      <top style="double">
        <color indexed="22"/>
      </top>
      <bottom style="double">
        <color indexed="22"/>
      </bottom>
      <diagonal/>
    </border>
    <border>
      <left/>
      <right style="thin">
        <color indexed="22"/>
      </right>
      <top style="double">
        <color indexed="22"/>
      </top>
      <bottom/>
      <diagonal/>
    </border>
    <border>
      <left style="thin">
        <color indexed="22"/>
      </left>
      <right/>
      <top style="double">
        <color indexed="22"/>
      </top>
      <bottom/>
      <diagonal/>
    </border>
    <border>
      <left/>
      <right style="thin">
        <color indexed="55"/>
      </right>
      <top/>
      <bottom/>
      <diagonal/>
    </border>
    <border>
      <left style="thin">
        <color indexed="55"/>
      </left>
      <right style="thin">
        <color indexed="55"/>
      </right>
      <top style="thin">
        <color indexed="55"/>
      </top>
      <bottom style="double">
        <color indexed="55"/>
      </bottom>
      <diagonal/>
    </border>
    <border>
      <left style="thin">
        <color indexed="55"/>
      </left>
      <right style="thin">
        <color indexed="55"/>
      </right>
      <top style="double">
        <color indexed="55"/>
      </top>
      <bottom/>
      <diagonal/>
    </border>
    <border>
      <left style="thin">
        <color indexed="55"/>
      </left>
      <right style="thin">
        <color indexed="55"/>
      </right>
      <top style="double">
        <color indexed="55"/>
      </top>
      <bottom style="thin">
        <color indexed="55"/>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style="thin">
        <color indexed="55"/>
      </left>
      <right/>
      <top style="thin">
        <color indexed="55"/>
      </top>
      <bottom style="thin">
        <color indexed="55"/>
      </bottom>
      <diagonal/>
    </border>
    <border>
      <left/>
      <right/>
      <top/>
      <bottom style="double">
        <color indexed="55"/>
      </bottom>
      <diagonal/>
    </border>
    <border>
      <left/>
      <right/>
      <top/>
      <bottom style="double">
        <color indexed="23"/>
      </bottom>
      <diagonal/>
    </border>
    <border>
      <left style="thin">
        <color indexed="22"/>
      </left>
      <right/>
      <top style="double">
        <color indexed="22"/>
      </top>
      <bottom style="thin">
        <color indexed="22"/>
      </bottom>
      <diagonal/>
    </border>
    <border>
      <left style="thin">
        <color indexed="55"/>
      </left>
      <right/>
      <top/>
      <bottom style="thin">
        <color indexed="55"/>
      </bottom>
      <diagonal/>
    </border>
    <border>
      <left/>
      <right style="thin">
        <color indexed="22"/>
      </right>
      <top/>
      <bottom style="double">
        <color indexed="22"/>
      </bottom>
      <diagonal/>
    </border>
    <border>
      <left/>
      <right/>
      <top style="double">
        <color indexed="22"/>
      </top>
      <bottom style="double">
        <color indexed="22"/>
      </bottom>
      <diagonal/>
    </border>
    <border>
      <left/>
      <right style="thin">
        <color indexed="22"/>
      </right>
      <top style="double">
        <color indexed="22"/>
      </top>
      <bottom style="double">
        <color indexed="22"/>
      </bottom>
      <diagonal/>
    </border>
    <border>
      <left style="thin">
        <color indexed="55"/>
      </left>
      <right/>
      <top style="thin">
        <color indexed="55"/>
      </top>
      <bottom style="double">
        <color indexed="55"/>
      </bottom>
      <diagonal/>
    </border>
    <border>
      <left style="thin">
        <color indexed="22"/>
      </left>
      <right/>
      <top/>
      <bottom style="double">
        <color indexed="22"/>
      </bottom>
      <diagonal/>
    </border>
    <border>
      <left style="double">
        <color indexed="55"/>
      </left>
      <right/>
      <top/>
      <bottom/>
      <diagonal/>
    </border>
    <border>
      <left/>
      <right/>
      <top style="thin">
        <color indexed="55"/>
      </top>
      <bottom style="double">
        <color indexed="55"/>
      </bottom>
      <diagonal/>
    </border>
    <border>
      <left/>
      <right/>
      <top style="double">
        <color indexed="55"/>
      </top>
      <bottom style="double">
        <color indexed="55"/>
      </bottom>
      <diagonal/>
    </border>
    <border>
      <left/>
      <right style="thin">
        <color indexed="55"/>
      </right>
      <top/>
      <bottom style="thin">
        <color indexed="55"/>
      </bottom>
      <diagonal/>
    </border>
    <border>
      <left style="thin">
        <color indexed="55"/>
      </left>
      <right style="thin">
        <color indexed="55"/>
      </right>
      <top style="double">
        <color indexed="55"/>
      </top>
      <bottom style="double">
        <color indexed="55"/>
      </bottom>
      <diagonal/>
    </border>
    <border>
      <left/>
      <right style="thin">
        <color indexed="55"/>
      </right>
      <top style="thin">
        <color indexed="55"/>
      </top>
      <bottom style="double">
        <color indexed="55"/>
      </bottom>
      <diagonal/>
    </border>
    <border>
      <left/>
      <right style="double">
        <color indexed="22"/>
      </right>
      <top style="double">
        <color indexed="22"/>
      </top>
      <bottom/>
      <diagonal/>
    </border>
    <border>
      <left/>
      <right style="double">
        <color indexed="22"/>
      </right>
      <top/>
      <bottom/>
      <diagonal/>
    </border>
    <border>
      <left/>
      <right style="double">
        <color indexed="22"/>
      </right>
      <top/>
      <bottom style="double">
        <color indexed="22"/>
      </bottom>
      <diagonal/>
    </border>
    <border>
      <left style="thin">
        <color indexed="22"/>
      </left>
      <right style="thin">
        <color indexed="22"/>
      </right>
      <top style="thin">
        <color indexed="22"/>
      </top>
      <bottom style="thin">
        <color indexed="55"/>
      </bottom>
      <diagonal/>
    </border>
    <border>
      <left style="thin">
        <color indexed="55"/>
      </left>
      <right/>
      <top style="thin">
        <color indexed="55"/>
      </top>
      <bottom/>
      <diagonal/>
    </border>
    <border>
      <left/>
      <right style="thin">
        <color indexed="55"/>
      </right>
      <top style="thin">
        <color indexed="55"/>
      </top>
      <bottom/>
      <diagonal/>
    </border>
    <border>
      <left/>
      <right/>
      <top style="dashed">
        <color indexed="55"/>
      </top>
      <bottom style="dashed">
        <color indexed="55"/>
      </bottom>
      <diagonal/>
    </border>
    <border>
      <left/>
      <right/>
      <top/>
      <bottom style="dashed">
        <color indexed="55"/>
      </bottom>
      <diagonal/>
    </border>
    <border>
      <left style="thin">
        <color indexed="23"/>
      </left>
      <right style="thin">
        <color indexed="23"/>
      </right>
      <top/>
      <bottom style="thin">
        <color indexed="23"/>
      </bottom>
      <diagonal/>
    </border>
    <border>
      <left style="thin">
        <color indexed="23"/>
      </left>
      <right style="thin">
        <color indexed="55"/>
      </right>
      <top/>
      <bottom/>
      <diagonal/>
    </border>
    <border>
      <left style="thin">
        <color indexed="23"/>
      </left>
      <right style="thin">
        <color indexed="23"/>
      </right>
      <top/>
      <bottom/>
      <diagonal/>
    </border>
    <border>
      <left/>
      <right style="thin">
        <color indexed="64"/>
      </right>
      <top style="thin">
        <color indexed="55"/>
      </top>
      <bottom/>
      <diagonal/>
    </border>
    <border>
      <left/>
      <right/>
      <top style="medium">
        <color indexed="55"/>
      </top>
      <bottom/>
      <diagonal/>
    </border>
    <border>
      <left/>
      <right/>
      <top/>
      <bottom style="thin">
        <color indexed="23"/>
      </bottom>
      <diagonal/>
    </border>
    <border>
      <left style="thin">
        <color indexed="55"/>
      </left>
      <right style="thin">
        <color indexed="55"/>
      </right>
      <top/>
      <bottom style="double">
        <color indexed="55"/>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tted">
        <color indexed="55"/>
      </left>
      <right/>
      <top style="dotted">
        <color indexed="55"/>
      </top>
      <bottom/>
      <diagonal/>
    </border>
    <border>
      <left/>
      <right/>
      <top style="dotted">
        <color indexed="55"/>
      </top>
      <bottom/>
      <diagonal/>
    </border>
    <border>
      <left/>
      <right style="dotted">
        <color indexed="55"/>
      </right>
      <top style="dotted">
        <color indexed="55"/>
      </top>
      <bottom/>
      <diagonal/>
    </border>
    <border>
      <left style="dotted">
        <color indexed="55"/>
      </left>
      <right/>
      <top/>
      <bottom/>
      <diagonal/>
    </border>
    <border>
      <left/>
      <right style="dotted">
        <color indexed="55"/>
      </right>
      <top/>
      <bottom/>
      <diagonal/>
    </border>
    <border>
      <left style="dotted">
        <color indexed="55"/>
      </left>
      <right/>
      <top/>
      <bottom style="dotted">
        <color indexed="55"/>
      </bottom>
      <diagonal/>
    </border>
    <border>
      <left/>
      <right/>
      <top/>
      <bottom style="dotted">
        <color indexed="55"/>
      </bottom>
      <diagonal/>
    </border>
    <border>
      <left/>
      <right style="dotted">
        <color indexed="55"/>
      </right>
      <top/>
      <bottom style="dotted">
        <color indexed="55"/>
      </bottom>
      <diagonal/>
    </border>
    <border>
      <left style="thin">
        <color indexed="55"/>
      </left>
      <right/>
      <top style="double">
        <color indexed="55"/>
      </top>
      <bottom style="thin">
        <color indexed="55"/>
      </bottom>
      <diagonal/>
    </border>
    <border>
      <left/>
      <right/>
      <top style="double">
        <color indexed="55"/>
      </top>
      <bottom style="thin">
        <color indexed="55"/>
      </bottom>
      <diagonal/>
    </border>
    <border>
      <left style="thin">
        <color indexed="23"/>
      </left>
      <right/>
      <top style="thin">
        <color indexed="23"/>
      </top>
      <bottom style="double">
        <color indexed="23"/>
      </bottom>
      <diagonal/>
    </border>
    <border>
      <left/>
      <right/>
      <top style="thin">
        <color indexed="23"/>
      </top>
      <bottom style="double">
        <color indexed="23"/>
      </bottom>
      <diagonal/>
    </border>
    <border>
      <left/>
      <right style="thin">
        <color indexed="23"/>
      </right>
      <top style="thin">
        <color indexed="23"/>
      </top>
      <bottom style="double">
        <color indexed="23"/>
      </bottom>
      <diagonal/>
    </border>
    <border>
      <left style="double">
        <color indexed="55"/>
      </left>
      <right/>
      <top style="double">
        <color indexed="55"/>
      </top>
      <bottom/>
      <diagonal/>
    </border>
    <border>
      <left/>
      <right style="double">
        <color indexed="55"/>
      </right>
      <top style="double">
        <color indexed="55"/>
      </top>
      <bottom/>
      <diagonal/>
    </border>
    <border>
      <left style="double">
        <color indexed="55"/>
      </left>
      <right/>
      <top/>
      <bottom style="double">
        <color indexed="55"/>
      </bottom>
      <diagonal/>
    </border>
    <border>
      <left/>
      <right style="double">
        <color indexed="55"/>
      </right>
      <top/>
      <bottom style="double">
        <color indexed="55"/>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right>
      <top/>
      <bottom style="thick">
        <color theme="0"/>
      </bottom>
      <diagonal/>
    </border>
    <border>
      <left/>
      <right/>
      <top/>
      <bottom style="thick">
        <color theme="0"/>
      </bottom>
      <diagonal/>
    </border>
    <border>
      <left/>
      <right style="thin">
        <color theme="0"/>
      </right>
      <top/>
      <bottom style="thin">
        <color theme="0"/>
      </bottom>
      <diagonal/>
    </border>
    <border>
      <left/>
      <right style="thin">
        <color theme="0"/>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bottom>
      <diagonal/>
    </border>
    <border>
      <left/>
      <right/>
      <top/>
      <bottom style="thin">
        <color theme="0" tint="-0.499984740745262"/>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dotted">
        <color rgb="FF3333FF"/>
      </left>
      <right/>
      <top/>
      <bottom/>
      <diagonal/>
    </border>
    <border>
      <left/>
      <right style="dotted">
        <color rgb="FF3333FF"/>
      </right>
      <top/>
      <bottom/>
      <diagonal/>
    </border>
    <border>
      <left style="dotted">
        <color rgb="FF3333FF"/>
      </left>
      <right/>
      <top/>
      <bottom style="dotted">
        <color rgb="FF3333FF"/>
      </bottom>
      <diagonal/>
    </border>
    <border>
      <left/>
      <right/>
      <top/>
      <bottom style="dotted">
        <color rgb="FF3333FF"/>
      </bottom>
      <diagonal/>
    </border>
    <border>
      <left/>
      <right style="dotted">
        <color rgb="FF3333FF"/>
      </right>
      <top/>
      <bottom style="dotted">
        <color rgb="FF3333FF"/>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top style="medium">
        <color theme="0"/>
      </top>
      <bottom style="thin">
        <color theme="0"/>
      </bottom>
      <diagonal/>
    </border>
    <border>
      <left/>
      <right style="thin">
        <color theme="0"/>
      </right>
      <top style="medium">
        <color theme="0"/>
      </top>
      <bottom style="thin">
        <color theme="0"/>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thin">
        <color indexed="22"/>
      </left>
      <right/>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right/>
      <top/>
      <bottom style="thin">
        <color indexed="22"/>
      </bottom>
      <diagonal/>
    </border>
    <border>
      <left style="thin">
        <color theme="0" tint="-0.14999847407452621"/>
      </left>
      <right style="thin">
        <color theme="0" tint="-0.14999847407452621"/>
      </right>
      <top/>
      <bottom/>
      <diagonal/>
    </border>
    <border>
      <left style="thin">
        <color theme="0" tint="-0.14999847407452621"/>
      </left>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indexed="22"/>
      </left>
      <right/>
      <top style="thin">
        <color indexed="22"/>
      </top>
      <bottom style="thin">
        <color indexed="55"/>
      </bottom>
      <diagonal/>
    </border>
    <border>
      <left/>
      <right/>
      <top style="thin">
        <color indexed="22"/>
      </top>
      <bottom style="thin">
        <color indexed="55"/>
      </bottom>
      <diagonal/>
    </border>
    <border>
      <left/>
      <right style="thin">
        <color indexed="22"/>
      </right>
      <top style="thin">
        <color indexed="22"/>
      </top>
      <bottom style="thin">
        <color indexed="55"/>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indexed="22"/>
      </top>
      <bottom/>
      <diagonal/>
    </border>
    <border>
      <left style="thin">
        <color theme="0" tint="-0.24994659260841701"/>
      </left>
      <right/>
      <top/>
      <bottom style="thin">
        <color indexed="22"/>
      </bottom>
      <diagonal/>
    </border>
    <border>
      <left style="thin">
        <color theme="0" tint="-0.34998626667073579"/>
      </left>
      <right/>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top style="thin">
        <color indexed="64"/>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s>
  <cellStyleXfs count="15">
    <xf numFmtId="0" fontId="0" fillId="0" borderId="0"/>
    <xf numFmtId="43" fontId="2" fillId="0" borderId="0" applyFont="0" applyFill="0" applyBorder="0" applyAlignment="0" applyProtection="0"/>
    <xf numFmtId="0" fontId="45" fillId="0" borderId="0" applyNumberFormat="0" applyFill="0" applyBorder="0" applyAlignment="0" applyProtection="0">
      <alignment vertical="top"/>
      <protection locked="0"/>
    </xf>
    <xf numFmtId="0" fontId="2" fillId="0" borderId="0"/>
    <xf numFmtId="0" fontId="9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3" fillId="0" borderId="0"/>
    <xf numFmtId="0" fontId="1" fillId="0" borderId="0"/>
  </cellStyleXfs>
  <cellXfs count="2529">
    <xf numFmtId="0" fontId="0" fillId="0" borderId="0" xfId="0"/>
    <xf numFmtId="0" fontId="7" fillId="0" borderId="0" xfId="0" applyFont="1" applyAlignment="1">
      <alignment horizontal="center" vertical="top" wrapText="1"/>
    </xf>
    <xf numFmtId="0" fontId="9" fillId="0" borderId="0" xfId="0" applyFont="1"/>
    <xf numFmtId="0" fontId="7" fillId="0" borderId="0" xfId="0" applyFont="1" applyAlignment="1">
      <alignment horizontal="left" vertical="center"/>
    </xf>
    <xf numFmtId="0" fontId="13" fillId="0" borderId="0" xfId="0" applyFont="1"/>
    <xf numFmtId="0" fontId="3" fillId="0" borderId="0" xfId="0" applyFont="1" applyBorder="1" applyAlignment="1" applyProtection="1">
      <alignment horizontal="right" vertical="center"/>
    </xf>
    <xf numFmtId="0" fontId="7" fillId="0" borderId="0" xfId="0" applyFont="1" applyProtection="1"/>
    <xf numFmtId="0" fontId="18" fillId="0" borderId="0" xfId="0" applyFont="1" applyBorder="1" applyAlignment="1" applyProtection="1">
      <alignment horizontal="center" vertical="center"/>
    </xf>
    <xf numFmtId="0" fontId="7" fillId="0" borderId="0" xfId="0" applyFont="1" applyBorder="1" applyAlignment="1" applyProtection="1">
      <alignment horizontal="right" vertical="center"/>
    </xf>
    <xf numFmtId="0" fontId="3" fillId="0" borderId="0" xfId="0" applyFont="1" applyBorder="1" applyAlignment="1" applyProtection="1">
      <alignment vertical="center"/>
    </xf>
    <xf numFmtId="0" fontId="7" fillId="0" borderId="0" xfId="0" applyFont="1" applyBorder="1" applyProtection="1"/>
    <xf numFmtId="0" fontId="15" fillId="0" borderId="0" xfId="0" applyFont="1" applyBorder="1"/>
    <xf numFmtId="0" fontId="4" fillId="0" borderId="0" xfId="0" applyFont="1" applyBorder="1" applyAlignment="1" applyProtection="1">
      <alignment horizontal="center" vertical="center"/>
    </xf>
    <xf numFmtId="0" fontId="2" fillId="0" borderId="0" xfId="0" applyFont="1"/>
    <xf numFmtId="0" fontId="8" fillId="0" borderId="0" xfId="0" applyFont="1"/>
    <xf numFmtId="0" fontId="2" fillId="0" borderId="0" xfId="0" applyFont="1" applyBorder="1" applyAlignment="1">
      <alignment vertical="center"/>
    </xf>
    <xf numFmtId="0" fontId="2" fillId="0" borderId="0" xfId="0" applyFont="1" applyAlignment="1">
      <alignment vertical="center"/>
    </xf>
    <xf numFmtId="0" fontId="2" fillId="0" borderId="0" xfId="0" applyFont="1" applyAlignment="1">
      <alignment horizontal="right" vertical="center"/>
    </xf>
    <xf numFmtId="49" fontId="3" fillId="0" borderId="0" xfId="0" applyNumberFormat="1" applyFont="1" applyAlignment="1">
      <alignment horizontal="center" vertical="center"/>
    </xf>
    <xf numFmtId="0" fontId="2" fillId="0" borderId="0" xfId="0" applyFont="1" applyFill="1"/>
    <xf numFmtId="38" fontId="0" fillId="0" borderId="0" xfId="0" applyNumberFormat="1" applyAlignment="1">
      <alignment horizontal="right" vertical="center"/>
    </xf>
    <xf numFmtId="38" fontId="0" fillId="0" borderId="0" xfId="0" applyNumberFormat="1" applyFill="1" applyAlignment="1">
      <alignment horizontal="right" vertical="center"/>
    </xf>
    <xf numFmtId="0" fontId="0" fillId="0" borderId="0" xfId="0" applyAlignment="1">
      <alignment horizontal="left" vertical="center"/>
    </xf>
    <xf numFmtId="49" fontId="15" fillId="0" borderId="3" xfId="0" applyNumberFormat="1" applyFont="1" applyBorder="1" applyAlignment="1">
      <alignment horizontal="center" vertical="center"/>
    </xf>
    <xf numFmtId="0" fontId="3" fillId="0" borderId="0" xfId="0" applyFont="1"/>
    <xf numFmtId="0" fontId="17" fillId="0" borderId="0" xfId="0" applyFont="1" applyFill="1" applyBorder="1"/>
    <xf numFmtId="0" fontId="3" fillId="0" borderId="0" xfId="0" applyFont="1" applyFill="1"/>
    <xf numFmtId="0" fontId="7" fillId="0" borderId="0" xfId="0" applyFont="1" applyBorder="1" applyAlignment="1" applyProtection="1">
      <alignment horizontal="left" vertical="center"/>
    </xf>
    <xf numFmtId="0" fontId="7" fillId="0" borderId="0" xfId="0" applyFont="1" applyBorder="1" applyAlignment="1" applyProtection="1">
      <alignment horizontal="left"/>
    </xf>
    <xf numFmtId="0" fontId="7" fillId="0" borderId="0" xfId="0" applyFont="1" applyAlignment="1" applyProtection="1"/>
    <xf numFmtId="0" fontId="15" fillId="0" borderId="0" xfId="0" applyFont="1" applyBorder="1" applyAlignment="1" applyProtection="1">
      <alignment horizontal="center" vertical="center"/>
    </xf>
    <xf numFmtId="0" fontId="9" fillId="0" borderId="0" xfId="0" applyFont="1" applyBorder="1" applyAlignment="1" applyProtection="1">
      <alignment vertical="center"/>
    </xf>
    <xf numFmtId="0" fontId="9" fillId="0" borderId="0" xfId="0" applyFont="1" applyBorder="1" applyProtection="1"/>
    <xf numFmtId="0" fontId="7" fillId="0" borderId="0" xfId="0" applyFont="1" applyBorder="1" applyAlignment="1" applyProtection="1">
      <alignment vertical="center"/>
    </xf>
    <xf numFmtId="0" fontId="9" fillId="0" borderId="0" xfId="0" applyFont="1" applyProtection="1"/>
    <xf numFmtId="0" fontId="9" fillId="0" borderId="0" xfId="0" applyFont="1" applyBorder="1" applyAlignment="1" applyProtection="1">
      <alignment horizontal="left"/>
    </xf>
    <xf numFmtId="0" fontId="15" fillId="0" borderId="0" xfId="0" applyFont="1" applyBorder="1" applyAlignment="1" applyProtection="1">
      <alignment horizontal="left" vertical="center"/>
    </xf>
    <xf numFmtId="0" fontId="9" fillId="0" borderId="0" xfId="0" applyFont="1" applyBorder="1" applyAlignment="1" applyProtection="1">
      <alignment horizontal="right"/>
    </xf>
    <xf numFmtId="0" fontId="9" fillId="0" borderId="0" xfId="0" applyFont="1" applyAlignment="1" applyProtection="1">
      <alignment horizontal="right"/>
    </xf>
    <xf numFmtId="0" fontId="9" fillId="0" borderId="0" xfId="0" applyFont="1" applyAlignment="1" applyProtection="1">
      <alignment vertical="center"/>
    </xf>
    <xf numFmtId="0" fontId="3" fillId="0" borderId="2" xfId="0" applyFont="1" applyBorder="1" applyAlignment="1" applyProtection="1">
      <alignment horizontal="center" vertical="center"/>
    </xf>
    <xf numFmtId="0" fontId="0" fillId="0" borderId="0" xfId="0" applyAlignment="1" applyProtection="1">
      <alignment vertical="center"/>
    </xf>
    <xf numFmtId="0" fontId="3" fillId="0" borderId="4" xfId="0" applyFont="1" applyBorder="1" applyAlignment="1" applyProtection="1">
      <alignment horizontal="center"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0" fontId="7" fillId="0" borderId="0" xfId="0" applyFont="1" applyAlignment="1" applyProtection="1">
      <alignment horizontal="center" vertical="center"/>
    </xf>
    <xf numFmtId="0" fontId="7" fillId="0" borderId="0" xfId="0" applyFont="1" applyFill="1" applyAlignment="1" applyProtection="1">
      <alignment horizontal="center" vertical="center"/>
    </xf>
    <xf numFmtId="0" fontId="7" fillId="0" borderId="0" xfId="0" applyFont="1" applyAlignment="1" applyProtection="1">
      <alignment vertical="center"/>
    </xf>
    <xf numFmtId="0" fontId="5" fillId="0" borderId="0" xfId="0" applyFont="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horizontal="center" vertical="center" wrapText="1"/>
    </xf>
    <xf numFmtId="0" fontId="7" fillId="0" borderId="0" xfId="0" applyFont="1" applyAlignment="1" applyProtection="1">
      <alignment wrapText="1"/>
    </xf>
    <xf numFmtId="0" fontId="18" fillId="0" borderId="0" xfId="0" applyFont="1" applyBorder="1" applyAlignment="1" applyProtection="1">
      <alignment horizontal="centerContinuous" vertical="center"/>
    </xf>
    <xf numFmtId="49" fontId="8" fillId="0" borderId="0" xfId="0" applyNumberFormat="1" applyFont="1" applyBorder="1" applyAlignment="1" applyProtection="1">
      <alignment horizontal="left" vertical="center"/>
    </xf>
    <xf numFmtId="49" fontId="8" fillId="0" borderId="0" xfId="0" applyNumberFormat="1" applyFont="1" applyAlignment="1" applyProtection="1">
      <alignment horizontal="left" vertical="center"/>
    </xf>
    <xf numFmtId="0" fontId="0" fillId="0" borderId="0" xfId="0" applyProtection="1"/>
    <xf numFmtId="0" fontId="0" fillId="0" borderId="0" xfId="0" applyBorder="1" applyProtection="1"/>
    <xf numFmtId="49" fontId="15" fillId="0" borderId="3" xfId="0" applyNumberFormat="1" applyFont="1" applyBorder="1" applyAlignment="1" applyProtection="1">
      <alignment horizontal="center" vertical="center"/>
    </xf>
    <xf numFmtId="0" fontId="8" fillId="0" borderId="0" xfId="0" applyFont="1" applyProtection="1"/>
    <xf numFmtId="0" fontId="3" fillId="0" borderId="5" xfId="0" applyFont="1" applyBorder="1" applyAlignment="1" applyProtection="1">
      <alignment vertical="center"/>
    </xf>
    <xf numFmtId="0" fontId="10" fillId="0" borderId="0" xfId="0" applyFont="1" applyBorder="1" applyAlignment="1" applyProtection="1">
      <alignment vertical="center"/>
    </xf>
    <xf numFmtId="0" fontId="3" fillId="0" borderId="6" xfId="0" applyFont="1" applyBorder="1" applyAlignment="1" applyProtection="1">
      <alignment vertical="center"/>
    </xf>
    <xf numFmtId="0" fontId="3" fillId="0" borderId="7" xfId="0" applyFont="1" applyBorder="1" applyAlignment="1" applyProtection="1">
      <alignment vertical="center"/>
    </xf>
    <xf numFmtId="0" fontId="8" fillId="0" borderId="0" xfId="0" applyFont="1" applyBorder="1" applyAlignment="1" applyProtection="1">
      <alignment vertical="center"/>
    </xf>
    <xf numFmtId="0" fontId="15" fillId="0" borderId="8" xfId="0" applyFont="1" applyBorder="1" applyAlignment="1" applyProtection="1">
      <alignment horizontal="center" vertical="center" wrapText="1"/>
    </xf>
    <xf numFmtId="0" fontId="0" fillId="0" borderId="0" xfId="0" applyAlignment="1" applyProtection="1">
      <alignment horizontal="center" vertical="center" wrapText="1"/>
    </xf>
    <xf numFmtId="38" fontId="0" fillId="0" borderId="0" xfId="0" applyNumberFormat="1" applyAlignment="1" applyProtection="1">
      <alignment vertical="center"/>
    </xf>
    <xf numFmtId="49" fontId="9" fillId="0" borderId="3" xfId="0" applyNumberFormat="1" applyFont="1" applyBorder="1" applyAlignment="1">
      <alignment horizontal="center" vertical="center"/>
    </xf>
    <xf numFmtId="0" fontId="3" fillId="0" borderId="0" xfId="10" applyFont="1" applyAlignment="1">
      <alignment vertical="center"/>
    </xf>
    <xf numFmtId="0" fontId="3" fillId="0" borderId="0" xfId="11" applyFont="1" applyAlignment="1">
      <alignment vertical="center"/>
    </xf>
    <xf numFmtId="0" fontId="0" fillId="0" borderId="9" xfId="0" applyFill="1" applyBorder="1" applyAlignment="1" applyProtection="1">
      <alignment vertical="center"/>
    </xf>
    <xf numFmtId="0" fontId="8" fillId="0" borderId="0" xfId="0" applyFont="1" applyAlignment="1"/>
    <xf numFmtId="0" fontId="13" fillId="0" borderId="0" xfId="0" applyFont="1" applyAlignment="1">
      <alignment vertical="top"/>
    </xf>
    <xf numFmtId="0" fontId="23" fillId="0" borderId="0" xfId="10" applyFont="1" applyAlignment="1">
      <alignment horizontal="center" vertical="center"/>
    </xf>
    <xf numFmtId="1" fontId="15" fillId="0" borderId="4" xfId="0" applyNumberFormat="1" applyFont="1" applyBorder="1" applyAlignment="1" applyProtection="1">
      <alignment horizontal="center" vertical="center" wrapText="1"/>
    </xf>
    <xf numFmtId="3" fontId="15" fillId="0" borderId="4" xfId="0" applyNumberFormat="1" applyFont="1" applyBorder="1" applyAlignment="1" applyProtection="1">
      <alignment horizontal="center" vertical="center" wrapText="1"/>
    </xf>
    <xf numFmtId="0" fontId="3" fillId="0" borderId="3" xfId="0" applyFont="1" applyBorder="1" applyAlignment="1" applyProtection="1">
      <alignment horizontal="center" vertical="center"/>
    </xf>
    <xf numFmtId="49" fontId="0" fillId="0" borderId="3" xfId="0" applyNumberForma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vertical="center"/>
    </xf>
    <xf numFmtId="0" fontId="0" fillId="0" borderId="0" xfId="0" applyFill="1"/>
    <xf numFmtId="0" fontId="8" fillId="0" borderId="0" xfId="0" applyFont="1" applyFill="1"/>
    <xf numFmtId="38" fontId="2" fillId="2" borderId="2" xfId="0" applyNumberFormat="1" applyFont="1" applyFill="1" applyBorder="1" applyAlignment="1" applyProtection="1">
      <alignment horizontal="right" vertical="center"/>
    </xf>
    <xf numFmtId="0" fontId="19" fillId="0" borderId="0" xfId="0" applyFont="1" applyProtection="1"/>
    <xf numFmtId="0" fontId="19" fillId="0" borderId="0" xfId="0" applyFont="1" applyProtection="1">
      <protection locked="0"/>
    </xf>
    <xf numFmtId="38" fontId="0" fillId="0" borderId="0" xfId="0" applyNumberFormat="1"/>
    <xf numFmtId="0" fontId="10" fillId="0" borderId="0" xfId="0" applyFont="1" applyAlignment="1">
      <alignment horizontal="left" vertical="top"/>
    </xf>
    <xf numFmtId="0" fontId="10" fillId="0" borderId="0" xfId="0" applyFont="1" applyAlignment="1">
      <alignment horizontal="left"/>
    </xf>
    <xf numFmtId="0" fontId="3" fillId="0" borderId="0" xfId="10" applyFont="1" applyBorder="1" applyAlignment="1">
      <alignment vertical="center"/>
    </xf>
    <xf numFmtId="49" fontId="0" fillId="0" borderId="10" xfId="0" applyNumberFormat="1" applyBorder="1" applyAlignment="1" applyProtection="1">
      <alignment horizontal="centerContinuous" vertical="center"/>
    </xf>
    <xf numFmtId="49" fontId="5" fillId="0" borderId="12" xfId="0" applyNumberFormat="1" applyFont="1" applyBorder="1" applyAlignment="1" applyProtection="1">
      <alignment horizontal="centerContinuous" vertical="center"/>
    </xf>
    <xf numFmtId="0" fontId="2" fillId="0" borderId="0" xfId="0" applyFont="1" applyProtection="1"/>
    <xf numFmtId="0" fontId="13" fillId="0" borderId="0" xfId="0" applyFont="1" applyAlignment="1" applyProtection="1">
      <alignment vertical="center"/>
    </xf>
    <xf numFmtId="0" fontId="13" fillId="0" borderId="0" xfId="0" applyFont="1" applyBorder="1" applyAlignment="1" applyProtection="1">
      <alignment vertical="center"/>
    </xf>
    <xf numFmtId="0" fontId="4" fillId="0" borderId="0" xfId="0" applyFont="1" applyBorder="1" applyAlignment="1" applyProtection="1">
      <alignment horizontal="center" vertical="center" wrapText="1"/>
    </xf>
    <xf numFmtId="0" fontId="0" fillId="0" borderId="0" xfId="0" applyBorder="1" applyAlignment="1" applyProtection="1">
      <alignment horizontal="left" vertical="top"/>
    </xf>
    <xf numFmtId="0" fontId="17" fillId="0" borderId="0" xfId="0" applyFont="1" applyBorder="1" applyAlignment="1" applyProtection="1">
      <alignment horizontal="center" vertical="center"/>
    </xf>
    <xf numFmtId="0" fontId="14" fillId="0" borderId="0" xfId="0" applyFont="1" applyBorder="1" applyAlignment="1" applyProtection="1">
      <alignment vertical="center"/>
    </xf>
    <xf numFmtId="0" fontId="6" fillId="0" borderId="0" xfId="0" applyFont="1" applyBorder="1" applyAlignment="1" applyProtection="1">
      <alignment vertical="center"/>
    </xf>
    <xf numFmtId="0" fontId="15" fillId="0" borderId="0" xfId="0" applyFont="1" applyBorder="1" applyAlignment="1" applyProtection="1">
      <alignment vertical="center"/>
    </xf>
    <xf numFmtId="0" fontId="13" fillId="0" borderId="0" xfId="0" applyFont="1" applyBorder="1" applyAlignment="1" applyProtection="1">
      <alignment horizontal="center" vertical="center"/>
    </xf>
    <xf numFmtId="0" fontId="13" fillId="0" borderId="0" xfId="0" applyFont="1" applyBorder="1" applyAlignment="1" applyProtection="1">
      <alignment horizontal="right" vertical="center"/>
    </xf>
    <xf numFmtId="0" fontId="4" fillId="0" borderId="0" xfId="0" applyFont="1" applyBorder="1" applyAlignment="1" applyProtection="1">
      <alignment horizontal="center"/>
    </xf>
    <xf numFmtId="0" fontId="13" fillId="0" borderId="0" xfId="0" applyFont="1" applyBorder="1" applyAlignment="1" applyProtection="1"/>
    <xf numFmtId="0" fontId="4" fillId="0" borderId="0" xfId="0" applyFont="1" applyBorder="1" applyAlignment="1" applyProtection="1">
      <alignment horizontal="center" wrapText="1"/>
    </xf>
    <xf numFmtId="0" fontId="28" fillId="0" borderId="0" xfId="0" applyFont="1" applyBorder="1" applyAlignment="1" applyProtection="1">
      <alignment vertical="center"/>
    </xf>
    <xf numFmtId="0" fontId="12" fillId="0" borderId="0" xfId="0" applyFont="1" applyBorder="1" applyAlignment="1" applyProtection="1">
      <alignment vertical="center"/>
    </xf>
    <xf numFmtId="0" fontId="0" fillId="0" borderId="0" xfId="0" applyFill="1" applyProtection="1"/>
    <xf numFmtId="0" fontId="3" fillId="0" borderId="2" xfId="0" applyFont="1" applyBorder="1" applyAlignment="1" applyProtection="1">
      <alignment horizontal="center" vertical="top" wrapText="1"/>
    </xf>
    <xf numFmtId="0" fontId="24" fillId="0" borderId="0" xfId="0" applyFont="1" applyAlignment="1" applyProtection="1">
      <alignment horizontal="right" vertical="top"/>
    </xf>
    <xf numFmtId="0" fontId="30" fillId="0" borderId="0" xfId="0" applyFont="1" applyBorder="1" applyAlignment="1" applyProtection="1">
      <alignment horizontal="left" vertical="center"/>
    </xf>
    <xf numFmtId="0" fontId="34" fillId="0" borderId="0" xfId="0" applyFont="1" applyBorder="1" applyAlignment="1" applyProtection="1">
      <alignment horizontal="right" vertical="center"/>
    </xf>
    <xf numFmtId="0" fontId="35" fillId="0" borderId="0" xfId="0" applyFont="1" applyBorder="1" applyAlignment="1" applyProtection="1">
      <alignment vertical="center"/>
    </xf>
    <xf numFmtId="0" fontId="16" fillId="0" borderId="0" xfId="0" applyFont="1" applyBorder="1" applyAlignment="1" applyProtection="1">
      <alignment vertical="center"/>
    </xf>
    <xf numFmtId="49" fontId="3" fillId="0" borderId="2" xfId="0" applyNumberFormat="1" applyFont="1" applyBorder="1" applyAlignment="1">
      <alignment horizontal="center" vertical="top"/>
    </xf>
    <xf numFmtId="0" fontId="9" fillId="0" borderId="0" xfId="0" applyFont="1" applyAlignment="1">
      <alignment vertical="center"/>
    </xf>
    <xf numFmtId="0" fontId="3" fillId="0" borderId="0" xfId="0" applyFont="1" applyAlignment="1">
      <alignment vertical="center"/>
    </xf>
    <xf numFmtId="0" fontId="3" fillId="0" borderId="0" xfId="9" applyFont="1" applyFill="1" applyAlignment="1"/>
    <xf numFmtId="0" fontId="7" fillId="0" borderId="0" xfId="9" applyFont="1" applyFill="1" applyAlignment="1"/>
    <xf numFmtId="0" fontId="7" fillId="0" borderId="0" xfId="9" applyFont="1" applyFill="1"/>
    <xf numFmtId="0" fontId="16" fillId="0" borderId="0" xfId="9" applyFont="1" applyFill="1"/>
    <xf numFmtId="0" fontId="16" fillId="0" borderId="0" xfId="9" applyFont="1" applyFill="1" applyAlignment="1"/>
    <xf numFmtId="0" fontId="16" fillId="0" borderId="0" xfId="9" applyFont="1" applyFill="1" applyAlignment="1">
      <alignment vertical="top"/>
    </xf>
    <xf numFmtId="0" fontId="3" fillId="0" borderId="0" xfId="9" applyFont="1" applyFill="1" applyAlignment="1">
      <alignment vertical="top"/>
    </xf>
    <xf numFmtId="49" fontId="3" fillId="0" borderId="0" xfId="9" applyNumberFormat="1" applyFont="1" applyFill="1" applyAlignment="1">
      <alignment horizontal="right" vertical="center"/>
    </xf>
    <xf numFmtId="0" fontId="3" fillId="0" borderId="0" xfId="9" applyFont="1" applyFill="1" applyAlignment="1">
      <alignment vertical="center"/>
    </xf>
    <xf numFmtId="0" fontId="3" fillId="0" borderId="0" xfId="9" applyFont="1" applyFill="1" applyAlignment="1">
      <alignment horizontal="left"/>
    </xf>
    <xf numFmtId="0" fontId="16" fillId="0" borderId="0" xfId="9" applyFont="1" applyFill="1" applyBorder="1" applyAlignment="1">
      <alignment horizontal="left" vertical="center"/>
    </xf>
    <xf numFmtId="0" fontId="3" fillId="0" borderId="0" xfId="9" applyFont="1" applyFill="1" applyBorder="1" applyAlignment="1">
      <alignment horizontal="left"/>
    </xf>
    <xf numFmtId="49" fontId="3" fillId="0" borderId="0" xfId="9" applyNumberFormat="1" applyFont="1" applyFill="1" applyBorder="1" applyAlignment="1">
      <alignment horizontal="right"/>
    </xf>
    <xf numFmtId="49" fontId="4" fillId="0" borderId="2" xfId="9" applyNumberFormat="1" applyFont="1" applyFill="1" applyBorder="1" applyAlignment="1">
      <alignment horizontal="center" vertical="center" wrapText="1"/>
    </xf>
    <xf numFmtId="0" fontId="3" fillId="0" borderId="0" xfId="9" applyFont="1" applyFill="1" applyBorder="1" applyAlignment="1"/>
    <xf numFmtId="0" fontId="9" fillId="0" borderId="0" xfId="0" applyFont="1" applyAlignment="1" applyProtection="1">
      <alignment horizontal="centerContinuous" vertical="center"/>
    </xf>
    <xf numFmtId="0" fontId="36" fillId="0" borderId="0" xfId="2" applyFont="1" applyAlignment="1" applyProtection="1">
      <alignment horizontal="centerContinuous" vertical="center"/>
    </xf>
    <xf numFmtId="0" fontId="5" fillId="0" borderId="0" xfId="0" applyFont="1"/>
    <xf numFmtId="0" fontId="9" fillId="0" borderId="0" xfId="0" applyNumberFormat="1" applyFont="1" applyAlignment="1">
      <alignment horizontal="left"/>
    </xf>
    <xf numFmtId="0" fontId="0" fillId="0" borderId="0" xfId="0" applyAlignment="1">
      <alignment horizontal="left"/>
    </xf>
    <xf numFmtId="0" fontId="2" fillId="0" borderId="0" xfId="0" applyFont="1" applyAlignment="1">
      <alignment horizontal="left" vertical="center"/>
    </xf>
    <xf numFmtId="0" fontId="2" fillId="0" borderId="0" xfId="0" applyFont="1" applyAlignment="1">
      <alignment horizontal="centerContinuous" vertical="center"/>
    </xf>
    <xf numFmtId="174" fontId="9" fillId="0" borderId="0" xfId="0" applyNumberFormat="1" applyFont="1" applyAlignment="1">
      <alignment horizontal="left"/>
    </xf>
    <xf numFmtId="174" fontId="0" fillId="0" borderId="0" xfId="0" applyNumberFormat="1" applyAlignment="1">
      <alignment horizontal="left"/>
    </xf>
    <xf numFmtId="49" fontId="9" fillId="0" borderId="0" xfId="0" applyNumberFormat="1" applyFont="1" applyBorder="1" applyAlignment="1" applyProtection="1">
      <alignment horizontal="left" vertical="center"/>
    </xf>
    <xf numFmtId="0" fontId="15" fillId="0" borderId="0" xfId="0" applyFont="1" applyBorder="1" applyProtection="1"/>
    <xf numFmtId="0" fontId="15" fillId="0" borderId="0" xfId="0" applyFont="1" applyBorder="1" applyAlignment="1" applyProtection="1">
      <alignment horizontal="center"/>
    </xf>
    <xf numFmtId="0" fontId="15" fillId="0" borderId="0" xfId="0" applyFont="1" applyBorder="1" applyAlignment="1" applyProtection="1">
      <alignment horizontal="right"/>
    </xf>
    <xf numFmtId="49" fontId="15" fillId="0" borderId="0" xfId="0" applyNumberFormat="1" applyFont="1" applyBorder="1" applyAlignment="1" applyProtection="1">
      <alignment horizontal="left" vertical="center"/>
    </xf>
    <xf numFmtId="0" fontId="9" fillId="0" borderId="0" xfId="0" applyFont="1" applyFill="1" applyBorder="1" applyProtection="1"/>
    <xf numFmtId="0" fontId="9" fillId="0" borderId="0" xfId="0" applyFont="1" applyBorder="1" applyAlignment="1" applyProtection="1">
      <alignment horizontal="center"/>
    </xf>
    <xf numFmtId="0" fontId="9" fillId="0" borderId="0" xfId="0" applyFont="1" applyFill="1" applyBorder="1" applyAlignment="1" applyProtection="1">
      <alignment horizontal="right"/>
    </xf>
    <xf numFmtId="0" fontId="15" fillId="0" borderId="0" xfId="0" applyFont="1" applyFill="1" applyBorder="1" applyAlignment="1" applyProtection="1">
      <alignment horizontal="left"/>
    </xf>
    <xf numFmtId="2" fontId="5" fillId="0" borderId="0" xfId="0" applyNumberFormat="1" applyFont="1" applyFill="1" applyBorder="1" applyAlignment="1" applyProtection="1">
      <alignment horizontal="right"/>
    </xf>
    <xf numFmtId="0" fontId="31" fillId="0" borderId="0" xfId="0" applyFont="1" applyProtection="1"/>
    <xf numFmtId="0" fontId="9" fillId="0" borderId="0" xfId="0" applyFont="1" applyFill="1" applyBorder="1" applyAlignment="1" applyProtection="1">
      <alignment horizontal="center"/>
    </xf>
    <xf numFmtId="0" fontId="5" fillId="0" borderId="0" xfId="0" applyFont="1" applyFill="1" applyBorder="1" applyAlignment="1" applyProtection="1">
      <alignment horizontal="right"/>
    </xf>
    <xf numFmtId="0" fontId="3" fillId="0" borderId="0" xfId="0" applyFont="1" applyBorder="1" applyProtection="1"/>
    <xf numFmtId="49" fontId="9" fillId="0" borderId="0" xfId="0" applyNumberFormat="1" applyFont="1" applyAlignment="1" applyProtection="1">
      <alignment horizontal="left" vertical="center"/>
    </xf>
    <xf numFmtId="0" fontId="3" fillId="0" borderId="0" xfId="0" applyFont="1" applyProtection="1"/>
    <xf numFmtId="0" fontId="2" fillId="0" borderId="0" xfId="0" applyFont="1" applyBorder="1" applyAlignment="1" applyProtection="1">
      <alignment vertical="center"/>
    </xf>
    <xf numFmtId="0" fontId="3" fillId="0" borderId="2" xfId="0" applyFont="1" applyBorder="1" applyAlignment="1" applyProtection="1">
      <alignment horizontal="center" vertical="top"/>
    </xf>
    <xf numFmtId="1" fontId="3" fillId="0" borderId="2" xfId="0" applyNumberFormat="1" applyFont="1" applyBorder="1" applyAlignment="1" applyProtection="1">
      <alignment horizontal="center" vertical="top"/>
    </xf>
    <xf numFmtId="164" fontId="8" fillId="0" borderId="0" xfId="0" applyNumberFormat="1" applyFont="1" applyAlignment="1" applyProtection="1">
      <alignment horizontal="left" wrapText="1"/>
    </xf>
    <xf numFmtId="0" fontId="8" fillId="0" borderId="0" xfId="0" applyFont="1" applyAlignment="1">
      <alignment horizontal="left" wrapText="1"/>
    </xf>
    <xf numFmtId="49" fontId="39" fillId="0" borderId="0" xfId="0" applyNumberFormat="1" applyFont="1" applyAlignment="1">
      <alignment horizontal="right" vertical="top" indent="1"/>
    </xf>
    <xf numFmtId="49" fontId="3" fillId="0" borderId="0" xfId="9" applyNumberFormat="1" applyFont="1" applyFill="1" applyAlignment="1">
      <alignment horizontal="left" vertical="center"/>
    </xf>
    <xf numFmtId="49" fontId="10" fillId="0" borderId="0" xfId="9" applyNumberFormat="1" applyFont="1" applyFill="1" applyAlignment="1">
      <alignment horizontal="left" vertical="center"/>
    </xf>
    <xf numFmtId="49" fontId="39" fillId="0" borderId="0" xfId="0" applyNumberFormat="1" applyFont="1" applyAlignment="1">
      <alignment horizontal="right" vertical="top"/>
    </xf>
    <xf numFmtId="0" fontId="0" fillId="0" borderId="0" xfId="0" applyAlignment="1"/>
    <xf numFmtId="0" fontId="8" fillId="0" borderId="0" xfId="0" applyFont="1" applyAlignment="1">
      <alignment horizontal="left"/>
    </xf>
    <xf numFmtId="0" fontId="22" fillId="0" borderId="0" xfId="0" applyFont="1"/>
    <xf numFmtId="49" fontId="41" fillId="0" borderId="0" xfId="0" applyNumberFormat="1" applyFont="1" applyAlignment="1">
      <alignment horizontal="right" vertical="top" indent="1"/>
    </xf>
    <xf numFmtId="0" fontId="8" fillId="0" borderId="0" xfId="0" applyFont="1" applyBorder="1" applyAlignment="1" applyProtection="1">
      <alignment horizontal="left" vertical="center"/>
    </xf>
    <xf numFmtId="0" fontId="8" fillId="0" borderId="0" xfId="0" applyFont="1" applyBorder="1" applyAlignment="1" applyProtection="1">
      <alignment horizontal="left" vertical="center" indent="3"/>
    </xf>
    <xf numFmtId="38" fontId="7" fillId="0" borderId="0" xfId="0" applyNumberFormat="1" applyFont="1" applyProtection="1"/>
    <xf numFmtId="0" fontId="0" fillId="0" borderId="0" xfId="0" applyBorder="1" applyAlignment="1" applyProtection="1"/>
    <xf numFmtId="0" fontId="35" fillId="0" borderId="0" xfId="0" applyFont="1" applyBorder="1" applyAlignment="1" applyProtection="1"/>
    <xf numFmtId="0" fontId="24" fillId="0" borderId="0" xfId="0" applyFont="1" applyAlignment="1" applyProtection="1">
      <alignment horizontal="left" vertical="center" wrapText="1"/>
    </xf>
    <xf numFmtId="0" fontId="0" fillId="0" borderId="0" xfId="0" applyAlignment="1">
      <alignment horizontal="left" vertical="center" wrapText="1"/>
    </xf>
    <xf numFmtId="49" fontId="39" fillId="0" borderId="0" xfId="0" applyNumberFormat="1" applyFont="1" applyAlignment="1">
      <alignment horizontal="right" vertical="center"/>
    </xf>
    <xf numFmtId="0" fontId="13" fillId="0" borderId="14" xfId="0" applyFont="1" applyBorder="1" applyAlignment="1">
      <alignment horizontal="left" vertical="top" wrapText="1"/>
    </xf>
    <xf numFmtId="0" fontId="7" fillId="0" borderId="0" xfId="12" applyFont="1" applyBorder="1" applyAlignment="1" applyProtection="1">
      <alignment vertical="center"/>
    </xf>
    <xf numFmtId="0" fontId="3" fillId="0" borderId="0" xfId="0" applyFont="1" applyAlignment="1" applyProtection="1">
      <alignment horizontal="left"/>
    </xf>
    <xf numFmtId="0" fontId="9" fillId="0" borderId="0" xfId="12" applyNumberFormat="1" applyFont="1" applyBorder="1" applyAlignment="1" applyProtection="1">
      <alignment horizontal="left" vertical="center"/>
    </xf>
    <xf numFmtId="0" fontId="9" fillId="0" borderId="0" xfId="12" applyNumberFormat="1" applyFont="1" applyBorder="1" applyAlignment="1" applyProtection="1">
      <alignment vertical="center"/>
    </xf>
    <xf numFmtId="0" fontId="3" fillId="0" borderId="0" xfId="12" applyNumberFormat="1" applyFont="1" applyBorder="1" applyAlignment="1" applyProtection="1">
      <alignment vertical="center"/>
    </xf>
    <xf numFmtId="0" fontId="7" fillId="0" borderId="0" xfId="12" applyNumberFormat="1" applyFont="1" applyBorder="1" applyAlignment="1" applyProtection="1">
      <alignment vertical="center"/>
    </xf>
    <xf numFmtId="0" fontId="7" fillId="0" borderId="0" xfId="12" applyNumberFormat="1" applyFont="1" applyBorder="1" applyAlignment="1" applyProtection="1">
      <alignment horizontal="left" vertical="center"/>
    </xf>
    <xf numFmtId="0" fontId="3" fillId="0" borderId="0" xfId="12" applyNumberFormat="1" applyFont="1" applyBorder="1" applyAlignment="1" applyProtection="1">
      <alignment horizontal="left" vertical="center"/>
    </xf>
    <xf numFmtId="0" fontId="7" fillId="0" borderId="0" xfId="0" applyNumberFormat="1" applyFont="1" applyBorder="1" applyAlignment="1" applyProtection="1">
      <alignment vertical="center"/>
    </xf>
    <xf numFmtId="0" fontId="7" fillId="0" borderId="0" xfId="12" applyNumberFormat="1" applyFont="1" applyBorder="1" applyAlignment="1" applyProtection="1">
      <alignment horizontal="centerContinuous" vertical="center"/>
    </xf>
    <xf numFmtId="0" fontId="19" fillId="0" borderId="0" xfId="0" applyFont="1" applyFill="1" applyProtection="1"/>
    <xf numFmtId="0" fontId="7" fillId="0" borderId="15" xfId="9" applyFont="1" applyFill="1" applyBorder="1" applyAlignment="1" applyProtection="1">
      <protection locked="0"/>
    </xf>
    <xf numFmtId="0" fontId="7" fillId="0" borderId="0" xfId="12" applyFont="1" applyBorder="1" applyAlignment="1" applyProtection="1">
      <alignment horizontal="left" vertical="center"/>
    </xf>
    <xf numFmtId="0" fontId="43" fillId="0" borderId="0" xfId="12" applyFont="1" applyBorder="1" applyAlignment="1" applyProtection="1">
      <alignment vertical="center"/>
    </xf>
    <xf numFmtId="0" fontId="5" fillId="0" borderId="0" xfId="12" applyFont="1" applyBorder="1" applyAlignment="1" applyProtection="1">
      <alignment horizontal="center" vertical="center"/>
    </xf>
    <xf numFmtId="0" fontId="5" fillId="0" borderId="0" xfId="12" applyFont="1" applyBorder="1" applyAlignment="1" applyProtection="1">
      <alignment horizontal="left" vertical="center"/>
    </xf>
    <xf numFmtId="0" fontId="9" fillId="0" borderId="0" xfId="12" applyNumberFormat="1" applyFont="1" applyBorder="1" applyAlignment="1" applyProtection="1">
      <alignment horizontal="center" vertical="center"/>
    </xf>
    <xf numFmtId="0" fontId="3" fillId="0" borderId="0" xfId="12" applyFont="1" applyBorder="1" applyAlignment="1" applyProtection="1">
      <alignment vertical="center"/>
    </xf>
    <xf numFmtId="0" fontId="4" fillId="0" borderId="0" xfId="12" applyFont="1" applyBorder="1" applyAlignment="1" applyProtection="1">
      <alignment horizontal="left" vertical="center"/>
    </xf>
    <xf numFmtId="0" fontId="7" fillId="0" borderId="0" xfId="12" quotePrefix="1" applyNumberFormat="1" applyFont="1" applyBorder="1" applyAlignment="1" applyProtection="1">
      <alignment horizontal="left" vertical="center"/>
    </xf>
    <xf numFmtId="0" fontId="3" fillId="0" borderId="12" xfId="12" applyFont="1" applyBorder="1" applyAlignment="1" applyProtection="1">
      <alignment vertical="center"/>
    </xf>
    <xf numFmtId="0" fontId="7" fillId="0" borderId="16" xfId="12" applyFont="1" applyBorder="1" applyAlignment="1" applyProtection="1">
      <alignment vertical="center"/>
    </xf>
    <xf numFmtId="0" fontId="7" fillId="0" borderId="10" xfId="12" applyFont="1" applyBorder="1" applyAlignment="1" applyProtection="1">
      <alignment vertical="center"/>
    </xf>
    <xf numFmtId="0" fontId="3" fillId="0" borderId="17" xfId="12" applyFont="1" applyBorder="1" applyAlignment="1" applyProtection="1">
      <alignment vertical="center"/>
    </xf>
    <xf numFmtId="0" fontId="7" fillId="0" borderId="18" xfId="12" applyFont="1" applyBorder="1" applyAlignment="1" applyProtection="1">
      <alignment vertical="center"/>
    </xf>
    <xf numFmtId="0" fontId="7" fillId="0" borderId="20" xfId="12" applyFont="1" applyBorder="1" applyAlignment="1" applyProtection="1">
      <alignment vertical="center"/>
    </xf>
    <xf numFmtId="0" fontId="7" fillId="0" borderId="11" xfId="12" applyFont="1" applyBorder="1" applyAlignment="1" applyProtection="1">
      <alignment vertical="center"/>
    </xf>
    <xf numFmtId="0" fontId="3" fillId="3" borderId="14" xfId="0" applyFont="1" applyFill="1" applyBorder="1" applyAlignment="1" applyProtection="1">
      <alignment horizontal="center" vertical="center"/>
    </xf>
    <xf numFmtId="49" fontId="4" fillId="3" borderId="14" xfId="0" applyNumberFormat="1" applyFont="1" applyFill="1" applyBorder="1" applyAlignment="1">
      <alignment horizontal="center" vertical="top"/>
    </xf>
    <xf numFmtId="49" fontId="4" fillId="3" borderId="14" xfId="0" applyNumberFormat="1" applyFont="1" applyFill="1" applyBorder="1" applyAlignment="1">
      <alignment horizontal="center" vertical="center"/>
    </xf>
    <xf numFmtId="164" fontId="4" fillId="0" borderId="0" xfId="0" applyNumberFormat="1" applyFont="1" applyBorder="1" applyAlignment="1" applyProtection="1">
      <alignment horizontal="right" vertical="center"/>
    </xf>
    <xf numFmtId="1" fontId="4" fillId="0" borderId="4" xfId="0" applyNumberFormat="1" applyFont="1" applyBorder="1" applyAlignment="1" applyProtection="1">
      <alignment horizontal="center" vertical="center" wrapText="1"/>
    </xf>
    <xf numFmtId="3" fontId="4" fillId="0" borderId="4" xfId="0" applyNumberFormat="1"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43" fontId="4" fillId="0" borderId="2" xfId="1"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7" fillId="0" borderId="0" xfId="0" applyFont="1"/>
    <xf numFmtId="0" fontId="9" fillId="0" borderId="0" xfId="0" applyFont="1" applyBorder="1"/>
    <xf numFmtId="38" fontId="7" fillId="0" borderId="2" xfId="0" applyNumberFormat="1" applyFont="1" applyBorder="1" applyAlignment="1" applyProtection="1">
      <alignment horizontal="center" vertical="center"/>
      <protection locked="0"/>
    </xf>
    <xf numFmtId="38" fontId="2" fillId="2" borderId="2" xfId="0" applyNumberFormat="1" applyFont="1" applyFill="1" applyBorder="1" applyAlignment="1" applyProtection="1">
      <alignment vertical="center"/>
    </xf>
    <xf numFmtId="38" fontId="2" fillId="0" borderId="2" xfId="0" applyNumberFormat="1" applyFont="1" applyBorder="1" applyAlignment="1" applyProtection="1">
      <alignment vertical="center"/>
      <protection locked="0"/>
    </xf>
    <xf numFmtId="0" fontId="7" fillId="0" borderId="0" xfId="5" applyNumberFormat="1" applyFont="1" applyBorder="1" applyAlignment="1" applyProtection="1">
      <alignment horizontal="right"/>
    </xf>
    <xf numFmtId="1" fontId="7" fillId="0" borderId="0" xfId="5" applyNumberFormat="1" applyFont="1" applyBorder="1" applyAlignment="1" applyProtection="1">
      <alignment horizontal="right"/>
    </xf>
    <xf numFmtId="0" fontId="47" fillId="0" borderId="0" xfId="5" applyNumberFormat="1" applyFont="1" applyFill="1" applyBorder="1" applyAlignment="1" applyProtection="1">
      <alignment horizontal="right"/>
    </xf>
    <xf numFmtId="3" fontId="7" fillId="0" borderId="0" xfId="0" applyNumberFormat="1" applyFont="1" applyAlignment="1" applyProtection="1">
      <alignment vertical="center"/>
    </xf>
    <xf numFmtId="0" fontId="13" fillId="0" borderId="0" xfId="0" applyFont="1" applyAlignment="1"/>
    <xf numFmtId="0" fontId="13" fillId="0" borderId="0" xfId="0" applyFont="1" applyAlignment="1">
      <alignment vertical="top" wrapText="1"/>
    </xf>
    <xf numFmtId="0" fontId="13" fillId="0" borderId="0" xfId="0" applyFont="1" applyAlignment="1">
      <alignment horizontal="left" vertical="top"/>
    </xf>
    <xf numFmtId="0" fontId="22" fillId="0" borderId="0" xfId="0" applyFont="1" applyAlignment="1">
      <alignment horizontal="left" vertical="center"/>
    </xf>
    <xf numFmtId="164" fontId="52" fillId="0" borderId="21" xfId="0" applyNumberFormat="1" applyFont="1" applyBorder="1" applyAlignment="1">
      <alignment vertical="top"/>
    </xf>
    <xf numFmtId="0" fontId="13" fillId="0" borderId="21" xfId="0" applyFont="1" applyBorder="1" applyAlignment="1">
      <alignment vertical="top"/>
    </xf>
    <xf numFmtId="0" fontId="13" fillId="0" borderId="0" xfId="0" applyFont="1" applyBorder="1" applyAlignment="1"/>
    <xf numFmtId="0" fontId="13" fillId="0" borderId="19" xfId="0" applyFont="1" applyBorder="1" applyAlignment="1">
      <alignment horizontal="left" vertical="top"/>
    </xf>
    <xf numFmtId="164" fontId="52" fillId="0" borderId="20" xfId="0" applyNumberFormat="1" applyFont="1" applyBorder="1" applyAlignment="1">
      <alignment horizontal="right" vertical="top"/>
    </xf>
    <xf numFmtId="0" fontId="50" fillId="0" borderId="13" xfId="0" applyFont="1" applyBorder="1" applyAlignment="1">
      <alignment horizontal="right" vertical="top"/>
    </xf>
    <xf numFmtId="0" fontId="13" fillId="0" borderId="21" xfId="0" applyFont="1" applyBorder="1" applyAlignment="1">
      <alignment horizontal="left" vertical="top"/>
    </xf>
    <xf numFmtId="0" fontId="13" fillId="0" borderId="21" xfId="0" applyFont="1" applyBorder="1" applyAlignment="1">
      <alignment horizontal="left" vertical="top" indent="1"/>
    </xf>
    <xf numFmtId="0" fontId="13" fillId="0" borderId="20" xfId="0" applyFont="1" applyBorder="1" applyAlignment="1">
      <alignment horizontal="left" vertical="top"/>
    </xf>
    <xf numFmtId="0" fontId="13" fillId="0" borderId="17" xfId="0" applyFont="1" applyBorder="1" applyAlignment="1">
      <alignment horizontal="left" vertical="top"/>
    </xf>
    <xf numFmtId="0" fontId="52" fillId="0" borderId="21" xfId="0" applyNumberFormat="1" applyFont="1" applyBorder="1" applyAlignment="1">
      <alignment horizontal="left" vertical="center"/>
    </xf>
    <xf numFmtId="0" fontId="50" fillId="0" borderId="21" xfId="0" applyNumberFormat="1" applyFont="1" applyBorder="1" applyAlignment="1">
      <alignment horizontal="left" vertical="center"/>
    </xf>
    <xf numFmtId="0" fontId="53" fillId="0" borderId="17" xfId="0" applyFont="1" applyBorder="1" applyAlignment="1"/>
    <xf numFmtId="0" fontId="52" fillId="0" borderId="21" xfId="0" applyFont="1" applyBorder="1" applyAlignment="1">
      <alignment vertical="top"/>
    </xf>
    <xf numFmtId="0" fontId="53" fillId="0" borderId="0" xfId="0" applyFont="1" applyAlignment="1"/>
    <xf numFmtId="0" fontId="53" fillId="0" borderId="13" xfId="0" applyFont="1" applyBorder="1" applyAlignment="1"/>
    <xf numFmtId="0" fontId="13" fillId="0" borderId="21" xfId="0" applyFont="1" applyBorder="1" applyAlignment="1">
      <alignment horizontal="left" vertical="top" wrapText="1" indent="1"/>
    </xf>
    <xf numFmtId="164" fontId="50" fillId="0" borderId="13" xfId="0" applyNumberFormat="1" applyFont="1" applyBorder="1" applyAlignment="1">
      <alignment horizontal="right" vertical="top"/>
    </xf>
    <xf numFmtId="0" fontId="13" fillId="0" borderId="13" xfId="0" applyFont="1" applyBorder="1" applyAlignment="1">
      <alignment horizontal="left" vertical="top"/>
    </xf>
    <xf numFmtId="164" fontId="50" fillId="0" borderId="21" xfId="0" applyNumberFormat="1" applyFont="1" applyBorder="1" applyAlignment="1">
      <alignment horizontal="right" vertical="center"/>
    </xf>
    <xf numFmtId="164" fontId="52" fillId="0" borderId="21" xfId="0" applyNumberFormat="1" applyFont="1" applyBorder="1" applyAlignment="1">
      <alignment horizontal="right" vertical="top"/>
    </xf>
    <xf numFmtId="0" fontId="52" fillId="0" borderId="20" xfId="0" applyFont="1" applyBorder="1" applyAlignment="1">
      <alignment vertical="top"/>
    </xf>
    <xf numFmtId="0" fontId="52" fillId="0" borderId="21" xfId="0" applyFont="1" applyBorder="1" applyAlignment="1">
      <alignment horizontal="left" vertical="top"/>
    </xf>
    <xf numFmtId="0" fontId="9" fillId="0" borderId="0" xfId="0" applyNumberFormat="1" applyFont="1" applyFill="1" applyBorder="1" applyAlignment="1" applyProtection="1">
      <alignment vertical="center"/>
    </xf>
    <xf numFmtId="0" fontId="54" fillId="0" borderId="0" xfId="0" applyFont="1" applyBorder="1" applyAlignment="1" applyProtection="1">
      <alignment horizontal="center" vertical="center" wrapText="1"/>
    </xf>
    <xf numFmtId="37" fontId="2" fillId="2" borderId="13" xfId="5" applyNumberFormat="1" applyFont="1" applyFill="1" applyBorder="1" applyAlignment="1" applyProtection="1">
      <alignment horizontal="right"/>
    </xf>
    <xf numFmtId="0" fontId="8" fillId="0" borderId="2" xfId="0" applyFont="1" applyBorder="1" applyAlignment="1" applyProtection="1">
      <alignment vertical="center"/>
    </xf>
    <xf numFmtId="0" fontId="13" fillId="3" borderId="2" xfId="0" applyFont="1" applyFill="1" applyBorder="1" applyAlignment="1" applyProtection="1">
      <alignment vertical="center"/>
    </xf>
    <xf numFmtId="0" fontId="0" fillId="0" borderId="7" xfId="0" applyBorder="1" applyAlignment="1" applyProtection="1">
      <alignment vertical="center"/>
    </xf>
    <xf numFmtId="49" fontId="8" fillId="0" borderId="7" xfId="0" applyNumberFormat="1" applyFont="1" applyBorder="1" applyAlignment="1" applyProtection="1">
      <alignment horizontal="center" vertical="center"/>
    </xf>
    <xf numFmtId="49" fontId="8" fillId="0" borderId="22" xfId="0" applyNumberFormat="1" applyFont="1" applyBorder="1" applyAlignment="1" applyProtection="1">
      <alignment horizontal="center" vertical="center"/>
    </xf>
    <xf numFmtId="0" fontId="3" fillId="0" borderId="4" xfId="0" applyFont="1" applyBorder="1" applyAlignment="1" applyProtection="1">
      <alignment horizontal="center"/>
    </xf>
    <xf numFmtId="0" fontId="3" fillId="0" borderId="2" xfId="0" applyFont="1" applyBorder="1" applyAlignment="1" applyProtection="1">
      <alignment horizontal="center"/>
    </xf>
    <xf numFmtId="0" fontId="3" fillId="0" borderId="2" xfId="0" applyFont="1" applyBorder="1" applyAlignment="1" applyProtection="1">
      <alignment horizontal="center" vertical="center" wrapText="1"/>
    </xf>
    <xf numFmtId="1" fontId="3" fillId="0" borderId="2" xfId="0" applyNumberFormat="1" applyFont="1" applyBorder="1" applyAlignment="1" applyProtection="1">
      <alignment horizontal="center" vertical="center"/>
    </xf>
    <xf numFmtId="1" fontId="3" fillId="0" borderId="4" xfId="0" applyNumberFormat="1" applyFont="1" applyBorder="1" applyAlignment="1" applyProtection="1">
      <alignment horizontal="center" vertical="center"/>
    </xf>
    <xf numFmtId="49" fontId="4" fillId="4" borderId="4" xfId="0" applyNumberFormat="1" applyFont="1" applyFill="1" applyBorder="1" applyAlignment="1">
      <alignment horizontal="center" vertical="center"/>
    </xf>
    <xf numFmtId="49" fontId="4" fillId="4" borderId="2" xfId="0" applyNumberFormat="1" applyFont="1" applyFill="1" applyBorder="1" applyAlignment="1">
      <alignment horizontal="center" vertical="center"/>
    </xf>
    <xf numFmtId="49" fontId="4" fillId="4" borderId="14" xfId="0" applyNumberFormat="1" applyFont="1" applyFill="1" applyBorder="1" applyAlignment="1">
      <alignment horizontal="center" vertical="center"/>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4" fillId="3" borderId="4" xfId="0" applyNumberFormat="1" applyFont="1" applyFill="1" applyBorder="1" applyAlignment="1">
      <alignment horizontal="center" vertical="center"/>
    </xf>
    <xf numFmtId="0" fontId="3" fillId="0" borderId="2" xfId="0" applyFont="1" applyBorder="1" applyAlignment="1">
      <alignment horizontal="center" vertical="center"/>
    </xf>
    <xf numFmtId="0" fontId="3" fillId="0" borderId="16" xfId="12" applyNumberFormat="1" applyFont="1" applyBorder="1" applyAlignment="1" applyProtection="1">
      <alignment vertical="center"/>
    </xf>
    <xf numFmtId="0" fontId="7" fillId="0" borderId="16" xfId="12" applyNumberFormat="1" applyFont="1" applyBorder="1" applyAlignment="1" applyProtection="1">
      <alignment vertical="center"/>
    </xf>
    <xf numFmtId="0" fontId="7" fillId="0" borderId="20" xfId="12" applyNumberFormat="1" applyFont="1" applyBorder="1" applyAlignment="1" applyProtection="1">
      <alignment vertical="center"/>
    </xf>
    <xf numFmtId="0" fontId="7" fillId="0" borderId="10" xfId="12" applyNumberFormat="1" applyFont="1" applyBorder="1" applyAlignment="1" applyProtection="1">
      <alignment horizontal="left" vertical="center"/>
    </xf>
    <xf numFmtId="0" fontId="7" fillId="0" borderId="17" xfId="12" applyNumberFormat="1" applyFont="1" applyBorder="1" applyAlignment="1" applyProtection="1">
      <alignment vertical="center"/>
    </xf>
    <xf numFmtId="0" fontId="7" fillId="0" borderId="18" xfId="12" applyNumberFormat="1" applyFont="1" applyBorder="1" applyAlignment="1" applyProtection="1">
      <alignment vertical="center"/>
    </xf>
    <xf numFmtId="0" fontId="3" fillId="0" borderId="10" xfId="12" applyNumberFormat="1" applyFont="1" applyBorder="1" applyAlignment="1" applyProtection="1">
      <alignment horizontal="left" vertical="center"/>
    </xf>
    <xf numFmtId="0" fontId="7" fillId="0" borderId="10" xfId="12" applyNumberFormat="1" applyFont="1" applyBorder="1" applyAlignment="1" applyProtection="1">
      <alignment vertical="center"/>
    </xf>
    <xf numFmtId="0" fontId="7" fillId="0" borderId="16" xfId="12" applyNumberFormat="1" applyFont="1" applyFill="1" applyBorder="1" applyAlignment="1" applyProtection="1">
      <alignment vertical="center"/>
    </xf>
    <xf numFmtId="0" fontId="9" fillId="0" borderId="16" xfId="0" applyNumberFormat="1" applyFont="1" applyFill="1" applyBorder="1" applyAlignment="1" applyProtection="1">
      <alignment vertical="center"/>
    </xf>
    <xf numFmtId="0" fontId="9" fillId="0" borderId="10" xfId="0" applyNumberFormat="1" applyFont="1" applyFill="1" applyBorder="1" applyAlignment="1" applyProtection="1">
      <alignment vertical="center"/>
    </xf>
    <xf numFmtId="0" fontId="9" fillId="0" borderId="18" xfId="0" applyNumberFormat="1" applyFont="1" applyFill="1" applyBorder="1" applyAlignment="1" applyProtection="1">
      <alignment vertical="center"/>
    </xf>
    <xf numFmtId="0" fontId="3" fillId="0" borderId="10" xfId="12" applyNumberFormat="1" applyFont="1" applyFill="1" applyBorder="1" applyAlignment="1" applyProtection="1">
      <alignment vertical="center"/>
    </xf>
    <xf numFmtId="0" fontId="3" fillId="0" borderId="12" xfId="12" quotePrefix="1" applyNumberFormat="1" applyFont="1" applyBorder="1" applyAlignment="1" applyProtection="1">
      <alignment horizontal="left" vertical="center"/>
    </xf>
    <xf numFmtId="0" fontId="7" fillId="0" borderId="17" xfId="12" applyNumberFormat="1" applyFont="1" applyBorder="1" applyAlignment="1" applyProtection="1">
      <alignment horizontal="right" vertical="center"/>
    </xf>
    <xf numFmtId="0" fontId="8" fillId="0" borderId="22" xfId="0" applyFont="1" applyBorder="1" applyAlignment="1" applyProtection="1">
      <alignment horizontal="center" vertical="center"/>
    </xf>
    <xf numFmtId="0" fontId="9" fillId="0" borderId="17" xfId="0" applyFont="1" applyBorder="1"/>
    <xf numFmtId="0" fontId="9" fillId="0" borderId="18" xfId="0" applyFont="1" applyBorder="1"/>
    <xf numFmtId="0" fontId="7" fillId="0" borderId="20" xfId="0" applyFont="1" applyBorder="1"/>
    <xf numFmtId="0" fontId="7" fillId="0" borderId="19" xfId="0" applyFont="1" applyBorder="1"/>
    <xf numFmtId="0" fontId="3" fillId="0" borderId="0" xfId="0" applyFont="1" applyAlignment="1">
      <alignment horizontal="left" vertical="center"/>
    </xf>
    <xf numFmtId="49" fontId="3" fillId="0" borderId="3" xfId="0" applyNumberFormat="1" applyFont="1" applyBorder="1" applyAlignment="1">
      <alignment horizontal="center" vertical="center"/>
    </xf>
    <xf numFmtId="0" fontId="4" fillId="4" borderId="4" xfId="0" applyFont="1" applyFill="1" applyBorder="1" applyAlignment="1" applyProtection="1">
      <alignment horizontal="center" vertical="center"/>
    </xf>
    <xf numFmtId="0" fontId="4" fillId="4" borderId="2" xfId="0" applyFont="1" applyFill="1" applyBorder="1" applyAlignment="1" applyProtection="1">
      <alignment horizontal="center" vertical="center"/>
    </xf>
    <xf numFmtId="0" fontId="4" fillId="4" borderId="2" xfId="0" applyFont="1" applyFill="1" applyBorder="1" applyAlignment="1" applyProtection="1">
      <alignment horizontal="center" vertical="top"/>
    </xf>
    <xf numFmtId="0" fontId="3" fillId="0" borderId="0" xfId="0" applyFont="1" applyAlignment="1"/>
    <xf numFmtId="0" fontId="2" fillId="0" borderId="0" xfId="0" applyFont="1" applyAlignment="1"/>
    <xf numFmtId="0" fontId="0" fillId="5" borderId="6" xfId="0" applyFill="1" applyBorder="1" applyAlignment="1">
      <alignment horizontal="left" vertical="center" indent="1"/>
    </xf>
    <xf numFmtId="0" fontId="17" fillId="5" borderId="7" xfId="0" applyFont="1" applyFill="1" applyBorder="1" applyAlignment="1">
      <alignment horizontal="left" vertical="center" indent="1"/>
    </xf>
    <xf numFmtId="49" fontId="13" fillId="5" borderId="0" xfId="0" applyNumberFormat="1" applyFont="1" applyFill="1" applyBorder="1" applyAlignment="1">
      <alignment horizontal="centerContinuous"/>
    </xf>
    <xf numFmtId="0" fontId="13" fillId="5" borderId="0" xfId="0" applyFont="1" applyFill="1" applyBorder="1" applyAlignment="1">
      <alignment horizontal="centerContinuous"/>
    </xf>
    <xf numFmtId="49" fontId="13" fillId="5" borderId="0" xfId="0" applyNumberFormat="1" applyFont="1" applyFill="1" applyBorder="1" applyAlignment="1">
      <alignment horizontal="left" vertical="center"/>
    </xf>
    <xf numFmtId="0" fontId="13" fillId="5" borderId="0" xfId="0" applyFont="1" applyFill="1" applyBorder="1" applyAlignment="1" applyProtection="1">
      <alignment horizontal="left" vertical="center"/>
    </xf>
    <xf numFmtId="0" fontId="13" fillId="5" borderId="0" xfId="0" applyFont="1" applyFill="1" applyBorder="1" applyAlignment="1">
      <alignment horizontal="left" vertical="center"/>
    </xf>
    <xf numFmtId="0" fontId="15" fillId="0" borderId="9" xfId="0" applyFont="1" applyFill="1" applyBorder="1" applyAlignment="1" applyProtection="1">
      <alignment horizontal="left" vertical="center"/>
    </xf>
    <xf numFmtId="0" fontId="0" fillId="0" borderId="9" xfId="0" applyFill="1" applyBorder="1" applyAlignment="1">
      <alignment horizontal="left" vertical="center"/>
    </xf>
    <xf numFmtId="0" fontId="13" fillId="5" borderId="23" xfId="0" applyFont="1" applyFill="1" applyBorder="1"/>
    <xf numFmtId="0" fontId="13" fillId="5" borderId="24" xfId="0" applyFont="1" applyFill="1" applyBorder="1" applyAlignment="1">
      <alignment horizontal="left" vertical="top"/>
    </xf>
    <xf numFmtId="0" fontId="13" fillId="5" borderId="24" xfId="0" applyFont="1" applyFill="1" applyBorder="1" applyAlignment="1">
      <alignment vertical="top" wrapText="1"/>
    </xf>
    <xf numFmtId="0" fontId="56" fillId="5" borderId="25" xfId="0" applyFont="1" applyFill="1" applyBorder="1" applyAlignment="1">
      <alignment horizontal="centerContinuous" vertical="center"/>
    </xf>
    <xf numFmtId="0" fontId="21" fillId="5" borderId="0" xfId="0" applyFont="1" applyFill="1" applyBorder="1" applyAlignment="1">
      <alignment horizontal="centerContinuous" vertical="center"/>
    </xf>
    <xf numFmtId="0" fontId="21" fillId="5" borderId="26" xfId="0" applyFont="1" applyFill="1" applyBorder="1" applyAlignment="1">
      <alignment horizontal="centerContinuous" vertical="center"/>
    </xf>
    <xf numFmtId="0" fontId="21" fillId="5" borderId="27" xfId="0" applyFont="1" applyFill="1" applyBorder="1" applyAlignment="1">
      <alignment horizontal="centerContinuous" vertical="center"/>
    </xf>
    <xf numFmtId="0" fontId="22" fillId="5" borderId="27" xfId="0" applyFont="1" applyFill="1" applyBorder="1" applyAlignment="1">
      <alignment horizontal="centerContinuous" vertical="center" wrapText="1"/>
    </xf>
    <xf numFmtId="0" fontId="22" fillId="5" borderId="0" xfId="0" applyFont="1" applyFill="1" applyBorder="1" applyAlignment="1">
      <alignment horizontal="centerContinuous" vertical="center" wrapText="1"/>
    </xf>
    <xf numFmtId="0" fontId="21" fillId="5" borderId="25" xfId="0" applyFont="1" applyFill="1" applyBorder="1" applyAlignment="1">
      <alignment horizontal="centerContinuous" vertical="center"/>
    </xf>
    <xf numFmtId="49" fontId="13" fillId="5" borderId="0" xfId="0" applyNumberFormat="1" applyFont="1" applyFill="1" applyBorder="1" applyAlignment="1">
      <alignment horizontal="centerContinuous" vertical="center"/>
    </xf>
    <xf numFmtId="0" fontId="2" fillId="5" borderId="0" xfId="0" applyFont="1" applyFill="1" applyBorder="1" applyAlignment="1">
      <alignment horizontal="centerContinuous" vertical="center"/>
    </xf>
    <xf numFmtId="0" fontId="13" fillId="0" borderId="19" xfId="0" applyFont="1" applyFill="1" applyBorder="1" applyAlignment="1"/>
    <xf numFmtId="0" fontId="13" fillId="0" borderId="20" xfId="0" applyFont="1" applyFill="1" applyBorder="1" applyAlignment="1">
      <alignment horizontal="left" vertical="top"/>
    </xf>
    <xf numFmtId="164" fontId="56" fillId="5" borderId="25" xfId="0" applyNumberFormat="1" applyFont="1" applyFill="1" applyBorder="1" applyAlignment="1">
      <alignment horizontal="centerContinuous" vertical="center"/>
    </xf>
    <xf numFmtId="164" fontId="52" fillId="5" borderId="25" xfId="0" applyNumberFormat="1" applyFont="1" applyFill="1" applyBorder="1" applyAlignment="1">
      <alignment horizontal="centerContinuous"/>
    </xf>
    <xf numFmtId="0" fontId="13" fillId="5" borderId="26" xfId="0" applyFont="1" applyFill="1" applyBorder="1" applyAlignment="1">
      <alignment horizontal="left" vertical="center"/>
    </xf>
    <xf numFmtId="0" fontId="13" fillId="5" borderId="27" xfId="0" applyFont="1" applyFill="1" applyBorder="1" applyAlignment="1">
      <alignment horizontal="left" vertical="center"/>
    </xf>
    <xf numFmtId="0" fontId="13" fillId="5" borderId="27" xfId="0" applyFont="1" applyFill="1" applyBorder="1" applyAlignment="1">
      <alignment horizontal="left" vertical="center" indent="2"/>
    </xf>
    <xf numFmtId="0" fontId="48" fillId="5" borderId="0" xfId="0" applyFont="1" applyFill="1" applyBorder="1" applyAlignment="1">
      <alignment horizontal="centerContinuous" vertical="center"/>
    </xf>
    <xf numFmtId="0" fontId="3" fillId="0" borderId="0" xfId="0" applyFont="1" applyBorder="1" applyAlignment="1" applyProtection="1">
      <alignment vertical="center" wrapText="1"/>
    </xf>
    <xf numFmtId="0" fontId="15" fillId="0" borderId="0" xfId="0" applyFont="1" applyBorder="1" applyAlignment="1">
      <alignment horizontal="left"/>
    </xf>
    <xf numFmtId="49" fontId="57" fillId="0" borderId="0" xfId="0" applyNumberFormat="1" applyFont="1" applyFill="1" applyBorder="1" applyAlignment="1">
      <alignment horizontal="centerContinuous" vertical="top"/>
    </xf>
    <xf numFmtId="0" fontId="13" fillId="0" borderId="0" xfId="0" applyFont="1" applyAlignment="1">
      <alignment horizontal="centerContinuous" vertical="top" wrapText="1"/>
    </xf>
    <xf numFmtId="0" fontId="13" fillId="0" borderId="0" xfId="0" applyFont="1" applyAlignment="1">
      <alignment horizontal="centerContinuous" vertical="top"/>
    </xf>
    <xf numFmtId="0" fontId="8" fillId="0" borderId="0" xfId="0" applyFont="1" applyBorder="1" applyAlignment="1">
      <alignment horizontal="left" vertical="top"/>
    </xf>
    <xf numFmtId="0" fontId="8" fillId="0" borderId="17" xfId="0" applyFont="1" applyFill="1" applyBorder="1" applyAlignment="1" applyProtection="1">
      <alignment vertical="center"/>
    </xf>
    <xf numFmtId="0" fontId="7" fillId="0" borderId="0" xfId="0" applyFont="1" applyBorder="1" applyAlignment="1" applyProtection="1">
      <alignment horizontal="center" vertical="center"/>
    </xf>
    <xf numFmtId="0" fontId="9" fillId="0" borderId="0" xfId="0" applyNumberFormat="1" applyFont="1" applyBorder="1" applyAlignment="1" applyProtection="1">
      <alignment horizontal="left"/>
    </xf>
    <xf numFmtId="0" fontId="9" fillId="0" borderId="0" xfId="0" applyFont="1" applyAlignment="1">
      <alignment horizontal="left" vertical="center" wrapText="1"/>
    </xf>
    <xf numFmtId="0" fontId="0" fillId="0" borderId="16" xfId="0" applyNumberFormat="1" applyBorder="1" applyAlignment="1">
      <alignment horizontal="left" vertical="center"/>
    </xf>
    <xf numFmtId="0" fontId="50" fillId="0" borderId="20" xfId="0" applyNumberFormat="1" applyFont="1" applyBorder="1" applyAlignment="1">
      <alignment horizontal="left" vertical="center"/>
    </xf>
    <xf numFmtId="0" fontId="7" fillId="0" borderId="12" xfId="12" applyFont="1" applyBorder="1" applyAlignment="1" applyProtection="1">
      <alignment vertical="center"/>
    </xf>
    <xf numFmtId="0" fontId="3" fillId="0" borderId="16" xfId="0" applyNumberFormat="1" applyFont="1" applyBorder="1" applyAlignment="1">
      <alignment horizontal="left" vertical="center"/>
    </xf>
    <xf numFmtId="0" fontId="3" fillId="0" borderId="18" xfId="12" applyNumberFormat="1" applyFont="1" applyBorder="1" applyAlignment="1" applyProtection="1">
      <alignment vertical="center"/>
    </xf>
    <xf numFmtId="0" fontId="3" fillId="0" borderId="10" xfId="12" applyNumberFormat="1" applyFont="1" applyBorder="1" applyAlignment="1" applyProtection="1">
      <alignment vertical="center"/>
    </xf>
    <xf numFmtId="0" fontId="3" fillId="0" borderId="16" xfId="12" applyNumberFormat="1" applyFont="1" applyBorder="1" applyAlignment="1" applyProtection="1">
      <alignment horizontal="left" vertical="center"/>
    </xf>
    <xf numFmtId="0" fontId="3" fillId="0" borderId="16" xfId="12" applyFont="1" applyBorder="1" applyAlignment="1" applyProtection="1">
      <alignment vertical="center"/>
    </xf>
    <xf numFmtId="0" fontId="7" fillId="0" borderId="0" xfId="12" applyNumberFormat="1" applyFont="1" applyBorder="1" applyAlignment="1" applyProtection="1">
      <alignment horizontal="center" vertical="center"/>
    </xf>
    <xf numFmtId="0" fontId="8" fillId="0" borderId="16" xfId="0" applyNumberFormat="1" applyFont="1" applyBorder="1" applyAlignment="1">
      <alignment horizontal="left" vertical="center"/>
    </xf>
    <xf numFmtId="0" fontId="7" fillId="0" borderId="16" xfId="12" applyNumberFormat="1" applyFont="1" applyBorder="1" applyAlignment="1" applyProtection="1">
      <alignment horizontal="left" vertical="center"/>
    </xf>
    <xf numFmtId="0" fontId="4" fillId="0" borderId="16" xfId="12" applyFont="1" applyBorder="1" applyAlignment="1" applyProtection="1">
      <alignment vertical="center"/>
    </xf>
    <xf numFmtId="0" fontId="4" fillId="0" borderId="16" xfId="12" applyNumberFormat="1" applyFont="1" applyBorder="1" applyAlignment="1" applyProtection="1">
      <alignment horizontal="left" vertical="center"/>
    </xf>
    <xf numFmtId="0" fontId="4" fillId="0" borderId="16" xfId="0" applyNumberFormat="1" applyFont="1" applyBorder="1" applyAlignment="1">
      <alignment horizontal="left" vertical="center"/>
    </xf>
    <xf numFmtId="0" fontId="7" fillId="0" borderId="16" xfId="12" applyFont="1" applyBorder="1" applyAlignment="1" applyProtection="1">
      <alignment horizontal="left" vertical="center"/>
    </xf>
    <xf numFmtId="0" fontId="3" fillId="0" borderId="16" xfId="12" applyFont="1" applyBorder="1" applyAlignment="1" applyProtection="1">
      <alignment horizontal="left" vertical="center"/>
    </xf>
    <xf numFmtId="0" fontId="7" fillId="0" borderId="10" xfId="12" applyFont="1" applyBorder="1" applyAlignment="1" applyProtection="1">
      <alignment horizontal="left" vertical="center"/>
    </xf>
    <xf numFmtId="0" fontId="5" fillId="0" borderId="0" xfId="12" applyNumberFormat="1" applyFont="1" applyBorder="1" applyAlignment="1" applyProtection="1">
      <alignment horizontal="center" vertical="center"/>
    </xf>
    <xf numFmtId="0" fontId="35" fillId="0" borderId="0" xfId="0" applyFont="1" applyBorder="1" applyAlignment="1" applyProtection="1">
      <alignment horizontal="left"/>
    </xf>
    <xf numFmtId="0" fontId="3" fillId="0" borderId="0" xfId="10" applyFont="1" applyBorder="1" applyAlignment="1">
      <alignment horizontal="right" vertical="center"/>
    </xf>
    <xf numFmtId="0" fontId="3" fillId="0" borderId="0" xfId="10" applyFont="1" applyAlignment="1">
      <alignment horizontal="right" vertical="center"/>
    </xf>
    <xf numFmtId="0" fontId="3" fillId="0" borderId="0" xfId="10" applyFont="1" applyFill="1" applyAlignment="1">
      <alignment vertical="center"/>
    </xf>
    <xf numFmtId="0" fontId="3" fillId="0" borderId="0" xfId="10" applyFont="1" applyFill="1" applyAlignment="1">
      <alignment horizontal="right" vertical="center"/>
    </xf>
    <xf numFmtId="0" fontId="3" fillId="0" borderId="0" xfId="10" applyFont="1" applyFill="1" applyAlignment="1">
      <alignment horizontal="left" vertical="center"/>
    </xf>
    <xf numFmtId="0" fontId="3" fillId="0" borderId="0" xfId="10" applyFont="1" applyFill="1" applyBorder="1" applyAlignment="1">
      <alignment horizontal="left" vertical="center"/>
    </xf>
    <xf numFmtId="0" fontId="9" fillId="0" borderId="20" xfId="0" applyNumberFormat="1" applyFont="1" applyBorder="1" applyAlignment="1">
      <alignment horizontal="left" vertical="center" wrapText="1" indent="1"/>
    </xf>
    <xf numFmtId="164" fontId="52" fillId="0" borderId="0" xfId="0" applyNumberFormat="1" applyFont="1" applyBorder="1" applyAlignment="1">
      <alignment horizontal="right" vertical="top"/>
    </xf>
    <xf numFmtId="0" fontId="5" fillId="0" borderId="0" xfId="12" applyFont="1" applyBorder="1" applyAlignment="1" applyProtection="1">
      <alignment vertical="center"/>
    </xf>
    <xf numFmtId="0" fontId="3" fillId="0" borderId="12" xfId="12" applyNumberFormat="1" applyFont="1" applyBorder="1" applyAlignment="1" applyProtection="1">
      <alignment horizontal="left" vertical="center"/>
    </xf>
    <xf numFmtId="0" fontId="3" fillId="0" borderId="12" xfId="12" applyNumberFormat="1" applyFont="1" applyFill="1" applyBorder="1" applyAlignment="1" applyProtection="1">
      <alignment vertical="center"/>
    </xf>
    <xf numFmtId="0" fontId="3" fillId="0" borderId="12" xfId="0" applyNumberFormat="1" applyFont="1" applyFill="1" applyBorder="1" applyAlignment="1" applyProtection="1">
      <alignment vertical="center"/>
    </xf>
    <xf numFmtId="0" fontId="3" fillId="0" borderId="17" xfId="0" applyNumberFormat="1" applyFont="1" applyFill="1" applyBorder="1" applyAlignment="1" applyProtection="1">
      <alignment vertical="center"/>
    </xf>
    <xf numFmtId="0" fontId="3" fillId="0" borderId="12" xfId="12" applyNumberFormat="1" applyFont="1" applyBorder="1" applyAlignment="1" applyProtection="1">
      <alignment vertical="center"/>
    </xf>
    <xf numFmtId="0" fontId="3" fillId="0" borderId="17" xfId="12" applyNumberFormat="1" applyFont="1" applyBorder="1" applyAlignment="1" applyProtection="1">
      <alignment horizontal="left" vertical="center"/>
    </xf>
    <xf numFmtId="0" fontId="3" fillId="0" borderId="16" xfId="12" quotePrefix="1" applyNumberFormat="1" applyFont="1" applyBorder="1" applyAlignment="1" applyProtection="1">
      <alignment horizontal="left" vertical="center"/>
    </xf>
    <xf numFmtId="0" fontId="7" fillId="0" borderId="16" xfId="0" applyNumberFormat="1" applyFont="1" applyBorder="1" applyAlignment="1">
      <alignment vertical="center"/>
    </xf>
    <xf numFmtId="0" fontId="3" fillId="0" borderId="0" xfId="12" applyNumberFormat="1" applyFont="1" applyBorder="1" applyAlignment="1" applyProtection="1">
      <alignment horizontal="left" vertical="center" indent="1"/>
    </xf>
    <xf numFmtId="0" fontId="7" fillId="0" borderId="19" xfId="12" applyNumberFormat="1" applyFont="1" applyBorder="1" applyAlignment="1" applyProtection="1">
      <alignment vertical="center"/>
    </xf>
    <xf numFmtId="0" fontId="3" fillId="0" borderId="20" xfId="12" applyNumberFormat="1" applyFont="1" applyBorder="1" applyAlignment="1" applyProtection="1">
      <alignment vertical="top"/>
    </xf>
    <xf numFmtId="0" fontId="3" fillId="0" borderId="20" xfId="12" quotePrefix="1" applyNumberFormat="1" applyFont="1" applyBorder="1" applyAlignment="1" applyProtection="1">
      <alignment horizontal="left" vertical="center"/>
    </xf>
    <xf numFmtId="0" fontId="7" fillId="0" borderId="11" xfId="12" applyNumberFormat="1" applyFont="1" applyBorder="1" applyAlignment="1" applyProtection="1">
      <alignment vertical="center"/>
    </xf>
    <xf numFmtId="0" fontId="49" fillId="0" borderId="18" xfId="0" applyFont="1" applyBorder="1" applyAlignment="1">
      <alignment horizontal="left" vertical="center" indent="1"/>
    </xf>
    <xf numFmtId="0" fontId="15" fillId="0" borderId="0" xfId="12" applyNumberFormat="1" applyFont="1" applyBorder="1" applyAlignment="1" applyProtection="1">
      <alignment horizontal="center" vertical="center"/>
    </xf>
    <xf numFmtId="0" fontId="9" fillId="0" borderId="0" xfId="12" applyNumberFormat="1" applyFont="1" applyBorder="1" applyAlignment="1" applyProtection="1">
      <alignment horizontal="left" vertical="center" indent="2"/>
    </xf>
    <xf numFmtId="0" fontId="3" fillId="0" borderId="0" xfId="10" applyFont="1" applyFill="1" applyAlignment="1">
      <alignment horizontal="center" vertical="center"/>
    </xf>
    <xf numFmtId="0" fontId="3" fillId="0" borderId="0" xfId="11" applyFont="1" applyFill="1" applyBorder="1" applyAlignment="1">
      <alignment vertical="center"/>
    </xf>
    <xf numFmtId="0" fontId="3" fillId="0" borderId="0" xfId="11" applyFont="1" applyAlignment="1">
      <alignment horizontal="left" vertical="center"/>
    </xf>
    <xf numFmtId="0" fontId="59" fillId="0" borderId="0" xfId="10" applyFont="1" applyBorder="1" applyAlignment="1">
      <alignment vertical="top"/>
    </xf>
    <xf numFmtId="0" fontId="4" fillId="0" borderId="0" xfId="10" quotePrefix="1" applyFont="1" applyFill="1" applyAlignment="1">
      <alignment horizontal="left" vertical="center"/>
    </xf>
    <xf numFmtId="0" fontId="3" fillId="0" borderId="0" xfId="11" applyFont="1" applyFill="1" applyBorder="1" applyAlignment="1">
      <alignment horizontal="right" vertical="center"/>
    </xf>
    <xf numFmtId="0" fontId="3" fillId="0" borderId="0" xfId="11" applyFont="1" applyAlignment="1">
      <alignment horizontal="right" vertical="center"/>
    </xf>
    <xf numFmtId="164" fontId="8" fillId="0" borderId="0" xfId="0" applyNumberFormat="1" applyFont="1"/>
    <xf numFmtId="164" fontId="0" fillId="0" borderId="0" xfId="0" applyNumberFormat="1"/>
    <xf numFmtId="0" fontId="3" fillId="0" borderId="0" xfId="0" applyFont="1" applyBorder="1" applyAlignment="1" applyProtection="1">
      <alignment horizontal="left" vertical="center"/>
    </xf>
    <xf numFmtId="0" fontId="15" fillId="0" borderId="2" xfId="12" applyFont="1" applyBorder="1" applyAlignment="1" applyProtection="1">
      <alignment horizontal="center" vertical="center"/>
      <protection locked="0"/>
    </xf>
    <xf numFmtId="0" fontId="15" fillId="0" borderId="2" xfId="12" applyNumberFormat="1" applyFont="1" applyBorder="1" applyAlignment="1" applyProtection="1">
      <alignment horizontal="center" vertical="center"/>
      <protection locked="0"/>
    </xf>
    <xf numFmtId="0" fontId="15" fillId="0" borderId="28" xfId="0" applyFont="1" applyBorder="1" applyAlignment="1">
      <alignment horizontal="center" vertical="center" wrapText="1"/>
    </xf>
    <xf numFmtId="0" fontId="9" fillId="0" borderId="0" xfId="0" applyNumberFormat="1" applyFont="1" applyFill="1" applyBorder="1" applyAlignment="1">
      <alignment horizontal="left" vertical="center"/>
    </xf>
    <xf numFmtId="0" fontId="7" fillId="0" borderId="17" xfId="0" applyFont="1" applyBorder="1"/>
    <xf numFmtId="0" fontId="7" fillId="0" borderId="0" xfId="0" applyFont="1" applyBorder="1"/>
    <xf numFmtId="166" fontId="8" fillId="0" borderId="0" xfId="0" applyNumberFormat="1" applyFont="1" applyAlignment="1">
      <alignment horizontal="left"/>
    </xf>
    <xf numFmtId="0" fontId="50" fillId="0" borderId="17" xfId="0" applyFont="1" applyBorder="1" applyAlignment="1">
      <alignment horizontal="right" vertical="top"/>
    </xf>
    <xf numFmtId="49" fontId="3" fillId="0" borderId="0" xfId="0" applyNumberFormat="1" applyFont="1" applyBorder="1" applyAlignment="1" applyProtection="1">
      <alignment horizontal="left" vertical="top"/>
    </xf>
    <xf numFmtId="38" fontId="7" fillId="0" borderId="0" xfId="0" applyNumberFormat="1" applyFont="1" applyBorder="1" applyAlignment="1" applyProtection="1">
      <alignment horizontal="center" vertical="center"/>
    </xf>
    <xf numFmtId="0" fontId="5" fillId="0" borderId="2" xfId="0" applyNumberFormat="1" applyFont="1" applyBorder="1" applyAlignment="1" applyProtection="1">
      <alignment horizontal="center" vertical="center"/>
      <protection locked="0"/>
    </xf>
    <xf numFmtId="38" fontId="15" fillId="0" borderId="2" xfId="0" applyNumberFormat="1" applyFont="1" applyBorder="1" applyAlignment="1" applyProtection="1">
      <alignment horizontal="center" vertical="center"/>
      <protection locked="0"/>
    </xf>
    <xf numFmtId="0" fontId="21" fillId="0" borderId="0" xfId="0" applyFont="1" applyAlignment="1">
      <alignment horizontal="left" vertical="center" indent="1"/>
    </xf>
    <xf numFmtId="0" fontId="3" fillId="0" borderId="0" xfId="0" applyFont="1" applyBorder="1" applyAlignment="1" applyProtection="1">
      <alignment vertical="top"/>
    </xf>
    <xf numFmtId="0" fontId="0" fillId="0" borderId="0" xfId="0" applyBorder="1" applyAlignment="1"/>
    <xf numFmtId="40" fontId="3" fillId="0" borderId="0" xfId="0" applyNumberFormat="1" applyFont="1" applyBorder="1" applyAlignment="1" applyProtection="1">
      <alignment horizontal="center" vertical="center"/>
    </xf>
    <xf numFmtId="0" fontId="13" fillId="0" borderId="0" xfId="0" applyFont="1" applyAlignment="1" applyProtection="1">
      <alignment horizontal="right" vertical="center"/>
    </xf>
    <xf numFmtId="0" fontId="13" fillId="0" borderId="17" xfId="0" applyFont="1" applyBorder="1" applyAlignment="1" applyProtection="1">
      <alignment horizontal="right" vertical="center"/>
    </xf>
    <xf numFmtId="0" fontId="8" fillId="0" borderId="0" xfId="0" applyFont="1" applyBorder="1" applyAlignment="1" applyProtection="1">
      <alignment horizontal="left" vertical="center" indent="1"/>
    </xf>
    <xf numFmtId="0" fontId="15" fillId="0" borderId="28" xfId="0" applyFont="1" applyBorder="1" applyAlignment="1">
      <alignment horizontal="left" vertical="center"/>
    </xf>
    <xf numFmtId="0" fontId="42" fillId="0" borderId="0" xfId="12" applyFont="1" applyBorder="1" applyAlignment="1" applyProtection="1">
      <alignment horizontal="left" vertical="center"/>
    </xf>
    <xf numFmtId="49" fontId="4" fillId="0" borderId="3" xfId="0" applyNumberFormat="1" applyFont="1" applyBorder="1" applyAlignment="1" applyProtection="1">
      <alignment horizontal="center" vertical="center"/>
    </xf>
    <xf numFmtId="38" fontId="9" fillId="0" borderId="2" xfId="0" applyNumberFormat="1" applyFont="1" applyBorder="1" applyAlignment="1" applyProtection="1">
      <alignment horizontal="right"/>
      <protection locked="0"/>
    </xf>
    <xf numFmtId="38" fontId="9" fillId="3" borderId="29" xfId="0" applyNumberFormat="1" applyFont="1" applyFill="1" applyBorder="1" applyAlignment="1">
      <alignment horizontal="right"/>
    </xf>
    <xf numFmtId="38" fontId="9" fillId="2" borderId="2" xfId="0" applyNumberFormat="1" applyFont="1" applyFill="1" applyBorder="1" applyAlignment="1">
      <alignment horizontal="right"/>
    </xf>
    <xf numFmtId="38" fontId="9" fillId="2" borderId="30" xfId="0" applyNumberFormat="1" applyFont="1" applyFill="1" applyBorder="1" applyAlignment="1">
      <alignment horizontal="right"/>
    </xf>
    <xf numFmtId="38" fontId="9" fillId="3" borderId="31" xfId="0" applyNumberFormat="1" applyFont="1" applyFill="1" applyBorder="1" applyAlignment="1">
      <alignment horizontal="right"/>
    </xf>
    <xf numFmtId="38" fontId="9" fillId="3" borderId="4" xfId="0" applyNumberFormat="1" applyFont="1" applyFill="1" applyBorder="1" applyAlignment="1">
      <alignment horizontal="right"/>
    </xf>
    <xf numFmtId="38" fontId="9" fillId="0" borderId="4" xfId="0" applyNumberFormat="1" applyFont="1" applyBorder="1" applyAlignment="1" applyProtection="1">
      <alignment horizontal="right"/>
      <protection locked="0"/>
    </xf>
    <xf numFmtId="38" fontId="9" fillId="3" borderId="32" xfId="0" applyNumberFormat="1" applyFont="1" applyFill="1" applyBorder="1" applyAlignment="1">
      <alignment horizontal="right"/>
    </xf>
    <xf numFmtId="38" fontId="9" fillId="2" borderId="4" xfId="0" applyNumberFormat="1" applyFont="1" applyFill="1" applyBorder="1" applyAlignment="1">
      <alignment horizontal="right"/>
    </xf>
    <xf numFmtId="38" fontId="9" fillId="2" borderId="33" xfId="0" applyNumberFormat="1" applyFont="1" applyFill="1" applyBorder="1" applyAlignment="1">
      <alignment horizontal="right"/>
    </xf>
    <xf numFmtId="38" fontId="9" fillId="3" borderId="34" xfId="0" applyNumberFormat="1" applyFont="1" applyFill="1" applyBorder="1" applyAlignment="1">
      <alignment horizontal="right"/>
    </xf>
    <xf numFmtId="38" fontId="9" fillId="0" borderId="35" xfId="0" applyNumberFormat="1" applyFont="1" applyBorder="1" applyAlignment="1" applyProtection="1">
      <alignment horizontal="right"/>
      <protection locked="0"/>
    </xf>
    <xf numFmtId="38" fontId="9" fillId="0" borderId="36" xfId="0" applyNumberFormat="1" applyFont="1" applyBorder="1" applyAlignment="1" applyProtection="1">
      <alignment horizontal="right"/>
      <protection locked="0"/>
    </xf>
    <xf numFmtId="38" fontId="9" fillId="2" borderId="35" xfId="0" applyNumberFormat="1" applyFont="1" applyFill="1" applyBorder="1" applyAlignment="1">
      <alignment horizontal="right"/>
    </xf>
    <xf numFmtId="38" fontId="9" fillId="0" borderId="30" xfId="0" applyNumberFormat="1" applyFont="1" applyBorder="1" applyAlignment="1" applyProtection="1">
      <alignment horizontal="right"/>
      <protection locked="0"/>
    </xf>
    <xf numFmtId="38" fontId="9" fillId="6" borderId="4" xfId="0" applyNumberFormat="1" applyFont="1" applyFill="1" applyBorder="1" applyAlignment="1" applyProtection="1">
      <alignment horizontal="right"/>
      <protection locked="0"/>
    </xf>
    <xf numFmtId="38" fontId="9" fillId="2" borderId="36" xfId="0" applyNumberFormat="1" applyFont="1" applyFill="1" applyBorder="1" applyAlignment="1">
      <alignment horizontal="right"/>
    </xf>
    <xf numFmtId="38" fontId="9" fillId="0" borderId="36" xfId="0" applyNumberFormat="1" applyFont="1" applyFill="1" applyBorder="1" applyAlignment="1" applyProtection="1">
      <alignment horizontal="right"/>
      <protection locked="0"/>
    </xf>
    <xf numFmtId="38" fontId="9" fillId="2" borderId="32" xfId="0" applyNumberFormat="1" applyFont="1" applyFill="1" applyBorder="1" applyAlignment="1">
      <alignment horizontal="right"/>
    </xf>
    <xf numFmtId="38" fontId="9" fillId="3" borderId="4" xfId="0" applyNumberFormat="1" applyFont="1" applyFill="1" applyBorder="1" applyAlignment="1" applyProtection="1">
      <alignment horizontal="right"/>
    </xf>
    <xf numFmtId="38" fontId="9" fillId="3" borderId="2" xfId="0" applyNumberFormat="1" applyFont="1" applyFill="1" applyBorder="1" applyAlignment="1">
      <alignment horizontal="right"/>
    </xf>
    <xf numFmtId="38" fontId="9" fillId="3" borderId="29" xfId="0" applyNumberFormat="1" applyFont="1" applyFill="1" applyBorder="1" applyAlignment="1" applyProtection="1">
      <alignment horizontal="right"/>
    </xf>
    <xf numFmtId="38" fontId="9" fillId="3" borderId="31" xfId="0" applyNumberFormat="1" applyFont="1" applyFill="1" applyBorder="1" applyAlignment="1" applyProtection="1">
      <alignment horizontal="right"/>
    </xf>
    <xf numFmtId="38" fontId="9" fillId="0" borderId="4" xfId="0" applyNumberFormat="1" applyFont="1" applyFill="1" applyBorder="1" applyAlignment="1" applyProtection="1">
      <alignment horizontal="right"/>
      <protection locked="0"/>
    </xf>
    <xf numFmtId="38" fontId="9" fillId="0" borderId="2" xfId="0" applyNumberFormat="1" applyFont="1" applyFill="1" applyBorder="1" applyAlignment="1" applyProtection="1">
      <alignment horizontal="right"/>
      <protection locked="0"/>
    </xf>
    <xf numFmtId="38" fontId="9" fillId="7" borderId="29" xfId="0" applyNumberFormat="1" applyFont="1" applyFill="1" applyBorder="1" applyAlignment="1">
      <alignment horizontal="right"/>
    </xf>
    <xf numFmtId="38" fontId="9" fillId="7" borderId="31" xfId="0" applyNumberFormat="1" applyFont="1" applyFill="1" applyBorder="1" applyAlignment="1">
      <alignment horizontal="right"/>
    </xf>
    <xf numFmtId="38" fontId="9" fillId="0" borderId="3" xfId="0" applyNumberFormat="1" applyFont="1" applyBorder="1" applyAlignment="1" applyProtection="1">
      <alignment horizontal="right"/>
      <protection locked="0"/>
    </xf>
    <xf numFmtId="38" fontId="9" fillId="2" borderId="31" xfId="0" applyNumberFormat="1" applyFont="1" applyFill="1" applyBorder="1" applyAlignment="1">
      <alignment horizontal="right"/>
    </xf>
    <xf numFmtId="38" fontId="9" fillId="3" borderId="3" xfId="0" applyNumberFormat="1" applyFont="1" applyFill="1" applyBorder="1" applyAlignment="1">
      <alignment horizontal="right"/>
    </xf>
    <xf numFmtId="38" fontId="9" fillId="0" borderId="30" xfId="0" applyNumberFormat="1" applyFont="1" applyFill="1" applyBorder="1" applyAlignment="1" applyProtection="1">
      <alignment horizontal="right"/>
      <protection locked="0"/>
    </xf>
    <xf numFmtId="38" fontId="9" fillId="2" borderId="36" xfId="0" applyNumberFormat="1" applyFont="1" applyFill="1" applyBorder="1" applyAlignment="1" applyProtection="1">
      <alignment horizontal="right"/>
    </xf>
    <xf numFmtId="38" fontId="9" fillId="2" borderId="35" xfId="0" applyNumberFormat="1" applyFont="1" applyFill="1" applyBorder="1" applyAlignment="1" applyProtection="1">
      <alignment horizontal="right"/>
    </xf>
    <xf numFmtId="0" fontId="5" fillId="0" borderId="2" xfId="12" applyFont="1" applyBorder="1" applyAlignment="1" applyProtection="1">
      <alignment horizontal="center" vertical="center"/>
      <protection locked="0"/>
    </xf>
    <xf numFmtId="0" fontId="0" fillId="0" borderId="0" xfId="0" applyAlignment="1">
      <alignment vertical="top"/>
    </xf>
    <xf numFmtId="0" fontId="9" fillId="0" borderId="0" xfId="0" applyFont="1" applyAlignment="1">
      <alignment wrapText="1"/>
    </xf>
    <xf numFmtId="0" fontId="3" fillId="0" borderId="12" xfId="0" applyNumberFormat="1" applyFont="1" applyBorder="1" applyAlignment="1" applyProtection="1">
      <alignment horizontal="left" vertical="center"/>
    </xf>
    <xf numFmtId="0" fontId="5" fillId="0" borderId="16" xfId="0" applyFont="1" applyBorder="1" applyAlignment="1" applyProtection="1">
      <alignment horizontal="left" vertical="center"/>
    </xf>
    <xf numFmtId="49" fontId="5" fillId="0" borderId="16" xfId="0" applyNumberFormat="1" applyFont="1" applyBorder="1" applyAlignment="1" applyProtection="1">
      <alignment horizontal="left" vertical="center" wrapText="1"/>
    </xf>
    <xf numFmtId="49" fontId="5" fillId="0" borderId="10" xfId="0" applyNumberFormat="1" applyFont="1" applyBorder="1" applyAlignment="1" applyProtection="1">
      <alignment horizontal="left" vertical="center" wrapText="1"/>
    </xf>
    <xf numFmtId="0" fontId="5" fillId="0" borderId="12" xfId="12" applyNumberFormat="1" applyFont="1" applyFill="1" applyBorder="1" applyAlignment="1" applyProtection="1">
      <alignment horizontal="left" vertical="center" indent="1"/>
    </xf>
    <xf numFmtId="0" fontId="5" fillId="0" borderId="16" xfId="0" applyFont="1" applyBorder="1" applyAlignment="1" applyProtection="1">
      <alignment horizontal="left" vertical="center" indent="1"/>
    </xf>
    <xf numFmtId="0" fontId="3" fillId="0" borderId="0" xfId="0" applyFont="1" applyBorder="1" applyAlignment="1" applyProtection="1">
      <alignment horizontal="left" vertical="top"/>
    </xf>
    <xf numFmtId="0" fontId="3" fillId="2" borderId="33" xfId="0" applyFont="1" applyFill="1" applyBorder="1" applyAlignment="1" applyProtection="1">
      <alignment horizontal="left" vertical="center"/>
    </xf>
    <xf numFmtId="0" fontId="3" fillId="0" borderId="11" xfId="0" applyFont="1" applyBorder="1" applyAlignment="1" applyProtection="1">
      <alignment horizontal="center" vertical="center"/>
    </xf>
    <xf numFmtId="0" fontId="3" fillId="2" borderId="33" xfId="0" applyFont="1" applyFill="1" applyBorder="1" applyAlignment="1" applyProtection="1">
      <alignment horizontal="center" vertical="center"/>
    </xf>
    <xf numFmtId="0" fontId="4" fillId="2" borderId="37" xfId="0" applyFont="1" applyFill="1" applyBorder="1" applyAlignment="1" applyProtection="1">
      <alignment horizontal="left" vertical="center" wrapText="1" indent="2"/>
    </xf>
    <xf numFmtId="0" fontId="3" fillId="2" borderId="34"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1" fontId="3" fillId="3" borderId="11" xfId="0" applyNumberFormat="1" applyFont="1" applyFill="1" applyBorder="1" applyAlignment="1" applyProtection="1">
      <alignment horizontal="center" vertical="center"/>
    </xf>
    <xf numFmtId="1" fontId="3" fillId="2" borderId="33" xfId="0" applyNumberFormat="1" applyFont="1" applyFill="1" applyBorder="1" applyAlignment="1" applyProtection="1">
      <alignment horizontal="center" vertical="center"/>
    </xf>
    <xf numFmtId="0" fontId="3" fillId="3" borderId="11" xfId="0" applyFont="1" applyFill="1" applyBorder="1" applyAlignment="1" applyProtection="1">
      <alignment horizontal="center" vertical="center"/>
    </xf>
    <xf numFmtId="0" fontId="4" fillId="2" borderId="38" xfId="0" applyFont="1" applyFill="1" applyBorder="1" applyAlignment="1" applyProtection="1">
      <alignment horizontal="left" vertical="center" indent="2"/>
    </xf>
    <xf numFmtId="49" fontId="4" fillId="2" borderId="33" xfId="0" applyNumberFormat="1" applyFont="1" applyFill="1" applyBorder="1" applyAlignment="1">
      <alignment horizontal="center" vertical="center"/>
    </xf>
    <xf numFmtId="49" fontId="4" fillId="3" borderId="11" xfId="0" applyNumberFormat="1" applyFont="1" applyFill="1" applyBorder="1" applyAlignment="1">
      <alignment horizontal="center" vertical="center"/>
    </xf>
    <xf numFmtId="49" fontId="3" fillId="0" borderId="18" xfId="0" applyNumberFormat="1" applyFont="1" applyFill="1" applyBorder="1" applyAlignment="1">
      <alignment horizontal="center" vertical="top"/>
    </xf>
    <xf numFmtId="49" fontId="4" fillId="2" borderId="30" xfId="0" applyNumberFormat="1" applyFont="1" applyFill="1" applyBorder="1" applyAlignment="1">
      <alignment horizontal="center" vertical="center"/>
    </xf>
    <xf numFmtId="49" fontId="3" fillId="0" borderId="11" xfId="0" applyNumberFormat="1" applyFont="1" applyFill="1" applyBorder="1" applyAlignment="1">
      <alignment horizontal="center" vertical="top"/>
    </xf>
    <xf numFmtId="0" fontId="3" fillId="2" borderId="33" xfId="0" applyFont="1" applyFill="1" applyBorder="1" applyAlignment="1">
      <alignment vertical="top"/>
    </xf>
    <xf numFmtId="0" fontId="3" fillId="2" borderId="33" xfId="0" applyFont="1" applyFill="1" applyBorder="1" applyAlignment="1">
      <alignment horizontal="left" vertical="top" wrapText="1" indent="1"/>
    </xf>
    <xf numFmtId="176" fontId="2" fillId="0" borderId="2" xfId="0" applyNumberFormat="1" applyFont="1" applyBorder="1" applyAlignment="1" applyProtection="1">
      <alignment vertical="center" wrapText="1"/>
      <protection locked="0"/>
    </xf>
    <xf numFmtId="176" fontId="2" fillId="2" borderId="2" xfId="0" applyNumberFormat="1" applyFont="1" applyFill="1" applyBorder="1" applyAlignment="1" applyProtection="1">
      <alignment vertical="center"/>
    </xf>
    <xf numFmtId="0" fontId="7" fillId="0" borderId="0" xfId="12" applyFont="1" applyBorder="1" applyAlignment="1" applyProtection="1">
      <alignment horizontal="left" vertical="center" indent="1"/>
    </xf>
    <xf numFmtId="0" fontId="0" fillId="0" borderId="14" xfId="0" applyBorder="1" applyAlignment="1">
      <alignment horizontal="left" vertical="center" wrapText="1" indent="1"/>
    </xf>
    <xf numFmtId="0" fontId="3" fillId="0" borderId="14" xfId="0" applyFont="1" applyBorder="1" applyAlignment="1" applyProtection="1">
      <alignment horizontal="left" vertical="center" indent="1"/>
    </xf>
    <xf numFmtId="0" fontId="3" fillId="0" borderId="21" xfId="0" applyFont="1" applyBorder="1" applyAlignment="1" applyProtection="1">
      <alignment horizontal="left" vertical="center" indent="1"/>
    </xf>
    <xf numFmtId="0" fontId="3" fillId="0" borderId="11" xfId="0" applyFont="1" applyBorder="1" applyAlignment="1" applyProtection="1">
      <alignment horizontal="left" vertical="center" indent="1"/>
    </xf>
    <xf numFmtId="0" fontId="3" fillId="0" borderId="21" xfId="0" applyFont="1" applyBorder="1" applyAlignment="1" applyProtection="1">
      <alignment horizontal="left" vertical="center" wrapText="1" indent="2"/>
    </xf>
    <xf numFmtId="0" fontId="3" fillId="0" borderId="14" xfId="0" applyFont="1" applyBorder="1" applyAlignment="1" applyProtection="1">
      <alignment horizontal="center"/>
    </xf>
    <xf numFmtId="38" fontId="9" fillId="7" borderId="3" xfId="0" applyNumberFormat="1" applyFont="1" applyFill="1" applyBorder="1" applyAlignment="1" applyProtection="1">
      <alignment horizontal="right"/>
    </xf>
    <xf numFmtId="38" fontId="9" fillId="3" borderId="18" xfId="0" applyNumberFormat="1" applyFont="1" applyFill="1" applyBorder="1" applyAlignment="1" applyProtection="1">
      <alignment horizontal="right"/>
    </xf>
    <xf numFmtId="38" fontId="9" fillId="0" borderId="13" xfId="0" applyNumberFormat="1" applyFont="1" applyBorder="1" applyAlignment="1" applyProtection="1">
      <alignment horizontal="right"/>
      <protection locked="0"/>
    </xf>
    <xf numFmtId="38" fontId="9" fillId="2" borderId="39" xfId="0" applyNumberFormat="1" applyFont="1" applyFill="1" applyBorder="1" applyAlignment="1" applyProtection="1">
      <alignment horizontal="right"/>
    </xf>
    <xf numFmtId="38" fontId="9" fillId="2" borderId="30" xfId="0" applyNumberFormat="1" applyFont="1" applyFill="1" applyBorder="1" applyAlignment="1" applyProtection="1">
      <alignment horizontal="right"/>
    </xf>
    <xf numFmtId="38" fontId="9" fillId="3" borderId="17" xfId="0" applyNumberFormat="1" applyFont="1" applyFill="1" applyBorder="1" applyAlignment="1" applyProtection="1">
      <alignment horizontal="right"/>
    </xf>
    <xf numFmtId="37" fontId="9" fillId="2" borderId="39" xfId="0" applyNumberFormat="1" applyFont="1" applyFill="1" applyBorder="1" applyAlignment="1" applyProtection="1">
      <alignment horizontal="right"/>
    </xf>
    <xf numFmtId="37" fontId="9" fillId="3" borderId="17" xfId="0" applyNumberFormat="1" applyFont="1" applyFill="1" applyBorder="1" applyAlignment="1" applyProtection="1">
      <alignment horizontal="right"/>
    </xf>
    <xf numFmtId="38" fontId="9" fillId="0" borderId="19" xfId="0" applyNumberFormat="1" applyFont="1" applyBorder="1" applyAlignment="1" applyProtection="1">
      <alignment horizontal="right"/>
      <protection locked="0"/>
    </xf>
    <xf numFmtId="38" fontId="9" fillId="3" borderId="2" xfId="0" applyNumberFormat="1" applyFont="1" applyFill="1" applyBorder="1" applyAlignment="1" applyProtection="1">
      <alignment horizontal="right"/>
    </xf>
    <xf numFmtId="38" fontId="9" fillId="0" borderId="13" xfId="0" applyNumberFormat="1" applyFont="1" applyFill="1" applyBorder="1" applyAlignment="1" applyProtection="1">
      <alignment horizontal="right"/>
      <protection locked="0"/>
    </xf>
    <xf numFmtId="38" fontId="9" fillId="3" borderId="0" xfId="0" applyNumberFormat="1" applyFont="1" applyFill="1" applyAlignment="1" applyProtection="1">
      <alignment horizontal="right"/>
    </xf>
    <xf numFmtId="38" fontId="9" fillId="2" borderId="40" xfId="0" applyNumberFormat="1" applyFont="1" applyFill="1" applyBorder="1" applyAlignment="1" applyProtection="1">
      <alignment horizontal="right"/>
    </xf>
    <xf numFmtId="38" fontId="9" fillId="3" borderId="0" xfId="0" applyNumberFormat="1" applyFont="1" applyFill="1" applyBorder="1" applyAlignment="1" applyProtection="1">
      <alignment horizontal="right"/>
    </xf>
    <xf numFmtId="38" fontId="9" fillId="3" borderId="19" xfId="0" applyNumberFormat="1" applyFont="1" applyFill="1" applyBorder="1" applyAlignment="1" applyProtection="1">
      <alignment horizontal="right"/>
    </xf>
    <xf numFmtId="38" fontId="9" fillId="3" borderId="41" xfId="0" applyNumberFormat="1" applyFont="1" applyFill="1" applyBorder="1" applyAlignment="1" applyProtection="1">
      <alignment horizontal="right"/>
    </xf>
    <xf numFmtId="38" fontId="9" fillId="0" borderId="40" xfId="0" applyNumberFormat="1" applyFont="1" applyBorder="1" applyAlignment="1" applyProtection="1">
      <alignment horizontal="right"/>
      <protection locked="0"/>
    </xf>
    <xf numFmtId="38" fontId="9" fillId="3" borderId="11" xfId="0" applyNumberFormat="1" applyFont="1" applyFill="1" applyBorder="1" applyAlignment="1" applyProtection="1">
      <alignment horizontal="right"/>
    </xf>
    <xf numFmtId="38" fontId="9" fillId="3" borderId="34" xfId="0" applyNumberFormat="1" applyFont="1" applyFill="1" applyBorder="1" applyAlignment="1" applyProtection="1">
      <alignment horizontal="right"/>
    </xf>
    <xf numFmtId="38" fontId="9" fillId="3" borderId="42" xfId="0" applyNumberFormat="1" applyFont="1" applyFill="1" applyBorder="1" applyAlignment="1" applyProtection="1">
      <alignment horizontal="right"/>
    </xf>
    <xf numFmtId="3" fontId="9" fillId="3" borderId="4" xfId="0" applyNumberFormat="1" applyFont="1" applyFill="1" applyBorder="1" applyAlignment="1" applyProtection="1">
      <alignment horizontal="center"/>
    </xf>
    <xf numFmtId="0" fontId="9" fillId="0" borderId="0" xfId="0" applyFont="1" applyFill="1" applyAlignment="1" applyProtection="1">
      <alignment horizontal="center" vertical="center"/>
    </xf>
    <xf numFmtId="0" fontId="15" fillId="0" borderId="0" xfId="0" applyFont="1" applyAlignment="1" applyProtection="1">
      <alignment vertical="center"/>
    </xf>
    <xf numFmtId="0" fontId="9" fillId="0" borderId="0" xfId="0" applyFont="1" applyFill="1" applyAlignment="1" applyProtection="1">
      <alignment vertical="center"/>
    </xf>
    <xf numFmtId="38" fontId="9" fillId="0" borderId="0" xfId="0" applyNumberFormat="1" applyFont="1" applyAlignment="1" applyProtection="1"/>
    <xf numFmtId="38" fontId="9" fillId="7" borderId="2" xfId="0" applyNumberFormat="1" applyFont="1" applyFill="1" applyBorder="1" applyAlignment="1" applyProtection="1">
      <alignment horizontal="right"/>
    </xf>
    <xf numFmtId="38" fontId="9" fillId="7" borderId="29" xfId="0" applyNumberFormat="1" applyFont="1" applyFill="1" applyBorder="1" applyAlignment="1" applyProtection="1">
      <alignment horizontal="right"/>
    </xf>
    <xf numFmtId="0" fontId="3" fillId="0" borderId="29" xfId="0" applyFont="1" applyFill="1" applyBorder="1" applyAlignment="1" applyProtection="1">
      <alignment horizontal="center" vertical="center"/>
    </xf>
    <xf numFmtId="0" fontId="3" fillId="0" borderId="29" xfId="0" applyFont="1" applyFill="1" applyBorder="1" applyAlignment="1" applyProtection="1">
      <alignment horizontal="center" vertical="top"/>
    </xf>
    <xf numFmtId="38" fontId="9" fillId="0" borderId="29" xfId="0" applyNumberFormat="1" applyFont="1" applyFill="1" applyBorder="1" applyAlignment="1" applyProtection="1">
      <alignment horizontal="right"/>
      <protection locked="0"/>
    </xf>
    <xf numFmtId="0" fontId="3" fillId="0" borderId="18" xfId="0" applyFont="1" applyFill="1" applyBorder="1" applyAlignment="1" applyProtection="1">
      <alignment horizontal="center" vertical="center"/>
    </xf>
    <xf numFmtId="38" fontId="9" fillId="0" borderId="2" xfId="0" applyNumberFormat="1" applyFont="1" applyFill="1" applyBorder="1" applyAlignment="1" applyProtection="1">
      <alignment horizontal="right" vertical="center"/>
      <protection locked="0"/>
    </xf>
    <xf numFmtId="0" fontId="3" fillId="2" borderId="33" xfId="0" applyFont="1" applyFill="1" applyBorder="1" applyAlignment="1" applyProtection="1">
      <alignment horizontal="center"/>
    </xf>
    <xf numFmtId="38" fontId="9" fillId="7" borderId="4" xfId="0" applyNumberFormat="1" applyFont="1" applyFill="1" applyBorder="1" applyAlignment="1" applyProtection="1">
      <alignment horizontal="right"/>
    </xf>
    <xf numFmtId="49" fontId="4" fillId="3" borderId="34" xfId="0" applyNumberFormat="1" applyFont="1" applyFill="1" applyBorder="1" applyAlignment="1">
      <alignment horizontal="center" vertical="center"/>
    </xf>
    <xf numFmtId="0" fontId="0" fillId="2" borderId="33" xfId="0" applyFill="1" applyBorder="1" applyAlignment="1">
      <alignment horizontal="left" vertical="center" indent="1"/>
    </xf>
    <xf numFmtId="0" fontId="3" fillId="0" borderId="32" xfId="0" applyFont="1" applyFill="1" applyBorder="1" applyAlignment="1">
      <alignment horizontal="center" vertical="center"/>
    </xf>
    <xf numFmtId="0" fontId="3" fillId="0" borderId="2" xfId="0" applyFont="1" applyFill="1" applyBorder="1" applyAlignment="1">
      <alignment horizontal="center" vertical="center"/>
    </xf>
    <xf numFmtId="38" fontId="9" fillId="7" borderId="4" xfId="0" applyNumberFormat="1" applyFont="1" applyFill="1" applyBorder="1" applyAlignment="1">
      <alignment horizontal="right"/>
    </xf>
    <xf numFmtId="38" fontId="9" fillId="8" borderId="35" xfId="0" applyNumberFormat="1" applyFont="1" applyFill="1" applyBorder="1" applyAlignment="1">
      <alignment horizontal="right"/>
    </xf>
    <xf numFmtId="49" fontId="4" fillId="7" borderId="14"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38" fontId="9" fillId="7" borderId="32" xfId="0" applyNumberFormat="1" applyFont="1" applyFill="1" applyBorder="1" applyAlignment="1">
      <alignment horizontal="right"/>
    </xf>
    <xf numFmtId="49" fontId="4" fillId="3" borderId="32" xfId="0" applyNumberFormat="1" applyFont="1" applyFill="1" applyBorder="1" applyAlignment="1">
      <alignment horizontal="center" vertical="center"/>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xf>
    <xf numFmtId="49" fontId="3" fillId="0" borderId="2" xfId="0" applyNumberFormat="1" applyFont="1" applyFill="1" applyBorder="1" applyAlignment="1">
      <alignment horizontal="center" vertical="center"/>
    </xf>
    <xf numFmtId="49" fontId="3" fillId="0" borderId="14" xfId="0" applyNumberFormat="1" applyFont="1" applyFill="1" applyBorder="1" applyAlignment="1">
      <alignment horizontal="center" vertical="center"/>
    </xf>
    <xf numFmtId="49" fontId="3" fillId="7" borderId="14" xfId="0" applyNumberFormat="1" applyFont="1" applyFill="1" applyBorder="1" applyAlignment="1">
      <alignment horizontal="center" vertical="center"/>
    </xf>
    <xf numFmtId="49" fontId="3" fillId="0" borderId="14" xfId="0" applyNumberFormat="1" applyFont="1" applyFill="1" applyBorder="1" applyAlignment="1">
      <alignment horizontal="center" vertical="top"/>
    </xf>
    <xf numFmtId="49" fontId="4" fillId="8" borderId="2" xfId="0" applyNumberFormat="1" applyFont="1" applyFill="1" applyBorder="1" applyAlignment="1">
      <alignment horizontal="center" vertical="center"/>
    </xf>
    <xf numFmtId="0" fontId="4" fillId="2" borderId="30" xfId="0" applyFont="1" applyFill="1" applyBorder="1" applyAlignment="1">
      <alignment horizontal="center" vertical="center"/>
    </xf>
    <xf numFmtId="49" fontId="4" fillId="3" borderId="34" xfId="0" applyNumberFormat="1" applyFont="1" applyFill="1" applyBorder="1" applyAlignment="1">
      <alignment horizontal="center" vertical="center" wrapText="1"/>
    </xf>
    <xf numFmtId="49" fontId="4" fillId="3" borderId="11" xfId="0" applyNumberFormat="1" applyFont="1" applyFill="1" applyBorder="1" applyAlignment="1">
      <alignment horizontal="center" vertical="center" wrapText="1"/>
    </xf>
    <xf numFmtId="49" fontId="4" fillId="3" borderId="4" xfId="0" applyNumberFormat="1" applyFont="1" applyFill="1" applyBorder="1" applyAlignment="1">
      <alignment horizontal="center" vertical="top"/>
    </xf>
    <xf numFmtId="49" fontId="4" fillId="3" borderId="2" xfId="0" applyNumberFormat="1" applyFont="1" applyFill="1" applyBorder="1" applyAlignment="1">
      <alignment horizontal="center" vertical="top"/>
    </xf>
    <xf numFmtId="49" fontId="4" fillId="3" borderId="14" xfId="0" applyNumberFormat="1" applyFont="1" applyFill="1" applyBorder="1" applyAlignment="1" applyProtection="1">
      <alignment horizontal="center" vertical="center"/>
    </xf>
    <xf numFmtId="0" fontId="4" fillId="8" borderId="2" xfId="0" applyFont="1" applyFill="1" applyBorder="1" applyAlignment="1">
      <alignment horizontal="center" vertical="top"/>
    </xf>
    <xf numFmtId="49" fontId="4" fillId="2" borderId="39" xfId="0" applyNumberFormat="1" applyFont="1" applyFill="1" applyBorder="1" applyAlignment="1">
      <alignment horizontal="center" vertical="center"/>
    </xf>
    <xf numFmtId="49" fontId="4" fillId="2" borderId="30" xfId="0" applyNumberFormat="1" applyFont="1" applyFill="1" applyBorder="1" applyAlignment="1">
      <alignment horizontal="center" vertical="top" wrapText="1"/>
    </xf>
    <xf numFmtId="0" fontId="3" fillId="0" borderId="2" xfId="0" applyFont="1" applyFill="1" applyBorder="1" applyAlignment="1" applyProtection="1">
      <alignment horizontal="center" vertical="center"/>
    </xf>
    <xf numFmtId="0" fontId="10" fillId="0" borderId="0" xfId="0" applyFont="1" applyAlignment="1">
      <alignment horizontal="left" indent="2"/>
    </xf>
    <xf numFmtId="0" fontId="10" fillId="0" borderId="0" xfId="0" applyFont="1" applyAlignment="1">
      <alignment horizontal="left" vertical="top" indent="2"/>
    </xf>
    <xf numFmtId="0" fontId="3" fillId="0" borderId="2" xfId="0" applyFont="1" applyBorder="1" applyAlignment="1">
      <alignment horizontal="left" vertical="center" wrapText="1" indent="1"/>
    </xf>
    <xf numFmtId="0" fontId="4" fillId="8" borderId="30" xfId="0" applyFont="1" applyFill="1" applyBorder="1" applyAlignment="1">
      <alignment horizontal="left" vertical="center" wrapText="1" indent="3"/>
    </xf>
    <xf numFmtId="38" fontId="15" fillId="7" borderId="4" xfId="0" applyNumberFormat="1" applyFont="1" applyFill="1" applyBorder="1" applyAlignment="1">
      <alignment horizontal="center" vertical="center" wrapText="1"/>
    </xf>
    <xf numFmtId="0" fontId="0" fillId="0" borderId="0" xfId="0" applyAlignment="1" applyProtection="1"/>
    <xf numFmtId="49" fontId="8" fillId="8" borderId="7" xfId="0" applyNumberFormat="1" applyFont="1" applyFill="1" applyBorder="1" applyAlignment="1" applyProtection="1">
      <alignment horizontal="center" vertical="center"/>
    </xf>
    <xf numFmtId="0" fontId="0" fillId="7" borderId="7" xfId="0" applyFill="1" applyBorder="1" applyAlignment="1" applyProtection="1">
      <alignment vertical="center"/>
    </xf>
    <xf numFmtId="0" fontId="3" fillId="0" borderId="0" xfId="0" applyFont="1" applyAlignment="1" applyProtection="1">
      <alignment horizontal="left" indent="1"/>
    </xf>
    <xf numFmtId="0" fontId="0" fillId="0" borderId="43" xfId="0" applyBorder="1" applyProtection="1"/>
    <xf numFmtId="0" fontId="3" fillId="0" borderId="0" xfId="0" applyFont="1" applyBorder="1" applyAlignment="1" applyProtection="1">
      <alignment horizontal="left" vertical="center" indent="2"/>
    </xf>
    <xf numFmtId="0" fontId="3" fillId="0" borderId="6" xfId="0" applyFont="1" applyBorder="1" applyAlignment="1" applyProtection="1">
      <alignment horizontal="left" vertical="center" indent="1"/>
    </xf>
    <xf numFmtId="0" fontId="0" fillId="7" borderId="6" xfId="0" applyFill="1" applyBorder="1" applyProtection="1"/>
    <xf numFmtId="3" fontId="7" fillId="3" borderId="11" xfId="0" applyNumberFormat="1" applyFont="1" applyFill="1" applyBorder="1" applyAlignment="1" applyProtection="1">
      <alignment horizontal="center"/>
    </xf>
    <xf numFmtId="38" fontId="7" fillId="3" borderId="4" xfId="0" applyNumberFormat="1" applyFont="1" applyFill="1" applyBorder="1" applyAlignment="1" applyProtection="1">
      <alignment horizontal="center"/>
    </xf>
    <xf numFmtId="3" fontId="7" fillId="3" borderId="4" xfId="0" applyNumberFormat="1" applyFont="1" applyFill="1" applyBorder="1" applyAlignment="1" applyProtection="1">
      <alignment horizontal="center"/>
    </xf>
    <xf numFmtId="3" fontId="9" fillId="3" borderId="29" xfId="0" applyNumberFormat="1" applyFont="1" applyFill="1" applyBorder="1" applyAlignment="1">
      <alignment horizontal="center"/>
    </xf>
    <xf numFmtId="38" fontId="9" fillId="2" borderId="2" xfId="0" applyNumberFormat="1" applyFont="1" applyFill="1" applyBorder="1" applyAlignment="1" applyProtection="1">
      <alignment horizontal="right" vertical="center"/>
      <protection locked="0"/>
    </xf>
    <xf numFmtId="38" fontId="9" fillId="2" borderId="2" xfId="0" applyNumberFormat="1" applyFont="1" applyFill="1" applyBorder="1" applyAlignment="1" applyProtection="1">
      <alignment horizontal="right" vertical="center"/>
    </xf>
    <xf numFmtId="38" fontId="9" fillId="2" borderId="30" xfId="0" applyNumberFormat="1" applyFont="1" applyFill="1" applyBorder="1" applyAlignment="1" applyProtection="1">
      <alignment horizontal="right" vertical="center"/>
      <protection locked="0"/>
    </xf>
    <xf numFmtId="38" fontId="13" fillId="0" borderId="22" xfId="0" applyNumberFormat="1" applyFont="1" applyBorder="1" applyAlignment="1" applyProtection="1">
      <alignment vertical="center"/>
      <protection locked="0"/>
    </xf>
    <xf numFmtId="38" fontId="13" fillId="2" borderId="44" xfId="0" applyNumberFormat="1" applyFont="1" applyFill="1" applyBorder="1" applyAlignment="1" applyProtection="1">
      <alignment vertical="center"/>
    </xf>
    <xf numFmtId="0" fontId="13" fillId="7" borderId="45" xfId="0" applyFont="1" applyFill="1" applyBorder="1" applyAlignment="1" applyProtection="1">
      <alignment horizontal="right" vertical="center"/>
    </xf>
    <xf numFmtId="0" fontId="13" fillId="7" borderId="46" xfId="0" applyFont="1" applyFill="1" applyBorder="1" applyAlignment="1" applyProtection="1">
      <alignment horizontal="right" vertical="center"/>
    </xf>
    <xf numFmtId="0" fontId="13" fillId="7" borderId="43" xfId="0" applyFont="1" applyFill="1" applyBorder="1" applyAlignment="1" applyProtection="1">
      <alignment horizontal="right" vertical="center"/>
    </xf>
    <xf numFmtId="38" fontId="13" fillId="7" borderId="47" xfId="0" applyNumberFormat="1" applyFont="1" applyFill="1" applyBorder="1" applyAlignment="1" applyProtection="1">
      <alignment vertical="center"/>
    </xf>
    <xf numFmtId="38" fontId="13" fillId="7" borderId="8" xfId="0" applyNumberFormat="1" applyFont="1" applyFill="1" applyBorder="1" applyAlignment="1" applyProtection="1">
      <alignment vertical="center"/>
    </xf>
    <xf numFmtId="38" fontId="13" fillId="7" borderId="22" xfId="0" applyNumberFormat="1" applyFont="1" applyFill="1" applyBorder="1" applyAlignment="1" applyProtection="1">
      <alignment vertical="center"/>
    </xf>
    <xf numFmtId="38" fontId="13" fillId="7" borderId="48" xfId="0" applyNumberFormat="1" applyFont="1" applyFill="1" applyBorder="1" applyAlignment="1" applyProtection="1">
      <alignment vertical="center"/>
    </xf>
    <xf numFmtId="38" fontId="9" fillId="0" borderId="22" xfId="0" applyNumberFormat="1" applyFont="1" applyBorder="1" applyAlignment="1" applyProtection="1">
      <alignment vertical="center"/>
      <protection locked="0"/>
    </xf>
    <xf numFmtId="0" fontId="9" fillId="0" borderId="43" xfId="0" applyFont="1" applyBorder="1" applyAlignment="1" applyProtection="1">
      <alignment vertical="center"/>
    </xf>
    <xf numFmtId="0" fontId="9" fillId="7" borderId="22" xfId="0" applyFont="1" applyFill="1" applyBorder="1" applyAlignment="1" applyProtection="1">
      <alignment vertical="center"/>
    </xf>
    <xf numFmtId="38" fontId="9" fillId="0" borderId="22" xfId="0" applyNumberFormat="1" applyFont="1" applyFill="1" applyBorder="1" applyAlignment="1" applyProtection="1">
      <alignment horizontal="right" vertical="center"/>
      <protection locked="0"/>
    </xf>
    <xf numFmtId="0" fontId="4" fillId="7" borderId="49" xfId="0" applyFont="1" applyFill="1" applyBorder="1" applyProtection="1"/>
    <xf numFmtId="0" fontId="3" fillId="0" borderId="49" xfId="0" applyFont="1" applyBorder="1" applyAlignment="1" applyProtection="1">
      <alignment horizontal="left" vertical="center" indent="1"/>
    </xf>
    <xf numFmtId="0" fontId="3" fillId="0" borderId="0" xfId="10" applyFont="1" applyFill="1" applyBorder="1" applyAlignment="1">
      <alignment vertical="center"/>
    </xf>
    <xf numFmtId="0" fontId="3" fillId="0" borderId="0" xfId="10" applyFont="1" applyFill="1" applyBorder="1" applyAlignment="1">
      <alignment horizontal="right" vertical="center"/>
    </xf>
    <xf numFmtId="0" fontId="3" fillId="2" borderId="0" xfId="10" applyFont="1" applyFill="1" applyAlignment="1">
      <alignment horizontal="center" vertical="center"/>
    </xf>
    <xf numFmtId="0" fontId="3" fillId="2" borderId="0" xfId="10" applyFont="1" applyFill="1" applyAlignment="1">
      <alignment horizontal="right" vertical="center"/>
    </xf>
    <xf numFmtId="0" fontId="4" fillId="0" borderId="0" xfId="10" applyFont="1" applyFill="1" applyAlignment="1">
      <alignment horizontal="right" vertical="center"/>
    </xf>
    <xf numFmtId="0" fontId="3" fillId="8" borderId="0" xfId="10" applyFont="1" applyFill="1" applyAlignment="1">
      <alignment horizontal="left" vertical="center"/>
    </xf>
    <xf numFmtId="0" fontId="3" fillId="8" borderId="0" xfId="10" applyFont="1" applyFill="1" applyAlignment="1">
      <alignment horizontal="right" vertical="center"/>
    </xf>
    <xf numFmtId="0" fontId="3" fillId="8" borderId="0" xfId="10" quotePrefix="1" applyFont="1" applyFill="1" applyAlignment="1">
      <alignment horizontal="left" vertical="center"/>
    </xf>
    <xf numFmtId="0" fontId="3" fillId="8" borderId="0" xfId="11" quotePrefix="1" applyFont="1" applyFill="1" applyAlignment="1">
      <alignment horizontal="left" vertical="center"/>
    </xf>
    <xf numFmtId="0" fontId="4" fillId="8" borderId="0" xfId="10" quotePrefix="1" applyFont="1" applyFill="1" applyAlignment="1">
      <alignment horizontal="left" vertical="center"/>
    </xf>
    <xf numFmtId="0" fontId="3" fillId="8" borderId="0" xfId="10" applyFont="1" applyFill="1" applyAlignment="1">
      <alignment vertical="center"/>
    </xf>
    <xf numFmtId="0" fontId="3" fillId="8" borderId="0" xfId="11" applyFont="1" applyFill="1" applyAlignment="1">
      <alignment horizontal="left" vertical="center"/>
    </xf>
    <xf numFmtId="0" fontId="3" fillId="8" borderId="0" xfId="11" applyFont="1" applyFill="1" applyAlignment="1">
      <alignment horizontal="right" vertical="center"/>
    </xf>
    <xf numFmtId="0" fontId="3" fillId="8" borderId="0" xfId="11" applyFont="1" applyFill="1" applyAlignment="1">
      <alignment vertical="center"/>
    </xf>
    <xf numFmtId="0" fontId="3" fillId="2" borderId="0" xfId="10" applyFont="1" applyFill="1" applyBorder="1" applyAlignment="1">
      <alignment horizontal="right" vertical="center"/>
    </xf>
    <xf numFmtId="0" fontId="3" fillId="0" borderId="0" xfId="10" applyFont="1" applyFill="1" applyBorder="1" applyAlignment="1">
      <alignment horizontal="right" vertical="top"/>
    </xf>
    <xf numFmtId="167" fontId="3" fillId="0" borderId="0" xfId="10" applyNumberFormat="1" applyFont="1" applyFill="1" applyBorder="1" applyAlignment="1" applyProtection="1">
      <alignment horizontal="right" vertical="center"/>
    </xf>
    <xf numFmtId="0" fontId="3" fillId="8" borderId="0" xfId="10" applyFont="1" applyFill="1" applyBorder="1" applyAlignment="1">
      <alignment horizontal="right" vertical="center"/>
    </xf>
    <xf numFmtId="174" fontId="3" fillId="0" borderId="0" xfId="0" applyNumberFormat="1" applyFont="1" applyBorder="1" applyAlignment="1" applyProtection="1">
      <alignment horizontal="left" vertical="center" indent="2"/>
    </xf>
    <xf numFmtId="0" fontId="9" fillId="0" borderId="0" xfId="0" applyFont="1" applyBorder="1" applyAlignment="1">
      <alignment horizontal="left" indent="1"/>
    </xf>
    <xf numFmtId="0" fontId="0" fillId="0" borderId="0" xfId="0" applyBorder="1" applyAlignment="1">
      <alignment horizontal="center" vertical="center"/>
    </xf>
    <xf numFmtId="0" fontId="17" fillId="0" borderId="0" xfId="0" applyFont="1" applyBorder="1" applyAlignment="1">
      <alignment horizontal="left"/>
    </xf>
    <xf numFmtId="0" fontId="9" fillId="0" borderId="0" xfId="0" applyFont="1" applyFill="1" applyBorder="1" applyAlignment="1">
      <alignment horizontal="left" indent="1"/>
    </xf>
    <xf numFmtId="0" fontId="9" fillId="0" borderId="0" xfId="0" applyFont="1" applyFill="1" applyBorder="1" applyAlignment="1">
      <alignment horizontal="left" indent="3"/>
    </xf>
    <xf numFmtId="0" fontId="9" fillId="0" borderId="50" xfId="0" applyFont="1" applyBorder="1" applyAlignment="1">
      <alignment horizontal="centerContinuous" vertical="center"/>
    </xf>
    <xf numFmtId="0" fontId="9" fillId="0" borderId="28" xfId="0" applyFont="1" applyBorder="1"/>
    <xf numFmtId="0" fontId="9" fillId="0" borderId="0" xfId="0" applyFont="1" applyBorder="1" applyAlignment="1">
      <alignment horizontal="left"/>
    </xf>
    <xf numFmtId="49" fontId="9" fillId="0" borderId="0" xfId="0" applyNumberFormat="1" applyFont="1" applyBorder="1" applyAlignment="1">
      <alignment horizontal="left"/>
    </xf>
    <xf numFmtId="49" fontId="9" fillId="0" borderId="0" xfId="0" applyNumberFormat="1" applyFont="1" applyBorder="1" applyAlignment="1">
      <alignment horizontal="center"/>
    </xf>
    <xf numFmtId="0" fontId="9" fillId="0" borderId="0" xfId="0" applyFont="1" applyBorder="1" applyAlignment="1">
      <alignment horizontal="centerContinuous" vertical="center"/>
    </xf>
    <xf numFmtId="0" fontId="9" fillId="0" borderId="0" xfId="0" applyFont="1" applyBorder="1" applyAlignment="1">
      <alignment vertical="center"/>
    </xf>
    <xf numFmtId="0" fontId="60" fillId="0" borderId="0" xfId="0" applyFont="1" applyBorder="1"/>
    <xf numFmtId="0" fontId="62" fillId="0" borderId="0" xfId="2" applyFont="1" applyBorder="1" applyAlignment="1" applyProtection="1">
      <alignment horizontal="left" indent="2"/>
    </xf>
    <xf numFmtId="0" fontId="9" fillId="0" borderId="0" xfId="0" applyFont="1" applyBorder="1" applyAlignment="1">
      <alignment horizontal="left" indent="2"/>
    </xf>
    <xf numFmtId="0" fontId="9" fillId="0" borderId="0" xfId="0" applyFont="1" applyFill="1" applyBorder="1"/>
    <xf numFmtId="0" fontId="15" fillId="0" borderId="51" xfId="0" applyFont="1" applyBorder="1" applyAlignment="1">
      <alignment horizontal="left" vertical="center"/>
    </xf>
    <xf numFmtId="0" fontId="9" fillId="0" borderId="51" xfId="0" applyFont="1" applyBorder="1"/>
    <xf numFmtId="0" fontId="15" fillId="0" borderId="50" xfId="0" applyFont="1" applyFill="1" applyBorder="1" applyAlignment="1">
      <alignment horizontal="left" vertical="center"/>
    </xf>
    <xf numFmtId="0" fontId="3" fillId="0" borderId="0" xfId="0" applyFont="1" applyAlignment="1">
      <alignment vertical="top"/>
    </xf>
    <xf numFmtId="0" fontId="7" fillId="0" borderId="0" xfId="0" applyFont="1" applyBorder="1" applyAlignment="1" applyProtection="1"/>
    <xf numFmtId="0" fontId="7" fillId="0" borderId="0" xfId="0" applyFont="1" applyBorder="1" applyAlignment="1" applyProtection="1">
      <alignment horizontal="center" vertical="top" textRotation="180"/>
    </xf>
    <xf numFmtId="0" fontId="0" fillId="0" borderId="0" xfId="0" applyBorder="1"/>
    <xf numFmtId="164" fontId="4" fillId="0" borderId="0" xfId="0" applyNumberFormat="1" applyFont="1" applyBorder="1" applyAlignment="1" applyProtection="1">
      <alignment horizontal="right" vertical="center" wrapText="1"/>
    </xf>
    <xf numFmtId="164" fontId="4" fillId="0" borderId="0" xfId="0" applyNumberFormat="1" applyFont="1" applyBorder="1" applyAlignment="1" applyProtection="1">
      <alignment horizontal="left" vertical="center"/>
    </xf>
    <xf numFmtId="164" fontId="3" fillId="0" borderId="0" xfId="0" applyNumberFormat="1" applyFont="1" applyBorder="1" applyAlignment="1" applyProtection="1">
      <alignment horizontal="left"/>
    </xf>
    <xf numFmtId="164" fontId="3" fillId="0" borderId="0" xfId="0" applyNumberFormat="1" applyFont="1" applyBorder="1"/>
    <xf numFmtId="164" fontId="3" fillId="0" borderId="0" xfId="0" applyNumberFormat="1" applyFont="1" applyBorder="1" applyAlignment="1">
      <alignment horizontal="left" vertical="top"/>
    </xf>
    <xf numFmtId="164" fontId="3" fillId="0" borderId="0" xfId="0" applyNumberFormat="1" applyFont="1" applyBorder="1" applyAlignment="1" applyProtection="1">
      <alignment vertical="center"/>
    </xf>
    <xf numFmtId="164" fontId="3" fillId="0" borderId="0" xfId="0" applyNumberFormat="1" applyFont="1" applyBorder="1" applyAlignment="1">
      <alignment horizontal="left" vertical="center"/>
    </xf>
    <xf numFmtId="164" fontId="4" fillId="0" borderId="0" xfId="0" applyNumberFormat="1" applyFont="1" applyBorder="1" applyAlignment="1" applyProtection="1">
      <alignment vertical="center"/>
    </xf>
    <xf numFmtId="0" fontId="3" fillId="0" borderId="2" xfId="0" applyFont="1" applyFill="1" applyBorder="1" applyAlignment="1" applyProtection="1">
      <alignment horizontal="left" vertical="center" indent="1"/>
    </xf>
    <xf numFmtId="0" fontId="3" fillId="0" borderId="20" xfId="0" applyFont="1" applyBorder="1" applyAlignment="1" applyProtection="1">
      <alignment horizontal="left" vertical="center" indent="1"/>
    </xf>
    <xf numFmtId="0" fontId="3" fillId="0" borderId="34"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52" xfId="0" applyFont="1" applyBorder="1" applyAlignment="1" applyProtection="1">
      <alignment horizontal="left" vertical="center" indent="4"/>
    </xf>
    <xf numFmtId="0" fontId="5" fillId="5" borderId="49" xfId="0" applyFont="1" applyFill="1" applyBorder="1" applyAlignment="1" applyProtection="1">
      <alignment horizontal="left" vertical="center" indent="1"/>
    </xf>
    <xf numFmtId="0" fontId="8" fillId="0" borderId="0" xfId="0" applyFont="1" applyAlignment="1" applyProtection="1">
      <alignment horizontal="left" vertical="center" indent="1"/>
    </xf>
    <xf numFmtId="0" fontId="4" fillId="0" borderId="8" xfId="0" applyFont="1" applyBorder="1" applyAlignment="1" applyProtection="1">
      <alignment horizontal="center" vertical="center" wrapText="1"/>
    </xf>
    <xf numFmtId="0" fontId="4" fillId="5" borderId="22" xfId="0" applyFont="1" applyFill="1" applyBorder="1" applyAlignment="1" applyProtection="1">
      <alignment horizontal="center" vertical="center"/>
    </xf>
    <xf numFmtId="0" fontId="4" fillId="7" borderId="47" xfId="0" applyFont="1" applyFill="1" applyBorder="1" applyAlignment="1" applyProtection="1">
      <alignment horizontal="center" vertical="center" wrapText="1"/>
    </xf>
    <xf numFmtId="38" fontId="4" fillId="7" borderId="47" xfId="0" quotePrefix="1" applyNumberFormat="1" applyFont="1" applyFill="1" applyBorder="1" applyAlignment="1" applyProtection="1">
      <alignment horizontal="center" vertical="center"/>
    </xf>
    <xf numFmtId="38" fontId="4" fillId="7" borderId="47" xfId="0" applyNumberFormat="1" applyFont="1" applyFill="1" applyBorder="1" applyAlignment="1" applyProtection="1">
      <alignment horizontal="center" vertical="center"/>
    </xf>
    <xf numFmtId="49" fontId="4" fillId="7" borderId="47" xfId="0" applyNumberFormat="1" applyFont="1" applyFill="1" applyBorder="1" applyAlignment="1" applyProtection="1">
      <alignment horizontal="center" vertical="center"/>
    </xf>
    <xf numFmtId="38" fontId="9" fillId="7" borderId="22" xfId="0" applyNumberFormat="1" applyFont="1" applyFill="1" applyBorder="1" applyAlignment="1" applyProtection="1">
      <alignment horizontal="right" vertical="center"/>
    </xf>
    <xf numFmtId="38" fontId="9" fillId="0" borderId="8" xfId="0" applyNumberFormat="1" applyFont="1" applyBorder="1" applyAlignment="1" applyProtection="1">
      <alignment horizontal="right" vertical="center"/>
      <protection locked="0"/>
    </xf>
    <xf numFmtId="38" fontId="9" fillId="0" borderId="22" xfId="0" applyNumberFormat="1" applyFont="1" applyBorder="1" applyAlignment="1" applyProtection="1">
      <alignment horizontal="right" vertical="center"/>
      <protection locked="0"/>
    </xf>
    <xf numFmtId="49" fontId="9" fillId="3" borderId="8" xfId="0" applyNumberFormat="1" applyFont="1" applyFill="1" applyBorder="1" applyAlignment="1" applyProtection="1">
      <alignment horizontal="right" vertical="center"/>
    </xf>
    <xf numFmtId="38" fontId="9" fillId="2" borderId="44" xfId="0" applyNumberFormat="1" applyFont="1" applyFill="1" applyBorder="1" applyAlignment="1" applyProtection="1">
      <alignment horizontal="right" vertical="center"/>
    </xf>
    <xf numFmtId="38" fontId="9" fillId="7" borderId="8" xfId="0" applyNumberFormat="1" applyFont="1" applyFill="1" applyBorder="1" applyAlignment="1" applyProtection="1">
      <alignment horizontal="right" vertical="center"/>
    </xf>
    <xf numFmtId="49" fontId="9" fillId="7" borderId="48" xfId="0" applyNumberFormat="1" applyFont="1" applyFill="1" applyBorder="1" applyAlignment="1" applyProtection="1">
      <alignment horizontal="right" vertical="center"/>
    </xf>
    <xf numFmtId="49" fontId="9" fillId="7" borderId="47" xfId="0" applyNumberFormat="1" applyFont="1" applyFill="1" applyBorder="1" applyAlignment="1" applyProtection="1">
      <alignment horizontal="right" vertical="center"/>
    </xf>
    <xf numFmtId="38" fontId="9" fillId="3" borderId="8" xfId="0" applyNumberFormat="1" applyFont="1" applyFill="1" applyBorder="1" applyAlignment="1" applyProtection="1">
      <alignment horizontal="right" vertical="center"/>
    </xf>
    <xf numFmtId="0" fontId="4" fillId="5" borderId="49" xfId="0" applyFont="1" applyFill="1" applyBorder="1" applyAlignment="1" applyProtection="1">
      <alignment horizontal="left" vertical="center"/>
    </xf>
    <xf numFmtId="0" fontId="8" fillId="0" borderId="49" xfId="0" applyFont="1" applyBorder="1" applyAlignment="1" applyProtection="1">
      <alignment horizontal="left" vertical="center" indent="1"/>
    </xf>
    <xf numFmtId="0" fontId="8" fillId="0" borderId="49" xfId="0" applyFont="1" applyBorder="1" applyAlignment="1" applyProtection="1">
      <alignment horizontal="left" vertical="center" wrapText="1" indent="1"/>
    </xf>
    <xf numFmtId="0" fontId="4" fillId="5" borderId="49" xfId="0" applyFont="1" applyFill="1" applyBorder="1" applyAlignment="1" applyProtection="1">
      <alignment horizontal="left" vertical="center" wrapText="1"/>
    </xf>
    <xf numFmtId="0" fontId="8" fillId="0" borderId="49" xfId="0" applyFont="1" applyBorder="1" applyAlignment="1" applyProtection="1">
      <alignment horizontal="left" vertical="center" wrapText="1" indent="2"/>
    </xf>
    <xf numFmtId="0" fontId="4" fillId="5" borderId="53" xfId="0" applyFont="1" applyFill="1" applyBorder="1" applyAlignment="1" applyProtection="1">
      <alignment horizontal="left" vertical="center"/>
    </xf>
    <xf numFmtId="0" fontId="4" fillId="5" borderId="49" xfId="0" applyFont="1" applyFill="1" applyBorder="1" applyAlignment="1" applyProtection="1">
      <alignment horizontal="left" vertical="center" indent="1"/>
    </xf>
    <xf numFmtId="0" fontId="3" fillId="0" borderId="0" xfId="0" applyFont="1" applyBorder="1" applyAlignment="1" applyProtection="1">
      <alignment horizontal="right" vertical="center" indent="1"/>
    </xf>
    <xf numFmtId="177" fontId="3" fillId="0" borderId="2" xfId="9" applyNumberFormat="1" applyFont="1" applyFill="1" applyBorder="1" applyAlignment="1" applyProtection="1">
      <alignment horizontal="right"/>
      <protection locked="0"/>
    </xf>
    <xf numFmtId="0" fontId="17" fillId="0" borderId="0" xfId="12" applyNumberFormat="1" applyFont="1" applyBorder="1" applyAlignment="1" applyProtection="1">
      <alignment horizontal="left" vertical="center" indent="1"/>
    </xf>
    <xf numFmtId="0" fontId="7" fillId="0" borderId="19" xfId="12" applyFont="1" applyBorder="1" applyAlignment="1" applyProtection="1">
      <alignment vertical="center"/>
    </xf>
    <xf numFmtId="0" fontId="5" fillId="0" borderId="0" xfId="0" applyFont="1" applyBorder="1" applyAlignment="1" applyProtection="1">
      <alignment horizontal="left" vertical="center" indent="1"/>
    </xf>
    <xf numFmtId="0" fontId="7" fillId="0" borderId="0" xfId="12" applyFont="1" applyFill="1" applyBorder="1" applyAlignment="1" applyProtection="1">
      <alignment vertical="center"/>
    </xf>
    <xf numFmtId="0" fontId="7" fillId="0" borderId="17" xfId="12" applyFont="1" applyBorder="1" applyAlignment="1" applyProtection="1">
      <alignment vertical="center"/>
    </xf>
    <xf numFmtId="0" fontId="9" fillId="0" borderId="20" xfId="12" applyNumberFormat="1" applyFont="1" applyBorder="1" applyAlignment="1" applyProtection="1">
      <alignment vertical="center"/>
    </xf>
    <xf numFmtId="0" fontId="9" fillId="4" borderId="11" xfId="0" applyFont="1" applyFill="1" applyBorder="1" applyAlignment="1" applyProtection="1">
      <alignment vertical="center"/>
    </xf>
    <xf numFmtId="0" fontId="64" fillId="4" borderId="14" xfId="0" applyFont="1" applyFill="1" applyBorder="1" applyAlignment="1" applyProtection="1">
      <alignment horizontal="center" vertical="center"/>
    </xf>
    <xf numFmtId="0" fontId="3" fillId="0" borderId="0" xfId="12" applyNumberFormat="1" applyFont="1" applyBorder="1" applyAlignment="1" applyProtection="1">
      <alignment horizontal="center" vertical="center"/>
    </xf>
    <xf numFmtId="0" fontId="47" fillId="0" borderId="0" xfId="0" applyFont="1" applyBorder="1" applyAlignment="1" applyProtection="1">
      <alignment horizontal="left" vertical="center" indent="1"/>
    </xf>
    <xf numFmtId="0" fontId="7" fillId="0" borderId="12" xfId="12" applyFont="1" applyFill="1" applyBorder="1" applyAlignment="1" applyProtection="1">
      <alignment vertical="center"/>
    </xf>
    <xf numFmtId="0" fontId="7" fillId="0" borderId="16" xfId="12" applyFont="1" applyFill="1" applyBorder="1" applyAlignment="1" applyProtection="1">
      <alignment vertical="center"/>
    </xf>
    <xf numFmtId="0" fontId="7" fillId="0" borderId="10" xfId="12" applyFont="1" applyFill="1" applyBorder="1" applyAlignment="1" applyProtection="1">
      <alignment vertical="center"/>
    </xf>
    <xf numFmtId="0" fontId="7" fillId="0" borderId="18" xfId="0" applyNumberFormat="1" applyFont="1" applyBorder="1" applyAlignment="1" applyProtection="1">
      <alignment horizontal="left" vertical="center"/>
    </xf>
    <xf numFmtId="0" fontId="0" fillId="0" borderId="0" xfId="0" applyBorder="1" applyAlignment="1">
      <alignment horizontal="left" indent="2"/>
    </xf>
    <xf numFmtId="164" fontId="47" fillId="0" borderId="0" xfId="0" applyNumberFormat="1" applyFont="1" applyBorder="1" applyAlignment="1" applyProtection="1">
      <alignment horizontal="center" vertical="center"/>
    </xf>
    <xf numFmtId="0" fontId="10" fillId="0" borderId="0" xfId="0" applyFont="1" applyBorder="1"/>
    <xf numFmtId="0" fontId="10" fillId="0" borderId="0" xfId="0" applyFont="1" applyBorder="1" applyAlignment="1">
      <alignment horizontal="center"/>
    </xf>
    <xf numFmtId="0" fontId="3" fillId="0" borderId="0" xfId="0" applyFont="1" applyBorder="1" applyAlignment="1">
      <alignment horizontal="left" vertical="center"/>
    </xf>
    <xf numFmtId="0" fontId="15" fillId="0" borderId="2" xfId="0" applyFont="1" applyBorder="1" applyAlignment="1" applyProtection="1">
      <alignment horizontal="center" vertical="center"/>
      <protection locked="0"/>
    </xf>
    <xf numFmtId="164" fontId="15" fillId="0" borderId="2" xfId="0" applyNumberFormat="1" applyFont="1" applyBorder="1" applyAlignment="1" applyProtection="1">
      <alignment horizontal="center" vertical="center"/>
      <protection locked="0"/>
    </xf>
    <xf numFmtId="0" fontId="3" fillId="0" borderId="0" xfId="0" applyFont="1" applyAlignment="1" applyProtection="1">
      <alignment wrapText="1"/>
    </xf>
    <xf numFmtId="0" fontId="66" fillId="0" borderId="0" xfId="0" applyFont="1" applyBorder="1" applyProtection="1"/>
    <xf numFmtId="0" fontId="4" fillId="0" borderId="0" xfId="0" applyFont="1" applyBorder="1" applyProtection="1"/>
    <xf numFmtId="38" fontId="66" fillId="0" borderId="0" xfId="0" applyNumberFormat="1" applyFont="1" applyBorder="1" applyProtection="1"/>
    <xf numFmtId="38" fontId="3" fillId="0" borderId="0" xfId="0" applyNumberFormat="1" applyFont="1" applyBorder="1" applyProtection="1"/>
    <xf numFmtId="38" fontId="0" fillId="0" borderId="0" xfId="0" applyNumberFormat="1" applyProtection="1"/>
    <xf numFmtId="0" fontId="7" fillId="0" borderId="16" xfId="0" applyNumberFormat="1" applyFont="1" applyBorder="1" applyAlignment="1">
      <alignment horizontal="left" vertical="center"/>
    </xf>
    <xf numFmtId="38" fontId="9" fillId="0" borderId="14" xfId="0" applyNumberFormat="1" applyFont="1" applyBorder="1" applyAlignment="1" applyProtection="1">
      <alignment horizontal="right"/>
      <protection locked="0"/>
    </xf>
    <xf numFmtId="38" fontId="9" fillId="0" borderId="0" xfId="0" applyNumberFormat="1" applyFont="1" applyBorder="1" applyAlignment="1" applyProtection="1">
      <alignment horizontal="right"/>
      <protection locked="0"/>
    </xf>
    <xf numFmtId="38" fontId="9" fillId="2" borderId="33" xfId="0" applyNumberFormat="1" applyFont="1" applyFill="1" applyBorder="1" applyAlignment="1" applyProtection="1">
      <alignment horizontal="right"/>
    </xf>
    <xf numFmtId="38" fontId="9" fillId="0" borderId="29" xfId="0" applyNumberFormat="1" applyFont="1" applyBorder="1" applyAlignment="1" applyProtection="1">
      <alignment horizontal="right"/>
      <protection locked="0"/>
    </xf>
    <xf numFmtId="38" fontId="9" fillId="0" borderId="3" xfId="0" applyNumberFormat="1" applyFont="1" applyFill="1" applyBorder="1" applyAlignment="1" applyProtection="1">
      <alignment horizontal="right"/>
      <protection locked="0"/>
    </xf>
    <xf numFmtId="38" fontId="9" fillId="8" borderId="35" xfId="0" applyNumberFormat="1" applyFont="1" applyFill="1" applyBorder="1" applyAlignment="1" applyProtection="1">
      <alignment horizontal="right"/>
    </xf>
    <xf numFmtId="38" fontId="9" fillId="8" borderId="30" xfId="0" applyNumberFormat="1" applyFont="1" applyFill="1" applyBorder="1" applyAlignment="1" applyProtection="1">
      <alignment horizontal="right"/>
    </xf>
    <xf numFmtId="38" fontId="0" fillId="7" borderId="29" xfId="0" applyNumberFormat="1" applyFill="1" applyBorder="1" applyAlignment="1">
      <alignment horizontal="right"/>
    </xf>
    <xf numFmtId="38" fontId="9" fillId="2" borderId="4" xfId="0" applyNumberFormat="1" applyFont="1" applyFill="1" applyBorder="1" applyAlignment="1" applyProtection="1">
      <alignment horizontal="right"/>
    </xf>
    <xf numFmtId="38" fontId="9" fillId="2" borderId="2" xfId="0" applyNumberFormat="1" applyFont="1" applyFill="1" applyBorder="1" applyAlignment="1" applyProtection="1">
      <alignment horizontal="right"/>
    </xf>
    <xf numFmtId="38" fontId="9" fillId="3" borderId="21" xfId="0" applyNumberFormat="1" applyFont="1" applyFill="1" applyBorder="1" applyAlignment="1" applyProtection="1">
      <alignment horizontal="right"/>
    </xf>
    <xf numFmtId="38" fontId="9" fillId="3" borderId="3" xfId="0" applyNumberFormat="1" applyFont="1" applyFill="1" applyBorder="1" applyAlignment="1" applyProtection="1">
      <alignment horizontal="right"/>
    </xf>
    <xf numFmtId="38" fontId="9" fillId="3" borderId="13" xfId="0" applyNumberFormat="1" applyFont="1" applyFill="1" applyBorder="1" applyAlignment="1" applyProtection="1">
      <alignment horizontal="right"/>
    </xf>
    <xf numFmtId="38" fontId="9" fillId="0" borderId="11" xfId="0" applyNumberFormat="1" applyFont="1" applyBorder="1" applyAlignment="1" applyProtection="1">
      <alignment horizontal="right"/>
      <protection locked="0"/>
    </xf>
    <xf numFmtId="38" fontId="9" fillId="2" borderId="18" xfId="0" applyNumberFormat="1" applyFont="1" applyFill="1" applyBorder="1" applyAlignment="1" applyProtection="1">
      <alignment horizontal="right"/>
    </xf>
    <xf numFmtId="38" fontId="9" fillId="3" borderId="14" xfId="0" applyNumberFormat="1" applyFont="1" applyFill="1" applyBorder="1" applyAlignment="1" applyProtection="1">
      <alignment horizontal="right"/>
    </xf>
    <xf numFmtId="38" fontId="9" fillId="0" borderId="32" xfId="0" applyNumberFormat="1" applyFont="1" applyFill="1" applyBorder="1" applyAlignment="1" applyProtection="1">
      <alignment horizontal="right"/>
      <protection locked="0"/>
    </xf>
    <xf numFmtId="0" fontId="7" fillId="0" borderId="0" xfId="0" applyFont="1" applyFill="1" applyAlignment="1" applyProtection="1">
      <alignment vertical="center"/>
    </xf>
    <xf numFmtId="0" fontId="64" fillId="7" borderId="14" xfId="0" applyFont="1" applyFill="1" applyBorder="1" applyAlignment="1" applyProtection="1">
      <alignment horizontal="center" vertical="center"/>
    </xf>
    <xf numFmtId="0" fontId="3" fillId="0" borderId="2" xfId="0" applyFont="1" applyFill="1" applyBorder="1" applyAlignment="1" applyProtection="1">
      <alignment horizontal="center" vertical="top"/>
    </xf>
    <xf numFmtId="0" fontId="3" fillId="0" borderId="4" xfId="0" applyFont="1" applyFill="1" applyBorder="1" applyAlignment="1" applyProtection="1">
      <alignment horizontal="center" vertical="center"/>
    </xf>
    <xf numFmtId="0" fontId="3" fillId="7" borderId="14" xfId="0" applyFont="1" applyFill="1" applyBorder="1" applyAlignment="1" applyProtection="1">
      <alignment horizontal="center" vertical="center"/>
    </xf>
    <xf numFmtId="0" fontId="3" fillId="8" borderId="11" xfId="0" applyFont="1" applyFill="1" applyBorder="1" applyAlignment="1" applyProtection="1">
      <alignment horizontal="center" vertical="center"/>
    </xf>
    <xf numFmtId="0" fontId="3" fillId="2" borderId="54" xfId="0" applyFont="1" applyFill="1" applyBorder="1" applyAlignment="1" applyProtection="1">
      <alignment horizontal="center" vertical="center"/>
    </xf>
    <xf numFmtId="0" fontId="3" fillId="8" borderId="33" xfId="0" applyFont="1" applyFill="1" applyBorder="1" applyAlignment="1" applyProtection="1">
      <alignment vertical="center"/>
    </xf>
    <xf numFmtId="38" fontId="9" fillId="7" borderId="31" xfId="0" applyNumberFormat="1" applyFont="1" applyFill="1" applyBorder="1" applyAlignment="1" applyProtection="1">
      <alignment horizontal="right"/>
    </xf>
    <xf numFmtId="0" fontId="9" fillId="0" borderId="0" xfId="0" applyFont="1" applyFill="1" applyBorder="1" applyAlignment="1" applyProtection="1">
      <alignment vertical="center"/>
    </xf>
    <xf numFmtId="0" fontId="9" fillId="7" borderId="14" xfId="0" applyFont="1" applyFill="1" applyBorder="1" applyAlignment="1" applyProtection="1">
      <alignment vertical="center"/>
    </xf>
    <xf numFmtId="0" fontId="9" fillId="0" borderId="0" xfId="0" applyFont="1" applyBorder="1" applyAlignment="1">
      <alignment horizontal="left" indent="3"/>
    </xf>
    <xf numFmtId="0" fontId="9" fillId="0" borderId="0" xfId="0" applyFont="1" applyFill="1" applyBorder="1" applyAlignment="1">
      <alignment horizontal="left" indent="2"/>
    </xf>
    <xf numFmtId="0" fontId="9" fillId="0" borderId="0" xfId="0" applyFont="1" applyBorder="1" applyAlignment="1" applyProtection="1">
      <alignment horizontal="left" vertical="center"/>
    </xf>
    <xf numFmtId="164" fontId="3" fillId="0" borderId="2" xfId="0" applyNumberFormat="1" applyFont="1" applyFill="1" applyBorder="1" applyAlignment="1" applyProtection="1">
      <alignment horizontal="left" vertical="center"/>
    </xf>
    <xf numFmtId="38" fontId="9" fillId="7" borderId="18" xfId="0" applyNumberFormat="1" applyFont="1" applyFill="1" applyBorder="1" applyAlignment="1" applyProtection="1">
      <alignment horizontal="right"/>
    </xf>
    <xf numFmtId="38" fontId="9" fillId="7" borderId="0" xfId="0" applyNumberFormat="1" applyFont="1" applyFill="1" applyBorder="1" applyAlignment="1" applyProtection="1">
      <alignment horizontal="right"/>
    </xf>
    <xf numFmtId="0" fontId="3" fillId="0" borderId="16" xfId="0" applyFont="1" applyFill="1" applyBorder="1" applyAlignment="1" applyProtection="1">
      <alignment horizontal="left" vertical="center" indent="1"/>
    </xf>
    <xf numFmtId="0" fontId="3" fillId="0" borderId="10" xfId="0" applyFont="1" applyFill="1" applyBorder="1" applyAlignment="1" applyProtection="1">
      <alignment horizontal="center" vertical="center"/>
    </xf>
    <xf numFmtId="38" fontId="13" fillId="7" borderId="3" xfId="0" applyNumberFormat="1" applyFont="1" applyFill="1" applyBorder="1" applyAlignment="1">
      <alignment horizontal="right"/>
    </xf>
    <xf numFmtId="0" fontId="4" fillId="2" borderId="33" xfId="0" applyFont="1" applyFill="1" applyBorder="1" applyAlignment="1" applyProtection="1">
      <alignment horizontal="center" vertical="center"/>
    </xf>
    <xf numFmtId="0" fontId="4" fillId="8" borderId="14" xfId="0" applyFont="1" applyFill="1" applyBorder="1" applyAlignment="1" applyProtection="1">
      <alignment horizontal="center" vertical="center"/>
    </xf>
    <xf numFmtId="38" fontId="13" fillId="0" borderId="2" xfId="0" applyNumberFormat="1" applyFont="1" applyFill="1" applyBorder="1" applyAlignment="1" applyProtection="1">
      <alignment horizontal="right"/>
      <protection locked="0"/>
    </xf>
    <xf numFmtId="38" fontId="13" fillId="0" borderId="2" xfId="0" applyNumberFormat="1" applyFont="1" applyBorder="1" applyAlignment="1" applyProtection="1">
      <alignment horizontal="right"/>
      <protection locked="0"/>
    </xf>
    <xf numFmtId="164" fontId="4" fillId="8" borderId="19" xfId="0" applyNumberFormat="1" applyFont="1" applyFill="1" applyBorder="1" applyAlignment="1" applyProtection="1">
      <alignment horizontal="left" vertical="center" wrapText="1" indent="2"/>
    </xf>
    <xf numFmtId="0" fontId="3" fillId="0" borderId="13" xfId="0" applyFont="1" applyBorder="1" applyAlignment="1" applyProtection="1">
      <alignment horizontal="left" vertical="center" indent="4"/>
    </xf>
    <xf numFmtId="164" fontId="4" fillId="4" borderId="13" xfId="0" applyNumberFormat="1" applyFont="1" applyFill="1" applyBorder="1" applyAlignment="1" applyProtection="1">
      <alignment horizontal="left" vertical="center" wrapText="1"/>
    </xf>
    <xf numFmtId="164" fontId="4" fillId="4" borderId="19" xfId="0" applyNumberFormat="1" applyFont="1" applyFill="1" applyBorder="1" applyAlignment="1" applyProtection="1">
      <alignment horizontal="left" vertical="center" wrapText="1"/>
    </xf>
    <xf numFmtId="0" fontId="4" fillId="4" borderId="11" xfId="0" applyFont="1" applyFill="1" applyBorder="1" applyAlignment="1" applyProtection="1">
      <alignment horizontal="left" vertical="center"/>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horizontal="left" vertical="center"/>
    </xf>
    <xf numFmtId="164" fontId="4" fillId="4" borderId="20" xfId="0" applyNumberFormat="1" applyFont="1" applyFill="1" applyBorder="1" applyAlignment="1" applyProtection="1">
      <alignment horizontal="left" vertical="center"/>
    </xf>
    <xf numFmtId="164" fontId="4" fillId="4" borderId="21" xfId="0" applyNumberFormat="1" applyFont="1" applyFill="1" applyBorder="1" applyAlignment="1" applyProtection="1">
      <alignment horizontal="left" vertical="center"/>
    </xf>
    <xf numFmtId="0" fontId="3" fillId="0" borderId="21" xfId="0" applyFont="1" applyBorder="1" applyAlignment="1" applyProtection="1">
      <alignment horizontal="left" vertical="top" wrapText="1" indent="1"/>
    </xf>
    <xf numFmtId="0" fontId="3" fillId="2" borderId="33" xfId="0" applyFont="1" applyFill="1" applyBorder="1" applyAlignment="1" applyProtection="1">
      <alignment horizontal="left" vertical="center" indent="2"/>
    </xf>
    <xf numFmtId="0" fontId="4" fillId="2" borderId="38" xfId="0" applyFont="1" applyFill="1" applyBorder="1" applyAlignment="1" applyProtection="1">
      <alignment horizontal="left" vertical="center" wrapText="1" indent="2"/>
    </xf>
    <xf numFmtId="0" fontId="4" fillId="2" borderId="38" xfId="0" applyFont="1" applyFill="1" applyBorder="1" applyAlignment="1" applyProtection="1">
      <alignment horizontal="left" indent="2"/>
    </xf>
    <xf numFmtId="0" fontId="4" fillId="2" borderId="55" xfId="0" applyFont="1" applyFill="1" applyBorder="1" applyAlignment="1" applyProtection="1">
      <alignment horizontal="left" wrapText="1" indent="2"/>
    </xf>
    <xf numFmtId="0" fontId="3" fillId="2" borderId="56" xfId="0" applyFont="1" applyFill="1" applyBorder="1" applyAlignment="1" applyProtection="1">
      <alignment horizontal="left" indent="2"/>
    </xf>
    <xf numFmtId="0" fontId="3" fillId="3" borderId="14" xfId="0" applyFont="1" applyFill="1" applyBorder="1" applyAlignment="1">
      <alignment horizontal="left" vertical="center"/>
    </xf>
    <xf numFmtId="0" fontId="3" fillId="0" borderId="29" xfId="0" applyFont="1" applyBorder="1" applyAlignment="1" applyProtection="1">
      <alignment horizontal="center" vertical="center"/>
    </xf>
    <xf numFmtId="0" fontId="4" fillId="4" borderId="13" xfId="0" applyFont="1" applyFill="1" applyBorder="1" applyAlignment="1">
      <alignment horizontal="left" vertical="center" wrapText="1"/>
    </xf>
    <xf numFmtId="3" fontId="4" fillId="4" borderId="13" xfId="0" applyNumberFormat="1" applyFont="1" applyFill="1" applyBorder="1" applyAlignment="1">
      <alignment horizontal="left" vertical="center" wrapText="1"/>
    </xf>
    <xf numFmtId="164" fontId="4" fillId="4" borderId="13" xfId="0" applyNumberFormat="1" applyFont="1" applyFill="1" applyBorder="1" applyAlignment="1">
      <alignment horizontal="left" vertical="center" wrapText="1"/>
    </xf>
    <xf numFmtId="164" fontId="4" fillId="4" borderId="12" xfId="0" applyNumberFormat="1" applyFont="1" applyFill="1" applyBorder="1" applyAlignment="1">
      <alignment horizontal="left" vertical="center" wrapText="1"/>
    </xf>
    <xf numFmtId="38" fontId="9" fillId="8" borderId="2" xfId="0" applyNumberFormat="1" applyFont="1" applyFill="1" applyBorder="1" applyAlignment="1" applyProtection="1">
      <alignment horizontal="right"/>
    </xf>
    <xf numFmtId="0" fontId="37" fillId="0" borderId="0" xfId="0" applyFont="1" applyAlignment="1" applyProtection="1">
      <alignment horizontal="left" indent="1"/>
    </xf>
    <xf numFmtId="0" fontId="3" fillId="0" borderId="0" xfId="0" applyFont="1" applyFill="1" applyBorder="1" applyAlignment="1" applyProtection="1">
      <alignment horizontal="left" vertical="center" indent="2"/>
    </xf>
    <xf numFmtId="0" fontId="3" fillId="0" borderId="0" xfId="9" applyFont="1" applyFill="1" applyAlignment="1">
      <alignment horizontal="left" indent="1"/>
    </xf>
    <xf numFmtId="0" fontId="3" fillId="0" borderId="0" xfId="9" applyFont="1" applyFill="1" applyAlignment="1">
      <alignment horizontal="left" vertical="center" indent="1"/>
    </xf>
    <xf numFmtId="0" fontId="3" fillId="0" borderId="0" xfId="9" applyFont="1" applyFill="1" applyAlignment="1">
      <alignment horizontal="left" vertical="top" indent="1"/>
    </xf>
    <xf numFmtId="49" fontId="8" fillId="0" borderId="21" xfId="0" applyNumberFormat="1" applyFont="1" applyBorder="1" applyAlignment="1" applyProtection="1">
      <alignment horizontal="left" vertical="center"/>
    </xf>
    <xf numFmtId="49" fontId="8" fillId="0" borderId="13" xfId="0" applyNumberFormat="1" applyFont="1" applyBorder="1" applyAlignment="1" applyProtection="1">
      <alignment horizontal="left" vertical="center" indent="1"/>
    </xf>
    <xf numFmtId="0" fontId="4" fillId="0" borderId="2" xfId="9" applyFont="1" applyFill="1" applyBorder="1" applyAlignment="1">
      <alignment horizontal="center" vertical="center"/>
    </xf>
    <xf numFmtId="0" fontId="8" fillId="0" borderId="0" xfId="0" applyFont="1" applyBorder="1" applyAlignment="1" applyProtection="1">
      <alignment horizontal="center"/>
    </xf>
    <xf numFmtId="0" fontId="4" fillId="0" borderId="9" xfId="0" applyFont="1" applyBorder="1" applyAlignment="1" applyProtection="1">
      <alignment horizontal="center" vertical="center" wrapText="1"/>
    </xf>
    <xf numFmtId="0" fontId="3" fillId="0" borderId="17" xfId="0" applyFont="1" applyBorder="1"/>
    <xf numFmtId="0" fontId="3" fillId="0" borderId="0" xfId="0" applyFont="1" applyBorder="1"/>
    <xf numFmtId="0" fontId="4" fillId="0" borderId="0" xfId="0" applyFont="1" applyBorder="1" applyAlignment="1">
      <alignment horizontal="center"/>
    </xf>
    <xf numFmtId="0" fontId="4" fillId="0" borderId="14" xfId="0" applyFont="1" applyBorder="1" applyAlignment="1">
      <alignment horizontal="left" indent="1"/>
    </xf>
    <xf numFmtId="49" fontId="3" fillId="0" borderId="2" xfId="0" applyNumberFormat="1" applyFont="1" applyBorder="1" applyAlignment="1">
      <alignment horizontal="center"/>
    </xf>
    <xf numFmtId="0" fontId="3" fillId="0" borderId="2" xfId="0" applyFont="1" applyBorder="1" applyAlignment="1">
      <alignment horizontal="center"/>
    </xf>
    <xf numFmtId="0" fontId="3" fillId="0" borderId="14" xfId="0" applyFont="1" applyBorder="1" applyAlignment="1">
      <alignment horizontal="left" indent="2"/>
    </xf>
    <xf numFmtId="0" fontId="4" fillId="0" borderId="14" xfId="0" applyFont="1" applyBorder="1" applyAlignment="1">
      <alignment horizontal="left" indent="2"/>
    </xf>
    <xf numFmtId="0" fontId="3" fillId="0" borderId="14" xfId="0" applyFont="1" applyBorder="1" applyAlignment="1">
      <alignment horizontal="left" indent="4"/>
    </xf>
    <xf numFmtId="0" fontId="4" fillId="0" borderId="13" xfId="0" applyFont="1" applyBorder="1" applyAlignment="1">
      <alignment horizontal="left"/>
    </xf>
    <xf numFmtId="0" fontId="3" fillId="0" borderId="13" xfId="0" applyFont="1" applyBorder="1" applyAlignment="1">
      <alignment horizontal="left" indent="1"/>
    </xf>
    <xf numFmtId="0" fontId="9" fillId="2" borderId="14" xfId="0" applyFont="1" applyFill="1" applyBorder="1"/>
    <xf numFmtId="37" fontId="9" fillId="2" borderId="14" xfId="0" applyNumberFormat="1" applyFont="1" applyFill="1" applyBorder="1"/>
    <xf numFmtId="37" fontId="9" fillId="2" borderId="21" xfId="0" applyNumberFormat="1" applyFont="1" applyFill="1" applyBorder="1"/>
    <xf numFmtId="0" fontId="9" fillId="2" borderId="21" xfId="0" applyFont="1" applyFill="1" applyBorder="1"/>
    <xf numFmtId="38" fontId="9" fillId="2" borderId="14" xfId="0" applyNumberFormat="1" applyFont="1" applyFill="1" applyBorder="1"/>
    <xf numFmtId="38" fontId="9" fillId="0" borderId="18" xfId="0" applyNumberFormat="1" applyFont="1" applyFill="1" applyBorder="1"/>
    <xf numFmtId="0" fontId="9" fillId="0" borderId="19" xfId="0" applyFont="1" applyBorder="1"/>
    <xf numFmtId="0" fontId="9" fillId="0" borderId="11" xfId="0" applyFont="1" applyBorder="1"/>
    <xf numFmtId="0" fontId="4" fillId="0" borderId="20" xfId="0" applyFont="1" applyBorder="1" applyAlignment="1">
      <alignment horizontal="centerContinuous"/>
    </xf>
    <xf numFmtId="0" fontId="3" fillId="0" borderId="0" xfId="0" applyFont="1" applyBorder="1" applyAlignment="1">
      <alignment horizontal="right"/>
    </xf>
    <xf numFmtId="0" fontId="15" fillId="7" borderId="12" xfId="0" applyFont="1" applyFill="1" applyBorder="1" applyAlignment="1" applyProtection="1">
      <alignment vertical="center"/>
    </xf>
    <xf numFmtId="0" fontId="0" fillId="7" borderId="16" xfId="0" applyFill="1" applyBorder="1" applyAlignment="1" applyProtection="1">
      <alignment vertical="center"/>
    </xf>
    <xf numFmtId="0" fontId="0" fillId="7" borderId="10" xfId="0" applyFill="1" applyBorder="1" applyAlignment="1" applyProtection="1">
      <alignment vertical="center"/>
    </xf>
    <xf numFmtId="0" fontId="4" fillId="0" borderId="0" xfId="0" applyFont="1" applyBorder="1" applyAlignment="1">
      <alignment horizontal="centerContinuous" vertical="center"/>
    </xf>
    <xf numFmtId="0" fontId="7" fillId="0" borderId="0" xfId="0" applyFont="1" applyBorder="1" applyAlignment="1">
      <alignment horizontal="centerContinuous" vertical="center"/>
    </xf>
    <xf numFmtId="0" fontId="9" fillId="0" borderId="11" xfId="0" applyFont="1" applyBorder="1" applyAlignment="1">
      <alignment horizontal="centerContinuous"/>
    </xf>
    <xf numFmtId="0" fontId="4" fillId="8" borderId="13" xfId="0" applyFont="1" applyFill="1" applyBorder="1" applyAlignment="1">
      <alignment horizontal="left" indent="2"/>
    </xf>
    <xf numFmtId="0" fontId="4" fillId="8" borderId="14" xfId="0" applyFont="1" applyFill="1" applyBorder="1" applyAlignment="1">
      <alignment horizontal="left" indent="2"/>
    </xf>
    <xf numFmtId="0" fontId="3" fillId="8" borderId="2" xfId="0" applyFont="1" applyFill="1" applyBorder="1"/>
    <xf numFmtId="0" fontId="9" fillId="8" borderId="13" xfId="0" applyFont="1" applyFill="1" applyBorder="1" applyAlignment="1">
      <alignment horizontal="right"/>
    </xf>
    <xf numFmtId="10" fontId="15" fillId="8" borderId="14" xfId="0" applyNumberFormat="1" applyFont="1" applyFill="1" applyBorder="1" applyAlignment="1">
      <alignment horizontal="left" indent="2"/>
    </xf>
    <xf numFmtId="0" fontId="4" fillId="7" borderId="16" xfId="0" applyFont="1" applyFill="1" applyBorder="1" applyAlignment="1" applyProtection="1">
      <alignment vertical="center"/>
    </xf>
    <xf numFmtId="0" fontId="8" fillId="0" borderId="13" xfId="0" applyFont="1" applyBorder="1" applyAlignment="1" applyProtection="1">
      <alignment horizontal="left" vertical="center" indent="1"/>
    </xf>
    <xf numFmtId="0" fontId="0" fillId="0" borderId="21" xfId="0" applyBorder="1" applyAlignment="1" applyProtection="1">
      <alignment vertical="center"/>
    </xf>
    <xf numFmtId="0" fontId="8" fillId="0" borderId="14" xfId="0" applyFont="1" applyBorder="1" applyAlignment="1" applyProtection="1">
      <alignment horizontal="right" vertical="center"/>
    </xf>
    <xf numFmtId="0" fontId="3" fillId="0" borderId="13" xfId="0" applyFont="1" applyBorder="1" applyAlignment="1" applyProtection="1">
      <alignment horizontal="left" vertical="center" indent="1"/>
    </xf>
    <xf numFmtId="0" fontId="10" fillId="0" borderId="21" xfId="0" applyFont="1" applyBorder="1" applyAlignment="1" applyProtection="1">
      <alignment vertical="center"/>
    </xf>
    <xf numFmtId="0" fontId="6" fillId="7" borderId="4" xfId="0" applyFont="1" applyFill="1" applyBorder="1" applyAlignment="1" applyProtection="1">
      <alignment horizontal="center" wrapText="1"/>
    </xf>
    <xf numFmtId="0" fontId="8" fillId="0" borderId="2" xfId="0" applyFont="1" applyFill="1" applyBorder="1" applyAlignment="1" applyProtection="1">
      <alignment horizontal="center" wrapText="1"/>
    </xf>
    <xf numFmtId="0" fontId="8" fillId="0" borderId="2" xfId="0" applyFont="1" applyBorder="1" applyAlignment="1" applyProtection="1">
      <alignment horizontal="center" wrapText="1"/>
    </xf>
    <xf numFmtId="0" fontId="8" fillId="0" borderId="2" xfId="0" applyFont="1" applyBorder="1" applyAlignment="1" applyProtection="1">
      <alignment horizontal="center" vertical="top" wrapText="1"/>
    </xf>
    <xf numFmtId="0" fontId="6" fillId="7" borderId="2" xfId="0" applyFont="1" applyFill="1" applyBorder="1" applyAlignment="1" applyProtection="1">
      <alignment horizontal="center" wrapText="1"/>
    </xf>
    <xf numFmtId="0" fontId="8" fillId="7" borderId="2" xfId="0" applyFont="1" applyFill="1" applyBorder="1" applyAlignment="1" applyProtection="1">
      <alignment horizontal="center" wrapText="1"/>
    </xf>
    <xf numFmtId="0" fontId="4" fillId="0" borderId="2" xfId="0" applyFont="1" applyBorder="1" applyAlignment="1" applyProtection="1">
      <alignment horizontal="left" wrapText="1"/>
    </xf>
    <xf numFmtId="0" fontId="3" fillId="0" borderId="2" xfId="0" applyFont="1" applyBorder="1" applyAlignment="1" applyProtection="1">
      <alignment horizontal="left" wrapText="1" indent="1"/>
    </xf>
    <xf numFmtId="38" fontId="9" fillId="0" borderId="0" xfId="0" applyNumberFormat="1" applyFont="1" applyAlignment="1" applyProtection="1">
      <alignment horizontal="right"/>
      <protection locked="0"/>
    </xf>
    <xf numFmtId="37" fontId="9" fillId="3" borderId="29" xfId="0" applyNumberFormat="1" applyFont="1" applyFill="1" applyBorder="1" applyAlignment="1" applyProtection="1">
      <alignment horizontal="right"/>
    </xf>
    <xf numFmtId="38" fontId="9" fillId="0" borderId="35" xfId="0" applyNumberFormat="1" applyFont="1" applyFill="1" applyBorder="1" applyAlignment="1" applyProtection="1">
      <alignment horizontal="right"/>
      <protection locked="0"/>
    </xf>
    <xf numFmtId="38" fontId="9" fillId="0" borderId="35" xfId="0" applyNumberFormat="1" applyFont="1" applyFill="1" applyBorder="1" applyAlignment="1" applyProtection="1">
      <alignment horizontal="right" vertical="center"/>
      <protection locked="0"/>
    </xf>
    <xf numFmtId="0" fontId="19" fillId="0" borderId="0" xfId="0" applyFont="1" applyFill="1"/>
    <xf numFmtId="168" fontId="8" fillId="0" borderId="0" xfId="0" applyNumberFormat="1" applyFont="1"/>
    <xf numFmtId="0" fontId="19" fillId="0" borderId="0" xfId="0" applyFont="1"/>
    <xf numFmtId="0" fontId="27" fillId="0" borderId="0" xfId="0" applyNumberFormat="1" applyFont="1" applyBorder="1" applyAlignment="1" applyProtection="1">
      <alignment horizontal="left" vertical="center" wrapText="1"/>
    </xf>
    <xf numFmtId="0" fontId="4" fillId="2" borderId="55" xfId="0" applyFont="1" applyFill="1" applyBorder="1" applyAlignment="1" applyProtection="1">
      <alignment horizontal="left" vertical="top" wrapText="1" indent="2"/>
    </xf>
    <xf numFmtId="0" fontId="0" fillId="0" borderId="9" xfId="0" applyBorder="1" applyAlignment="1">
      <alignment horizontal="left" vertical="center"/>
    </xf>
    <xf numFmtId="0" fontId="71" fillId="0" borderId="0" xfId="0" applyFont="1" applyBorder="1" applyAlignment="1">
      <alignment horizontal="left" indent="3"/>
    </xf>
    <xf numFmtId="0" fontId="67" fillId="0" borderId="0" xfId="0" applyFont="1" applyBorder="1" applyAlignment="1">
      <alignment horizontal="left" indent="1"/>
    </xf>
    <xf numFmtId="0" fontId="63" fillId="0" borderId="0" xfId="0" applyFont="1" applyBorder="1" applyAlignment="1">
      <alignment horizontal="left"/>
    </xf>
    <xf numFmtId="0" fontId="70" fillId="0" borderId="0" xfId="0" applyFont="1" applyBorder="1" applyAlignment="1">
      <alignment horizontal="left" indent="2"/>
    </xf>
    <xf numFmtId="0" fontId="4" fillId="0" borderId="20" xfId="0" applyFont="1" applyFill="1" applyBorder="1" applyAlignment="1" applyProtection="1">
      <alignment horizontal="left" vertical="center" indent="3"/>
    </xf>
    <xf numFmtId="49" fontId="4" fillId="2" borderId="38" xfId="0" applyNumberFormat="1" applyFont="1" applyFill="1" applyBorder="1" applyAlignment="1" applyProtection="1">
      <alignment horizontal="left" vertical="top" wrapText="1" indent="2"/>
    </xf>
    <xf numFmtId="49" fontId="4" fillId="2" borderId="30" xfId="0" applyNumberFormat="1" applyFont="1" applyFill="1" applyBorder="1" applyAlignment="1">
      <alignment horizontal="center" vertical="top"/>
    </xf>
    <xf numFmtId="49" fontId="4" fillId="8" borderId="36" xfId="0" applyNumberFormat="1" applyFont="1" applyFill="1" applyBorder="1" applyAlignment="1">
      <alignment horizontal="center" vertical="center"/>
    </xf>
    <xf numFmtId="49" fontId="3" fillId="2" borderId="33" xfId="0" applyNumberFormat="1" applyFont="1" applyFill="1" applyBorder="1" applyAlignment="1" applyProtection="1">
      <alignment horizontal="center" vertical="center"/>
    </xf>
    <xf numFmtId="49" fontId="4" fillId="2" borderId="36" xfId="0" applyNumberFormat="1" applyFont="1" applyFill="1" applyBorder="1" applyAlignment="1">
      <alignment horizontal="center" vertical="center"/>
    </xf>
    <xf numFmtId="49" fontId="4" fillId="2" borderId="36" xfId="0" applyNumberFormat="1" applyFont="1" applyFill="1" applyBorder="1" applyAlignment="1" applyProtection="1">
      <alignment horizontal="left" vertical="center" wrapText="1" indent="2"/>
    </xf>
    <xf numFmtId="49" fontId="3" fillId="0" borderId="3" xfId="0" applyNumberFormat="1" applyFont="1" applyBorder="1" applyAlignment="1">
      <alignment horizontal="center" vertical="center" wrapText="1"/>
    </xf>
    <xf numFmtId="49" fontId="4" fillId="0" borderId="32" xfId="0" applyNumberFormat="1" applyFont="1" applyFill="1" applyBorder="1" applyAlignment="1">
      <alignment horizontal="center" vertical="center"/>
    </xf>
    <xf numFmtId="49" fontId="4" fillId="7" borderId="32" xfId="0" applyNumberFormat="1" applyFont="1" applyFill="1" applyBorder="1" applyAlignment="1">
      <alignment horizontal="center" vertical="center"/>
    </xf>
    <xf numFmtId="38" fontId="9" fillId="0" borderId="0" xfId="0" applyNumberFormat="1" applyFont="1" applyFill="1" applyBorder="1" applyAlignment="1">
      <alignment horizontal="right"/>
    </xf>
    <xf numFmtId="49" fontId="4" fillId="7" borderId="29" xfId="0" applyNumberFormat="1" applyFont="1" applyFill="1" applyBorder="1" applyAlignment="1">
      <alignment horizontal="center" vertical="center"/>
    </xf>
    <xf numFmtId="49" fontId="4" fillId="8" borderId="30" xfId="0" applyNumberFormat="1" applyFont="1" applyFill="1" applyBorder="1" applyAlignment="1">
      <alignment horizontal="center" vertical="center"/>
    </xf>
    <xf numFmtId="38" fontId="15" fillId="7" borderId="4" xfId="0" applyNumberFormat="1" applyFont="1" applyFill="1" applyBorder="1" applyAlignment="1">
      <alignment horizontal="center" vertical="top" wrapText="1"/>
    </xf>
    <xf numFmtId="38" fontId="4" fillId="7" borderId="4" xfId="0" applyNumberFormat="1" applyFont="1" applyFill="1" applyBorder="1" applyAlignment="1">
      <alignment horizontal="center" vertical="center" wrapText="1"/>
    </xf>
    <xf numFmtId="38" fontId="4" fillId="7" borderId="10" xfId="0" applyNumberFormat="1" applyFont="1" applyFill="1" applyBorder="1" applyAlignment="1">
      <alignment horizontal="center" vertical="top" wrapText="1"/>
    </xf>
    <xf numFmtId="0" fontId="15" fillId="5" borderId="2" xfId="0" applyFont="1" applyFill="1" applyBorder="1" applyAlignment="1">
      <alignment horizontal="left" vertical="center"/>
    </xf>
    <xf numFmtId="49" fontId="8" fillId="0" borderId="0" xfId="0" applyNumberFormat="1" applyFont="1" applyFill="1" applyBorder="1" applyAlignment="1" applyProtection="1">
      <alignment horizontal="left" vertical="center"/>
    </xf>
    <xf numFmtId="0" fontId="4" fillId="2" borderId="57" xfId="0" applyFont="1" applyFill="1" applyBorder="1" applyAlignment="1" applyProtection="1">
      <alignment horizontal="left" vertical="center" indent="2"/>
    </xf>
    <xf numFmtId="0" fontId="8" fillId="0" borderId="0" xfId="0" applyFont="1" applyAlignment="1" applyProtection="1">
      <alignment horizontal="right" vertical="center" indent="1"/>
    </xf>
    <xf numFmtId="0" fontId="2" fillId="0" borderId="0" xfId="0" applyFont="1" applyAlignment="1" applyProtection="1">
      <alignment horizontal="right" vertical="center" indent="1"/>
    </xf>
    <xf numFmtId="0" fontId="8" fillId="0" borderId="0" xfId="0" applyFont="1" applyAlignment="1" applyProtection="1">
      <alignment vertical="center"/>
    </xf>
    <xf numFmtId="0" fontId="25" fillId="0" borderId="53" xfId="0" applyFont="1" applyFill="1" applyBorder="1" applyAlignment="1" applyProtection="1">
      <alignment horizontal="left" indent="2"/>
    </xf>
    <xf numFmtId="0" fontId="5" fillId="5" borderId="13" xfId="0" applyFont="1" applyFill="1" applyBorder="1" applyAlignment="1">
      <alignment horizontal="left" vertical="center"/>
    </xf>
    <xf numFmtId="0" fontId="5" fillId="5" borderId="21" xfId="0" applyFont="1" applyFill="1" applyBorder="1" applyAlignment="1">
      <alignment horizontal="left" vertical="center"/>
    </xf>
    <xf numFmtId="0" fontId="5" fillId="5" borderId="14" xfId="0" applyFont="1" applyFill="1" applyBorder="1" applyAlignment="1">
      <alignment horizontal="left" vertical="center"/>
    </xf>
    <xf numFmtId="0" fontId="15" fillId="7" borderId="16" xfId="0" applyFont="1" applyFill="1" applyBorder="1"/>
    <xf numFmtId="0" fontId="7" fillId="7" borderId="10" xfId="0" applyFont="1" applyFill="1" applyBorder="1"/>
    <xf numFmtId="0" fontId="7" fillId="7" borderId="20" xfId="0" applyFont="1" applyFill="1" applyBorder="1" applyAlignment="1">
      <alignment horizontal="left" vertical="center"/>
    </xf>
    <xf numFmtId="0" fontId="15" fillId="7" borderId="0" xfId="0" applyFont="1" applyFill="1" applyBorder="1"/>
    <xf numFmtId="0" fontId="7" fillId="7" borderId="18" xfId="0" applyFont="1" applyFill="1" applyBorder="1"/>
    <xf numFmtId="0" fontId="15" fillId="7" borderId="12" xfId="0" applyFont="1" applyFill="1" applyBorder="1" applyAlignment="1">
      <alignment horizontal="left"/>
    </xf>
    <xf numFmtId="0" fontId="7" fillId="7" borderId="0" xfId="0" applyFont="1" applyFill="1" applyAlignment="1"/>
    <xf numFmtId="0" fontId="28" fillId="7" borderId="0" xfId="0" applyFont="1" applyFill="1" applyAlignment="1">
      <alignment horizontal="left"/>
    </xf>
    <xf numFmtId="0" fontId="5" fillId="7" borderId="20" xfId="0" applyFont="1" applyFill="1" applyBorder="1" applyAlignment="1">
      <alignment horizontal="left" vertical="center" indent="1"/>
    </xf>
    <xf numFmtId="0" fontId="7" fillId="7" borderId="16" xfId="0" applyFont="1" applyFill="1" applyBorder="1"/>
    <xf numFmtId="0" fontId="7" fillId="7" borderId="0" xfId="0" applyFont="1" applyFill="1" applyBorder="1"/>
    <xf numFmtId="0" fontId="0" fillId="7" borderId="0" xfId="0" applyFill="1" applyBorder="1" applyAlignment="1">
      <alignment vertical="center"/>
    </xf>
    <xf numFmtId="0" fontId="0" fillId="7" borderId="0" xfId="0" applyFill="1" applyBorder="1" applyAlignment="1">
      <alignment horizontal="left" vertical="center"/>
    </xf>
    <xf numFmtId="0" fontId="0" fillId="7" borderId="18" xfId="0" applyFill="1" applyBorder="1" applyAlignment="1">
      <alignment horizontal="left" vertical="center"/>
    </xf>
    <xf numFmtId="0" fontId="7" fillId="7" borderId="20" xfId="0" applyFont="1" applyFill="1" applyBorder="1"/>
    <xf numFmtId="0" fontId="7" fillId="7" borderId="11" xfId="0" applyFont="1" applyFill="1" applyBorder="1"/>
    <xf numFmtId="38" fontId="13" fillId="0" borderId="13" xfId="0" applyNumberFormat="1" applyFont="1" applyBorder="1" applyAlignment="1" applyProtection="1">
      <alignment vertical="center"/>
      <protection locked="0"/>
    </xf>
    <xf numFmtId="38" fontId="13" fillId="0" borderId="13" xfId="0" applyNumberFormat="1" applyFont="1" applyBorder="1" applyAlignment="1" applyProtection="1">
      <protection locked="0"/>
    </xf>
    <xf numFmtId="0" fontId="0" fillId="0" borderId="17" xfId="0" applyFill="1" applyBorder="1" applyAlignment="1" applyProtection="1">
      <alignment vertical="center"/>
    </xf>
    <xf numFmtId="0" fontId="8" fillId="0" borderId="17" xfId="0" applyFont="1" applyFill="1" applyBorder="1" applyAlignment="1" applyProtection="1">
      <alignment horizontal="center" vertical="center"/>
    </xf>
    <xf numFmtId="0" fontId="0" fillId="0" borderId="18" xfId="0" applyFill="1" applyBorder="1" applyAlignment="1" applyProtection="1">
      <alignment vertical="center"/>
    </xf>
    <xf numFmtId="0" fontId="8" fillId="0" borderId="19" xfId="0" applyFont="1" applyFill="1" applyBorder="1" applyAlignment="1" applyProtection="1">
      <alignment horizontal="center" vertical="center"/>
    </xf>
    <xf numFmtId="0" fontId="0" fillId="0" borderId="20" xfId="0" applyFill="1" applyBorder="1" applyAlignment="1">
      <alignment horizontal="left" vertical="top" wrapText="1"/>
    </xf>
    <xf numFmtId="38" fontId="9" fillId="0" borderId="20" xfId="0" applyNumberFormat="1" applyFont="1" applyFill="1" applyBorder="1" applyAlignment="1">
      <alignment horizontal="right"/>
    </xf>
    <xf numFmtId="0" fontId="2" fillId="0" borderId="0" xfId="0" applyFont="1" applyFill="1" applyBorder="1"/>
    <xf numFmtId="0" fontId="3" fillId="0" borderId="4" xfId="0" applyFont="1" applyFill="1" applyBorder="1" applyAlignment="1">
      <alignment horizontal="center" vertical="center"/>
    </xf>
    <xf numFmtId="49" fontId="4" fillId="2" borderId="56" xfId="0" applyNumberFormat="1" applyFont="1" applyFill="1" applyBorder="1" applyAlignment="1">
      <alignment horizontal="center" vertical="center"/>
    </xf>
    <xf numFmtId="0" fontId="4" fillId="2" borderId="44" xfId="0" applyFont="1" applyFill="1" applyBorder="1" applyAlignment="1" applyProtection="1">
      <alignment horizontal="center" vertical="center"/>
    </xf>
    <xf numFmtId="0" fontId="0" fillId="7" borderId="8" xfId="0" applyFill="1" applyBorder="1" applyAlignment="1" applyProtection="1">
      <alignment vertical="center"/>
    </xf>
    <xf numFmtId="0" fontId="4" fillId="2" borderId="44" xfId="0" applyFont="1" applyFill="1" applyBorder="1" applyAlignment="1" applyProtection="1">
      <alignment horizontal="left" vertical="center" indent="1"/>
    </xf>
    <xf numFmtId="0" fontId="0" fillId="2" borderId="44" xfId="0" applyFill="1" applyBorder="1" applyAlignment="1" applyProtection="1">
      <alignment vertical="center"/>
    </xf>
    <xf numFmtId="0" fontId="4" fillId="2" borderId="30" xfId="0" applyFont="1" applyFill="1" applyBorder="1" applyAlignment="1">
      <alignment horizontal="center" vertical="center" wrapText="1"/>
    </xf>
    <xf numFmtId="0" fontId="4" fillId="2" borderId="33" xfId="0" applyFont="1" applyFill="1" applyBorder="1" applyAlignment="1">
      <alignment horizontal="center" vertical="center"/>
    </xf>
    <xf numFmtId="0" fontId="4" fillId="2" borderId="30" xfId="0" applyFont="1" applyFill="1" applyBorder="1" applyAlignment="1">
      <alignment horizontal="center" vertical="top"/>
    </xf>
    <xf numFmtId="38" fontId="9" fillId="5" borderId="13" xfId="0" applyNumberFormat="1" applyFont="1" applyFill="1" applyBorder="1" applyAlignment="1">
      <alignment horizontal="right"/>
    </xf>
    <xf numFmtId="38" fontId="9" fillId="5" borderId="21" xfId="0" applyNumberFormat="1" applyFont="1" applyFill="1" applyBorder="1" applyAlignment="1">
      <alignment horizontal="right"/>
    </xf>
    <xf numFmtId="38" fontId="9" fillId="5" borderId="14" xfId="0" applyNumberFormat="1" applyFont="1" applyFill="1" applyBorder="1" applyAlignment="1">
      <alignment horizontal="right"/>
    </xf>
    <xf numFmtId="3" fontId="3" fillId="0" borderId="32" xfId="0" applyNumberFormat="1" applyFont="1" applyFill="1" applyBorder="1" applyAlignment="1">
      <alignment horizontal="left" vertical="center" wrapText="1" indent="2"/>
    </xf>
    <xf numFmtId="3" fontId="3" fillId="0" borderId="2" xfId="0" applyNumberFormat="1" applyFont="1" applyFill="1" applyBorder="1" applyAlignment="1">
      <alignment horizontal="left" vertical="center" wrapText="1" indent="2"/>
    </xf>
    <xf numFmtId="3" fontId="4" fillId="8" borderId="2" xfId="0" applyNumberFormat="1" applyFont="1" applyFill="1" applyBorder="1" applyAlignment="1">
      <alignment horizontal="left" vertical="center" wrapText="1" indent="2"/>
    </xf>
    <xf numFmtId="3" fontId="4" fillId="0" borderId="52" xfId="0" applyNumberFormat="1" applyFont="1" applyFill="1" applyBorder="1" applyAlignment="1">
      <alignment horizontal="left" vertical="center" wrapText="1" indent="2"/>
    </xf>
    <xf numFmtId="3" fontId="4" fillId="2" borderId="39" xfId="0" applyNumberFormat="1" applyFont="1" applyFill="1" applyBorder="1" applyAlignment="1">
      <alignment horizontal="left" vertical="center" wrapText="1" indent="2"/>
    </xf>
    <xf numFmtId="3" fontId="4" fillId="8" borderId="30" xfId="0" applyNumberFormat="1" applyFont="1" applyFill="1" applyBorder="1" applyAlignment="1">
      <alignment horizontal="left" vertical="center" wrapText="1" indent="2"/>
    </xf>
    <xf numFmtId="3" fontId="4" fillId="7" borderId="32" xfId="0" applyNumberFormat="1" applyFont="1" applyFill="1" applyBorder="1" applyAlignment="1">
      <alignment horizontal="left" vertical="center" wrapText="1" indent="1"/>
    </xf>
    <xf numFmtId="3" fontId="4" fillId="3" borderId="2" xfId="0" applyNumberFormat="1" applyFont="1" applyFill="1" applyBorder="1" applyAlignment="1">
      <alignment horizontal="left" vertical="center" wrapText="1" indent="1"/>
    </xf>
    <xf numFmtId="0" fontId="3" fillId="0" borderId="2" xfId="0" applyFont="1" applyFill="1" applyBorder="1" applyAlignment="1">
      <alignment horizontal="left" vertical="center" wrapText="1" indent="2"/>
    </xf>
    <xf numFmtId="49" fontId="3" fillId="0" borderId="18" xfId="0" applyNumberFormat="1" applyFont="1" applyFill="1" applyBorder="1" applyAlignment="1">
      <alignment horizontal="left" vertical="top" indent="1"/>
    </xf>
    <xf numFmtId="38" fontId="9" fillId="5" borderId="19" xfId="0" applyNumberFormat="1" applyFont="1" applyFill="1" applyBorder="1" applyAlignment="1">
      <alignment horizontal="right"/>
    </xf>
    <xf numFmtId="38" fontId="9" fillId="5" borderId="20" xfId="0" applyNumberFormat="1" applyFont="1" applyFill="1" applyBorder="1" applyAlignment="1">
      <alignment horizontal="right"/>
    </xf>
    <xf numFmtId="38" fontId="9" fillId="5" borderId="11" xfId="0" applyNumberFormat="1" applyFont="1" applyFill="1" applyBorder="1" applyAlignment="1">
      <alignment horizontal="right"/>
    </xf>
    <xf numFmtId="49" fontId="3" fillId="0" borderId="21" xfId="0" applyNumberFormat="1" applyFont="1" applyFill="1" applyBorder="1" applyAlignment="1">
      <alignment horizontal="left" vertical="top" indent="1"/>
    </xf>
    <xf numFmtId="38" fontId="9" fillId="0" borderId="21" xfId="0" applyNumberFormat="1" applyFont="1" applyFill="1" applyBorder="1" applyAlignment="1">
      <alignment horizontal="right"/>
    </xf>
    <xf numFmtId="0" fontId="0" fillId="0" borderId="21" xfId="0" applyFill="1" applyBorder="1" applyAlignment="1">
      <alignment horizontal="left" vertical="top" wrapText="1" indent="2"/>
    </xf>
    <xf numFmtId="49" fontId="3" fillId="5" borderId="11" xfId="0" applyNumberFormat="1" applyFont="1" applyFill="1" applyBorder="1" applyAlignment="1">
      <alignment horizontal="center" vertical="center"/>
    </xf>
    <xf numFmtId="49" fontId="3" fillId="0" borderId="21" xfId="0" applyNumberFormat="1" applyFont="1" applyFill="1" applyBorder="1" applyAlignment="1">
      <alignment horizontal="center" vertical="top"/>
    </xf>
    <xf numFmtId="3" fontId="4" fillId="0" borderId="42" xfId="0" applyNumberFormat="1" applyFont="1" applyBorder="1" applyAlignment="1">
      <alignment horizontal="left" vertical="top" wrapText="1" indent="2"/>
    </xf>
    <xf numFmtId="49" fontId="3" fillId="0" borderId="41" xfId="0" applyNumberFormat="1" applyFont="1" applyFill="1" applyBorder="1" applyAlignment="1">
      <alignment horizontal="center" vertical="top"/>
    </xf>
    <xf numFmtId="0" fontId="2" fillId="0" borderId="0" xfId="0" applyFont="1" applyBorder="1" applyAlignment="1"/>
    <xf numFmtId="0" fontId="7" fillId="0" borderId="0" xfId="0" applyFont="1" applyBorder="1" applyAlignment="1">
      <alignment horizontal="center" vertical="top"/>
    </xf>
    <xf numFmtId="0" fontId="3" fillId="0" borderId="0" xfId="0" applyFont="1" applyBorder="1" applyAlignment="1"/>
    <xf numFmtId="0" fontId="3" fillId="0" borderId="0" xfId="0" applyFont="1" applyFill="1" applyBorder="1" applyAlignment="1"/>
    <xf numFmtId="0" fontId="3" fillId="0" borderId="0" xfId="0" applyFont="1" applyBorder="1" applyAlignment="1">
      <alignment vertical="center"/>
    </xf>
    <xf numFmtId="0" fontId="2" fillId="0" borderId="0" xfId="0" applyFont="1" applyBorder="1" applyAlignment="1" applyProtection="1"/>
    <xf numFmtId="0" fontId="2" fillId="0" borderId="0" xfId="0" applyFont="1" applyFill="1" applyBorder="1" applyAlignment="1"/>
    <xf numFmtId="0" fontId="9" fillId="0" borderId="0" xfId="0" applyFont="1" applyBorder="1" applyAlignment="1"/>
    <xf numFmtId="3" fontId="4" fillId="4" borderId="20" xfId="0" applyNumberFormat="1" applyFont="1" applyFill="1" applyBorder="1" applyAlignment="1" applyProtection="1">
      <alignment horizontal="left" vertical="center"/>
    </xf>
    <xf numFmtId="0" fontId="3" fillId="0" borderId="20" xfId="0" applyFont="1" applyBorder="1" applyAlignment="1" applyProtection="1">
      <alignment horizontal="left" vertical="center" indent="2"/>
    </xf>
    <xf numFmtId="0" fontId="3" fillId="0" borderId="21" xfId="0" applyFont="1" applyBorder="1" applyAlignment="1" applyProtection="1">
      <alignment horizontal="left" vertical="center" indent="2"/>
    </xf>
    <xf numFmtId="0" fontId="3" fillId="0" borderId="14" xfId="0" applyFont="1" applyBorder="1" applyAlignment="1" applyProtection="1">
      <alignment horizontal="left" vertical="center" indent="2"/>
    </xf>
    <xf numFmtId="0" fontId="3" fillId="0" borderId="21" xfId="0" applyFont="1" applyBorder="1" applyAlignment="1" applyProtection="1">
      <alignment horizontal="left" vertical="top" indent="2"/>
    </xf>
    <xf numFmtId="0" fontId="3" fillId="0" borderId="21" xfId="0" applyFont="1" applyBorder="1" applyAlignment="1" applyProtection="1">
      <alignment horizontal="left" vertical="top" wrapText="1" indent="2"/>
    </xf>
    <xf numFmtId="0" fontId="3" fillId="0" borderId="0" xfId="0" applyFont="1" applyFill="1" applyBorder="1" applyAlignment="1" applyProtection="1">
      <alignment horizontal="left" vertical="top" indent="2"/>
    </xf>
    <xf numFmtId="38" fontId="9" fillId="2" borderId="12" xfId="0" applyNumberFormat="1" applyFont="1" applyFill="1" applyBorder="1" applyAlignment="1" applyProtection="1">
      <alignment horizontal="right"/>
    </xf>
    <xf numFmtId="164" fontId="4" fillId="3" borderId="21" xfId="0" applyNumberFormat="1" applyFont="1" applyFill="1" applyBorder="1" applyAlignment="1" applyProtection="1">
      <alignment horizontal="left" vertical="center" indent="1"/>
    </xf>
    <xf numFmtId="164" fontId="4" fillId="3" borderId="20" xfId="0" applyNumberFormat="1" applyFont="1" applyFill="1" applyBorder="1" applyAlignment="1" applyProtection="1">
      <alignment horizontal="left" vertical="center" indent="1"/>
    </xf>
    <xf numFmtId="1" fontId="3" fillId="3" borderId="4" xfId="0" applyNumberFormat="1" applyFont="1" applyFill="1" applyBorder="1" applyAlignment="1" applyProtection="1">
      <alignment horizontal="center" vertical="center"/>
    </xf>
    <xf numFmtId="0" fontId="3" fillId="0" borderId="55" xfId="0" applyFont="1" applyBorder="1" applyAlignment="1" applyProtection="1">
      <alignment horizontal="left" vertical="center" indent="2"/>
    </xf>
    <xf numFmtId="1" fontId="3" fillId="0" borderId="36" xfId="0" applyNumberFormat="1" applyFont="1" applyBorder="1" applyAlignment="1" applyProtection="1">
      <alignment horizontal="center" vertical="center"/>
    </xf>
    <xf numFmtId="38" fontId="9" fillId="2" borderId="58" xfId="0" applyNumberFormat="1" applyFont="1" applyFill="1" applyBorder="1" applyAlignment="1" applyProtection="1">
      <alignment horizontal="right"/>
    </xf>
    <xf numFmtId="38" fontId="9" fillId="0" borderId="58" xfId="0" applyNumberFormat="1" applyFont="1" applyBorder="1" applyAlignment="1" applyProtection="1">
      <alignment horizontal="right" vertical="center"/>
      <protection locked="0"/>
    </xf>
    <xf numFmtId="38" fontId="9" fillId="0" borderId="35" xfId="0" applyNumberFormat="1" applyFont="1" applyBorder="1" applyAlignment="1" applyProtection="1">
      <alignment horizontal="right" vertical="center"/>
      <protection locked="0"/>
    </xf>
    <xf numFmtId="38" fontId="9" fillId="0" borderId="30" xfId="0" applyNumberFormat="1" applyFont="1" applyFill="1" applyBorder="1" applyAlignment="1" applyProtection="1">
      <alignment horizontal="right" vertical="center"/>
      <protection locked="0"/>
    </xf>
    <xf numFmtId="0" fontId="3" fillId="0" borderId="55" xfId="0" applyFont="1" applyBorder="1" applyAlignment="1" applyProtection="1">
      <alignment horizontal="left" vertical="center" wrapText="1" indent="2"/>
    </xf>
    <xf numFmtId="0" fontId="4" fillId="3" borderId="21" xfId="0" applyFont="1" applyFill="1" applyBorder="1" applyAlignment="1">
      <alignment horizontal="left" vertical="center" indent="1"/>
    </xf>
    <xf numFmtId="0" fontId="4" fillId="5" borderId="4" xfId="0" applyFont="1" applyFill="1" applyBorder="1" applyAlignment="1" applyProtection="1">
      <alignment horizontal="center" vertical="center" wrapText="1"/>
    </xf>
    <xf numFmtId="0" fontId="4" fillId="4" borderId="4" xfId="0" applyFont="1" applyFill="1" applyBorder="1" applyAlignment="1" applyProtection="1">
      <alignment horizontal="center" vertical="center" wrapText="1"/>
    </xf>
    <xf numFmtId="0" fontId="0" fillId="9" borderId="3" xfId="0" applyFill="1" applyBorder="1" applyProtection="1"/>
    <xf numFmtId="38" fontId="0" fillId="9" borderId="3" xfId="0" applyNumberFormat="1" applyFill="1" applyBorder="1" applyProtection="1"/>
    <xf numFmtId="0" fontId="4" fillId="9" borderId="4" xfId="0" applyFont="1" applyFill="1" applyBorder="1" applyAlignment="1" applyProtection="1">
      <alignment horizontal="center" vertical="center" wrapText="1"/>
    </xf>
    <xf numFmtId="38" fontId="4" fillId="9" borderId="4" xfId="0" applyNumberFormat="1" applyFont="1" applyFill="1" applyBorder="1" applyAlignment="1" applyProtection="1">
      <alignment horizontal="center" vertical="center" wrapText="1"/>
    </xf>
    <xf numFmtId="49" fontId="6" fillId="5" borderId="3" xfId="0" applyNumberFormat="1" applyFont="1" applyFill="1" applyBorder="1" applyAlignment="1" applyProtection="1">
      <alignment horizontal="center" vertical="center"/>
    </xf>
    <xf numFmtId="38" fontId="4" fillId="5" borderId="4" xfId="0" applyNumberFormat="1" applyFont="1" applyFill="1" applyBorder="1" applyAlignment="1" applyProtection="1">
      <alignment horizontal="center" vertical="center" wrapText="1"/>
    </xf>
    <xf numFmtId="49" fontId="4" fillId="4" borderId="3" xfId="0" applyNumberFormat="1" applyFont="1" applyFill="1" applyBorder="1" applyAlignment="1" applyProtection="1">
      <alignment horizontal="center"/>
    </xf>
    <xf numFmtId="49" fontId="15" fillId="4" borderId="14" xfId="0" applyNumberFormat="1" applyFont="1" applyFill="1" applyBorder="1" applyAlignment="1" applyProtection="1">
      <alignment horizontal="center" vertical="center" wrapText="1"/>
    </xf>
    <xf numFmtId="0" fontId="3" fillId="0" borderId="59" xfId="10" applyFont="1" applyFill="1" applyBorder="1" applyAlignment="1">
      <alignment vertical="center"/>
    </xf>
    <xf numFmtId="0" fontId="3" fillId="0" borderId="59" xfId="10" applyFont="1" applyFill="1" applyBorder="1" applyAlignment="1">
      <alignment horizontal="centerContinuous" vertical="center"/>
    </xf>
    <xf numFmtId="0" fontId="23" fillId="0" borderId="0" xfId="10" applyFont="1" applyAlignment="1">
      <alignment vertical="center"/>
    </xf>
    <xf numFmtId="0" fontId="4" fillId="0" borderId="0" xfId="10" applyFont="1" applyFill="1" applyBorder="1" applyAlignment="1">
      <alignment horizontal="left"/>
    </xf>
    <xf numFmtId="49" fontId="3" fillId="0" borderId="0" xfId="10" applyNumberFormat="1" applyFont="1" applyFill="1" applyAlignment="1">
      <alignment horizontal="left" vertical="center"/>
    </xf>
    <xf numFmtId="3" fontId="3" fillId="0" borderId="9" xfId="10" applyNumberFormat="1" applyFont="1" applyFill="1" applyBorder="1" applyAlignment="1" applyProtection="1">
      <alignment vertical="center"/>
    </xf>
    <xf numFmtId="3" fontId="3" fillId="0" borderId="6" xfId="10" applyNumberFormat="1" applyFont="1" applyFill="1" applyBorder="1" applyAlignment="1" applyProtection="1">
      <alignment vertical="center"/>
    </xf>
    <xf numFmtId="3" fontId="3" fillId="0" borderId="0" xfId="10" applyNumberFormat="1" applyFont="1" applyFill="1" applyAlignment="1">
      <alignment vertical="center"/>
    </xf>
    <xf numFmtId="3" fontId="3" fillId="0" borderId="0" xfId="10" applyNumberFormat="1" applyFont="1" applyFill="1" applyBorder="1" applyAlignment="1">
      <alignment vertical="center"/>
    </xf>
    <xf numFmtId="0" fontId="3" fillId="2" borderId="0" xfId="10" applyFont="1" applyFill="1" applyAlignment="1">
      <alignment vertical="center"/>
    </xf>
    <xf numFmtId="3" fontId="4" fillId="2" borderId="60" xfId="10" applyNumberFormat="1" applyFont="1" applyFill="1" applyBorder="1" applyAlignment="1" applyProtection="1">
      <alignment vertical="center"/>
    </xf>
    <xf numFmtId="0" fontId="4" fillId="0" borderId="0" xfId="10" applyFont="1" applyFill="1" applyBorder="1" applyAlignment="1">
      <alignment horizontal="left" vertical="center"/>
    </xf>
    <xf numFmtId="0" fontId="3" fillId="0" borderId="0" xfId="10" applyFont="1" applyFill="1" applyAlignment="1">
      <alignment vertical="center" wrapText="1"/>
    </xf>
    <xf numFmtId="38" fontId="3" fillId="0" borderId="9" xfId="10" applyNumberFormat="1" applyFont="1" applyFill="1" applyBorder="1" applyAlignment="1" applyProtection="1">
      <alignment horizontal="right" vertical="center"/>
    </xf>
    <xf numFmtId="0" fontId="3" fillId="0" borderId="0" xfId="10" applyFont="1" applyFill="1" applyAlignment="1">
      <alignment horizontal="center" vertical="top"/>
    </xf>
    <xf numFmtId="0" fontId="3" fillId="0" borderId="0" xfId="10" applyFont="1" applyFill="1" applyAlignment="1">
      <alignment vertical="top" wrapText="1"/>
    </xf>
    <xf numFmtId="38" fontId="3" fillId="0" borderId="0" xfId="10" applyNumberFormat="1" applyFont="1" applyFill="1" applyAlignment="1">
      <alignment vertical="top"/>
    </xf>
    <xf numFmtId="38" fontId="3" fillId="0" borderId="6" xfId="10" applyNumberFormat="1" applyFont="1" applyFill="1" applyBorder="1" applyAlignment="1" applyProtection="1">
      <alignment horizontal="right" vertical="center"/>
    </xf>
    <xf numFmtId="1" fontId="3" fillId="0" borderId="0" xfId="10" applyNumberFormat="1" applyFont="1" applyFill="1" applyAlignment="1">
      <alignment horizontal="center" vertical="center"/>
    </xf>
    <xf numFmtId="1" fontId="3" fillId="0" borderId="0" xfId="10" applyNumberFormat="1" applyFont="1" applyFill="1" applyAlignment="1">
      <alignment horizontal="left" vertical="center"/>
    </xf>
    <xf numFmtId="0" fontId="3" fillId="0" borderId="0" xfId="10" quotePrefix="1" applyFont="1" applyFill="1" applyAlignment="1">
      <alignment horizontal="left" vertical="center" wrapText="1"/>
    </xf>
    <xf numFmtId="0" fontId="3" fillId="0" borderId="0" xfId="10" applyFont="1" applyFill="1" applyAlignment="1">
      <alignment horizontal="left" vertical="center" wrapText="1"/>
    </xf>
    <xf numFmtId="49" fontId="3" fillId="0" borderId="0" xfId="10" applyNumberFormat="1" applyFont="1" applyFill="1" applyAlignment="1">
      <alignment horizontal="center" vertical="center"/>
    </xf>
    <xf numFmtId="3" fontId="3" fillId="0" borderId="0" xfId="10" quotePrefix="1" applyNumberFormat="1" applyFont="1" applyFill="1" applyAlignment="1">
      <alignment horizontal="left" vertical="center" wrapText="1"/>
    </xf>
    <xf numFmtId="3" fontId="3" fillId="0" borderId="0" xfId="10" applyNumberFormat="1" applyFont="1" applyFill="1" applyAlignment="1">
      <alignment vertical="center" wrapText="1"/>
    </xf>
    <xf numFmtId="0" fontId="3" fillId="0" borderId="0" xfId="10" applyNumberFormat="1" applyFont="1" applyFill="1" applyAlignment="1">
      <alignment horizontal="center" vertical="center"/>
    </xf>
    <xf numFmtId="3" fontId="3" fillId="0" borderId="0" xfId="10" applyNumberFormat="1" applyFont="1" applyFill="1" applyAlignment="1">
      <alignment horizontal="center" vertical="center" wrapText="1"/>
    </xf>
    <xf numFmtId="3" fontId="3" fillId="0" borderId="0" xfId="10" applyNumberFormat="1" applyFont="1" applyAlignment="1">
      <alignment vertical="center"/>
    </xf>
    <xf numFmtId="0" fontId="3" fillId="0" borderId="0" xfId="10" applyFont="1" applyFill="1" applyAlignment="1">
      <alignment horizontal="left" vertical="top"/>
    </xf>
    <xf numFmtId="49" fontId="3" fillId="0" borderId="0" xfId="10" applyNumberFormat="1" applyFont="1" applyFill="1" applyAlignment="1">
      <alignment horizontal="center" vertical="top"/>
    </xf>
    <xf numFmtId="0" fontId="4" fillId="8" borderId="0" xfId="10" applyFont="1" applyFill="1" applyAlignment="1">
      <alignment horizontal="right" vertical="center"/>
    </xf>
    <xf numFmtId="0" fontId="3" fillId="0" borderId="0" xfId="10" applyFont="1" applyAlignment="1">
      <alignment horizontal="left" vertical="center"/>
    </xf>
    <xf numFmtId="4" fontId="4" fillId="0" borderId="0" xfId="10" applyNumberFormat="1" applyFont="1" applyFill="1" applyBorder="1" applyAlignment="1" applyProtection="1">
      <alignment vertical="center"/>
    </xf>
    <xf numFmtId="0" fontId="3" fillId="0" borderId="0" xfId="10" applyFont="1" applyFill="1" applyAlignment="1" applyProtection="1">
      <alignment horizontal="left" vertical="center"/>
    </xf>
    <xf numFmtId="0" fontId="4" fillId="0" borderId="0" xfId="11" applyFont="1" applyFill="1" applyBorder="1" applyAlignment="1">
      <alignment vertical="center"/>
    </xf>
    <xf numFmtId="0" fontId="54" fillId="0" borderId="0" xfId="0" quotePrefix="1" applyFont="1" applyFill="1" applyBorder="1" applyAlignment="1">
      <alignment horizontal="left" vertical="center"/>
    </xf>
    <xf numFmtId="49" fontId="3" fillId="0" borderId="0" xfId="11" applyNumberFormat="1" applyFont="1" applyFill="1" applyAlignment="1">
      <alignment horizontal="left" vertical="center"/>
    </xf>
    <xf numFmtId="0" fontId="3" fillId="0" borderId="0" xfId="11" applyFont="1" applyFill="1" applyAlignment="1">
      <alignment horizontal="center" vertical="center"/>
    </xf>
    <xf numFmtId="0" fontId="3" fillId="0" borderId="0" xfId="11" applyFont="1" applyFill="1" applyAlignment="1">
      <alignment vertical="center" wrapText="1"/>
    </xf>
    <xf numFmtId="0" fontId="3" fillId="0" borderId="0" xfId="11" applyFont="1" applyFill="1" applyAlignment="1">
      <alignment vertical="center"/>
    </xf>
    <xf numFmtId="0" fontId="3" fillId="0" borderId="0" xfId="11" applyFont="1" applyFill="1" applyAlignment="1">
      <alignment horizontal="left" vertical="center"/>
    </xf>
    <xf numFmtId="0" fontId="3" fillId="0" borderId="0" xfId="11" applyNumberFormat="1" applyFont="1" applyFill="1" applyAlignment="1">
      <alignment horizontal="center" vertical="center"/>
    </xf>
    <xf numFmtId="3" fontId="3" fillId="0" borderId="0" xfId="11" applyNumberFormat="1" applyFont="1" applyFill="1" applyAlignment="1">
      <alignment vertical="center"/>
    </xf>
    <xf numFmtId="0" fontId="3" fillId="0" borderId="0" xfId="11" applyFont="1" applyFill="1" applyAlignment="1">
      <alignment horizontal="center" vertical="top"/>
    </xf>
    <xf numFmtId="3" fontId="3" fillId="0" borderId="0" xfId="11" applyNumberFormat="1" applyFont="1" applyFill="1" applyBorder="1" applyAlignment="1">
      <alignment vertical="center"/>
    </xf>
    <xf numFmtId="38" fontId="3" fillId="0" borderId="0" xfId="11" applyNumberFormat="1" applyFont="1" applyFill="1" applyAlignment="1">
      <alignment horizontal="left" vertical="center" wrapText="1"/>
    </xf>
    <xf numFmtId="0" fontId="3" fillId="0" borderId="0" xfId="11" applyFont="1" applyFill="1" applyAlignment="1">
      <alignment horizontal="left" vertical="center" wrapText="1"/>
    </xf>
    <xf numFmtId="0" fontId="3" fillId="0" borderId="0" xfId="11" quotePrefix="1" applyFont="1" applyFill="1" applyAlignment="1">
      <alignment horizontal="left" vertical="center" wrapText="1"/>
    </xf>
    <xf numFmtId="1" fontId="3" fillId="0" borderId="0" xfId="11" applyNumberFormat="1" applyFont="1" applyFill="1" applyAlignment="1">
      <alignment horizontal="center" vertical="center"/>
    </xf>
    <xf numFmtId="1" fontId="3" fillId="0" borderId="0" xfId="11" quotePrefix="1" applyNumberFormat="1" applyFont="1" applyFill="1" applyAlignment="1">
      <alignment horizontal="center" vertical="center"/>
    </xf>
    <xf numFmtId="0" fontId="3" fillId="0" borderId="0" xfId="11" applyFont="1" applyFill="1" applyAlignment="1">
      <alignment horizontal="left" vertical="top"/>
    </xf>
    <xf numFmtId="1" fontId="3" fillId="0" borderId="0" xfId="11" applyNumberFormat="1" applyFont="1" applyFill="1" applyAlignment="1">
      <alignment horizontal="center" vertical="top"/>
    </xf>
    <xf numFmtId="0" fontId="3" fillId="0" borderId="0" xfId="11" applyFont="1" applyFill="1" applyAlignment="1">
      <alignment vertical="top" wrapText="1"/>
    </xf>
    <xf numFmtId="1" fontId="3" fillId="0" borderId="0" xfId="11" applyNumberFormat="1" applyFont="1" applyAlignment="1">
      <alignment horizontal="center" vertical="center"/>
    </xf>
    <xf numFmtId="0" fontId="3" fillId="0" borderId="0" xfId="11" applyFont="1" applyAlignment="1">
      <alignment vertical="center" wrapText="1"/>
    </xf>
    <xf numFmtId="0" fontId="3" fillId="0" borderId="0" xfId="11" applyFont="1" applyAlignment="1">
      <alignment horizontal="center" vertical="center"/>
    </xf>
    <xf numFmtId="0" fontId="3" fillId="0" borderId="0" xfId="11" applyFont="1" applyAlignment="1">
      <alignment horizontal="left" vertical="center" wrapText="1"/>
    </xf>
    <xf numFmtId="0" fontId="3" fillId="0" borderId="0" xfId="11" applyFont="1" applyBorder="1" applyAlignment="1">
      <alignment vertical="center"/>
    </xf>
    <xf numFmtId="0" fontId="3" fillId="0" borderId="0" xfId="11" applyFont="1" applyAlignment="1">
      <alignment horizontal="left" vertical="top"/>
    </xf>
    <xf numFmtId="0" fontId="3" fillId="0" borderId="0" xfId="11" applyFont="1" applyAlignment="1">
      <alignment horizontal="center" vertical="top"/>
    </xf>
    <xf numFmtId="0" fontId="3" fillId="0" borderId="0" xfId="11" applyFont="1" applyAlignment="1">
      <alignment horizontal="left" vertical="top" wrapText="1"/>
    </xf>
    <xf numFmtId="0" fontId="3" fillId="0" borderId="0" xfId="11" applyFont="1" applyBorder="1" applyAlignment="1">
      <alignment horizontal="left" vertical="center"/>
    </xf>
    <xf numFmtId="0" fontId="4" fillId="8" borderId="0" xfId="11" applyFont="1" applyFill="1" applyAlignment="1">
      <alignment horizontal="right" vertical="center"/>
    </xf>
    <xf numFmtId="0" fontId="3" fillId="0" borderId="0" xfId="11" applyFont="1" applyAlignment="1" applyProtection="1">
      <alignment vertical="center"/>
    </xf>
    <xf numFmtId="0" fontId="4" fillId="2" borderId="0" xfId="10" applyFont="1" applyFill="1" applyAlignment="1">
      <alignment horizontal="right" vertical="center" indent="3"/>
    </xf>
    <xf numFmtId="0" fontId="46" fillId="0" borderId="0" xfId="0" applyFont="1" applyBorder="1" applyAlignment="1">
      <alignment horizontal="left" vertical="top"/>
    </xf>
    <xf numFmtId="164" fontId="4" fillId="0" borderId="0" xfId="0" applyNumberFormat="1" applyFont="1" applyBorder="1" applyAlignment="1" applyProtection="1">
      <alignment horizontal="right"/>
    </xf>
    <xf numFmtId="0" fontId="3" fillId="0" borderId="0" xfId="0" applyFont="1" applyBorder="1" applyAlignment="1" applyProtection="1">
      <alignment horizontal="left" vertical="top" indent="1"/>
    </xf>
    <xf numFmtId="0" fontId="10" fillId="0" borderId="0" xfId="0" applyFont="1" applyBorder="1" applyAlignment="1" applyProtection="1">
      <alignment horizontal="left" vertical="top" indent="1"/>
    </xf>
    <xf numFmtId="0" fontId="3" fillId="0" borderId="0" xfId="0" applyFont="1" applyBorder="1" applyAlignment="1" applyProtection="1">
      <alignment horizontal="left" vertical="center" indent="1"/>
    </xf>
    <xf numFmtId="164" fontId="10" fillId="0" borderId="0" xfId="0" applyNumberFormat="1" applyFont="1" applyBorder="1" applyAlignment="1" applyProtection="1">
      <alignment horizontal="left" vertical="center" indent="1"/>
    </xf>
    <xf numFmtId="0" fontId="3" fillId="0" borderId="0" xfId="0" applyFont="1" applyAlignment="1">
      <alignment horizontal="left" vertical="center" indent="1"/>
    </xf>
    <xf numFmtId="0" fontId="10" fillId="0" borderId="0" xfId="0" applyFont="1" applyAlignment="1">
      <alignment horizontal="left" vertical="center" indent="1"/>
    </xf>
    <xf numFmtId="0" fontId="10" fillId="0" borderId="0" xfId="0" applyFont="1" applyBorder="1" applyAlignment="1" applyProtection="1">
      <alignment horizontal="center" vertical="top"/>
    </xf>
    <xf numFmtId="0" fontId="3" fillId="0" borderId="0" xfId="0" applyFont="1" applyBorder="1" applyAlignment="1" applyProtection="1">
      <alignment horizontal="left"/>
    </xf>
    <xf numFmtId="0" fontId="3" fillId="0" borderId="0" xfId="0" applyFont="1" applyBorder="1" applyAlignment="1" applyProtection="1">
      <alignment horizontal="right"/>
    </xf>
    <xf numFmtId="49" fontId="9" fillId="0" borderId="0" xfId="0" applyNumberFormat="1" applyFont="1" applyBorder="1" applyAlignment="1" applyProtection="1">
      <alignment horizontal="left" vertical="top"/>
    </xf>
    <xf numFmtId="49" fontId="9" fillId="0" borderId="0" xfId="0" applyNumberFormat="1" applyFont="1" applyAlignment="1" applyProtection="1">
      <alignment horizontal="left" vertical="top"/>
    </xf>
    <xf numFmtId="38" fontId="9" fillId="2" borderId="31" xfId="0" applyNumberFormat="1" applyFont="1" applyFill="1" applyBorder="1" applyAlignment="1" applyProtection="1">
      <alignment horizontal="right"/>
    </xf>
    <xf numFmtId="0" fontId="10" fillId="0" borderId="20" xfId="0" applyFont="1" applyBorder="1" applyAlignment="1" applyProtection="1">
      <alignment horizontal="left" indent="2"/>
    </xf>
    <xf numFmtId="0" fontId="10" fillId="0" borderId="20" xfId="0" applyFont="1" applyBorder="1" applyAlignment="1" applyProtection="1">
      <alignment horizontal="left" vertical="center" indent="2"/>
    </xf>
    <xf numFmtId="164" fontId="4" fillId="7" borderId="13" xfId="0" applyNumberFormat="1" applyFont="1" applyFill="1" applyBorder="1" applyAlignment="1" applyProtection="1">
      <alignment horizontal="left" vertical="center" wrapText="1" indent="1"/>
    </xf>
    <xf numFmtId="164" fontId="3" fillId="0" borderId="19" xfId="0" applyNumberFormat="1" applyFont="1" applyFill="1" applyBorder="1" applyAlignment="1" applyProtection="1">
      <alignment horizontal="left" vertical="center" wrapText="1" indent="2"/>
    </xf>
    <xf numFmtId="164" fontId="4" fillId="7" borderId="19" xfId="0" applyNumberFormat="1" applyFont="1" applyFill="1" applyBorder="1" applyAlignment="1" applyProtection="1">
      <alignment horizontal="left" vertical="center" wrapText="1" indent="1"/>
    </xf>
    <xf numFmtId="164" fontId="3" fillId="0" borderId="2" xfId="0" applyNumberFormat="1" applyFont="1" applyFill="1" applyBorder="1" applyAlignment="1" applyProtection="1">
      <alignment horizontal="left" vertical="center" wrapText="1" indent="2"/>
    </xf>
    <xf numFmtId="164" fontId="3" fillId="0" borderId="0" xfId="0" applyNumberFormat="1" applyFont="1" applyFill="1" applyBorder="1" applyAlignment="1" applyProtection="1">
      <alignment horizontal="left" vertical="center" wrapText="1" indent="2"/>
    </xf>
    <xf numFmtId="164" fontId="4" fillId="8" borderId="39" xfId="0" applyNumberFormat="1" applyFont="1" applyFill="1" applyBorder="1" applyAlignment="1" applyProtection="1">
      <alignment horizontal="left" vertical="center" wrapText="1" indent="2"/>
    </xf>
    <xf numFmtId="0" fontId="4" fillId="2" borderId="27" xfId="0" applyFont="1" applyFill="1" applyBorder="1" applyAlignment="1" applyProtection="1">
      <alignment horizontal="left" vertical="center" indent="2"/>
    </xf>
    <xf numFmtId="0" fontId="2" fillId="7" borderId="0" xfId="0" applyFont="1" applyFill="1" applyAlignment="1">
      <alignment vertical="center"/>
    </xf>
    <xf numFmtId="0" fontId="9" fillId="0" borderId="0" xfId="0" applyFont="1" applyAlignment="1" applyProtection="1">
      <alignment horizontal="left" indent="1"/>
    </xf>
    <xf numFmtId="0" fontId="15" fillId="0" borderId="0" xfId="0" applyFont="1" applyFill="1" applyBorder="1" applyAlignment="1" applyProtection="1"/>
    <xf numFmtId="0" fontId="5" fillId="0" borderId="2" xfId="0" applyFont="1" applyBorder="1" applyAlignment="1" applyProtection="1">
      <alignment horizontal="center"/>
      <protection locked="0"/>
    </xf>
    <xf numFmtId="0" fontId="3" fillId="0" borderId="0" xfId="0" applyFont="1" applyFill="1" applyBorder="1" applyAlignment="1" applyProtection="1">
      <alignment horizontal="left"/>
    </xf>
    <xf numFmtId="0" fontId="5" fillId="0" borderId="0" xfId="0" applyFont="1" applyBorder="1" applyAlignment="1" applyProtection="1">
      <alignment horizontal="center"/>
      <protection locked="0"/>
    </xf>
    <xf numFmtId="38" fontId="5" fillId="0" borderId="0" xfId="0" applyNumberFormat="1" applyFont="1" applyBorder="1" applyAlignment="1" applyProtection="1">
      <alignment horizontal="center"/>
    </xf>
    <xf numFmtId="0" fontId="47" fillId="0" borderId="0" xfId="0" applyFont="1" applyBorder="1" applyAlignment="1" applyProtection="1">
      <alignment horizontal="left" vertical="center"/>
    </xf>
    <xf numFmtId="0" fontId="7" fillId="0" borderId="21" xfId="0" applyFont="1" applyBorder="1" applyAlignment="1" applyProtection="1">
      <alignment horizontal="left"/>
    </xf>
    <xf numFmtId="0" fontId="2" fillId="0" borderId="0" xfId="0" applyFont="1" applyBorder="1"/>
    <xf numFmtId="38" fontId="15" fillId="7" borderId="2" xfId="0" applyNumberFormat="1" applyFont="1" applyFill="1" applyBorder="1" applyAlignment="1" applyProtection="1">
      <alignment horizontal="right"/>
    </xf>
    <xf numFmtId="38" fontId="15" fillId="7" borderId="3" xfId="0" applyNumberFormat="1" applyFont="1" applyFill="1" applyBorder="1" applyAlignment="1" applyProtection="1">
      <alignment horizontal="right"/>
    </xf>
    <xf numFmtId="38" fontId="9" fillId="8" borderId="36" xfId="0" applyNumberFormat="1" applyFont="1" applyFill="1" applyBorder="1" applyAlignment="1" applyProtection="1">
      <alignment horizontal="right"/>
    </xf>
    <xf numFmtId="38" fontId="9" fillId="7" borderId="32" xfId="0" applyNumberFormat="1" applyFont="1" applyFill="1" applyBorder="1" applyAlignment="1" applyProtection="1">
      <alignment horizontal="right"/>
    </xf>
    <xf numFmtId="0" fontId="3" fillId="0" borderId="0" xfId="0" applyFont="1" applyAlignment="1" applyProtection="1">
      <alignment horizontal="right"/>
    </xf>
    <xf numFmtId="49" fontId="33" fillId="0" borderId="0" xfId="0" applyNumberFormat="1" applyFont="1" applyAlignment="1" applyProtection="1">
      <alignment horizontal="right" vertical="top"/>
    </xf>
    <xf numFmtId="49" fontId="31" fillId="0" borderId="0" xfId="0" applyNumberFormat="1" applyFont="1" applyAlignment="1" applyProtection="1">
      <alignment horizontal="right" vertical="top"/>
    </xf>
    <xf numFmtId="0" fontId="5" fillId="0" borderId="0" xfId="0" applyNumberFormat="1" applyFont="1" applyBorder="1" applyAlignment="1" applyProtection="1">
      <alignment horizontal="center"/>
    </xf>
    <xf numFmtId="164" fontId="15" fillId="0" borderId="0" xfId="0" applyNumberFormat="1" applyFont="1" applyProtection="1"/>
    <xf numFmtId="164" fontId="5" fillId="0" borderId="0" xfId="0" applyNumberFormat="1" applyFont="1" applyProtection="1"/>
    <xf numFmtId="0" fontId="23" fillId="0" borderId="0" xfId="10" applyFont="1" applyFill="1" applyAlignment="1">
      <alignment horizontal="left" vertical="center" indent="1"/>
    </xf>
    <xf numFmtId="0" fontId="3" fillId="0" borderId="0" xfId="11" quotePrefix="1" applyFont="1" applyFill="1" applyAlignment="1">
      <alignment horizontal="left" vertical="center"/>
    </xf>
    <xf numFmtId="0" fontId="3" fillId="0" borderId="0" xfId="11" quotePrefix="1" applyFont="1" applyAlignment="1">
      <alignment horizontal="left" vertical="top"/>
    </xf>
    <xf numFmtId="0" fontId="3" fillId="0" borderId="0" xfId="10" applyFont="1" applyAlignment="1">
      <alignment horizontal="center" vertical="center"/>
    </xf>
    <xf numFmtId="3" fontId="3" fillId="0" borderId="0" xfId="10" applyNumberFormat="1" applyFont="1" applyFill="1" applyAlignment="1">
      <alignment horizontal="left" vertical="center" wrapText="1"/>
    </xf>
    <xf numFmtId="3" fontId="3" fillId="0" borderId="0" xfId="10" applyNumberFormat="1" applyFont="1" applyFill="1" applyAlignment="1">
      <alignment horizontal="left" vertical="top" wrapText="1"/>
    </xf>
    <xf numFmtId="0" fontId="3" fillId="0" borderId="0" xfId="11" applyFont="1" applyFill="1" applyBorder="1" applyAlignment="1">
      <alignment horizontal="right" vertical="top"/>
    </xf>
    <xf numFmtId="167" fontId="3" fillId="0" borderId="0" xfId="11" applyNumberFormat="1" applyFont="1" applyFill="1" applyBorder="1" applyAlignment="1" applyProtection="1">
      <alignment horizontal="right" vertical="center"/>
    </xf>
    <xf numFmtId="0" fontId="3" fillId="8" borderId="0" xfId="11" applyFont="1" applyFill="1" applyBorder="1" applyAlignment="1">
      <alignment horizontal="right" vertical="center"/>
    </xf>
    <xf numFmtId="38" fontId="9" fillId="0" borderId="14" xfId="0" applyNumberFormat="1" applyFont="1" applyFill="1" applyBorder="1" applyAlignment="1" applyProtection="1">
      <alignment horizontal="right"/>
      <protection locked="0"/>
    </xf>
    <xf numFmtId="38" fontId="9" fillId="0" borderId="12" xfId="0" applyNumberFormat="1" applyFont="1" applyFill="1" applyBorder="1" applyAlignment="1" applyProtection="1">
      <alignment horizontal="right"/>
      <protection locked="0"/>
    </xf>
    <xf numFmtId="38" fontId="9" fillId="8" borderId="3" xfId="0" applyNumberFormat="1" applyFont="1" applyFill="1" applyBorder="1" applyAlignment="1" applyProtection="1">
      <alignment horizontal="right"/>
    </xf>
    <xf numFmtId="38" fontId="9" fillId="0" borderId="39" xfId="0" applyNumberFormat="1" applyFont="1" applyFill="1" applyBorder="1" applyAlignment="1" applyProtection="1">
      <alignment horizontal="right"/>
      <protection locked="0"/>
    </xf>
    <xf numFmtId="38" fontId="9" fillId="8" borderId="2" xfId="0" applyNumberFormat="1" applyFont="1" applyFill="1" applyBorder="1" applyAlignment="1">
      <alignment horizontal="right"/>
    </xf>
    <xf numFmtId="38" fontId="9" fillId="8" borderId="30" xfId="0" applyNumberFormat="1" applyFont="1" applyFill="1" applyBorder="1" applyAlignment="1">
      <alignment horizontal="right"/>
    </xf>
    <xf numFmtId="38" fontId="9" fillId="8" borderId="36" xfId="0" applyNumberFormat="1" applyFont="1" applyFill="1" applyBorder="1" applyAlignment="1">
      <alignment horizontal="right"/>
    </xf>
    <xf numFmtId="38" fontId="9" fillId="8" borderId="29" xfId="0" applyNumberFormat="1" applyFont="1" applyFill="1" applyBorder="1" applyAlignment="1">
      <alignment horizontal="right"/>
    </xf>
    <xf numFmtId="38" fontId="9" fillId="8" borderId="31" xfId="0" applyNumberFormat="1" applyFont="1" applyFill="1" applyBorder="1" applyAlignment="1">
      <alignment horizontal="right"/>
    </xf>
    <xf numFmtId="38" fontId="9" fillId="8" borderId="22" xfId="0" applyNumberFormat="1" applyFont="1" applyFill="1" applyBorder="1" applyAlignment="1" applyProtection="1">
      <alignment horizontal="right" vertical="center"/>
    </xf>
    <xf numFmtId="38" fontId="9" fillId="8" borderId="44" xfId="0" applyNumberFormat="1" applyFont="1" applyFill="1" applyBorder="1" applyAlignment="1" applyProtection="1">
      <alignment horizontal="right" vertical="center"/>
    </xf>
    <xf numFmtId="38" fontId="9" fillId="0" borderId="22" xfId="0" applyNumberFormat="1" applyFont="1" applyBorder="1" applyAlignment="1" applyProtection="1">
      <alignment horizontal="right"/>
      <protection locked="0"/>
    </xf>
    <xf numFmtId="38" fontId="9" fillId="8" borderId="44" xfId="0" applyNumberFormat="1" applyFont="1" applyFill="1" applyBorder="1" applyAlignment="1" applyProtection="1">
      <alignment horizontal="right"/>
    </xf>
    <xf numFmtId="38" fontId="9" fillId="0" borderId="22" xfId="0" applyNumberFormat="1" applyFont="1" applyFill="1" applyBorder="1" applyAlignment="1" applyProtection="1">
      <alignment horizontal="right"/>
      <protection locked="0"/>
    </xf>
    <xf numFmtId="38" fontId="9" fillId="8" borderId="0" xfId="0" applyNumberFormat="1" applyFont="1" applyFill="1" applyAlignment="1" applyProtection="1">
      <alignment horizontal="right"/>
    </xf>
    <xf numFmtId="37" fontId="9" fillId="2" borderId="30" xfId="0" applyNumberFormat="1" applyFont="1" applyFill="1" applyBorder="1" applyAlignment="1" applyProtection="1">
      <alignment horizontal="right"/>
    </xf>
    <xf numFmtId="38" fontId="3" fillId="0" borderId="6" xfId="11" applyNumberFormat="1" applyFont="1" applyFill="1" applyBorder="1" applyAlignment="1" applyProtection="1">
      <alignment horizontal="right"/>
    </xf>
    <xf numFmtId="38" fontId="3" fillId="0" borderId="0" xfId="11" applyNumberFormat="1" applyFont="1" applyFill="1" applyBorder="1" applyAlignment="1" applyProtection="1">
      <alignment horizontal="right"/>
    </xf>
    <xf numFmtId="38" fontId="3" fillId="0" borderId="9" xfId="11" applyNumberFormat="1" applyFont="1" applyFill="1" applyBorder="1" applyAlignment="1" applyProtection="1">
      <alignment horizontal="right"/>
    </xf>
    <xf numFmtId="0" fontId="4" fillId="8" borderId="20" xfId="0" applyFont="1" applyFill="1" applyBorder="1" applyAlignment="1" applyProtection="1">
      <alignment horizontal="left" vertical="center" indent="2"/>
    </xf>
    <xf numFmtId="38" fontId="9" fillId="7" borderId="48" xfId="0" applyNumberFormat="1" applyFont="1" applyFill="1" applyBorder="1" applyAlignment="1" applyProtection="1">
      <alignment horizontal="right" vertical="center"/>
    </xf>
    <xf numFmtId="38" fontId="9" fillId="7" borderId="47" xfId="0" applyNumberFormat="1" applyFont="1" applyFill="1" applyBorder="1" applyAlignment="1" applyProtection="1">
      <alignment horizontal="right" vertical="center"/>
    </xf>
    <xf numFmtId="38" fontId="9" fillId="7" borderId="8" xfId="0" applyNumberFormat="1" applyFont="1" applyFill="1" applyBorder="1" applyAlignment="1" applyProtection="1">
      <alignment vertical="center"/>
    </xf>
    <xf numFmtId="38" fontId="9" fillId="7" borderId="46" xfId="0" applyNumberFormat="1" applyFont="1" applyFill="1" applyBorder="1" applyAlignment="1" applyProtection="1">
      <alignment horizontal="right" vertical="center"/>
    </xf>
    <xf numFmtId="49" fontId="3" fillId="0" borderId="32" xfId="0" applyNumberFormat="1" applyFont="1" applyFill="1" applyBorder="1" applyAlignment="1">
      <alignment horizontal="center" vertical="center"/>
    </xf>
    <xf numFmtId="0" fontId="52" fillId="0" borderId="20" xfId="0" applyFont="1" applyBorder="1" applyAlignment="1">
      <alignment horizontal="left" vertical="top"/>
    </xf>
    <xf numFmtId="0" fontId="9" fillId="0" borderId="21" xfId="0" applyFont="1" applyBorder="1" applyAlignment="1">
      <alignment horizontal="left" vertical="top" indent="1"/>
    </xf>
    <xf numFmtId="38" fontId="4" fillId="7" borderId="3" xfId="0" applyNumberFormat="1" applyFont="1" applyFill="1" applyBorder="1" applyAlignment="1">
      <alignment horizontal="center" vertical="center" wrapText="1"/>
    </xf>
    <xf numFmtId="38" fontId="7" fillId="0" borderId="0" xfId="0" applyNumberFormat="1" applyFont="1" applyAlignment="1" applyProtection="1">
      <alignment vertical="center"/>
    </xf>
    <xf numFmtId="0" fontId="48" fillId="0" borderId="0" xfId="2" applyFont="1" applyBorder="1" applyAlignment="1" applyProtection="1"/>
    <xf numFmtId="0" fontId="13" fillId="0" borderId="0" xfId="0" applyFont="1" applyBorder="1" applyProtection="1"/>
    <xf numFmtId="0" fontId="13" fillId="0" borderId="18" xfId="0" applyFont="1" applyBorder="1" applyProtection="1"/>
    <xf numFmtId="0" fontId="65" fillId="0" borderId="0" xfId="0" applyFont="1" applyBorder="1" applyProtection="1"/>
    <xf numFmtId="0" fontId="0" fillId="0" borderId="19" xfId="0" applyBorder="1" applyProtection="1"/>
    <xf numFmtId="0" fontId="0" fillId="0" borderId="20" xfId="0" applyBorder="1" applyProtection="1"/>
    <xf numFmtId="0" fontId="5" fillId="0" borderId="22" xfId="0" applyFont="1" applyBorder="1" applyAlignment="1" applyProtection="1">
      <alignment horizontal="center"/>
      <protection locked="0"/>
    </xf>
    <xf numFmtId="164" fontId="3" fillId="0" borderId="0" xfId="0" applyNumberFormat="1" applyFont="1" applyBorder="1" applyProtection="1"/>
    <xf numFmtId="0" fontId="0" fillId="0" borderId="0" xfId="0" applyBorder="1" applyAlignment="1" applyProtection="1">
      <alignment horizontal="left" vertical="center"/>
    </xf>
    <xf numFmtId="0" fontId="13" fillId="0" borderId="0" xfId="0" applyFont="1" applyBorder="1" applyAlignment="1" applyProtection="1">
      <alignment horizontal="left" vertical="center"/>
    </xf>
    <xf numFmtId="166" fontId="0" fillId="0" borderId="0" xfId="0" applyNumberFormat="1" applyBorder="1" applyAlignment="1" applyProtection="1">
      <alignment horizontal="left" vertical="center"/>
    </xf>
    <xf numFmtId="164" fontId="3" fillId="0" borderId="0" xfId="0" applyNumberFormat="1" applyFont="1" applyBorder="1" applyAlignment="1" applyProtection="1">
      <alignment horizontal="left" vertical="center"/>
    </xf>
    <xf numFmtId="38" fontId="2" fillId="8" borderId="2" xfId="0" applyNumberFormat="1" applyFont="1" applyFill="1" applyBorder="1" applyAlignment="1" applyProtection="1">
      <alignment horizontal="right" vertical="center"/>
    </xf>
    <xf numFmtId="38" fontId="9" fillId="8" borderId="29" xfId="0" applyNumberFormat="1" applyFont="1" applyFill="1" applyBorder="1" applyAlignment="1" applyProtection="1">
      <alignment horizontal="right"/>
    </xf>
    <xf numFmtId="38" fontId="13" fillId="0" borderId="4" xfId="0" applyNumberFormat="1" applyFont="1" applyBorder="1" applyAlignment="1" applyProtection="1">
      <alignment horizontal="right"/>
      <protection locked="0"/>
    </xf>
    <xf numFmtId="38" fontId="9" fillId="8" borderId="39" xfId="0" applyNumberFormat="1" applyFont="1" applyFill="1" applyBorder="1" applyAlignment="1" applyProtection="1">
      <alignment horizontal="right"/>
    </xf>
    <xf numFmtId="38" fontId="9" fillId="0" borderId="2" xfId="9" applyNumberFormat="1" applyFont="1" applyFill="1" applyBorder="1" applyAlignment="1" applyProtection="1">
      <alignment horizontal="right"/>
      <protection locked="0"/>
    </xf>
    <xf numFmtId="38" fontId="9" fillId="8" borderId="2" xfId="9" applyNumberFormat="1" applyFont="1" applyFill="1" applyBorder="1" applyAlignment="1" applyProtection="1">
      <alignment horizontal="right"/>
    </xf>
    <xf numFmtId="164" fontId="3" fillId="0" borderId="2" xfId="9" applyNumberFormat="1" applyFont="1" applyFill="1" applyBorder="1" applyAlignment="1" applyProtection="1">
      <alignment horizontal="left" vertical="center"/>
      <protection locked="0"/>
    </xf>
    <xf numFmtId="38" fontId="9" fillId="0" borderId="2" xfId="9" applyNumberFormat="1" applyFont="1" applyFill="1" applyBorder="1" applyAlignment="1" applyProtection="1">
      <alignment horizontal="right" vertical="center"/>
      <protection locked="0"/>
    </xf>
    <xf numFmtId="38" fontId="9" fillId="0" borderId="2" xfId="9" applyNumberFormat="1" applyFont="1" applyFill="1" applyBorder="1" applyAlignment="1" applyProtection="1">
      <alignment horizontal="right" vertical="top"/>
      <protection locked="0"/>
    </xf>
    <xf numFmtId="38" fontId="9" fillId="0" borderId="2" xfId="9" quotePrefix="1" applyNumberFormat="1" applyFont="1" applyFill="1" applyBorder="1" applyAlignment="1" applyProtection="1">
      <alignment horizontal="right"/>
      <protection locked="0"/>
    </xf>
    <xf numFmtId="38" fontId="3" fillId="0" borderId="6" xfId="10" applyNumberFormat="1" applyFont="1" applyFill="1" applyBorder="1" applyAlignment="1" applyProtection="1">
      <alignment horizontal="right"/>
    </xf>
    <xf numFmtId="38" fontId="3" fillId="0" borderId="0" xfId="10" applyNumberFormat="1" applyFont="1" applyFill="1" applyAlignment="1">
      <alignment horizontal="right"/>
    </xf>
    <xf numFmtId="38" fontId="3" fillId="0" borderId="9" xfId="10" applyNumberFormat="1" applyFont="1" applyFill="1" applyBorder="1" applyAlignment="1" applyProtection="1">
      <alignment horizontal="right"/>
    </xf>
    <xf numFmtId="38" fontId="3" fillId="0" borderId="6" xfId="10" applyNumberFormat="1" applyFont="1" applyBorder="1" applyAlignment="1">
      <alignment horizontal="right"/>
    </xf>
    <xf numFmtId="38" fontId="3" fillId="0" borderId="0" xfId="10" applyNumberFormat="1" applyFont="1" applyAlignment="1">
      <alignment horizontal="right"/>
    </xf>
    <xf numFmtId="38" fontId="4" fillId="8" borderId="50" xfId="10" applyNumberFormat="1" applyFont="1" applyFill="1" applyBorder="1" applyAlignment="1">
      <alignment horizontal="right"/>
    </xf>
    <xf numFmtId="38" fontId="3" fillId="8" borderId="61" xfId="10" applyNumberFormat="1" applyFont="1" applyFill="1" applyBorder="1" applyAlignment="1" applyProtection="1">
      <alignment horizontal="right"/>
    </xf>
    <xf numFmtId="40" fontId="4" fillId="8" borderId="50" xfId="10" applyNumberFormat="1" applyFont="1" applyFill="1" applyBorder="1" applyAlignment="1" applyProtection="1">
      <alignment horizontal="right"/>
    </xf>
    <xf numFmtId="38" fontId="3" fillId="0" borderId="0" xfId="11" applyNumberFormat="1" applyFont="1" applyFill="1" applyAlignment="1">
      <alignment horizontal="right"/>
    </xf>
    <xf numFmtId="38" fontId="4" fillId="8" borderId="9" xfId="11" applyNumberFormat="1" applyFont="1" applyFill="1" applyBorder="1" applyAlignment="1" applyProtection="1">
      <alignment horizontal="right"/>
    </xf>
    <xf numFmtId="38" fontId="3" fillId="8" borderId="6" xfId="11" applyNumberFormat="1" applyFont="1" applyFill="1" applyBorder="1" applyAlignment="1" applyProtection="1">
      <alignment horizontal="right"/>
    </xf>
    <xf numFmtId="40" fontId="3" fillId="8" borderId="9" xfId="11" applyNumberFormat="1" applyFont="1" applyFill="1" applyBorder="1" applyAlignment="1" applyProtection="1">
      <alignment horizontal="right"/>
    </xf>
    <xf numFmtId="40" fontId="4" fillId="8" borderId="60" xfId="11" applyNumberFormat="1" applyFont="1" applyFill="1" applyBorder="1" applyAlignment="1" applyProtection="1">
      <alignment horizontal="right"/>
    </xf>
    <xf numFmtId="38" fontId="13" fillId="0" borderId="18" xfId="0" applyNumberFormat="1" applyFont="1" applyFill="1" applyBorder="1" applyAlignment="1" applyProtection="1">
      <alignment vertical="center"/>
    </xf>
    <xf numFmtId="38" fontId="13" fillId="0" borderId="18" xfId="0" applyNumberFormat="1" applyFont="1" applyFill="1" applyBorder="1" applyAlignment="1" applyProtection="1"/>
    <xf numFmtId="38" fontId="13" fillId="0" borderId="11" xfId="0" applyNumberFormat="1" applyFont="1" applyFill="1" applyBorder="1" applyAlignment="1" applyProtection="1">
      <alignment vertical="center"/>
    </xf>
    <xf numFmtId="0" fontId="4" fillId="0" borderId="0" xfId="0" applyFont="1" applyProtection="1"/>
    <xf numFmtId="0" fontId="0" fillId="0" borderId="9" xfId="0" applyBorder="1" applyProtection="1"/>
    <xf numFmtId="0" fontId="5" fillId="0" borderId="0" xfId="0" applyFont="1" applyBorder="1" applyAlignment="1" applyProtection="1">
      <alignment horizontal="center"/>
    </xf>
    <xf numFmtId="0" fontId="10" fillId="0" borderId="0" xfId="12" applyFont="1" applyBorder="1" applyAlignment="1" applyProtection="1">
      <alignment horizontal="left" vertical="center" indent="1"/>
    </xf>
    <xf numFmtId="38" fontId="9" fillId="0" borderId="2" xfId="0" applyNumberFormat="1" applyFont="1" applyFill="1" applyBorder="1" applyAlignment="1" applyProtection="1">
      <alignment horizontal="right"/>
    </xf>
    <xf numFmtId="38" fontId="9" fillId="0" borderId="3" xfId="0" applyNumberFormat="1" applyFont="1" applyFill="1" applyBorder="1" applyAlignment="1" applyProtection="1">
      <alignment horizontal="right"/>
    </xf>
    <xf numFmtId="49" fontId="3" fillId="4" borderId="0" xfId="11" applyNumberFormat="1" applyFont="1" applyFill="1" applyBorder="1" applyAlignment="1">
      <alignment horizontal="left" vertical="center"/>
    </xf>
    <xf numFmtId="49" fontId="3" fillId="4" borderId="0" xfId="11" applyNumberFormat="1" applyFont="1" applyFill="1" applyBorder="1" applyAlignment="1">
      <alignment horizontal="center" vertical="center"/>
    </xf>
    <xf numFmtId="49" fontId="3" fillId="4" borderId="0" xfId="11" applyNumberFormat="1" applyFont="1" applyFill="1" applyBorder="1" applyAlignment="1">
      <alignment horizontal="right" vertical="center"/>
    </xf>
    <xf numFmtId="38" fontId="3" fillId="4" borderId="9" xfId="11" applyNumberFormat="1" applyFont="1" applyFill="1" applyBorder="1" applyAlignment="1" applyProtection="1">
      <alignment horizontal="right"/>
    </xf>
    <xf numFmtId="38" fontId="3" fillId="4" borderId="6" xfId="11" applyNumberFormat="1" applyFont="1" applyFill="1" applyBorder="1" applyAlignment="1" applyProtection="1">
      <alignment horizontal="right"/>
    </xf>
    <xf numFmtId="0" fontId="3" fillId="0" borderId="14" xfId="0" applyFont="1" applyBorder="1" applyAlignment="1" applyProtection="1">
      <alignment horizontal="left" vertical="center" wrapText="1" indent="1"/>
    </xf>
    <xf numFmtId="40" fontId="9" fillId="8" borderId="36" xfId="0" applyNumberFormat="1" applyFont="1" applyFill="1" applyBorder="1" applyAlignment="1" applyProtection="1">
      <alignment horizontal="right" vertical="center"/>
    </xf>
    <xf numFmtId="9" fontId="9" fillId="8" borderId="36" xfId="0" applyNumberFormat="1" applyFont="1" applyFill="1" applyBorder="1" applyAlignment="1" applyProtection="1">
      <alignment horizontal="right" vertical="center"/>
    </xf>
    <xf numFmtId="0" fontId="3" fillId="0" borderId="2" xfId="0" applyFont="1" applyBorder="1" applyAlignment="1" applyProtection="1">
      <alignment horizontal="left" indent="1"/>
    </xf>
    <xf numFmtId="0" fontId="3" fillId="4" borderId="0" xfId="11" applyNumberFormat="1" applyFont="1" applyFill="1" applyBorder="1" applyAlignment="1">
      <alignment vertical="center" wrapText="1"/>
    </xf>
    <xf numFmtId="0" fontId="77" fillId="0" borderId="0" xfId="0" applyFont="1" applyBorder="1" applyAlignment="1">
      <alignment horizontal="left" vertical="center"/>
    </xf>
    <xf numFmtId="0" fontId="48" fillId="0" borderId="0" xfId="2" applyFont="1" applyBorder="1" applyAlignment="1" applyProtection="1">
      <alignment horizontal="left" indent="1"/>
    </xf>
    <xf numFmtId="0" fontId="62" fillId="0" borderId="0" xfId="2" applyFont="1" applyBorder="1" applyAlignment="1" applyProtection="1">
      <alignment horizontal="left" indent="1"/>
    </xf>
    <xf numFmtId="0" fontId="3" fillId="0" borderId="0" xfId="0" applyFont="1" applyBorder="1" applyAlignment="1">
      <alignment horizontal="left" indent="3"/>
    </xf>
    <xf numFmtId="0" fontId="61" fillId="0" borderId="0" xfId="0" applyFont="1" applyBorder="1" applyAlignment="1">
      <alignment horizontal="left" indent="5"/>
    </xf>
    <xf numFmtId="38" fontId="2" fillId="7" borderId="2" xfId="0" applyNumberFormat="1" applyFont="1" applyFill="1" applyBorder="1" applyAlignment="1" applyProtection="1">
      <alignment vertical="center"/>
    </xf>
    <xf numFmtId="0" fontId="13" fillId="0" borderId="20" xfId="0" applyFont="1" applyFill="1" applyBorder="1" applyAlignment="1" applyProtection="1">
      <alignment vertical="center"/>
    </xf>
    <xf numFmtId="0" fontId="3" fillId="0" borderId="0" xfId="0" applyFont="1" applyBorder="1" applyAlignment="1" applyProtection="1">
      <alignment vertical="top" wrapText="1"/>
    </xf>
    <xf numFmtId="164" fontId="3" fillId="0" borderId="2" xfId="0" applyNumberFormat="1" applyFont="1" applyFill="1" applyBorder="1" applyAlignment="1" applyProtection="1">
      <alignment horizontal="left" vertical="center" indent="2"/>
    </xf>
    <xf numFmtId="0" fontId="3" fillId="0" borderId="0" xfId="0" applyFont="1" applyFill="1" applyAlignment="1" applyProtection="1">
      <alignment horizontal="left" vertical="center" indent="2"/>
    </xf>
    <xf numFmtId="49" fontId="8" fillId="0" borderId="7" xfId="0" applyNumberFormat="1" applyFont="1" applyBorder="1" applyAlignment="1" applyProtection="1">
      <alignment horizontal="center" vertical="center" wrapText="1"/>
    </xf>
    <xf numFmtId="49" fontId="8" fillId="7" borderId="62" xfId="0" applyNumberFormat="1" applyFont="1" applyFill="1" applyBorder="1" applyAlignment="1" applyProtection="1">
      <alignment horizontal="center" vertical="center"/>
    </xf>
    <xf numFmtId="49" fontId="8" fillId="8" borderId="44" xfId="0" applyNumberFormat="1" applyFont="1" applyFill="1" applyBorder="1" applyAlignment="1" applyProtection="1">
      <alignment horizontal="center" vertical="center"/>
    </xf>
    <xf numFmtId="0" fontId="8" fillId="5" borderId="7" xfId="0" applyFont="1" applyFill="1" applyBorder="1" applyAlignment="1" applyProtection="1">
      <alignment horizontal="left" vertical="center" indent="2"/>
    </xf>
    <xf numFmtId="0" fontId="4" fillId="5" borderId="6" xfId="0" applyFont="1" applyFill="1" applyBorder="1" applyAlignment="1" applyProtection="1">
      <alignment horizontal="left" vertical="center"/>
    </xf>
    <xf numFmtId="0" fontId="13" fillId="0" borderId="53" xfId="0" applyFont="1" applyBorder="1" applyAlignment="1" applyProtection="1">
      <alignment vertical="center"/>
    </xf>
    <xf numFmtId="0" fontId="3" fillId="0" borderId="0" xfId="0" applyFont="1" applyAlignment="1">
      <alignment wrapText="1"/>
    </xf>
    <xf numFmtId="0" fontId="3" fillId="0" borderId="22" xfId="0" applyFont="1" applyBorder="1" applyAlignment="1" applyProtection="1">
      <alignment horizontal="left" vertical="center"/>
    </xf>
    <xf numFmtId="38" fontId="9" fillId="7" borderId="2" xfId="0" applyNumberFormat="1" applyFont="1" applyFill="1" applyBorder="1" applyAlignment="1" applyProtection="1">
      <alignment horizontal="right" vertical="center"/>
    </xf>
    <xf numFmtId="49" fontId="3" fillId="0" borderId="0" xfId="0" applyNumberFormat="1" applyFont="1" applyBorder="1" applyAlignment="1" applyProtection="1">
      <alignment horizontal="left" vertical="center"/>
    </xf>
    <xf numFmtId="0" fontId="3" fillId="0" borderId="0" xfId="0" applyFont="1" applyFill="1" applyBorder="1" applyProtection="1"/>
    <xf numFmtId="40" fontId="3" fillId="0" borderId="0" xfId="0" applyNumberFormat="1" applyFont="1" applyBorder="1" applyAlignment="1" applyProtection="1">
      <alignment horizontal="right"/>
    </xf>
    <xf numFmtId="37" fontId="3" fillId="0" borderId="0" xfId="0" applyNumberFormat="1" applyFont="1" applyBorder="1" applyProtection="1"/>
    <xf numFmtId="175" fontId="3" fillId="0" borderId="0" xfId="0" applyNumberFormat="1" applyFont="1" applyFill="1" applyBorder="1" applyAlignment="1" applyProtection="1">
      <alignment horizontal="right"/>
    </xf>
    <xf numFmtId="173" fontId="3" fillId="0" borderId="0" xfId="0" applyNumberFormat="1" applyFont="1" applyBorder="1" applyProtection="1"/>
    <xf numFmtId="0" fontId="3" fillId="0" borderId="0" xfId="5" applyNumberFormat="1" applyFont="1" applyBorder="1" applyAlignment="1" applyProtection="1">
      <alignment horizontal="right"/>
    </xf>
    <xf numFmtId="2" fontId="3" fillId="0" borderId="0" xfId="0" applyNumberFormat="1" applyFont="1" applyBorder="1" applyAlignment="1" applyProtection="1">
      <alignment horizontal="right"/>
    </xf>
    <xf numFmtId="0" fontId="69" fillId="0" borderId="0" xfId="0" applyFont="1" applyAlignment="1" applyProtection="1">
      <alignment horizontal="left"/>
    </xf>
    <xf numFmtId="175" fontId="3" fillId="0" borderId="0" xfId="0" quotePrefix="1" applyNumberFormat="1" applyFont="1" applyBorder="1" applyAlignment="1" applyProtection="1">
      <alignment horizontal="right"/>
    </xf>
    <xf numFmtId="0" fontId="3" fillId="0" borderId="0" xfId="5" quotePrefix="1" applyNumberFormat="1" applyFont="1" applyBorder="1" applyAlignment="1" applyProtection="1">
      <alignment horizontal="right"/>
    </xf>
    <xf numFmtId="37" fontId="3" fillId="0" borderId="0" xfId="0" applyNumberFormat="1" applyFont="1" applyBorder="1" applyAlignment="1" applyProtection="1">
      <alignment horizontal="right"/>
    </xf>
    <xf numFmtId="175" fontId="3" fillId="10" borderId="0" xfId="0" quotePrefix="1" applyNumberFormat="1" applyFont="1" applyFill="1" applyBorder="1" applyAlignment="1" applyProtection="1">
      <alignment horizontal="right"/>
    </xf>
    <xf numFmtId="40" fontId="3" fillId="0" borderId="0" xfId="0" applyNumberFormat="1" applyFont="1" applyFill="1" applyBorder="1" applyAlignment="1" applyProtection="1">
      <alignment horizontal="right"/>
    </xf>
    <xf numFmtId="1" fontId="3" fillId="0" borderId="0" xfId="0" applyNumberFormat="1" applyFont="1" applyBorder="1" applyProtection="1"/>
    <xf numFmtId="39" fontId="3" fillId="0" borderId="0" xfId="0" applyNumberFormat="1" applyFont="1" applyBorder="1" applyProtection="1"/>
    <xf numFmtId="40" fontId="3" fillId="0" borderId="0" xfId="0" applyNumberFormat="1" applyFont="1" applyBorder="1" applyAlignment="1" applyProtection="1">
      <alignment horizontal="right" vertical="center"/>
    </xf>
    <xf numFmtId="3" fontId="3" fillId="0" borderId="0" xfId="0" applyNumberFormat="1" applyFont="1" applyBorder="1" applyAlignment="1" applyProtection="1">
      <alignment horizontal="right" vertical="center"/>
    </xf>
    <xf numFmtId="173" fontId="3" fillId="0" borderId="0" xfId="0" applyNumberFormat="1" applyFont="1" applyBorder="1" applyAlignment="1" applyProtection="1">
      <alignment horizontal="right"/>
    </xf>
    <xf numFmtId="2" fontId="3" fillId="0" borderId="0" xfId="0" applyNumberFormat="1" applyFont="1" applyBorder="1" applyAlignment="1" applyProtection="1">
      <alignment horizontal="right" vertical="center"/>
    </xf>
    <xf numFmtId="40" fontId="3" fillId="0" borderId="0" xfId="0" applyNumberFormat="1" applyFont="1" applyFill="1" applyBorder="1" applyAlignment="1" applyProtection="1">
      <alignment horizontal="right" vertical="center"/>
    </xf>
    <xf numFmtId="49" fontId="3" fillId="0" borderId="0" xfId="0" applyNumberFormat="1" applyFont="1" applyBorder="1" applyProtection="1"/>
    <xf numFmtId="0" fontId="3" fillId="0" borderId="0" xfId="0" applyFont="1" applyBorder="1" applyAlignment="1" applyProtection="1">
      <alignment horizontal="center"/>
    </xf>
    <xf numFmtId="172" fontId="3" fillId="0" borderId="0" xfId="0" applyNumberFormat="1" applyFont="1" applyBorder="1" applyAlignment="1" applyProtection="1">
      <alignment horizontal="right"/>
    </xf>
    <xf numFmtId="0" fontId="4" fillId="0" borderId="0" xfId="0" applyFont="1" applyFill="1" applyBorder="1" applyAlignment="1" applyProtection="1">
      <alignment horizontal="center"/>
    </xf>
    <xf numFmtId="38" fontId="13" fillId="7" borderId="8" xfId="0" applyNumberFormat="1" applyFont="1" applyFill="1" applyBorder="1" applyAlignment="1" applyProtection="1">
      <alignment horizontal="right" vertical="center"/>
    </xf>
    <xf numFmtId="49" fontId="3" fillId="0" borderId="0" xfId="11" applyNumberFormat="1" applyFont="1" applyFill="1" applyBorder="1" applyAlignment="1">
      <alignment horizontal="left" vertical="center"/>
    </xf>
    <xf numFmtId="49" fontId="3" fillId="0" borderId="0" xfId="11" applyNumberFormat="1" applyFont="1" applyFill="1" applyBorder="1" applyAlignment="1">
      <alignment horizontal="center" vertical="center"/>
    </xf>
    <xf numFmtId="0" fontId="3" fillId="0" borderId="0" xfId="11" applyNumberFormat="1" applyFont="1" applyFill="1" applyBorder="1" applyAlignment="1">
      <alignment vertical="center" wrapText="1"/>
    </xf>
    <xf numFmtId="49" fontId="3" fillId="0" borderId="0" xfId="11" applyNumberFormat="1" applyFont="1" applyFill="1" applyBorder="1" applyAlignment="1">
      <alignment horizontal="right" vertical="center"/>
    </xf>
    <xf numFmtId="0" fontId="8" fillId="0" borderId="22" xfId="0" applyFont="1" applyFill="1" applyBorder="1" applyAlignment="1">
      <alignment horizontal="center" wrapText="1"/>
    </xf>
    <xf numFmtId="0" fontId="4" fillId="0" borderId="6" xfId="0" applyFont="1" applyFill="1" applyBorder="1" applyAlignment="1" applyProtection="1">
      <alignment horizontal="left" vertical="center"/>
    </xf>
    <xf numFmtId="0" fontId="0" fillId="0" borderId="7" xfId="0" applyBorder="1" applyAlignment="1" applyProtection="1"/>
    <xf numFmtId="0" fontId="15" fillId="5" borderId="49" xfId="0" applyFont="1" applyFill="1" applyBorder="1" applyAlignment="1" applyProtection="1">
      <alignment horizontal="left" vertical="center"/>
    </xf>
    <xf numFmtId="0" fontId="37" fillId="0" borderId="0" xfId="0" applyFont="1" applyAlignment="1" applyProtection="1">
      <alignment horizontal="left" vertical="top" indent="1"/>
    </xf>
    <xf numFmtId="38" fontId="13" fillId="7" borderId="48" xfId="0" applyNumberFormat="1" applyFont="1" applyFill="1" applyBorder="1" applyAlignment="1" applyProtection="1">
      <alignment horizontal="right" vertical="center"/>
    </xf>
    <xf numFmtId="0" fontId="4" fillId="3" borderId="6" xfId="0" applyFont="1" applyFill="1" applyBorder="1" applyAlignment="1" applyProtection="1">
      <alignment horizontal="left" vertical="center"/>
    </xf>
    <xf numFmtId="0" fontId="8" fillId="3" borderId="6" xfId="0" applyFont="1" applyFill="1" applyBorder="1" applyAlignment="1" applyProtection="1">
      <alignment horizontal="left" vertical="center" wrapText="1"/>
    </xf>
    <xf numFmtId="0" fontId="0" fillId="3" borderId="7" xfId="0" applyFill="1" applyBorder="1" applyAlignment="1">
      <alignment wrapText="1"/>
    </xf>
    <xf numFmtId="49" fontId="8" fillId="3" borderId="22" xfId="0" applyNumberFormat="1" applyFont="1" applyFill="1" applyBorder="1" applyAlignment="1" applyProtection="1">
      <alignment horizontal="center" vertical="center"/>
    </xf>
    <xf numFmtId="38" fontId="13" fillId="3" borderId="47" xfId="0" applyNumberFormat="1" applyFont="1" applyFill="1" applyBorder="1" applyAlignment="1" applyProtection="1">
      <alignment vertical="center"/>
    </xf>
    <xf numFmtId="38" fontId="13" fillId="3" borderId="8" xfId="0" applyNumberFormat="1" applyFont="1" applyFill="1" applyBorder="1" applyAlignment="1" applyProtection="1">
      <alignment horizontal="right" vertical="center"/>
    </xf>
    <xf numFmtId="38" fontId="13" fillId="3" borderId="47" xfId="0" applyNumberFormat="1" applyFont="1" applyFill="1" applyBorder="1" applyAlignment="1" applyProtection="1">
      <alignment horizontal="right" vertical="center"/>
    </xf>
    <xf numFmtId="38" fontId="13" fillId="7" borderId="47" xfId="0" applyNumberFormat="1" applyFont="1" applyFill="1" applyBorder="1" applyAlignment="1" applyProtection="1">
      <alignment horizontal="right" vertical="center"/>
    </xf>
    <xf numFmtId="49" fontId="8" fillId="8" borderId="7" xfId="0" applyNumberFormat="1" applyFont="1" applyFill="1" applyBorder="1" applyAlignment="1" applyProtection="1">
      <alignment horizontal="left" vertical="center" indent="2"/>
    </xf>
    <xf numFmtId="0" fontId="4" fillId="0" borderId="49" xfId="0" applyFont="1" applyFill="1" applyBorder="1" applyAlignment="1">
      <alignment horizontal="left" indent="2"/>
    </xf>
    <xf numFmtId="0" fontId="37" fillId="0" borderId="0" xfId="0" applyFont="1" applyAlignment="1" applyProtection="1">
      <alignment horizontal="left" vertical="top"/>
    </xf>
    <xf numFmtId="0" fontId="8" fillId="0" borderId="0" xfId="0" applyFont="1" applyAlignment="1" applyProtection="1">
      <alignment vertical="top"/>
    </xf>
    <xf numFmtId="0" fontId="0" fillId="0" borderId="0" xfId="0" applyAlignment="1" applyProtection="1">
      <alignment vertical="top"/>
    </xf>
    <xf numFmtId="0" fontId="0" fillId="0" borderId="0" xfId="0" applyBorder="1" applyAlignment="1" applyProtection="1">
      <alignment vertical="top"/>
    </xf>
    <xf numFmtId="0" fontId="0" fillId="8" borderId="6" xfId="0" applyFill="1" applyBorder="1" applyAlignment="1"/>
    <xf numFmtId="38" fontId="13" fillId="3" borderId="8" xfId="0" applyNumberFormat="1" applyFont="1" applyFill="1" applyBorder="1" applyAlignment="1" applyProtection="1">
      <alignment vertical="center"/>
    </xf>
    <xf numFmtId="0" fontId="4" fillId="8" borderId="6" xfId="0" applyFont="1" applyFill="1" applyBorder="1" applyAlignment="1" applyProtection="1">
      <alignment horizontal="left" vertical="center" indent="2"/>
    </xf>
    <xf numFmtId="0" fontId="37" fillId="0" borderId="0" xfId="0" applyFont="1" applyAlignment="1" applyProtection="1">
      <alignment horizontal="left" indent="2"/>
    </xf>
    <xf numFmtId="38" fontId="13" fillId="0" borderId="22" xfId="0" applyNumberFormat="1" applyFont="1" applyFill="1" applyBorder="1" applyAlignment="1" applyProtection="1">
      <alignment vertical="center"/>
      <protection locked="0"/>
    </xf>
    <xf numFmtId="38" fontId="13" fillId="7" borderId="22" xfId="0" applyNumberFormat="1" applyFont="1" applyFill="1" applyBorder="1" applyAlignment="1" applyProtection="1">
      <alignment horizontal="right" vertical="center"/>
    </xf>
    <xf numFmtId="38" fontId="13" fillId="8" borderId="44" xfId="0" applyNumberFormat="1" applyFont="1" applyFill="1" applyBorder="1" applyAlignment="1" applyProtection="1">
      <alignment horizontal="right" vertical="center"/>
    </xf>
    <xf numFmtId="38" fontId="13" fillId="0" borderId="22" xfId="0" applyNumberFormat="1" applyFont="1" applyFill="1" applyBorder="1" applyAlignment="1" applyProtection="1">
      <alignment horizontal="right" vertical="center"/>
      <protection locked="0"/>
    </xf>
    <xf numFmtId="38" fontId="13" fillId="0" borderId="8" xfId="0" applyNumberFormat="1" applyFont="1" applyFill="1" applyBorder="1" applyAlignment="1" applyProtection="1">
      <alignment horizontal="right" vertical="center"/>
      <protection locked="0"/>
    </xf>
    <xf numFmtId="38" fontId="13" fillId="2" borderId="63" xfId="0" applyNumberFormat="1" applyFont="1" applyFill="1" applyBorder="1" applyAlignment="1" applyProtection="1"/>
    <xf numFmtId="38" fontId="13" fillId="0" borderId="8" xfId="0" applyNumberFormat="1" applyFont="1" applyFill="1" applyBorder="1" applyAlignment="1" applyProtection="1">
      <alignment vertical="center"/>
      <protection locked="0"/>
    </xf>
    <xf numFmtId="38" fontId="13" fillId="8" borderId="44" xfId="0" applyNumberFormat="1" applyFont="1" applyFill="1" applyBorder="1" applyAlignment="1" applyProtection="1">
      <alignment vertical="center"/>
    </xf>
    <xf numFmtId="38" fontId="13" fillId="3" borderId="48" xfId="0" applyNumberFormat="1" applyFont="1" applyFill="1" applyBorder="1" applyAlignment="1" applyProtection="1">
      <alignment vertical="center"/>
    </xf>
    <xf numFmtId="38" fontId="9" fillId="0" borderId="19" xfId="0" applyNumberFormat="1" applyFont="1" applyFill="1" applyBorder="1" applyAlignment="1" applyProtection="1">
      <alignment horizontal="right"/>
      <protection locked="0"/>
    </xf>
    <xf numFmtId="38" fontId="9" fillId="8" borderId="3" xfId="0" applyNumberFormat="1" applyFont="1" applyFill="1" applyBorder="1" applyAlignment="1">
      <alignment horizontal="right"/>
    </xf>
    <xf numFmtId="38" fontId="9" fillId="2" borderId="3" xfId="0" applyNumberFormat="1" applyFont="1" applyFill="1" applyBorder="1" applyAlignment="1">
      <alignment horizontal="right"/>
    </xf>
    <xf numFmtId="0" fontId="16" fillId="0" borderId="0" xfId="6" applyFont="1"/>
    <xf numFmtId="38" fontId="9" fillId="7" borderId="29" xfId="8" applyNumberFormat="1" applyFont="1" applyFill="1" applyBorder="1" applyAlignment="1" applyProtection="1">
      <alignment horizontal="right"/>
    </xf>
    <xf numFmtId="38" fontId="9" fillId="0" borderId="2" xfId="8" applyNumberFormat="1" applyFont="1" applyFill="1" applyBorder="1" applyAlignment="1" applyProtection="1">
      <alignment horizontal="right"/>
      <protection locked="0"/>
    </xf>
    <xf numFmtId="38" fontId="9" fillId="7" borderId="0" xfId="8" applyNumberFormat="1" applyFont="1" applyFill="1" applyBorder="1" applyAlignment="1" applyProtection="1">
      <alignment horizontal="right"/>
    </xf>
    <xf numFmtId="3" fontId="4" fillId="8" borderId="58" xfId="0" applyNumberFormat="1" applyFont="1" applyFill="1" applyBorder="1" applyAlignment="1">
      <alignment horizontal="left" vertical="center" wrapText="1" indent="2"/>
    </xf>
    <xf numFmtId="0" fontId="4" fillId="7" borderId="2" xfId="8" applyNumberFormat="1" applyFont="1" applyFill="1" applyBorder="1" applyAlignment="1">
      <alignment horizontal="center" vertical="top"/>
    </xf>
    <xf numFmtId="49" fontId="4" fillId="7" borderId="2" xfId="7" applyNumberFormat="1" applyFont="1" applyFill="1" applyBorder="1" applyAlignment="1">
      <alignment horizontal="left" vertical="center" wrapText="1" indent="1"/>
    </xf>
    <xf numFmtId="1" fontId="2" fillId="0" borderId="0" xfId="0" applyNumberFormat="1" applyFont="1" applyAlignment="1">
      <alignment horizontal="right"/>
    </xf>
    <xf numFmtId="1" fontId="2" fillId="0" borderId="0" xfId="0" applyNumberFormat="1" applyFont="1" applyFill="1" applyAlignment="1">
      <alignment horizontal="right"/>
    </xf>
    <xf numFmtId="38" fontId="9" fillId="0" borderId="4" xfId="0" applyNumberFormat="1" applyFont="1" applyBorder="1" applyAlignment="1" applyProtection="1">
      <alignment horizontal="right"/>
    </xf>
    <xf numFmtId="38" fontId="9" fillId="0" borderId="2" xfId="6" applyNumberFormat="1" applyFont="1" applyBorder="1" applyProtection="1">
      <protection locked="0"/>
    </xf>
    <xf numFmtId="0" fontId="5" fillId="0" borderId="3" xfId="0" applyFont="1" applyBorder="1" applyAlignment="1" applyProtection="1">
      <alignment horizontal="center"/>
      <protection locked="0"/>
    </xf>
    <xf numFmtId="38" fontId="15" fillId="0" borderId="9" xfId="0" applyNumberFormat="1" applyFont="1" applyBorder="1" applyAlignment="1" applyProtection="1">
      <alignment horizontal="center"/>
      <protection locked="0"/>
    </xf>
    <xf numFmtId="0" fontId="4" fillId="8" borderId="6" xfId="0" applyFont="1" applyFill="1" applyBorder="1" applyAlignment="1" applyProtection="1">
      <alignment horizontal="left" vertical="center" wrapText="1" indent="2"/>
    </xf>
    <xf numFmtId="0" fontId="0" fillId="0" borderId="7" xfId="0" applyBorder="1" applyAlignment="1">
      <alignment horizontal="left" wrapText="1"/>
    </xf>
    <xf numFmtId="0" fontId="4" fillId="8" borderId="57" xfId="0" applyFont="1" applyFill="1" applyBorder="1" applyAlignment="1" applyProtection="1">
      <alignment horizontal="left" vertical="center" indent="2"/>
    </xf>
    <xf numFmtId="0" fontId="4" fillId="8" borderId="60" xfId="0" applyFont="1" applyFill="1" applyBorder="1" applyAlignment="1" applyProtection="1">
      <alignment horizontal="left" vertical="center" indent="2"/>
    </xf>
    <xf numFmtId="0" fontId="0" fillId="8" borderId="64" xfId="0" applyFill="1" applyBorder="1" applyAlignment="1">
      <alignment horizontal="left" indent="2"/>
    </xf>
    <xf numFmtId="0" fontId="4" fillId="8" borderId="49" xfId="0" applyFont="1" applyFill="1" applyBorder="1" applyAlignment="1" applyProtection="1">
      <alignment horizontal="left" vertical="center" indent="2"/>
    </xf>
    <xf numFmtId="0" fontId="0" fillId="8" borderId="6" xfId="0" applyFill="1" applyBorder="1" applyAlignment="1">
      <alignment horizontal="left" wrapText="1" indent="2"/>
    </xf>
    <xf numFmtId="0" fontId="0" fillId="8" borderId="6" xfId="0" applyFill="1" applyBorder="1" applyAlignment="1">
      <alignment horizontal="left" indent="2"/>
    </xf>
    <xf numFmtId="0" fontId="0" fillId="8" borderId="7" xfId="0" applyFill="1" applyBorder="1" applyAlignment="1">
      <alignment horizontal="left" indent="2"/>
    </xf>
    <xf numFmtId="49" fontId="3" fillId="0" borderId="0" xfId="11" applyNumberFormat="1" applyFont="1" applyFill="1" applyBorder="1" applyAlignment="1">
      <alignment horizontal="left" vertical="center" wrapText="1"/>
    </xf>
    <xf numFmtId="49" fontId="51" fillId="5" borderId="25" xfId="0" applyNumberFormat="1" applyFont="1" applyFill="1" applyBorder="1" applyAlignment="1">
      <alignment horizontal="left" vertical="center"/>
    </xf>
    <xf numFmtId="0" fontId="13" fillId="0" borderId="11" xfId="0" applyFont="1" applyFill="1" applyBorder="1" applyAlignment="1">
      <alignment horizontal="left"/>
    </xf>
    <xf numFmtId="49" fontId="4" fillId="6" borderId="2" xfId="9" applyNumberFormat="1" applyFont="1" applyFill="1" applyBorder="1" applyAlignment="1" applyProtection="1">
      <alignment horizontal="center" vertical="center" wrapText="1"/>
    </xf>
    <xf numFmtId="0" fontId="6" fillId="0" borderId="0" xfId="0" applyFont="1" applyBorder="1" applyAlignment="1">
      <alignment horizontal="centerContinuous" vertical="top"/>
    </xf>
    <xf numFmtId="0" fontId="6" fillId="5" borderId="65" xfId="0" applyFont="1" applyFill="1" applyBorder="1" applyAlignment="1">
      <alignment vertical="top"/>
    </xf>
    <xf numFmtId="0" fontId="29" fillId="5" borderId="66" xfId="0" applyFont="1" applyFill="1" applyBorder="1" applyAlignment="1">
      <alignment horizontal="centerContinuous" vertical="center"/>
    </xf>
    <xf numFmtId="0" fontId="29" fillId="5" borderId="67" xfId="0" applyFont="1" applyFill="1" applyBorder="1" applyAlignment="1">
      <alignment horizontal="centerContinuous" vertical="center"/>
    </xf>
    <xf numFmtId="0" fontId="29" fillId="0" borderId="18" xfId="0" applyFont="1" applyBorder="1" applyAlignment="1">
      <alignment horizontal="left" vertical="center"/>
    </xf>
    <xf numFmtId="0" fontId="8" fillId="0" borderId="14" xfId="0" applyFont="1" applyBorder="1"/>
    <xf numFmtId="0" fontId="8" fillId="0" borderId="18" xfId="0" applyFont="1" applyBorder="1"/>
    <xf numFmtId="0" fontId="8" fillId="5" borderId="66" xfId="0" applyFont="1" applyFill="1" applyBorder="1" applyAlignment="1">
      <alignment horizontal="centerContinuous" vertical="center"/>
    </xf>
    <xf numFmtId="0" fontId="8" fillId="5" borderId="66" xfId="0" applyFont="1" applyFill="1" applyBorder="1" applyAlignment="1">
      <alignment horizontal="centerContinuous"/>
    </xf>
    <xf numFmtId="0" fontId="8" fillId="5" borderId="66" xfId="0" applyFont="1" applyFill="1" applyBorder="1" applyAlignment="1" applyProtection="1">
      <alignment horizontal="left" vertical="center"/>
      <protection locked="0"/>
    </xf>
    <xf numFmtId="0" fontId="8" fillId="5" borderId="66" xfId="0" applyFont="1" applyFill="1" applyBorder="1" applyAlignment="1">
      <alignment horizontal="left" vertical="center"/>
    </xf>
    <xf numFmtId="0" fontId="6" fillId="5" borderId="67" xfId="0" applyFont="1" applyFill="1" applyBorder="1" applyAlignment="1">
      <alignment horizontal="left" vertical="center"/>
    </xf>
    <xf numFmtId="0" fontId="6" fillId="0" borderId="11" xfId="0" applyFont="1" applyFill="1" applyBorder="1" applyAlignment="1">
      <alignment horizontal="left" vertical="top" indent="2"/>
    </xf>
    <xf numFmtId="0" fontId="82" fillId="0" borderId="4" xfId="0" applyFont="1" applyBorder="1" applyAlignment="1">
      <alignment horizontal="left" vertical="center" wrapText="1"/>
    </xf>
    <xf numFmtId="0" fontId="82" fillId="0" borderId="2" xfId="0" applyFont="1" applyBorder="1" applyAlignment="1">
      <alignment vertical="top" wrapText="1"/>
    </xf>
    <xf numFmtId="0" fontId="82" fillId="0" borderId="68" xfId="12" applyNumberFormat="1" applyFont="1" applyBorder="1" applyAlignment="1" applyProtection="1">
      <alignment vertical="center"/>
    </xf>
    <xf numFmtId="0" fontId="82" fillId="0" borderId="10" xfId="12" applyNumberFormat="1" applyFont="1" applyBorder="1" applyAlignment="1" applyProtection="1">
      <alignment vertical="center" wrapText="1"/>
    </xf>
    <xf numFmtId="0" fontId="8" fillId="0" borderId="14" xfId="0" applyFont="1" applyBorder="1" applyAlignment="1">
      <alignment vertical="top" wrapText="1"/>
    </xf>
    <xf numFmtId="0" fontId="82" fillId="0" borderId="2" xfId="0" applyNumberFormat="1" applyFont="1" applyBorder="1" applyAlignment="1" applyProtection="1">
      <alignment horizontal="left" vertical="center" wrapText="1"/>
    </xf>
    <xf numFmtId="0" fontId="82" fillId="0" borderId="14" xfId="0" applyFont="1" applyBorder="1" applyAlignment="1">
      <alignment vertical="top" wrapText="1"/>
    </xf>
    <xf numFmtId="0" fontId="82" fillId="0" borderId="2" xfId="0" applyFont="1" applyBorder="1" applyAlignment="1"/>
    <xf numFmtId="0" fontId="82" fillId="0" borderId="2" xfId="0" applyFont="1" applyBorder="1" applyAlignment="1">
      <alignment horizontal="left" vertical="top"/>
    </xf>
    <xf numFmtId="0" fontId="8" fillId="0" borderId="2" xfId="0" applyFont="1" applyBorder="1" applyAlignment="1">
      <alignment horizontal="left" vertical="top" wrapText="1"/>
    </xf>
    <xf numFmtId="0" fontId="82" fillId="0" borderId="2" xfId="0" applyFont="1" applyBorder="1" applyAlignment="1">
      <alignment horizontal="left" vertical="top" wrapText="1"/>
    </xf>
    <xf numFmtId="0" fontId="8" fillId="0" borderId="14" xfId="0" applyFont="1" applyBorder="1" applyAlignment="1">
      <alignment horizontal="left" vertical="top" wrapText="1"/>
    </xf>
    <xf numFmtId="0" fontId="82" fillId="0" borderId="2" xfId="0" applyFont="1" applyBorder="1" applyAlignment="1">
      <alignment horizontal="left"/>
    </xf>
    <xf numFmtId="0" fontId="82" fillId="0" borderId="2" xfId="0" applyFont="1" applyBorder="1"/>
    <xf numFmtId="0" fontId="8" fillId="0" borderId="0" xfId="0" applyFont="1" applyAlignment="1">
      <alignment vertical="top"/>
    </xf>
    <xf numFmtId="0" fontId="17" fillId="0" borderId="0" xfId="0" applyFont="1" applyBorder="1"/>
    <xf numFmtId="0" fontId="7" fillId="0" borderId="0" xfId="0" applyFont="1" applyBorder="1" applyAlignment="1" applyProtection="1">
      <alignment horizontal="left" vertical="center" indent="1"/>
    </xf>
    <xf numFmtId="0" fontId="2" fillId="0" borderId="0" xfId="0" applyFont="1" applyBorder="1" applyAlignment="1" applyProtection="1">
      <alignment horizontal="right" vertical="center"/>
    </xf>
    <xf numFmtId="49" fontId="8" fillId="0" borderId="6" xfId="0" applyNumberFormat="1" applyFont="1" applyBorder="1" applyAlignment="1" applyProtection="1">
      <alignment horizontal="center" vertical="center"/>
    </xf>
    <xf numFmtId="38" fontId="13" fillId="0" borderId="7" xfId="0" applyNumberFormat="1" applyFont="1" applyBorder="1" applyAlignment="1" applyProtection="1">
      <alignment vertical="center"/>
      <protection locked="0"/>
    </xf>
    <xf numFmtId="0" fontId="2" fillId="0" borderId="0" xfId="3" applyNumberFormat="1" applyProtection="1"/>
    <xf numFmtId="0" fontId="2" fillId="0" borderId="0" xfId="3" applyNumberFormat="1" applyBorder="1" applyAlignment="1" applyProtection="1">
      <alignment horizontal="center"/>
    </xf>
    <xf numFmtId="0" fontId="4" fillId="0" borderId="0" xfId="3" applyNumberFormat="1" applyFont="1" applyAlignment="1" applyProtection="1">
      <alignment horizontal="right" vertical="center" textRotation="180"/>
    </xf>
    <xf numFmtId="0" fontId="3" fillId="0" borderId="0" xfId="3" quotePrefix="1" applyNumberFormat="1" applyFont="1" applyAlignment="1" applyProtection="1">
      <alignment horizontal="left"/>
    </xf>
    <xf numFmtId="0" fontId="2" fillId="0" borderId="0" xfId="3" applyNumberFormat="1" applyBorder="1" applyProtection="1"/>
    <xf numFmtId="0" fontId="5" fillId="0" borderId="0" xfId="3" applyNumberFormat="1" applyFont="1" applyBorder="1" applyProtection="1"/>
    <xf numFmtId="0" fontId="3" fillId="0" borderId="0" xfId="3" applyNumberFormat="1" applyFont="1" applyBorder="1" applyProtection="1"/>
    <xf numFmtId="0" fontId="2" fillId="0" borderId="1" xfId="3" applyNumberFormat="1" applyFont="1" applyBorder="1" applyAlignment="1" applyProtection="1">
      <alignment horizontal="center" vertical="center"/>
      <protection locked="0"/>
    </xf>
    <xf numFmtId="0" fontId="5" fillId="0" borderId="0" xfId="3" applyNumberFormat="1" applyFont="1" applyProtection="1"/>
    <xf numFmtId="0" fontId="2" fillId="0" borderId="0" xfId="3" applyNumberFormat="1" applyFont="1" applyProtection="1"/>
    <xf numFmtId="0" fontId="3" fillId="0" borderId="0" xfId="3" applyNumberFormat="1" applyFont="1" applyBorder="1" applyAlignment="1" applyProtection="1">
      <alignment horizontal="center"/>
    </xf>
    <xf numFmtId="0" fontId="2" fillId="0" borderId="0" xfId="3" applyNumberFormat="1" applyFont="1" applyBorder="1" applyProtection="1"/>
    <xf numFmtId="0" fontId="14" fillId="0" borderId="0" xfId="3" applyNumberFormat="1" applyFont="1" applyAlignment="1" applyProtection="1">
      <alignment horizontal="left"/>
    </xf>
    <xf numFmtId="0" fontId="3" fillId="0" borderId="0" xfId="3" applyNumberFormat="1" applyFont="1" applyBorder="1" applyAlignment="1" applyProtection="1">
      <alignment vertical="center"/>
    </xf>
    <xf numFmtId="0" fontId="3" fillId="0" borderId="0" xfId="3" applyNumberFormat="1" applyFont="1" applyAlignment="1" applyProtection="1">
      <alignment vertical="center"/>
    </xf>
    <xf numFmtId="0" fontId="4" fillId="0" borderId="0" xfId="3" applyNumberFormat="1" applyFont="1" applyProtection="1"/>
    <xf numFmtId="0" fontId="2" fillId="0" borderId="0" xfId="3" applyNumberFormat="1" applyFont="1" applyBorder="1" applyAlignment="1" applyProtection="1">
      <alignment vertical="center"/>
    </xf>
    <xf numFmtId="0" fontId="4" fillId="0" borderId="0" xfId="3" applyNumberFormat="1" applyFont="1" applyBorder="1" applyProtection="1"/>
    <xf numFmtId="0" fontId="18" fillId="0" borderId="0" xfId="3" applyNumberFormat="1" applyFont="1" applyAlignment="1" applyProtection="1">
      <alignment vertical="center"/>
    </xf>
    <xf numFmtId="0" fontId="5" fillId="0" borderId="0" xfId="3" applyNumberFormat="1" applyFont="1" applyAlignment="1" applyProtection="1">
      <alignment horizontal="left"/>
    </xf>
    <xf numFmtId="0" fontId="4" fillId="0" borderId="0" xfId="3" applyNumberFormat="1" applyFont="1" applyAlignment="1" applyProtection="1">
      <alignment horizontal="left"/>
    </xf>
    <xf numFmtId="0" fontId="3" fillId="0" borderId="0" xfId="3" applyNumberFormat="1" applyFont="1" applyProtection="1"/>
    <xf numFmtId="0" fontId="5" fillId="0" borderId="43" xfId="3" applyNumberFormat="1" applyFont="1" applyBorder="1" applyProtection="1"/>
    <xf numFmtId="0" fontId="5" fillId="0" borderId="43" xfId="3" applyFont="1" applyBorder="1" applyAlignment="1" applyProtection="1">
      <alignment horizontal="left"/>
    </xf>
    <xf numFmtId="0" fontId="14" fillId="0" borderId="0" xfId="3" applyFont="1" applyBorder="1" applyAlignment="1" applyProtection="1">
      <alignment horizontal="center"/>
    </xf>
    <xf numFmtId="0" fontId="2" fillId="0" borderId="9" xfId="3" applyNumberFormat="1" applyBorder="1" applyProtection="1"/>
    <xf numFmtId="0" fontId="2" fillId="0" borderId="9" xfId="3" applyNumberFormat="1" applyBorder="1" applyAlignment="1" applyProtection="1">
      <alignment horizontal="center"/>
    </xf>
    <xf numFmtId="0" fontId="5" fillId="0" borderId="0" xfId="3" applyNumberFormat="1" applyFont="1" applyAlignment="1" applyProtection="1">
      <alignment horizontal="centerContinuous"/>
    </xf>
    <xf numFmtId="0" fontId="14" fillId="0" borderId="0" xfId="3" applyNumberFormat="1" applyFont="1" applyAlignment="1" applyProtection="1">
      <alignment horizontal="centerContinuous"/>
    </xf>
    <xf numFmtId="0" fontId="4" fillId="0" borderId="0" xfId="3" applyNumberFormat="1" applyFont="1" applyAlignment="1" applyProtection="1">
      <alignment vertical="center" textRotation="180"/>
    </xf>
    <xf numFmtId="0" fontId="2" fillId="0" borderId="0" xfId="3" applyNumberFormat="1" applyAlignment="1" applyProtection="1">
      <alignment horizontal="centerContinuous"/>
    </xf>
    <xf numFmtId="0" fontId="3" fillId="0" borderId="0" xfId="3" applyFont="1"/>
    <xf numFmtId="164" fontId="3" fillId="0" borderId="0" xfId="3" applyNumberFormat="1" applyFont="1" applyAlignment="1">
      <alignment horizontal="right"/>
    </xf>
    <xf numFmtId="164" fontId="3" fillId="0" borderId="0" xfId="3" applyNumberFormat="1" applyFont="1"/>
    <xf numFmtId="49" fontId="3" fillId="0" borderId="0" xfId="3" applyNumberFormat="1" applyFont="1" applyFill="1" applyBorder="1"/>
    <xf numFmtId="164" fontId="3" fillId="0" borderId="0" xfId="3" applyNumberFormat="1" applyFont="1" applyBorder="1" applyAlignment="1">
      <alignment horizontal="right"/>
    </xf>
    <xf numFmtId="0" fontId="3" fillId="0" borderId="0" xfId="3" applyFont="1" applyBorder="1" applyProtection="1"/>
    <xf numFmtId="49" fontId="3" fillId="0" borderId="0" xfId="3" applyNumberFormat="1" applyFont="1"/>
    <xf numFmtId="0" fontId="3" fillId="0" borderId="0" xfId="3" applyFont="1" applyBorder="1"/>
    <xf numFmtId="49" fontId="4" fillId="0" borderId="0" xfId="3" applyNumberFormat="1" applyFont="1" applyFill="1" applyBorder="1"/>
    <xf numFmtId="0" fontId="3" fillId="0" borderId="0" xfId="3" applyFont="1" applyBorder="1" applyAlignment="1" applyProtection="1">
      <alignment horizontal="center"/>
    </xf>
    <xf numFmtId="49" fontId="3" fillId="0" borderId="0" xfId="3" applyNumberFormat="1" applyFont="1" applyAlignment="1">
      <alignment vertical="top"/>
    </xf>
    <xf numFmtId="49" fontId="23" fillId="0" borderId="0" xfId="3" applyNumberFormat="1" applyFont="1" applyAlignment="1">
      <alignment vertical="top"/>
    </xf>
    <xf numFmtId="49" fontId="23" fillId="0" borderId="0" xfId="3" applyNumberFormat="1" applyFont="1" applyFill="1" applyBorder="1"/>
    <xf numFmtId="164" fontId="23" fillId="0" borderId="0" xfId="3" applyNumberFormat="1" applyFont="1" applyAlignment="1">
      <alignment horizontal="right"/>
    </xf>
    <xf numFmtId="0" fontId="23" fillId="0" borderId="0" xfId="3" applyFont="1"/>
    <xf numFmtId="0" fontId="3" fillId="0" borderId="0" xfId="3" applyFont="1" applyAlignment="1">
      <alignment horizontal="center"/>
    </xf>
    <xf numFmtId="49" fontId="4" fillId="0" borderId="0" xfId="3" applyNumberFormat="1" applyFont="1"/>
    <xf numFmtId="49" fontId="23" fillId="0" borderId="0" xfId="3" applyNumberFormat="1" applyFont="1"/>
    <xf numFmtId="49" fontId="3" fillId="0" borderId="0" xfId="3" applyNumberFormat="1" applyFont="1" applyFill="1"/>
    <xf numFmtId="164" fontId="74" fillId="0" borderId="0" xfId="3" applyNumberFormat="1" applyFont="1" applyAlignment="1">
      <alignment horizontal="right"/>
    </xf>
    <xf numFmtId="0" fontId="74" fillId="0" borderId="0" xfId="3" applyFont="1" applyAlignment="1">
      <alignment horizontal="center"/>
    </xf>
    <xf numFmtId="0" fontId="3" fillId="0" borderId="0" xfId="3" applyFont="1" applyBorder="1" applyAlignment="1">
      <alignment horizontal="center"/>
    </xf>
    <xf numFmtId="0" fontId="74" fillId="0" borderId="0" xfId="3" applyFont="1" applyBorder="1" applyAlignment="1">
      <alignment horizontal="center"/>
    </xf>
    <xf numFmtId="0" fontId="3" fillId="0" borderId="0" xfId="3" applyFont="1" applyAlignment="1"/>
    <xf numFmtId="49" fontId="3" fillId="0" borderId="0" xfId="3" applyNumberFormat="1" applyFont="1" applyFill="1" applyBorder="1" applyAlignment="1"/>
    <xf numFmtId="49" fontId="3" fillId="0" borderId="0" xfId="3" applyNumberFormat="1" applyFont="1" applyAlignment="1"/>
    <xf numFmtId="49" fontId="3" fillId="0" borderId="0" xfId="3" applyNumberFormat="1" applyFont="1" applyFill="1" applyAlignment="1"/>
    <xf numFmtId="49" fontId="4" fillId="0" borderId="0" xfId="3" applyNumberFormat="1" applyFont="1" applyAlignment="1"/>
    <xf numFmtId="49" fontId="23" fillId="0" borderId="0" xfId="3" applyNumberFormat="1" applyFont="1" applyAlignment="1"/>
    <xf numFmtId="164" fontId="4" fillId="0" borderId="0" xfId="3" applyNumberFormat="1" applyFont="1" applyAlignment="1">
      <alignment horizontal="right"/>
    </xf>
    <xf numFmtId="0" fontId="4" fillId="0" borderId="0" xfId="3" applyFont="1"/>
    <xf numFmtId="0" fontId="2" fillId="0" borderId="0" xfId="3" applyFont="1" applyProtection="1"/>
    <xf numFmtId="42" fontId="2" fillId="0" borderId="0" xfId="3" applyNumberFormat="1" applyFont="1" applyProtection="1"/>
    <xf numFmtId="0" fontId="2" fillId="0" borderId="0" xfId="3" applyFont="1" applyAlignment="1" applyProtection="1">
      <alignment horizontal="center"/>
    </xf>
    <xf numFmtId="0" fontId="2" fillId="0" borderId="0" xfId="3" applyFont="1" applyAlignment="1" applyProtection="1">
      <alignment horizontal="right"/>
    </xf>
    <xf numFmtId="42" fontId="2" fillId="0" borderId="71" xfId="3" applyNumberFormat="1" applyFont="1" applyBorder="1" applyProtection="1">
      <protection locked="0"/>
    </xf>
    <xf numFmtId="42" fontId="2" fillId="0" borderId="72" xfId="3" applyNumberFormat="1" applyFont="1" applyBorder="1" applyProtection="1">
      <protection locked="0"/>
    </xf>
    <xf numFmtId="0" fontId="49" fillId="0" borderId="0" xfId="3" applyFont="1" applyProtection="1"/>
    <xf numFmtId="0" fontId="5" fillId="0" borderId="0" xfId="3" applyFont="1" applyProtection="1"/>
    <xf numFmtId="42" fontId="2" fillId="0" borderId="9" xfId="3" applyNumberFormat="1" applyFont="1" applyBorder="1" applyProtection="1">
      <protection locked="0"/>
    </xf>
    <xf numFmtId="42" fontId="2" fillId="0" borderId="0" xfId="3" applyNumberFormat="1" applyFont="1" applyFill="1" applyProtection="1"/>
    <xf numFmtId="42" fontId="2" fillId="2" borderId="9" xfId="3" applyNumberFormat="1" applyFont="1" applyFill="1" applyBorder="1" applyProtection="1"/>
    <xf numFmtId="0" fontId="14" fillId="0" borderId="0" xfId="3" applyFont="1" applyProtection="1"/>
    <xf numFmtId="42" fontId="2" fillId="2" borderId="50" xfId="3" applyNumberFormat="1" applyFont="1" applyFill="1" applyBorder="1" applyProtection="1"/>
    <xf numFmtId="0" fontId="14" fillId="0" borderId="0" xfId="3" applyFont="1" applyAlignment="1" applyProtection="1">
      <alignment horizontal="left" indent="2"/>
    </xf>
    <xf numFmtId="41" fontId="2" fillId="2" borderId="9" xfId="3" applyNumberFormat="1" applyFont="1" applyFill="1" applyBorder="1" applyProtection="1"/>
    <xf numFmtId="0" fontId="2" fillId="0" borderId="0" xfId="13" applyFont="1" applyBorder="1" applyAlignment="1" applyProtection="1">
      <alignment horizontal="center"/>
    </xf>
    <xf numFmtId="0" fontId="2" fillId="0" borderId="0" xfId="13" applyFont="1" applyBorder="1" applyProtection="1"/>
    <xf numFmtId="0" fontId="2" fillId="0" borderId="0" xfId="3" applyFont="1" applyAlignment="1" applyProtection="1">
      <alignment horizontal="centerContinuous" vertical="center"/>
    </xf>
    <xf numFmtId="42" fontId="2" fillId="0" borderId="0" xfId="3" applyNumberFormat="1" applyFont="1" applyAlignment="1" applyProtection="1">
      <alignment horizontal="centerContinuous" vertical="center"/>
    </xf>
    <xf numFmtId="0" fontId="5" fillId="0" borderId="0" xfId="3" applyFont="1" applyAlignment="1" applyProtection="1">
      <alignment horizontal="centerContinuous" vertical="center"/>
    </xf>
    <xf numFmtId="0" fontId="14" fillId="0" borderId="0" xfId="3" applyFont="1" applyAlignment="1" applyProtection="1">
      <alignment horizontal="centerContinuous" vertical="center"/>
    </xf>
    <xf numFmtId="0" fontId="2" fillId="0" borderId="0" xfId="3" applyProtection="1"/>
    <xf numFmtId="0" fontId="2" fillId="0" borderId="0" xfId="3" applyAlignment="1" applyProtection="1">
      <alignment horizontal="center"/>
    </xf>
    <xf numFmtId="1" fontId="2" fillId="0" borderId="0" xfId="3" applyNumberFormat="1" applyProtection="1"/>
    <xf numFmtId="169" fontId="2" fillId="0" borderId="0" xfId="3" applyNumberFormat="1" applyProtection="1"/>
    <xf numFmtId="0" fontId="5" fillId="0" borderId="0" xfId="3" applyFont="1" applyAlignment="1" applyProtection="1">
      <alignment vertical="center"/>
    </xf>
    <xf numFmtId="0" fontId="3" fillId="0" borderId="0" xfId="3" applyFont="1" applyProtection="1"/>
    <xf numFmtId="0" fontId="3" fillId="0" borderId="0" xfId="3" applyFont="1" applyAlignment="1" applyProtection="1">
      <alignment horizontal="center"/>
    </xf>
    <xf numFmtId="1" fontId="3" fillId="0" borderId="0" xfId="3" applyNumberFormat="1" applyFont="1" applyProtection="1"/>
    <xf numFmtId="169" fontId="3" fillId="0" borderId="0" xfId="3" applyNumberFormat="1" applyFont="1" applyProtection="1"/>
    <xf numFmtId="0" fontId="84" fillId="0" borderId="0" xfId="3" applyFont="1" applyProtection="1"/>
    <xf numFmtId="0" fontId="3" fillId="0" borderId="0" xfId="3" applyFont="1" applyAlignment="1" applyProtection="1">
      <alignment horizontal="left" wrapText="1"/>
    </xf>
    <xf numFmtId="0" fontId="84" fillId="0" borderId="0" xfId="3" applyFont="1" applyAlignment="1" applyProtection="1"/>
    <xf numFmtId="0" fontId="3" fillId="0" borderId="0" xfId="3" applyFont="1" applyAlignment="1" applyProtection="1">
      <alignment horizontal="left"/>
    </xf>
    <xf numFmtId="0" fontId="84" fillId="0" borderId="0" xfId="3" applyFont="1" applyAlignment="1" applyProtection="1">
      <alignment wrapText="1"/>
    </xf>
    <xf numFmtId="1" fontId="2" fillId="0" borderId="0" xfId="3" applyNumberFormat="1" applyFont="1" applyProtection="1"/>
    <xf numFmtId="169" fontId="2" fillId="0" borderId="0" xfId="3" applyNumberFormat="1" applyFont="1" applyProtection="1"/>
    <xf numFmtId="0" fontId="84" fillId="0" borderId="0" xfId="3" applyFont="1" applyAlignment="1" applyProtection="1">
      <alignment horizontal="left" wrapText="1"/>
    </xf>
    <xf numFmtId="0" fontId="2" fillId="0" borderId="0" xfId="3" applyAlignment="1" applyProtection="1">
      <alignment textRotation="180" wrapText="1"/>
    </xf>
    <xf numFmtId="1" fontId="3" fillId="0" borderId="0" xfId="3" applyNumberFormat="1" applyFont="1" applyBorder="1" applyProtection="1"/>
    <xf numFmtId="169" fontId="3" fillId="0" borderId="0" xfId="3" applyNumberFormat="1" applyFont="1" applyBorder="1" applyProtection="1"/>
    <xf numFmtId="0" fontId="9" fillId="0" borderId="0" xfId="3" applyFont="1" applyProtection="1"/>
    <xf numFmtId="3" fontId="3" fillId="0" borderId="22" xfId="3" applyNumberFormat="1" applyFont="1" applyBorder="1" applyAlignment="1" applyProtection="1">
      <alignment horizontal="center"/>
      <protection locked="0"/>
    </xf>
    <xf numFmtId="1" fontId="3" fillId="0" borderId="22" xfId="3" applyNumberFormat="1" applyFont="1" applyBorder="1" applyAlignment="1" applyProtection="1">
      <alignment horizontal="center"/>
      <protection locked="0"/>
    </xf>
    <xf numFmtId="169" fontId="3" fillId="0" borderId="22" xfId="3" applyNumberFormat="1" applyFont="1" applyBorder="1" applyAlignment="1" applyProtection="1">
      <alignment horizontal="center"/>
      <protection locked="0"/>
    </xf>
    <xf numFmtId="3" fontId="3" fillId="0" borderId="22" xfId="3" applyNumberFormat="1" applyFont="1" applyBorder="1" applyAlignment="1" applyProtection="1">
      <alignment horizontal="left" vertical="center" wrapText="1"/>
      <protection locked="0"/>
    </xf>
    <xf numFmtId="3" fontId="3" fillId="0" borderId="8" xfId="3" applyNumberFormat="1" applyFont="1" applyBorder="1" applyAlignment="1" applyProtection="1">
      <alignment horizontal="center"/>
      <protection locked="0"/>
    </xf>
    <xf numFmtId="1" fontId="3" fillId="0" borderId="8" xfId="3" applyNumberFormat="1" applyFont="1" applyBorder="1" applyAlignment="1" applyProtection="1">
      <alignment horizontal="center"/>
      <protection locked="0"/>
    </xf>
    <xf numFmtId="169" fontId="3" fillId="0" borderId="8" xfId="3" applyNumberFormat="1" applyFont="1" applyBorder="1" applyAlignment="1" applyProtection="1">
      <alignment horizontal="center"/>
      <protection locked="0"/>
    </xf>
    <xf numFmtId="0" fontId="4" fillId="6" borderId="62" xfId="3" applyFont="1" applyFill="1" applyBorder="1" applyAlignment="1" applyProtection="1">
      <alignment horizontal="center"/>
    </xf>
    <xf numFmtId="0" fontId="4" fillId="0" borderId="73" xfId="3" applyFont="1" applyBorder="1" applyAlignment="1" applyProtection="1">
      <alignment horizontal="center"/>
    </xf>
    <xf numFmtId="0" fontId="4" fillId="6" borderId="73" xfId="3" applyFont="1" applyFill="1" applyBorder="1" applyAlignment="1" applyProtection="1">
      <alignment horizontal="center"/>
    </xf>
    <xf numFmtId="0" fontId="4" fillId="0" borderId="53" xfId="3" applyFont="1" applyBorder="1" applyAlignment="1" applyProtection="1">
      <alignment horizontal="center"/>
    </xf>
    <xf numFmtId="0" fontId="4" fillId="0" borderId="62" xfId="3" applyFont="1" applyBorder="1" applyAlignment="1" applyProtection="1">
      <alignment horizontal="center"/>
    </xf>
    <xf numFmtId="0" fontId="4" fillId="0" borderId="8" xfId="3" applyFont="1" applyBorder="1" applyAlignment="1" applyProtection="1">
      <alignment horizontal="center"/>
    </xf>
    <xf numFmtId="1" fontId="4" fillId="0" borderId="62" xfId="3" applyNumberFormat="1" applyFont="1" applyBorder="1" applyAlignment="1" applyProtection="1">
      <alignment horizontal="center"/>
    </xf>
    <xf numFmtId="169" fontId="4" fillId="0" borderId="8" xfId="3" applyNumberFormat="1" applyFont="1" applyBorder="1" applyAlignment="1" applyProtection="1">
      <alignment horizontal="center"/>
    </xf>
    <xf numFmtId="0" fontId="4" fillId="0" borderId="74" xfId="3" applyFont="1" applyBorder="1" applyAlignment="1" applyProtection="1">
      <alignment horizontal="left" indent="1"/>
    </xf>
    <xf numFmtId="0" fontId="4" fillId="6" borderId="43" xfId="3" applyFont="1" applyFill="1" applyBorder="1" applyAlignment="1" applyProtection="1">
      <alignment horizontal="center"/>
    </xf>
    <xf numFmtId="0" fontId="4" fillId="6" borderId="75" xfId="3" applyFont="1" applyFill="1" applyBorder="1" applyAlignment="1" applyProtection="1">
      <alignment horizontal="center"/>
    </xf>
    <xf numFmtId="0" fontId="4" fillId="0" borderId="75" xfId="3" applyFont="1" applyBorder="1" applyAlignment="1" applyProtection="1">
      <alignment horizontal="center"/>
    </xf>
    <xf numFmtId="0" fontId="4" fillId="0" borderId="5" xfId="3" applyFont="1" applyBorder="1" applyAlignment="1" applyProtection="1">
      <alignment horizontal="center"/>
    </xf>
    <xf numFmtId="0" fontId="4" fillId="0" borderId="43" xfId="3" applyFont="1" applyBorder="1" applyAlignment="1" applyProtection="1">
      <alignment horizontal="center"/>
    </xf>
    <xf numFmtId="0" fontId="4" fillId="0" borderId="47" xfId="3" applyFont="1" applyBorder="1" applyAlignment="1" applyProtection="1">
      <alignment horizontal="center"/>
    </xf>
    <xf numFmtId="1" fontId="4" fillId="0" borderId="43" xfId="3" applyNumberFormat="1" applyFont="1" applyBorder="1" applyAlignment="1" applyProtection="1">
      <alignment horizontal="center"/>
    </xf>
    <xf numFmtId="169" fontId="4" fillId="0" borderId="47" xfId="3" applyNumberFormat="1" applyFont="1" applyBorder="1" applyAlignment="1" applyProtection="1">
      <alignment horizontal="center"/>
    </xf>
    <xf numFmtId="0" fontId="4" fillId="6" borderId="70" xfId="3" applyFont="1" applyFill="1" applyBorder="1" applyAlignment="1" applyProtection="1">
      <alignment horizontal="center"/>
    </xf>
    <xf numFmtId="0" fontId="4" fillId="6" borderId="48" xfId="3" applyFont="1" applyFill="1" applyBorder="1" applyAlignment="1" applyProtection="1">
      <alignment horizontal="center"/>
    </xf>
    <xf numFmtId="0" fontId="4" fillId="0" borderId="48" xfId="3" applyFont="1" applyBorder="1" applyAlignment="1" applyProtection="1">
      <alignment horizontal="center"/>
    </xf>
    <xf numFmtId="0" fontId="4" fillId="0" borderId="15" xfId="3" applyFont="1" applyBorder="1" applyAlignment="1" applyProtection="1">
      <alignment horizontal="centerContinuous"/>
    </xf>
    <xf numFmtId="0" fontId="4" fillId="0" borderId="76" xfId="3" applyFont="1" applyBorder="1" applyAlignment="1" applyProtection="1">
      <alignment horizontal="centerContinuous"/>
    </xf>
    <xf numFmtId="0" fontId="4" fillId="0" borderId="70" xfId="3" applyFont="1" applyBorder="1" applyAlignment="1" applyProtection="1">
      <alignment horizontal="centerContinuous"/>
    </xf>
    <xf numFmtId="1" fontId="4" fillId="0" borderId="70" xfId="3" applyNumberFormat="1" applyFont="1" applyBorder="1" applyAlignment="1" applyProtection="1">
      <alignment horizontal="center"/>
    </xf>
    <xf numFmtId="169" fontId="4" fillId="0" borderId="48" xfId="3" applyNumberFormat="1" applyFont="1" applyBorder="1" applyAlignment="1" applyProtection="1">
      <alignment horizontal="center"/>
    </xf>
    <xf numFmtId="0" fontId="2" fillId="0" borderId="48" xfId="3" applyBorder="1" applyProtection="1"/>
    <xf numFmtId="0" fontId="46" fillId="0" borderId="0" xfId="3" applyFont="1" applyAlignment="1" applyProtection="1">
      <alignment horizontal="center" vertical="center"/>
    </xf>
    <xf numFmtId="0" fontId="84" fillId="0" borderId="0" xfId="3" applyFont="1" applyAlignment="1" applyProtection="1">
      <alignment horizontal="right" vertical="top"/>
    </xf>
    <xf numFmtId="0" fontId="2" fillId="0" borderId="0" xfId="3" applyAlignment="1"/>
    <xf numFmtId="0" fontId="84" fillId="0" borderId="0" xfId="3" applyFont="1" applyAlignment="1" applyProtection="1">
      <alignment vertical="top"/>
    </xf>
    <xf numFmtId="0" fontId="5" fillId="0" borderId="0" xfId="3" applyFont="1" applyBorder="1" applyProtection="1"/>
    <xf numFmtId="0" fontId="2" fillId="0" borderId="0" xfId="3" applyBorder="1" applyProtection="1"/>
    <xf numFmtId="0" fontId="5" fillId="0" borderId="0" xfId="3" applyFont="1" applyAlignment="1" applyProtection="1">
      <alignment horizontal="center"/>
    </xf>
    <xf numFmtId="0" fontId="9" fillId="0" borderId="6" xfId="3" applyFont="1" applyBorder="1" applyProtection="1">
      <protection locked="0"/>
    </xf>
    <xf numFmtId="0" fontId="5" fillId="0" borderId="0" xfId="3" applyFont="1" applyAlignment="1" applyProtection="1"/>
    <xf numFmtId="0" fontId="4" fillId="0" borderId="0" xfId="3" applyFont="1" applyAlignment="1" applyProtection="1">
      <alignment horizontal="center"/>
    </xf>
    <xf numFmtId="0" fontId="4" fillId="0" borderId="0" xfId="3" applyFont="1" applyProtection="1"/>
    <xf numFmtId="0" fontId="2" fillId="0" borderId="0" xfId="3" applyProtection="1">
      <protection locked="0"/>
    </xf>
    <xf numFmtId="0" fontId="46" fillId="0" borderId="0" xfId="3" applyFont="1" applyAlignment="1" applyProtection="1">
      <alignment horizontal="center"/>
    </xf>
    <xf numFmtId="49" fontId="46" fillId="0" borderId="0" xfId="3" applyNumberFormat="1" applyFont="1" applyBorder="1" applyAlignment="1" applyProtection="1">
      <alignment horizontal="center"/>
    </xf>
    <xf numFmtId="0" fontId="2" fillId="0" borderId="0" xfId="3" applyAlignment="1" applyProtection="1">
      <alignment horizontal="left" vertical="center"/>
    </xf>
    <xf numFmtId="0" fontId="3" fillId="0" borderId="0" xfId="3" applyFont="1" applyAlignment="1" applyProtection="1">
      <alignment horizontal="left" vertical="center"/>
    </xf>
    <xf numFmtId="169" fontId="3" fillId="0" borderId="0" xfId="3" applyNumberFormat="1" applyFont="1" applyAlignment="1" applyProtection="1">
      <alignment horizontal="left" vertical="center"/>
    </xf>
    <xf numFmtId="0" fontId="84" fillId="0" borderId="0" xfId="3" applyFont="1" applyAlignment="1" applyProtection="1">
      <alignment horizontal="left" vertical="center"/>
    </xf>
    <xf numFmtId="169" fontId="84" fillId="0" borderId="0" xfId="3" applyNumberFormat="1" applyFont="1" applyAlignment="1" applyProtection="1">
      <alignment horizontal="left" vertical="center"/>
    </xf>
    <xf numFmtId="0" fontId="84" fillId="0" borderId="0" xfId="3" applyFont="1" applyBorder="1" applyAlignment="1" applyProtection="1">
      <alignment horizontal="left" vertical="center"/>
    </xf>
    <xf numFmtId="0" fontId="84" fillId="0" borderId="77" xfId="3" applyFont="1" applyBorder="1" applyAlignment="1" applyProtection="1">
      <alignment horizontal="left" vertical="center"/>
    </xf>
    <xf numFmtId="169" fontId="84" fillId="0" borderId="77" xfId="3" applyNumberFormat="1" applyFont="1" applyBorder="1" applyAlignment="1" applyProtection="1">
      <alignment horizontal="left" vertical="center"/>
    </xf>
    <xf numFmtId="0" fontId="2" fillId="0" borderId="9" xfId="3" applyBorder="1" applyAlignment="1" applyProtection="1">
      <alignment horizontal="center" vertical="center"/>
      <protection locked="0"/>
    </xf>
    <xf numFmtId="169" fontId="3" fillId="0" borderId="22" xfId="3" applyNumberFormat="1" applyFont="1" applyBorder="1" applyAlignment="1" applyProtection="1">
      <alignment horizontal="left"/>
      <protection locked="0"/>
    </xf>
    <xf numFmtId="0" fontId="9" fillId="0" borderId="7" xfId="3" applyFont="1" applyBorder="1" applyProtection="1"/>
    <xf numFmtId="0" fontId="9" fillId="0" borderId="6" xfId="3" applyFont="1" applyBorder="1" applyProtection="1"/>
    <xf numFmtId="0" fontId="9" fillId="0" borderId="6" xfId="3" applyFont="1" applyBorder="1" applyAlignment="1" applyProtection="1">
      <alignment horizontal="center"/>
    </xf>
    <xf numFmtId="0" fontId="3" fillId="0" borderId="6" xfId="3" applyFont="1" applyBorder="1" applyProtection="1"/>
    <xf numFmtId="169" fontId="3" fillId="0" borderId="22" xfId="3" applyNumberFormat="1" applyFont="1" applyBorder="1" applyProtection="1"/>
    <xf numFmtId="0" fontId="22" fillId="0" borderId="0" xfId="3" applyFont="1" applyProtection="1"/>
    <xf numFmtId="169" fontId="74" fillId="0" borderId="0" xfId="3" applyNumberFormat="1" applyFont="1" applyProtection="1"/>
    <xf numFmtId="0" fontId="2" fillId="0" borderId="0" xfId="3" applyBorder="1" applyAlignment="1" applyProtection="1">
      <alignment horizontal="centerContinuous"/>
    </xf>
    <xf numFmtId="0" fontId="3" fillId="0" borderId="0" xfId="3" applyFont="1" applyBorder="1" applyAlignment="1" applyProtection="1">
      <alignment horizontal="centerContinuous"/>
    </xf>
    <xf numFmtId="0" fontId="2" fillId="0" borderId="0" xfId="3" applyAlignment="1" applyProtection="1">
      <alignment horizontal="left"/>
    </xf>
    <xf numFmtId="0" fontId="9" fillId="0" borderId="0" xfId="3" applyFont="1" applyAlignment="1" applyProtection="1">
      <alignment horizontal="left"/>
    </xf>
    <xf numFmtId="169" fontId="3" fillId="0" borderId="0" xfId="3" applyNumberFormat="1" applyFont="1" applyAlignment="1" applyProtection="1">
      <alignment horizontal="left"/>
    </xf>
    <xf numFmtId="0" fontId="2" fillId="0" borderId="0" xfId="3" applyBorder="1" applyAlignment="1" applyProtection="1">
      <alignment horizontal="center"/>
    </xf>
    <xf numFmtId="0" fontId="2" fillId="0" borderId="0" xfId="3" applyFont="1" applyAlignment="1" applyProtection="1">
      <alignment horizontal="left"/>
    </xf>
    <xf numFmtId="0" fontId="25" fillId="0" borderId="0" xfId="3" applyFont="1" applyBorder="1" applyAlignment="1" applyProtection="1">
      <alignment horizontal="left"/>
    </xf>
    <xf numFmtId="0" fontId="20" fillId="0" borderId="0" xfId="3" applyFont="1" applyBorder="1" applyAlignment="1" applyProtection="1">
      <alignment horizontal="left"/>
    </xf>
    <xf numFmtId="169" fontId="28" fillId="0" borderId="0" xfId="3" applyNumberFormat="1" applyFont="1" applyBorder="1" applyAlignment="1" applyProtection="1">
      <alignment horizontal="left"/>
    </xf>
    <xf numFmtId="169" fontId="4" fillId="0" borderId="0" xfId="3" applyNumberFormat="1" applyFont="1" applyProtection="1"/>
    <xf numFmtId="0" fontId="2" fillId="0" borderId="0" xfId="3" applyBorder="1" applyAlignment="1" applyProtection="1"/>
    <xf numFmtId="169" fontId="2" fillId="0" borderId="0" xfId="3" applyNumberFormat="1" applyBorder="1" applyProtection="1"/>
    <xf numFmtId="0" fontId="2" fillId="0" borderId="9" xfId="3" applyBorder="1" applyProtection="1"/>
    <xf numFmtId="0" fontId="2" fillId="0" borderId="9" xfId="3" applyBorder="1" applyAlignment="1" applyProtection="1">
      <alignment horizontal="center"/>
    </xf>
    <xf numFmtId="169" fontId="2" fillId="0" borderId="9" xfId="3" applyNumberFormat="1" applyBorder="1" applyProtection="1"/>
    <xf numFmtId="0" fontId="2" fillId="0" borderId="15" xfId="3" applyBorder="1" applyProtection="1"/>
    <xf numFmtId="0" fontId="2" fillId="0" borderId="15" xfId="3" applyBorder="1" applyAlignment="1" applyProtection="1">
      <alignment horizontal="center"/>
    </xf>
    <xf numFmtId="169" fontId="2" fillId="0" borderId="15" xfId="3" applyNumberFormat="1" applyBorder="1" applyProtection="1"/>
    <xf numFmtId="169" fontId="5" fillId="0" borderId="0" xfId="3" applyNumberFormat="1" applyFont="1" applyBorder="1" applyProtection="1"/>
    <xf numFmtId="0" fontId="5" fillId="0" borderId="0" xfId="3" applyFont="1" applyAlignment="1" applyProtection="1">
      <alignment vertical="center" textRotation="180"/>
    </xf>
    <xf numFmtId="0" fontId="4" fillId="0" borderId="0" xfId="3" applyFont="1" applyAlignment="1" applyProtection="1">
      <alignment horizontal="right" vertical="center" textRotation="180"/>
    </xf>
    <xf numFmtId="0" fontId="4" fillId="0" borderId="0" xfId="3" applyFont="1" applyAlignment="1" applyProtection="1">
      <alignment horizontal="center" vertical="top" textRotation="180"/>
    </xf>
    <xf numFmtId="0" fontId="2" fillId="0" borderId="0" xfId="3" applyFill="1" applyBorder="1" applyProtection="1"/>
    <xf numFmtId="0" fontId="2" fillId="0" borderId="77" xfId="3" applyBorder="1" applyProtection="1"/>
    <xf numFmtId="0" fontId="84" fillId="0" borderId="77" xfId="3" applyFont="1" applyBorder="1" applyProtection="1"/>
    <xf numFmtId="0" fontId="2" fillId="0" borderId="0" xfId="3" applyFill="1" applyBorder="1" applyAlignment="1" applyProtection="1">
      <alignment horizontal="center"/>
    </xf>
    <xf numFmtId="0" fontId="2" fillId="11" borderId="62" xfId="3" applyFill="1" applyBorder="1" applyProtection="1"/>
    <xf numFmtId="0" fontId="2" fillId="11" borderId="9" xfId="3" applyFill="1" applyBorder="1" applyProtection="1"/>
    <xf numFmtId="0" fontId="2" fillId="11" borderId="9" xfId="3" applyFill="1" applyBorder="1" applyAlignment="1" applyProtection="1">
      <alignment horizontal="center"/>
    </xf>
    <xf numFmtId="0" fontId="2" fillId="11" borderId="53" xfId="3" applyFill="1" applyBorder="1" applyProtection="1"/>
    <xf numFmtId="0" fontId="86" fillId="0" borderId="0" xfId="3" applyFont="1" applyBorder="1" applyAlignment="1" applyProtection="1">
      <alignment horizontal="right" vertical="top" textRotation="180"/>
    </xf>
    <xf numFmtId="0" fontId="2" fillId="11" borderId="43" xfId="3" applyFill="1" applyBorder="1" applyAlignment="1" applyProtection="1">
      <alignment horizontal="center"/>
    </xf>
    <xf numFmtId="0" fontId="2" fillId="11" borderId="0" xfId="3" applyFill="1" applyBorder="1" applyAlignment="1" applyProtection="1">
      <alignment horizontal="center"/>
    </xf>
    <xf numFmtId="0" fontId="2" fillId="11" borderId="0" xfId="3" applyFill="1" applyBorder="1" applyProtection="1"/>
    <xf numFmtId="0" fontId="9" fillId="11" borderId="0" xfId="3" applyFont="1" applyFill="1" applyBorder="1" applyAlignment="1" applyProtection="1">
      <alignment horizontal="left"/>
    </xf>
    <xf numFmtId="0" fontId="3" fillId="11" borderId="0" xfId="3" applyFont="1" applyFill="1" applyBorder="1" applyProtection="1"/>
    <xf numFmtId="0" fontId="2" fillId="11" borderId="6" xfId="3" applyFill="1" applyBorder="1" applyAlignment="1" applyProtection="1">
      <alignment horizontal="center"/>
    </xf>
    <xf numFmtId="0" fontId="3" fillId="11" borderId="5" xfId="3" applyFont="1" applyFill="1" applyBorder="1" applyProtection="1"/>
    <xf numFmtId="0" fontId="3" fillId="11" borderId="0" xfId="3" applyFont="1" applyFill="1" applyBorder="1" applyAlignment="1" applyProtection="1">
      <alignment horizontal="left"/>
    </xf>
    <xf numFmtId="14" fontId="2" fillId="11" borderId="0" xfId="3" applyNumberFormat="1" applyFill="1" applyBorder="1" applyProtection="1"/>
    <xf numFmtId="14" fontId="2" fillId="11" borderId="9" xfId="3" applyNumberFormat="1" applyFill="1" applyBorder="1" applyAlignment="1" applyProtection="1">
      <alignment horizontal="center"/>
    </xf>
    <xf numFmtId="0" fontId="2" fillId="11" borderId="70" xfId="3" applyFill="1" applyBorder="1" applyProtection="1"/>
    <xf numFmtId="0" fontId="2" fillId="11" borderId="15" xfId="3" applyFill="1" applyBorder="1" applyProtection="1"/>
    <xf numFmtId="0" fontId="2" fillId="11" borderId="15" xfId="3" applyFill="1" applyBorder="1" applyAlignment="1" applyProtection="1">
      <alignment horizontal="center"/>
    </xf>
    <xf numFmtId="0" fontId="14" fillId="11" borderId="69" xfId="3" applyFont="1" applyFill="1" applyBorder="1" applyProtection="1"/>
    <xf numFmtId="0" fontId="2" fillId="0" borderId="0" xfId="3" applyFont="1" applyBorder="1" applyAlignment="1" applyProtection="1">
      <alignment horizontal="left"/>
    </xf>
    <xf numFmtId="0" fontId="5" fillId="0" borderId="15" xfId="3" applyFont="1" applyBorder="1" applyProtection="1"/>
    <xf numFmtId="0" fontId="4" fillId="0" borderId="15" xfId="3" applyFont="1" applyBorder="1" applyAlignment="1" applyProtection="1">
      <alignment horizontal="left"/>
    </xf>
    <xf numFmtId="0" fontId="2" fillId="0" borderId="0" xfId="3" applyBorder="1" applyAlignment="1" applyProtection="1">
      <alignment horizontal="left"/>
    </xf>
    <xf numFmtId="0" fontId="4" fillId="0" borderId="15" xfId="3" applyFont="1" applyBorder="1" applyProtection="1"/>
    <xf numFmtId="0" fontId="4" fillId="0" borderId="15" xfId="3" quotePrefix="1" applyFont="1" applyBorder="1" applyAlignment="1" applyProtection="1">
      <alignment horizontal="left"/>
    </xf>
    <xf numFmtId="8" fontId="2" fillId="0" borderId="0" xfId="3" applyNumberFormat="1" applyAlignment="1" applyProtection="1">
      <alignment horizontal="left"/>
    </xf>
    <xf numFmtId="0" fontId="9" fillId="0" borderId="0" xfId="3" applyFont="1" applyFill="1" applyBorder="1" applyProtection="1"/>
    <xf numFmtId="0" fontId="9" fillId="0" borderId="15" xfId="3" applyFont="1" applyBorder="1" applyProtection="1"/>
    <xf numFmtId="0" fontId="9" fillId="0" borderId="15" xfId="3" applyFont="1" applyBorder="1" applyAlignment="1" applyProtection="1">
      <alignment horizontal="center"/>
    </xf>
    <xf numFmtId="0" fontId="2" fillId="0" borderId="0" xfId="3" applyFill="1" applyBorder="1" applyAlignment="1" applyProtection="1"/>
    <xf numFmtId="0" fontId="2" fillId="0" borderId="0" xfId="3" applyAlignment="1" applyProtection="1"/>
    <xf numFmtId="0" fontId="2" fillId="0" borderId="9" xfId="3" applyBorder="1" applyProtection="1">
      <protection locked="0"/>
    </xf>
    <xf numFmtId="0" fontId="3" fillId="0" borderId="0" xfId="3" applyFont="1" applyBorder="1" applyAlignment="1" applyProtection="1">
      <alignment horizontal="left"/>
    </xf>
    <xf numFmtId="0" fontId="3" fillId="0" borderId="0" xfId="3" applyFont="1" applyBorder="1" applyAlignment="1" applyProtection="1">
      <alignment horizontal="left" indent="1"/>
    </xf>
    <xf numFmtId="0" fontId="2" fillId="0" borderId="22" xfId="3" applyBorder="1" applyAlignment="1" applyProtection="1">
      <alignment horizontal="center" vertical="center"/>
      <protection locked="0"/>
    </xf>
    <xf numFmtId="0" fontId="2" fillId="0" borderId="0" xfId="3" applyBorder="1" applyAlignment="1" applyProtection="1">
      <alignment horizontal="left" indent="1"/>
    </xf>
    <xf numFmtId="0" fontId="4" fillId="0" borderId="0" xfId="3" applyFont="1" applyBorder="1" applyProtection="1"/>
    <xf numFmtId="0" fontId="5" fillId="0" borderId="0" xfId="3" applyFont="1" applyFill="1" applyBorder="1" applyAlignment="1" applyProtection="1">
      <alignment horizontal="centerContinuous"/>
    </xf>
    <xf numFmtId="0" fontId="14" fillId="0" borderId="0" xfId="3" applyFont="1" applyBorder="1" applyAlignment="1" applyProtection="1">
      <alignment horizontal="center" vertical="center"/>
    </xf>
    <xf numFmtId="0" fontId="14" fillId="0" borderId="0" xfId="3" applyFont="1" applyAlignment="1" applyProtection="1">
      <alignment horizontal="center" vertical="center"/>
    </xf>
    <xf numFmtId="166" fontId="5" fillId="0" borderId="0" xfId="3" applyNumberFormat="1" applyFont="1" applyBorder="1" applyAlignment="1" applyProtection="1">
      <alignment horizontal="center" vertical="top"/>
    </xf>
    <xf numFmtId="165" fontId="14" fillId="0" borderId="0" xfId="3" applyNumberFormat="1" applyFont="1" applyBorder="1" applyAlignment="1" applyProtection="1">
      <alignment horizontal="center" vertical="center"/>
    </xf>
    <xf numFmtId="49" fontId="5" fillId="0" borderId="0" xfId="3" applyNumberFormat="1" applyFont="1" applyBorder="1" applyAlignment="1" applyProtection="1">
      <alignment horizontal="center" vertical="top"/>
    </xf>
    <xf numFmtId="0" fontId="46" fillId="0" borderId="0" xfId="3" applyFont="1" applyAlignment="1" applyProtection="1">
      <alignment horizontal="left"/>
    </xf>
    <xf numFmtId="0" fontId="2" fillId="0" borderId="5" xfId="3" applyFill="1" applyBorder="1" applyProtection="1"/>
    <xf numFmtId="0" fontId="2" fillId="11" borderId="43" xfId="3" applyFill="1" applyBorder="1" applyProtection="1"/>
    <xf numFmtId="0" fontId="2" fillId="11" borderId="78" xfId="3" applyFill="1" applyBorder="1" applyAlignment="1" applyProtection="1">
      <alignment horizontal="center"/>
    </xf>
    <xf numFmtId="14" fontId="2" fillId="11" borderId="78" xfId="3" applyNumberFormat="1" applyFill="1" applyBorder="1" applyAlignment="1" applyProtection="1">
      <alignment horizontal="center"/>
    </xf>
    <xf numFmtId="0" fontId="4" fillId="11" borderId="69" xfId="3" applyFont="1" applyFill="1" applyBorder="1" applyProtection="1"/>
    <xf numFmtId="0" fontId="2" fillId="0" borderId="9" xfId="3" applyBorder="1" applyAlignment="1" applyProtection="1">
      <alignment horizontal="left"/>
    </xf>
    <xf numFmtId="0" fontId="4" fillId="0" borderId="0" xfId="3" quotePrefix="1" applyFont="1" applyBorder="1" applyAlignment="1" applyProtection="1">
      <alignment horizontal="left"/>
    </xf>
    <xf numFmtId="170" fontId="2" fillId="0" borderId="9" xfId="3" applyNumberFormat="1" applyBorder="1" applyAlignment="1" applyProtection="1">
      <alignment horizontal="centerContinuous"/>
    </xf>
    <xf numFmtId="0" fontId="2" fillId="0" borderId="9" xfId="3" applyBorder="1" applyAlignment="1" applyProtection="1"/>
    <xf numFmtId="0" fontId="9" fillId="0" borderId="0" xfId="3" applyFont="1" applyBorder="1" applyAlignment="1" applyProtection="1">
      <alignment horizontal="center"/>
    </xf>
    <xf numFmtId="0" fontId="9" fillId="0" borderId="0" xfId="3" applyFont="1" applyBorder="1" applyProtection="1"/>
    <xf numFmtId="0" fontId="5" fillId="0" borderId="0" xfId="3" applyFont="1" applyBorder="1" applyAlignment="1" applyProtection="1">
      <alignment horizontal="center"/>
    </xf>
    <xf numFmtId="0" fontId="2" fillId="0" borderId="0" xfId="3" applyFont="1" applyBorder="1" applyAlignment="1" applyProtection="1">
      <alignment vertical="center"/>
    </xf>
    <xf numFmtId="0" fontId="5" fillId="0" borderId="9" xfId="3" applyFont="1" applyBorder="1" applyProtection="1"/>
    <xf numFmtId="0" fontId="2" fillId="0" borderId="78" xfId="3" applyBorder="1" applyProtection="1">
      <protection locked="0"/>
    </xf>
    <xf numFmtId="0" fontId="3" fillId="0" borderId="0" xfId="3" applyFont="1" applyAlignment="1" applyProtection="1">
      <alignment horizontal="left" indent="1"/>
    </xf>
    <xf numFmtId="0" fontId="2" fillId="0" borderId="22" xfId="3" applyBorder="1" applyAlignment="1" applyProtection="1">
      <alignment horizontal="center"/>
      <protection locked="0"/>
    </xf>
    <xf numFmtId="0" fontId="3" fillId="0" borderId="0" xfId="3" applyFont="1" applyAlignment="1" applyProtection="1">
      <alignment horizontal="left" vertical="center" indent="1"/>
    </xf>
    <xf numFmtId="166" fontId="5" fillId="0" borderId="0" xfId="3" applyNumberFormat="1" applyFont="1" applyBorder="1" applyAlignment="1" applyProtection="1">
      <alignment horizontal="center" vertical="center"/>
    </xf>
    <xf numFmtId="49" fontId="5" fillId="0" borderId="0" xfId="3" applyNumberFormat="1" applyFont="1" applyBorder="1" applyAlignment="1" applyProtection="1">
      <alignment horizontal="center" vertical="center"/>
    </xf>
    <xf numFmtId="0" fontId="84" fillId="0" borderId="0" xfId="3" applyFont="1" applyBorder="1" applyProtection="1"/>
    <xf numFmtId="0" fontId="3" fillId="0" borderId="0" xfId="3" applyFont="1" applyAlignment="1" applyProtection="1">
      <alignment horizontal="left" vertical="center" indent="2"/>
    </xf>
    <xf numFmtId="0" fontId="84" fillId="0" borderId="0" xfId="3" applyFont="1" applyAlignment="1" applyProtection="1">
      <alignment horizontal="left"/>
    </xf>
    <xf numFmtId="0" fontId="3" fillId="0" borderId="77" xfId="3" applyFont="1" applyBorder="1" applyProtection="1"/>
    <xf numFmtId="49" fontId="2" fillId="0" borderId="0" xfId="3" applyNumberFormat="1" applyFont="1" applyAlignment="1" applyProtection="1">
      <protection locked="0"/>
    </xf>
    <xf numFmtId="49" fontId="2" fillId="0" borderId="0" xfId="3" applyNumberFormat="1" applyProtection="1">
      <protection locked="0"/>
    </xf>
    <xf numFmtId="49" fontId="25" fillId="0" borderId="0" xfId="3" applyNumberFormat="1" applyFont="1" applyBorder="1" applyAlignment="1" applyProtection="1">
      <alignment horizontal="left"/>
      <protection locked="0"/>
    </xf>
    <xf numFmtId="0" fontId="2" fillId="0" borderId="0" xfId="3" applyBorder="1" applyProtection="1">
      <protection locked="0"/>
    </xf>
    <xf numFmtId="0" fontId="23" fillId="0" borderId="0" xfId="3" applyFont="1" applyBorder="1" applyAlignment="1" applyProtection="1">
      <alignment horizontal="center"/>
    </xf>
    <xf numFmtId="49" fontId="14" fillId="0" borderId="0" xfId="3" applyNumberFormat="1" applyFont="1" applyAlignment="1" applyProtection="1">
      <alignment horizontal="center" vertical="center"/>
    </xf>
    <xf numFmtId="166" fontId="14" fillId="0" borderId="0" xfId="3" applyNumberFormat="1" applyFont="1" applyBorder="1" applyAlignment="1" applyProtection="1">
      <alignment horizontal="center" vertical="center"/>
    </xf>
    <xf numFmtId="49" fontId="14" fillId="0" borderId="0" xfId="3" applyNumberFormat="1" applyFont="1" applyBorder="1" applyAlignment="1" applyProtection="1">
      <alignment horizontal="center" vertical="center"/>
    </xf>
    <xf numFmtId="0" fontId="84" fillId="0" borderId="77" xfId="3" applyFont="1" applyBorder="1" applyAlignment="1" applyProtection="1">
      <alignment horizontal="left"/>
    </xf>
    <xf numFmtId="0" fontId="2" fillId="0" borderId="0" xfId="3" applyFont="1" applyAlignment="1" applyProtection="1"/>
    <xf numFmtId="0" fontId="5" fillId="0" borderId="0" xfId="3" applyFont="1" applyBorder="1" applyAlignment="1" applyProtection="1">
      <alignment horizontal="left"/>
    </xf>
    <xf numFmtId="0" fontId="47" fillId="0" borderId="0" xfId="3" applyFont="1" applyBorder="1" applyProtection="1"/>
    <xf numFmtId="0" fontId="47" fillId="0" borderId="0" xfId="3" applyFont="1" applyBorder="1" applyAlignment="1" applyProtection="1">
      <alignment horizontal="left"/>
    </xf>
    <xf numFmtId="0" fontId="23" fillId="0" borderId="0" xfId="3" applyFont="1" applyBorder="1" applyAlignment="1" applyProtection="1">
      <alignment horizontal="left"/>
    </xf>
    <xf numFmtId="171" fontId="5" fillId="0" borderId="0" xfId="3" applyNumberFormat="1" applyFont="1" applyAlignment="1" applyProtection="1">
      <alignment horizontal="center" vertical="center"/>
    </xf>
    <xf numFmtId="0" fontId="14" fillId="0" borderId="8" xfId="0" applyFont="1" applyBorder="1" applyAlignment="1" applyProtection="1">
      <alignment horizontal="center" vertical="center" wrapText="1"/>
    </xf>
    <xf numFmtId="0" fontId="0" fillId="0" borderId="0" xfId="0" applyBorder="1" applyAlignment="1">
      <alignment horizontal="left" vertical="top"/>
    </xf>
    <xf numFmtId="0" fontId="49" fillId="0" borderId="0" xfId="0" applyFont="1" applyAlignment="1">
      <alignment horizontal="left" vertical="center"/>
    </xf>
    <xf numFmtId="0" fontId="2" fillId="0" borderId="0" xfId="0" applyFont="1" applyBorder="1" applyAlignment="1" applyProtection="1">
      <alignment horizontal="left" vertical="center" indent="1"/>
    </xf>
    <xf numFmtId="0" fontId="3" fillId="0" borderId="0" xfId="0" applyFont="1" applyAlignment="1">
      <alignment horizontal="left" wrapText="1"/>
    </xf>
    <xf numFmtId="171" fontId="2" fillId="0" borderId="0" xfId="0" applyNumberFormat="1" applyFont="1" applyBorder="1" applyAlignment="1" applyProtection="1">
      <alignment horizontal="center" vertical="center"/>
    </xf>
    <xf numFmtId="0" fontId="2" fillId="0" borderId="0" xfId="0" applyFont="1" applyBorder="1" applyProtection="1"/>
    <xf numFmtId="0" fontId="0" fillId="0" borderId="0" xfId="0" applyBorder="1" applyAlignment="1">
      <alignment horizontal="center" vertical="top"/>
    </xf>
    <xf numFmtId="0" fontId="32" fillId="0" borderId="0" xfId="0" applyFont="1" applyBorder="1" applyAlignment="1">
      <alignment horizontal="left" vertical="top" wrapText="1"/>
    </xf>
    <xf numFmtId="0" fontId="10" fillId="0" borderId="0" xfId="0" applyFont="1" applyBorder="1" applyAlignment="1">
      <alignment horizontal="center" vertical="top"/>
    </xf>
    <xf numFmtId="0" fontId="9" fillId="0" borderId="0" xfId="0" applyFont="1" applyBorder="1" applyAlignment="1" applyProtection="1">
      <alignment horizontal="left" vertical="top"/>
      <protection locked="0"/>
    </xf>
    <xf numFmtId="0" fontId="2" fillId="0" borderId="0" xfId="3" applyFont="1" applyAlignment="1">
      <alignment horizontal="left" vertical="center"/>
    </xf>
    <xf numFmtId="0" fontId="3" fillId="0" borderId="0" xfId="0" applyFont="1" applyAlignment="1">
      <alignment horizontal="left"/>
    </xf>
    <xf numFmtId="0" fontId="3" fillId="0" borderId="0" xfId="0" applyFont="1" applyBorder="1" applyAlignment="1">
      <alignment horizontal="left" indent="1"/>
    </xf>
    <xf numFmtId="49" fontId="37" fillId="0" borderId="0" xfId="0" applyNumberFormat="1" applyFont="1" applyAlignment="1">
      <alignment horizontal="center" vertical="top"/>
    </xf>
    <xf numFmtId="0" fontId="10" fillId="0" borderId="0" xfId="0" applyFont="1" applyBorder="1" applyAlignment="1">
      <alignment horizontal="left" vertical="top" wrapText="1"/>
    </xf>
    <xf numFmtId="0" fontId="2" fillId="0" borderId="0" xfId="3"/>
    <xf numFmtId="0" fontId="47" fillId="0" borderId="0" xfId="3" applyFont="1" applyBorder="1" applyAlignment="1" applyProtection="1">
      <alignment horizontal="left" vertical="center"/>
    </xf>
    <xf numFmtId="0" fontId="49" fillId="0" borderId="0" xfId="3" applyFont="1" applyAlignment="1">
      <alignment horizontal="left" vertical="center"/>
    </xf>
    <xf numFmtId="0" fontId="4" fillId="0" borderId="0" xfId="3" applyFont="1" applyBorder="1" applyAlignment="1" applyProtection="1">
      <alignment horizontal="left" vertical="center"/>
    </xf>
    <xf numFmtId="0" fontId="2" fillId="0" borderId="0" xfId="3" applyFont="1" applyBorder="1" applyAlignment="1" applyProtection="1">
      <alignment horizontal="right" vertical="center"/>
    </xf>
    <xf numFmtId="0" fontId="2" fillId="0" borderId="0" xfId="3" applyFont="1" applyBorder="1" applyAlignment="1" applyProtection="1">
      <alignment horizontal="center" vertical="center"/>
    </xf>
    <xf numFmtId="0" fontId="3" fillId="0" borderId="0" xfId="3" applyFont="1" applyBorder="1" applyAlignment="1">
      <alignment horizontal="left" indent="1"/>
    </xf>
    <xf numFmtId="0" fontId="9" fillId="0" borderId="0" xfId="3" applyFont="1" applyBorder="1"/>
    <xf numFmtId="164" fontId="4" fillId="0" borderId="0" xfId="3" applyNumberFormat="1" applyFont="1" applyBorder="1" applyAlignment="1" applyProtection="1">
      <alignment vertical="center"/>
    </xf>
    <xf numFmtId="0" fontId="2" fillId="0" borderId="0" xfId="3" applyBorder="1"/>
    <xf numFmtId="164" fontId="4" fillId="0" borderId="0" xfId="3" applyNumberFormat="1" applyFont="1" applyBorder="1" applyAlignment="1" applyProtection="1">
      <alignment horizontal="right" vertical="center"/>
    </xf>
    <xf numFmtId="0" fontId="25" fillId="0" borderId="0" xfId="3" applyFont="1" applyBorder="1"/>
    <xf numFmtId="0" fontId="9" fillId="0" borderId="0" xfId="3" applyFont="1" applyBorder="1" applyAlignment="1" applyProtection="1">
      <alignment horizontal="left" vertical="top"/>
    </xf>
    <xf numFmtId="171" fontId="2" fillId="0" borderId="0" xfId="3" applyNumberFormat="1" applyFont="1" applyBorder="1" applyAlignment="1" applyProtection="1">
      <alignment horizontal="center" vertical="center"/>
    </xf>
    <xf numFmtId="0" fontId="10" fillId="0" borderId="0" xfId="3" applyFont="1" applyBorder="1"/>
    <xf numFmtId="0" fontId="10" fillId="0" borderId="0" xfId="3" applyFont="1" applyBorder="1" applyAlignment="1">
      <alignment horizontal="center"/>
    </xf>
    <xf numFmtId="0" fontId="2" fillId="0" borderId="0" xfId="3" applyFont="1" applyBorder="1" applyProtection="1"/>
    <xf numFmtId="0" fontId="2" fillId="0" borderId="0" xfId="3" applyFont="1" applyBorder="1" applyProtection="1">
      <protection locked="0"/>
    </xf>
    <xf numFmtId="0" fontId="2" fillId="0" borderId="0" xfId="3" applyBorder="1" applyAlignment="1">
      <alignment horizontal="center" vertical="center"/>
    </xf>
    <xf numFmtId="164" fontId="3" fillId="0" borderId="0" xfId="3" applyNumberFormat="1" applyFont="1" applyBorder="1"/>
    <xf numFmtId="0" fontId="10" fillId="0" borderId="15" xfId="3" applyFont="1" applyBorder="1" applyAlignment="1">
      <alignment horizontal="center"/>
    </xf>
    <xf numFmtId="0" fontId="10" fillId="0" borderId="16" xfId="3" applyFont="1" applyBorder="1" applyAlignment="1" applyProtection="1">
      <alignment horizontal="center" vertical="top"/>
    </xf>
    <xf numFmtId="14" fontId="2" fillId="0" borderId="104" xfId="0" applyNumberFormat="1" applyFont="1" applyBorder="1" applyAlignment="1" applyProtection="1">
      <alignment vertical="center"/>
      <protection locked="0"/>
    </xf>
    <xf numFmtId="38" fontId="9" fillId="2" borderId="30" xfId="0" applyNumberFormat="1" applyFont="1" applyFill="1" applyBorder="1" applyAlignment="1" applyProtection="1">
      <alignment horizontal="right" vertical="center"/>
    </xf>
    <xf numFmtId="38" fontId="9" fillId="0" borderId="2" xfId="0" applyNumberFormat="1" applyFont="1" applyBorder="1" applyAlignment="1" applyProtection="1">
      <alignment horizontal="right" vertical="center"/>
      <protection locked="0"/>
    </xf>
    <xf numFmtId="38" fontId="9" fillId="3" borderId="0" xfId="0" applyNumberFormat="1" applyFont="1" applyFill="1" applyBorder="1" applyAlignment="1" applyProtection="1">
      <alignment horizontal="right" vertical="center"/>
    </xf>
    <xf numFmtId="38" fontId="9" fillId="3" borderId="18" xfId="0" applyNumberFormat="1" applyFont="1" applyFill="1" applyBorder="1" applyAlignment="1" applyProtection="1">
      <alignment horizontal="right" vertical="center"/>
    </xf>
    <xf numFmtId="0" fontId="9" fillId="0" borderId="2" xfId="9" applyFont="1" applyFill="1" applyBorder="1" applyAlignment="1" applyProtection="1">
      <alignment horizontal="right" vertical="top"/>
      <protection locked="0"/>
    </xf>
    <xf numFmtId="38" fontId="9" fillId="7" borderId="2" xfId="9" applyNumberFormat="1" applyFont="1" applyFill="1" applyBorder="1" applyAlignment="1" applyProtection="1">
      <alignment horizontal="right"/>
    </xf>
    <xf numFmtId="3" fontId="9" fillId="0" borderId="2" xfId="9" applyNumberFormat="1" applyFont="1" applyFill="1" applyBorder="1" applyAlignment="1" applyProtection="1">
      <alignment horizontal="right" vertical="center"/>
      <protection locked="0"/>
    </xf>
    <xf numFmtId="0" fontId="9" fillId="0" borderId="2" xfId="0" applyFont="1" applyFill="1" applyBorder="1" applyAlignment="1" applyProtection="1">
      <alignment horizontal="right"/>
      <protection locked="0"/>
    </xf>
    <xf numFmtId="14" fontId="9" fillId="0" borderId="0" xfId="0" applyNumberFormat="1" applyFont="1" applyBorder="1" applyAlignment="1" applyProtection="1">
      <alignment horizontal="center" vertical="center"/>
    </xf>
    <xf numFmtId="0" fontId="13" fillId="0" borderId="0" xfId="0" applyFont="1" applyBorder="1" applyAlignment="1" applyProtection="1">
      <alignment horizontal="left" vertical="top"/>
    </xf>
    <xf numFmtId="164" fontId="15" fillId="0" borderId="0" xfId="0" applyNumberFormat="1" applyFont="1" applyBorder="1" applyAlignment="1" applyProtection="1">
      <alignment horizontal="center" vertical="center"/>
    </xf>
    <xf numFmtId="0" fontId="14" fillId="0" borderId="0" xfId="0" applyFont="1" applyBorder="1" applyAlignment="1" applyProtection="1">
      <alignment horizontal="center"/>
    </xf>
    <xf numFmtId="0" fontId="95" fillId="12" borderId="105" xfId="0" applyFont="1" applyFill="1" applyBorder="1" applyAlignment="1">
      <alignment horizontal="center" vertical="center"/>
    </xf>
    <xf numFmtId="0" fontId="95" fillId="12" borderId="106" xfId="0" applyFont="1" applyFill="1" applyBorder="1" applyAlignment="1">
      <alignment horizontal="center" vertical="center"/>
    </xf>
    <xf numFmtId="0" fontId="96" fillId="13" borderId="107" xfId="0" applyFont="1" applyFill="1" applyBorder="1" applyAlignment="1">
      <alignment horizontal="left" vertical="center"/>
    </xf>
    <xf numFmtId="0" fontId="97" fillId="14" borderId="107" xfId="0" applyFont="1" applyFill="1" applyBorder="1" applyAlignment="1">
      <alignment horizontal="left" vertical="center"/>
    </xf>
    <xf numFmtId="0" fontId="96" fillId="13" borderId="108" xfId="0" applyFont="1" applyFill="1" applyBorder="1" applyAlignment="1">
      <alignment horizontal="left" vertical="center"/>
    </xf>
    <xf numFmtId="1" fontId="9" fillId="0" borderId="0" xfId="0" applyNumberFormat="1" applyFont="1" applyBorder="1" applyAlignment="1" applyProtection="1">
      <alignment horizontal="center" vertical="center"/>
    </xf>
    <xf numFmtId="1" fontId="9" fillId="0" borderId="0" xfId="3" applyNumberFormat="1" applyFont="1" applyBorder="1" applyAlignment="1" applyProtection="1">
      <alignment horizontal="center" vertical="center"/>
    </xf>
    <xf numFmtId="0" fontId="9" fillId="0" borderId="21" xfId="0" applyNumberFormat="1" applyFont="1" applyBorder="1" applyAlignment="1">
      <alignment horizontal="left" vertical="center" wrapText="1" indent="1"/>
    </xf>
    <xf numFmtId="0" fontId="9" fillId="0" borderId="21" xfId="0" applyFont="1" applyBorder="1" applyAlignment="1">
      <alignment horizontal="left" vertical="top" wrapText="1" indent="1"/>
    </xf>
    <xf numFmtId="40" fontId="3" fillId="0" borderId="9" xfId="10" applyNumberFormat="1" applyFont="1" applyFill="1" applyBorder="1" applyAlignment="1" applyProtection="1">
      <alignment horizontal="right"/>
      <protection locked="0"/>
    </xf>
    <xf numFmtId="0" fontId="14" fillId="7" borderId="0" xfId="0" applyFont="1" applyFill="1" applyBorder="1" applyAlignment="1"/>
    <xf numFmtId="0" fontId="14" fillId="7" borderId="19" xfId="0" applyFont="1" applyFill="1" applyBorder="1" applyAlignment="1">
      <alignment vertical="center"/>
    </xf>
    <xf numFmtId="0" fontId="4" fillId="0" borderId="0" xfId="0" applyFont="1" applyBorder="1" applyAlignment="1" applyProtection="1">
      <alignment vertical="center"/>
    </xf>
    <xf numFmtId="49" fontId="4" fillId="0" borderId="2" xfId="0" applyNumberFormat="1" applyFont="1" applyFill="1" applyBorder="1" applyAlignment="1" applyProtection="1">
      <alignment horizontal="center" vertical="center" wrapText="1"/>
    </xf>
    <xf numFmtId="0" fontId="14" fillId="0" borderId="0" xfId="0" applyFont="1" applyBorder="1"/>
    <xf numFmtId="0" fontId="2" fillId="0" borderId="0" xfId="3" applyAlignment="1">
      <alignment vertical="center"/>
    </xf>
    <xf numFmtId="0" fontId="4" fillId="0" borderId="22" xfId="3" applyFont="1" applyBorder="1" applyAlignment="1">
      <alignment horizontal="center" vertical="center" wrapText="1"/>
    </xf>
    <xf numFmtId="0" fontId="14" fillId="0" borderId="22" xfId="3" applyFont="1" applyBorder="1" applyAlignment="1">
      <alignment horizontal="left" vertical="center" wrapText="1" indent="1"/>
    </xf>
    <xf numFmtId="38" fontId="9" fillId="2" borderId="22" xfId="3" applyNumberFormat="1" applyFont="1" applyFill="1" applyBorder="1" applyAlignment="1">
      <alignment horizontal="right" vertical="center"/>
    </xf>
    <xf numFmtId="0" fontId="2" fillId="0" borderId="0" xfId="3" applyAlignment="1">
      <alignment horizontal="left" vertical="center"/>
    </xf>
    <xf numFmtId="38" fontId="9" fillId="2" borderId="44" xfId="3" applyNumberFormat="1" applyFont="1" applyFill="1" applyBorder="1" applyAlignment="1">
      <alignment horizontal="right" vertical="center"/>
    </xf>
    <xf numFmtId="0" fontId="4" fillId="0" borderId="48" xfId="3" applyFont="1" applyBorder="1" applyAlignment="1">
      <alignment horizontal="left" vertical="center" wrapText="1" indent="2"/>
    </xf>
    <xf numFmtId="38" fontId="9" fillId="2" borderId="79" xfId="3" applyNumberFormat="1" applyFont="1" applyFill="1" applyBorder="1" applyAlignment="1">
      <alignment horizontal="right" vertical="center"/>
    </xf>
    <xf numFmtId="38" fontId="14" fillId="2" borderId="79" xfId="3" applyNumberFormat="1" applyFont="1" applyFill="1" applyBorder="1" applyAlignment="1">
      <alignment horizontal="right" vertical="center"/>
    </xf>
    <xf numFmtId="0" fontId="4" fillId="0" borderId="22" xfId="3" applyFont="1" applyBorder="1" applyAlignment="1">
      <alignment horizontal="left" vertical="center" wrapText="1" indent="1"/>
    </xf>
    <xf numFmtId="38" fontId="9" fillId="2" borderId="63" xfId="3" applyNumberFormat="1" applyFont="1" applyFill="1" applyBorder="1" applyAlignment="1">
      <alignment horizontal="right" vertical="center"/>
    </xf>
    <xf numFmtId="0" fontId="14" fillId="0" borderId="0" xfId="3" applyFont="1" applyFill="1" applyBorder="1" applyAlignment="1">
      <alignment wrapText="1"/>
    </xf>
    <xf numFmtId="38" fontId="5" fillId="0" borderId="0" xfId="3" applyNumberFormat="1" applyFont="1" applyFill="1" applyBorder="1"/>
    <xf numFmtId="0" fontId="2" fillId="0" borderId="0" xfId="3" applyAlignment="1">
      <alignment horizontal="left"/>
    </xf>
    <xf numFmtId="0" fontId="9" fillId="0" borderId="14" xfId="0" applyFont="1" applyBorder="1" applyAlignment="1">
      <alignment horizontal="left" vertical="top" indent="1"/>
    </xf>
    <xf numFmtId="164" fontId="98" fillId="0" borderId="21" xfId="0" applyNumberFormat="1" applyFont="1" applyBorder="1" applyAlignment="1">
      <alignment horizontal="left" vertical="center"/>
    </xf>
    <xf numFmtId="0" fontId="98" fillId="0" borderId="21" xfId="0" applyFont="1" applyBorder="1" applyAlignment="1">
      <alignment horizontal="left" vertical="top" wrapText="1" indent="1"/>
    </xf>
    <xf numFmtId="0" fontId="14" fillId="0" borderId="0" xfId="0" applyFont="1" applyAlignment="1" applyProtection="1">
      <alignment vertical="center"/>
    </xf>
    <xf numFmtId="49" fontId="37" fillId="0" borderId="0" xfId="0" applyNumberFormat="1" applyFont="1" applyAlignment="1">
      <alignment horizontal="right" vertical="top"/>
    </xf>
    <xf numFmtId="0" fontId="3" fillId="0" borderId="0" xfId="0" applyNumberFormat="1" applyFont="1" applyAlignment="1">
      <alignment horizontal="left" wrapText="1"/>
    </xf>
    <xf numFmtId="49" fontId="37" fillId="0" borderId="0" xfId="0" applyNumberFormat="1" applyFont="1" applyAlignment="1">
      <alignment horizontal="right" vertical="center"/>
    </xf>
    <xf numFmtId="0" fontId="3" fillId="0" borderId="0" xfId="3" applyNumberFormat="1" applyFont="1" applyBorder="1" applyAlignment="1">
      <alignment vertical="center"/>
    </xf>
    <xf numFmtId="0" fontId="2" fillId="0" borderId="0" xfId="3" applyNumberFormat="1" applyBorder="1" applyAlignment="1">
      <alignment vertical="center"/>
    </xf>
    <xf numFmtId="0" fontId="2" fillId="0" borderId="0" xfId="3" applyNumberFormat="1" applyAlignment="1">
      <alignment vertical="center"/>
    </xf>
    <xf numFmtId="0" fontId="3" fillId="0" borderId="0" xfId="3" applyNumberFormat="1" applyFont="1" applyAlignment="1">
      <alignment vertical="center"/>
    </xf>
    <xf numFmtId="0" fontId="4" fillId="0" borderId="0" xfId="3" applyNumberFormat="1" applyFont="1" applyAlignment="1">
      <alignment horizontal="center" vertical="center"/>
    </xf>
    <xf numFmtId="0" fontId="4" fillId="0" borderId="0" xfId="3" applyNumberFormat="1" applyFont="1" applyBorder="1" applyAlignment="1">
      <alignment horizontal="left" vertical="center"/>
    </xf>
    <xf numFmtId="0" fontId="3" fillId="0" borderId="0" xfId="3" applyNumberFormat="1" applyFont="1" applyAlignment="1">
      <alignment horizontal="center" vertical="center"/>
    </xf>
    <xf numFmtId="0" fontId="4" fillId="5" borderId="12" xfId="3" applyNumberFormat="1" applyFont="1" applyFill="1" applyBorder="1" applyAlignment="1">
      <alignment horizontal="left" vertical="center"/>
    </xf>
    <xf numFmtId="0" fontId="2" fillId="5" borderId="16" xfId="3" applyFill="1" applyBorder="1" applyAlignment="1">
      <alignment horizontal="left" vertical="center"/>
    </xf>
    <xf numFmtId="0" fontId="2" fillId="5" borderId="10" xfId="3" applyFill="1" applyBorder="1" applyAlignment="1">
      <alignment horizontal="left" vertical="center"/>
    </xf>
    <xf numFmtId="0" fontId="3" fillId="0" borderId="17" xfId="3" applyNumberFormat="1" applyFont="1" applyBorder="1" applyAlignment="1">
      <alignment horizontal="center" vertical="center"/>
    </xf>
    <xf numFmtId="0" fontId="3" fillId="0" borderId="0" xfId="3" applyNumberFormat="1" applyFont="1" applyBorder="1" applyAlignment="1">
      <alignment horizontal="right" vertical="center" indent="1"/>
    </xf>
    <xf numFmtId="0" fontId="2" fillId="0" borderId="17" xfId="3" applyNumberFormat="1" applyBorder="1" applyAlignment="1">
      <alignment vertical="center"/>
    </xf>
    <xf numFmtId="0" fontId="2" fillId="5" borderId="19" xfId="3" applyNumberFormat="1" applyFill="1" applyBorder="1" applyAlignment="1">
      <alignment vertical="center"/>
    </xf>
    <xf numFmtId="0" fontId="2" fillId="5" borderId="20" xfId="3" applyNumberFormat="1" applyFill="1" applyBorder="1" applyAlignment="1">
      <alignment vertical="center"/>
    </xf>
    <xf numFmtId="0" fontId="2" fillId="5" borderId="11" xfId="3" applyNumberFormat="1" applyFill="1" applyBorder="1" applyAlignment="1">
      <alignment vertical="center"/>
    </xf>
    <xf numFmtId="0" fontId="2" fillId="0" borderId="19" xfId="3" applyNumberFormat="1" applyBorder="1" applyAlignment="1">
      <alignment vertical="center"/>
    </xf>
    <xf numFmtId="0" fontId="2" fillId="0" borderId="20" xfId="3" applyNumberFormat="1" applyBorder="1" applyAlignment="1">
      <alignment vertical="center"/>
    </xf>
    <xf numFmtId="0" fontId="2" fillId="0" borderId="12" xfId="3" applyNumberFormat="1" applyBorder="1" applyAlignment="1">
      <alignment vertical="center"/>
    </xf>
    <xf numFmtId="0" fontId="2" fillId="0" borderId="16" xfId="3" applyNumberFormat="1" applyBorder="1" applyAlignment="1">
      <alignment vertical="center"/>
    </xf>
    <xf numFmtId="0" fontId="2" fillId="0" borderId="3" xfId="3" applyNumberFormat="1" applyBorder="1" applyAlignment="1">
      <alignment vertical="center"/>
    </xf>
    <xf numFmtId="0" fontId="4" fillId="0" borderId="12" xfId="3" applyNumberFormat="1" applyFont="1" applyFill="1" applyBorder="1" applyAlignment="1">
      <alignment horizontal="centerContinuous" vertical="center"/>
    </xf>
    <xf numFmtId="0" fontId="2" fillId="0" borderId="16" xfId="3" applyNumberFormat="1" applyFont="1" applyFill="1" applyBorder="1" applyAlignment="1">
      <alignment horizontal="centerContinuous" vertical="center"/>
    </xf>
    <xf numFmtId="0" fontId="4" fillId="0" borderId="3" xfId="3" applyNumberFormat="1" applyFont="1" applyFill="1" applyBorder="1" applyAlignment="1">
      <alignment horizontal="centerContinuous" vertical="center"/>
    </xf>
    <xf numFmtId="0" fontId="2" fillId="0" borderId="10" xfId="3" applyNumberFormat="1" applyFont="1" applyFill="1" applyBorder="1" applyAlignment="1">
      <alignment horizontal="centerContinuous" vertical="center"/>
    </xf>
    <xf numFmtId="0" fontId="9" fillId="0" borderId="17" xfId="3" applyNumberFormat="1" applyFont="1" applyFill="1" applyBorder="1" applyAlignment="1">
      <alignment vertical="center"/>
    </xf>
    <xf numFmtId="0" fontId="9" fillId="0" borderId="0" xfId="3" applyNumberFormat="1" applyFont="1" applyFill="1" applyBorder="1" applyAlignment="1">
      <alignment vertical="center"/>
    </xf>
    <xf numFmtId="0" fontId="9" fillId="0" borderId="0" xfId="3" applyNumberFormat="1" applyFont="1" applyFill="1" applyBorder="1" applyAlignment="1">
      <alignment horizontal="center" vertical="center"/>
    </xf>
    <xf numFmtId="0" fontId="9" fillId="0" borderId="29" xfId="3" applyNumberFormat="1" applyFont="1" applyFill="1" applyBorder="1" applyAlignment="1">
      <alignment vertical="center"/>
    </xf>
    <xf numFmtId="0" fontId="4" fillId="0" borderId="10" xfId="3" applyNumberFormat="1" applyFont="1" applyBorder="1" applyAlignment="1">
      <alignment horizontal="center" vertical="center"/>
    </xf>
    <xf numFmtId="0" fontId="4" fillId="0" borderId="3" xfId="3" applyNumberFormat="1" applyFont="1" applyBorder="1" applyAlignment="1">
      <alignment horizontal="center" vertical="center"/>
    </xf>
    <xf numFmtId="0" fontId="3" fillId="0" borderId="3" xfId="3" applyNumberFormat="1" applyFont="1" applyBorder="1" applyAlignment="1">
      <alignment horizontal="center" vertical="center"/>
    </xf>
    <xf numFmtId="0" fontId="9" fillId="0" borderId="0" xfId="3" applyNumberFormat="1" applyFont="1" applyAlignment="1">
      <alignment vertical="center"/>
    </xf>
    <xf numFmtId="0" fontId="4" fillId="0" borderId="4" xfId="3" applyNumberFormat="1" applyFont="1" applyBorder="1" applyAlignment="1">
      <alignment horizontal="center" vertical="center" wrapText="1"/>
    </xf>
    <xf numFmtId="0" fontId="4" fillId="0" borderId="4" xfId="3" applyNumberFormat="1" applyFont="1" applyBorder="1" applyAlignment="1">
      <alignment horizontal="center" vertical="center"/>
    </xf>
    <xf numFmtId="164" fontId="4" fillId="0" borderId="13" xfId="3" applyNumberFormat="1" applyFont="1" applyBorder="1" applyAlignment="1">
      <alignment horizontal="right" vertical="center"/>
    </xf>
    <xf numFmtId="0" fontId="3" fillId="0" borderId="21" xfId="3" applyNumberFormat="1" applyFont="1" applyBorder="1" applyAlignment="1">
      <alignment horizontal="left" vertical="center"/>
    </xf>
    <xf numFmtId="0" fontId="2" fillId="0" borderId="14" xfId="3" applyNumberFormat="1" applyBorder="1" applyAlignment="1">
      <alignment horizontal="left" vertical="center"/>
    </xf>
    <xf numFmtId="0" fontId="3" fillId="0" borderId="2" xfId="3" applyNumberFormat="1" applyFont="1" applyBorder="1" applyAlignment="1">
      <alignment horizontal="left" vertical="center" indent="1"/>
    </xf>
    <xf numFmtId="38" fontId="9" fillId="2" borderId="2" xfId="3" applyNumberFormat="1" applyFont="1" applyFill="1" applyBorder="1" applyAlignment="1">
      <alignment vertical="center"/>
    </xf>
    <xf numFmtId="0" fontId="9" fillId="18" borderId="2" xfId="3" applyNumberFormat="1" applyFont="1" applyFill="1" applyBorder="1" applyAlignment="1">
      <alignment vertical="center"/>
    </xf>
    <xf numFmtId="38" fontId="9" fillId="0" borderId="2" xfId="3" applyNumberFormat="1" applyFont="1" applyBorder="1" applyAlignment="1" applyProtection="1">
      <alignment vertical="center"/>
      <protection locked="0"/>
    </xf>
    <xf numFmtId="0" fontId="3" fillId="0" borderId="2" xfId="3" applyNumberFormat="1" applyFont="1" applyBorder="1" applyAlignment="1">
      <alignment horizontal="left" vertical="top" indent="1"/>
    </xf>
    <xf numFmtId="38" fontId="9" fillId="0" borderId="2" xfId="3" applyNumberFormat="1" applyFont="1" applyFill="1" applyBorder="1" applyAlignment="1" applyProtection="1">
      <alignment vertical="center"/>
      <protection locked="0"/>
    </xf>
    <xf numFmtId="38" fontId="9" fillId="2" borderId="2" xfId="3" applyNumberFormat="1" applyFont="1" applyFill="1" applyBorder="1" applyAlignment="1" applyProtection="1">
      <alignment vertical="center"/>
    </xf>
    <xf numFmtId="0" fontId="4" fillId="0" borderId="21" xfId="3" applyNumberFormat="1" applyFont="1" applyBorder="1" applyAlignment="1">
      <alignment horizontal="left" vertical="center"/>
    </xf>
    <xf numFmtId="0" fontId="3" fillId="0" borderId="14" xfId="3" applyNumberFormat="1" applyFont="1" applyBorder="1" applyAlignment="1">
      <alignment horizontal="center" vertical="center"/>
    </xf>
    <xf numFmtId="38" fontId="9" fillId="2" borderId="30" xfId="3" applyNumberFormat="1" applyFont="1" applyFill="1" applyBorder="1" applyAlignment="1">
      <alignment vertical="center"/>
    </xf>
    <xf numFmtId="0" fontId="9" fillId="18" borderId="4" xfId="3" applyNumberFormat="1" applyFont="1" applyFill="1" applyBorder="1" applyAlignment="1">
      <alignment vertical="center"/>
    </xf>
    <xf numFmtId="9" fontId="9" fillId="2" borderId="4" xfId="3" applyNumberFormat="1" applyFont="1" applyFill="1" applyBorder="1" applyAlignment="1">
      <alignment vertical="center"/>
    </xf>
    <xf numFmtId="0" fontId="2" fillId="0" borderId="0" xfId="3" applyNumberFormat="1" applyAlignment="1">
      <alignment horizontal="right" vertical="center"/>
    </xf>
    <xf numFmtId="0" fontId="5" fillId="0" borderId="0" xfId="3" applyNumberFormat="1" applyFont="1" applyAlignment="1">
      <alignment vertical="center"/>
    </xf>
    <xf numFmtId="0" fontId="10" fillId="0" borderId="0" xfId="3" applyNumberFormat="1" applyFont="1" applyAlignment="1">
      <alignment vertical="center"/>
    </xf>
    <xf numFmtId="0" fontId="25" fillId="0" borderId="0" xfId="3" applyNumberFormat="1" applyFont="1" applyAlignment="1">
      <alignment vertical="center"/>
    </xf>
    <xf numFmtId="0" fontId="5" fillId="0" borderId="22" xfId="3" applyNumberFormat="1" applyFont="1" applyBorder="1" applyAlignment="1" applyProtection="1">
      <alignment horizontal="center" vertical="center"/>
      <protection locked="0"/>
    </xf>
    <xf numFmtId="0" fontId="3" fillId="0" borderId="0" xfId="3" applyNumberFormat="1" applyFont="1" applyAlignment="1">
      <alignment horizontal="left" vertical="center" indent="2"/>
    </xf>
    <xf numFmtId="0" fontId="2" fillId="0" borderId="0" xfId="3" applyAlignment="1">
      <alignment horizontal="left" wrapText="1" indent="2"/>
    </xf>
    <xf numFmtId="0" fontId="9" fillId="0" borderId="0" xfId="3" applyNumberFormat="1" applyFont="1" applyBorder="1" applyAlignment="1">
      <alignment vertical="center"/>
    </xf>
    <xf numFmtId="0" fontId="12" fillId="0" borderId="0" xfId="3" applyNumberFormat="1" applyFont="1" applyBorder="1" applyAlignment="1">
      <alignment horizontal="centerContinuous" vertical="center"/>
    </xf>
    <xf numFmtId="0" fontId="7" fillId="0" borderId="0" xfId="0" applyFont="1" applyBorder="1" applyAlignment="1">
      <alignment vertical="center"/>
    </xf>
    <xf numFmtId="0" fontId="7" fillId="0" borderId="0" xfId="0" applyFont="1" applyAlignment="1">
      <alignment vertical="center"/>
    </xf>
    <xf numFmtId="0" fontId="14" fillId="0" borderId="0" xfId="0" applyFont="1" applyFill="1" applyBorder="1" applyAlignment="1" applyProtection="1">
      <alignment horizontal="left"/>
    </xf>
    <xf numFmtId="38" fontId="9" fillId="0" borderId="0" xfId="0" applyNumberFormat="1" applyFont="1" applyProtection="1"/>
    <xf numFmtId="0" fontId="14" fillId="0" borderId="0" xfId="0" applyFont="1" applyProtection="1"/>
    <xf numFmtId="38" fontId="9" fillId="0" borderId="47" xfId="0" applyNumberFormat="1" applyFont="1" applyFill="1" applyBorder="1" applyAlignment="1" applyProtection="1">
      <alignment horizontal="right" vertical="center"/>
      <protection locked="0"/>
    </xf>
    <xf numFmtId="0" fontId="2" fillId="0" borderId="0" xfId="3" applyAlignment="1">
      <alignment wrapText="1"/>
    </xf>
    <xf numFmtId="0" fontId="3" fillId="0" borderId="0" xfId="3" applyNumberFormat="1" applyFont="1" applyBorder="1" applyAlignment="1">
      <alignment horizontal="left" vertical="center" wrapText="1"/>
    </xf>
    <xf numFmtId="0" fontId="2" fillId="0" borderId="0" xfId="3" applyBorder="1" applyAlignment="1">
      <alignment horizontal="left" vertical="center" wrapText="1"/>
    </xf>
    <xf numFmtId="38" fontId="14" fillId="2" borderId="63" xfId="3" applyNumberFormat="1" applyFont="1" applyFill="1" applyBorder="1" applyAlignment="1">
      <alignment horizontal="right" vertical="center"/>
    </xf>
    <xf numFmtId="0" fontId="107" fillId="0" borderId="0" xfId="12" applyFont="1" applyBorder="1" applyAlignment="1" applyProtection="1">
      <alignment vertical="center"/>
    </xf>
    <xf numFmtId="38" fontId="9" fillId="19" borderId="2" xfId="0" applyNumberFormat="1" applyFont="1" applyFill="1" applyBorder="1" applyAlignment="1" applyProtection="1">
      <alignment horizontal="right"/>
    </xf>
    <xf numFmtId="0" fontId="108" fillId="0" borderId="0" xfId="0" applyFont="1" applyAlignment="1">
      <alignment horizontal="left" wrapText="1" indent="4"/>
    </xf>
    <xf numFmtId="38" fontId="9" fillId="0" borderId="58" xfId="0" applyNumberFormat="1" applyFont="1" applyFill="1" applyBorder="1" applyAlignment="1" applyProtection="1">
      <alignment horizontal="right"/>
      <protection locked="0"/>
    </xf>
    <xf numFmtId="49" fontId="45" fillId="0" borderId="0" xfId="2" applyNumberFormat="1" applyBorder="1" applyAlignment="1" applyProtection="1">
      <alignment horizontal="center"/>
    </xf>
    <xf numFmtId="0" fontId="109" fillId="0" borderId="0" xfId="0" applyFont="1" applyBorder="1" applyAlignment="1">
      <alignment horizontal="left" indent="1"/>
    </xf>
    <xf numFmtId="38" fontId="110" fillId="13" borderId="114" xfId="0" applyNumberFormat="1" applyFont="1" applyFill="1" applyBorder="1" applyAlignment="1">
      <alignment horizontal="right"/>
    </xf>
    <xf numFmtId="38" fontId="110" fillId="14" borderId="107" xfId="0" applyNumberFormat="1" applyFont="1" applyFill="1" applyBorder="1" applyAlignment="1" applyProtection="1">
      <alignment horizontal="right"/>
      <protection locked="0"/>
    </xf>
    <xf numFmtId="38" fontId="110" fillId="14" borderId="114" xfId="0" applyNumberFormat="1" applyFont="1" applyFill="1" applyBorder="1" applyAlignment="1">
      <alignment horizontal="right"/>
    </xf>
    <xf numFmtId="38" fontId="110" fillId="13" borderId="107" xfId="0" applyNumberFormat="1" applyFont="1" applyFill="1" applyBorder="1" applyAlignment="1">
      <alignment horizontal="right"/>
    </xf>
    <xf numFmtId="38" fontId="110" fillId="13" borderId="108" xfId="0" applyNumberFormat="1" applyFont="1" applyFill="1" applyBorder="1" applyAlignment="1">
      <alignment horizontal="right"/>
    </xf>
    <xf numFmtId="0" fontId="2" fillId="0" borderId="81" xfId="3" applyNumberFormat="1" applyBorder="1" applyAlignment="1" applyProtection="1">
      <alignment horizontal="center"/>
    </xf>
    <xf numFmtId="0" fontId="9" fillId="0" borderId="0" xfId="3" applyFont="1" applyBorder="1" applyProtection="1">
      <protection locked="0"/>
    </xf>
    <xf numFmtId="0" fontId="9" fillId="0" borderId="0" xfId="3" applyFont="1" applyBorder="1" applyAlignment="1" applyProtection="1">
      <alignment horizontal="center"/>
      <protection locked="0"/>
    </xf>
    <xf numFmtId="3" fontId="9" fillId="0" borderId="0" xfId="3" applyNumberFormat="1" applyFont="1" applyBorder="1" applyAlignment="1" applyProtection="1">
      <alignment horizontal="right" indent="1"/>
      <protection locked="0"/>
    </xf>
    <xf numFmtId="5" fontId="9" fillId="0" borderId="82" xfId="3" applyNumberFormat="1" applyFont="1" applyBorder="1" applyAlignment="1" applyProtection="1">
      <protection locked="0"/>
    </xf>
    <xf numFmtId="5" fontId="9" fillId="0" borderId="80" xfId="3" applyNumberFormat="1" applyFont="1" applyBorder="1" applyAlignment="1" applyProtection="1">
      <protection locked="0"/>
    </xf>
    <xf numFmtId="5" fontId="9" fillId="0" borderId="0" xfId="3" applyNumberFormat="1" applyFont="1" applyBorder="1" applyAlignment="1" applyProtection="1">
      <alignment horizontal="center"/>
      <protection locked="0"/>
    </xf>
    <xf numFmtId="5" fontId="9" fillId="0" borderId="82" xfId="3" applyNumberFormat="1" applyFont="1" applyBorder="1" applyAlignment="1" applyProtection="1">
      <alignment horizontal="center"/>
      <protection locked="0"/>
    </xf>
    <xf numFmtId="5" fontId="9" fillId="0" borderId="80" xfId="3" applyNumberFormat="1" applyFont="1" applyBorder="1" applyAlignment="1" applyProtection="1">
      <alignment horizontal="center"/>
      <protection locked="0"/>
    </xf>
    <xf numFmtId="0" fontId="3" fillId="0" borderId="0" xfId="3" applyFont="1" applyAlignment="1" applyProtection="1">
      <alignment vertical="top"/>
    </xf>
    <xf numFmtId="0" fontId="5" fillId="0" borderId="0" xfId="3" applyFont="1" applyBorder="1" applyAlignment="1" applyProtection="1">
      <alignment horizontal="right"/>
    </xf>
    <xf numFmtId="178" fontId="5" fillId="0" borderId="9" xfId="3" applyNumberFormat="1" applyFont="1" applyBorder="1" applyAlignment="1" applyProtection="1">
      <alignment horizontal="left"/>
      <protection locked="0"/>
    </xf>
    <xf numFmtId="0" fontId="14" fillId="11" borderId="15" xfId="3" applyFont="1" applyFill="1" applyBorder="1" applyProtection="1"/>
    <xf numFmtId="0" fontId="3" fillId="11" borderId="115" xfId="3" applyFont="1" applyFill="1" applyBorder="1" applyProtection="1"/>
    <xf numFmtId="0" fontId="5" fillId="0" borderId="0" xfId="3" applyFont="1" applyAlignment="1" applyProtection="1">
      <alignment horizontal="right"/>
    </xf>
    <xf numFmtId="178" fontId="5" fillId="0" borderId="78" xfId="3" applyNumberFormat="1" applyFont="1" applyBorder="1" applyAlignment="1" applyProtection="1">
      <alignment horizontal="center"/>
      <protection locked="0"/>
    </xf>
    <xf numFmtId="0" fontId="4" fillId="11" borderId="15" xfId="3" applyFont="1" applyFill="1" applyBorder="1" applyProtection="1"/>
    <xf numFmtId="0" fontId="9" fillId="0" borderId="0" xfId="3" applyFont="1" applyBorder="1" applyAlignment="1" applyProtection="1">
      <alignment vertical="center"/>
    </xf>
    <xf numFmtId="179" fontId="2" fillId="0" borderId="0" xfId="3" applyNumberFormat="1" applyBorder="1" applyProtection="1">
      <protection locked="0"/>
    </xf>
    <xf numFmtId="179" fontId="2" fillId="0" borderId="0" xfId="3" applyNumberFormat="1" applyFont="1" applyBorder="1" applyAlignment="1" applyProtection="1">
      <alignment horizontal="left"/>
      <protection locked="0"/>
    </xf>
    <xf numFmtId="179" fontId="4" fillId="0" borderId="0" xfId="3" applyNumberFormat="1" applyFont="1" applyProtection="1">
      <protection locked="0"/>
    </xf>
    <xf numFmtId="179" fontId="2" fillId="0" borderId="0" xfId="3" applyNumberFormat="1" applyProtection="1">
      <protection locked="0"/>
    </xf>
    <xf numFmtId="179" fontId="2" fillId="0" borderId="0" xfId="3" applyNumberFormat="1" applyFont="1" applyAlignment="1" applyProtection="1">
      <alignment horizontal="left"/>
      <protection locked="0"/>
    </xf>
    <xf numFmtId="179" fontId="2" fillId="0" borderId="0" xfId="3" applyNumberFormat="1" applyAlignment="1" applyProtection="1">
      <alignment horizontal="left"/>
      <protection locked="0"/>
    </xf>
    <xf numFmtId="178" fontId="5" fillId="0" borderId="9" xfId="3" applyNumberFormat="1" applyFont="1" applyBorder="1" applyAlignment="1" applyProtection="1">
      <alignment horizontal="center"/>
      <protection locked="0"/>
    </xf>
    <xf numFmtId="38" fontId="110" fillId="14" borderId="114" xfId="0" applyNumberFormat="1" applyFont="1" applyFill="1" applyBorder="1" applyAlignment="1" applyProtection="1">
      <alignment horizontal="right"/>
      <protection locked="0"/>
    </xf>
    <xf numFmtId="38" fontId="110" fillId="13" borderId="0" xfId="0" applyNumberFormat="1" applyFont="1" applyFill="1" applyBorder="1" applyAlignment="1" applyProtection="1">
      <alignment horizontal="right"/>
      <protection locked="0"/>
    </xf>
    <xf numFmtId="0" fontId="15" fillId="0" borderId="0" xfId="0" applyFont="1" applyBorder="1" applyAlignment="1" applyProtection="1">
      <alignment horizontal="center" vertical="center"/>
      <protection locked="0"/>
    </xf>
    <xf numFmtId="0" fontId="10" fillId="0" borderId="0" xfId="0" applyFont="1" applyAlignment="1">
      <alignment horizontal="left" vertical="center"/>
    </xf>
    <xf numFmtId="0" fontId="4" fillId="0" borderId="0" xfId="0" applyFont="1" applyAlignment="1">
      <alignment horizontal="left" vertical="center"/>
    </xf>
    <xf numFmtId="0" fontId="8" fillId="0" borderId="0" xfId="0" applyFont="1" applyBorder="1" applyAlignment="1">
      <alignment vertical="top"/>
    </xf>
    <xf numFmtId="38" fontId="9" fillId="0" borderId="116" xfId="0" applyNumberFormat="1" applyFont="1" applyFill="1" applyBorder="1" applyAlignment="1" applyProtection="1">
      <alignment horizontal="right"/>
      <protection locked="0"/>
    </xf>
    <xf numFmtId="0" fontId="14" fillId="0" borderId="2" xfId="12" applyNumberFormat="1" applyFont="1" applyBorder="1" applyAlignment="1" applyProtection="1">
      <alignment horizontal="center" vertical="center"/>
      <protection locked="0"/>
    </xf>
    <xf numFmtId="0" fontId="14" fillId="0" borderId="2" xfId="12" applyFont="1" applyBorder="1" applyAlignment="1" applyProtection="1">
      <alignment horizontal="center" vertical="center"/>
      <protection locked="0"/>
    </xf>
    <xf numFmtId="0" fontId="97" fillId="14" borderId="107" xfId="0" applyFont="1" applyFill="1" applyBorder="1" applyAlignment="1">
      <alignment vertical="center"/>
    </xf>
    <xf numFmtId="0" fontId="14" fillId="20" borderId="0" xfId="0" applyFont="1" applyFill="1" applyBorder="1" applyAlignment="1" applyProtection="1">
      <alignment horizontal="left" vertical="center"/>
    </xf>
    <xf numFmtId="164" fontId="15" fillId="20" borderId="0" xfId="0" applyNumberFormat="1" applyFont="1" applyFill="1" applyBorder="1" applyAlignment="1" applyProtection="1">
      <alignment horizontal="center" vertical="center"/>
    </xf>
    <xf numFmtId="164" fontId="4" fillId="20" borderId="0" xfId="0" applyNumberFormat="1" applyFont="1" applyFill="1" applyBorder="1" applyAlignment="1" applyProtection="1">
      <alignment vertical="center"/>
    </xf>
    <xf numFmtId="0" fontId="3" fillId="16" borderId="122" xfId="0" applyFont="1" applyFill="1" applyBorder="1" applyAlignment="1" applyProtection="1">
      <alignment horizontal="left" vertical="center"/>
    </xf>
    <xf numFmtId="164" fontId="15" fillId="16" borderId="114" xfId="0" applyNumberFormat="1" applyFont="1" applyFill="1" applyBorder="1" applyAlignment="1" applyProtection="1">
      <alignment horizontal="center" vertical="center"/>
    </xf>
    <xf numFmtId="164" fontId="3" fillId="16" borderId="114" xfId="0" applyNumberFormat="1" applyFont="1" applyFill="1" applyBorder="1" applyAlignment="1" applyProtection="1">
      <alignment vertical="center"/>
    </xf>
    <xf numFmtId="0" fontId="15" fillId="16" borderId="123" xfId="0" applyFont="1" applyFill="1" applyBorder="1" applyAlignment="1" applyProtection="1">
      <alignment horizontal="center" vertical="center"/>
    </xf>
    <xf numFmtId="164" fontId="15" fillId="16" borderId="124" xfId="0" applyNumberFormat="1" applyFont="1" applyFill="1" applyBorder="1" applyAlignment="1" applyProtection="1">
      <alignment horizontal="center" vertical="center"/>
    </xf>
    <xf numFmtId="164" fontId="4" fillId="16" borderId="124" xfId="0" applyNumberFormat="1" applyFont="1" applyFill="1" applyBorder="1" applyAlignment="1" applyProtection="1">
      <alignment vertical="center"/>
    </xf>
    <xf numFmtId="0" fontId="15" fillId="20" borderId="114" xfId="0" applyFont="1" applyFill="1" applyBorder="1" applyAlignment="1" applyProtection="1">
      <alignment horizontal="center" vertical="center"/>
    </xf>
    <xf numFmtId="164" fontId="15" fillId="20" borderId="114" xfId="0" applyNumberFormat="1" applyFont="1" applyFill="1" applyBorder="1" applyAlignment="1" applyProtection="1">
      <alignment horizontal="center" vertical="center"/>
    </xf>
    <xf numFmtId="164" fontId="4" fillId="20" borderId="114" xfId="0" applyNumberFormat="1" applyFont="1" applyFill="1" applyBorder="1" applyAlignment="1" applyProtection="1">
      <alignment vertical="center"/>
    </xf>
    <xf numFmtId="38" fontId="110" fillId="14" borderId="125" xfId="0" applyNumberFormat="1" applyFont="1" applyFill="1" applyBorder="1" applyAlignment="1" applyProtection="1">
      <alignment horizontal="right"/>
      <protection locked="0"/>
    </xf>
    <xf numFmtId="164" fontId="15" fillId="16" borderId="122" xfId="0" applyNumberFormat="1" applyFont="1" applyFill="1" applyBorder="1" applyAlignment="1" applyProtection="1">
      <alignment horizontal="center" vertical="center"/>
    </xf>
    <xf numFmtId="164" fontId="4" fillId="16" borderId="114" xfId="0" applyNumberFormat="1" applyFont="1" applyFill="1" applyBorder="1" applyAlignment="1" applyProtection="1">
      <alignment vertical="center"/>
    </xf>
    <xf numFmtId="0" fontId="7" fillId="16" borderId="107" xfId="0" applyFont="1" applyFill="1" applyBorder="1" applyAlignment="1" applyProtection="1">
      <alignment vertical="center"/>
    </xf>
    <xf numFmtId="0" fontId="14" fillId="20" borderId="126" xfId="0" applyFont="1" applyFill="1" applyBorder="1" applyAlignment="1" applyProtection="1">
      <alignment horizontal="left" vertical="center"/>
    </xf>
    <xf numFmtId="164" fontId="15" fillId="20" borderId="126" xfId="0" applyNumberFormat="1" applyFont="1" applyFill="1" applyBorder="1" applyAlignment="1" applyProtection="1">
      <alignment horizontal="center" vertical="center"/>
    </xf>
    <xf numFmtId="164" fontId="4" fillId="20" borderId="126" xfId="0" applyNumberFormat="1" applyFont="1" applyFill="1" applyBorder="1" applyAlignment="1" applyProtection="1">
      <alignment vertical="center"/>
    </xf>
    <xf numFmtId="0" fontId="96" fillId="13" borderId="127" xfId="0" applyFont="1" applyFill="1" applyBorder="1" applyAlignment="1">
      <alignment horizontal="left" vertical="center"/>
    </xf>
    <xf numFmtId="14" fontId="9" fillId="0" borderId="0" xfId="0" applyNumberFormat="1" applyFont="1" applyBorder="1" applyAlignment="1" applyProtection="1">
      <alignment horizontal="center" vertical="center"/>
      <protection locked="0"/>
    </xf>
    <xf numFmtId="38" fontId="9" fillId="0" borderId="128" xfId="0" applyNumberFormat="1" applyFont="1" applyFill="1" applyBorder="1" applyAlignment="1" applyProtection="1">
      <alignment horizontal="right"/>
      <protection locked="0"/>
    </xf>
    <xf numFmtId="0" fontId="3" fillId="0" borderId="104" xfId="0" applyFont="1" applyFill="1" applyBorder="1" applyAlignment="1" applyProtection="1">
      <alignment horizontal="left" vertical="center" indent="2"/>
    </xf>
    <xf numFmtId="0" fontId="3" fillId="0" borderId="104" xfId="0" applyFont="1" applyFill="1" applyBorder="1" applyAlignment="1" applyProtection="1">
      <alignment horizontal="center" vertical="center"/>
    </xf>
    <xf numFmtId="0" fontId="10" fillId="0" borderId="5" xfId="0" applyFont="1" applyBorder="1" applyAlignment="1" applyProtection="1"/>
    <xf numFmtId="0" fontId="10" fillId="0" borderId="5" xfId="0" applyFont="1" applyBorder="1" applyAlignment="1" applyProtection="1">
      <alignment vertical="top"/>
    </xf>
    <xf numFmtId="49" fontId="3" fillId="0" borderId="13" xfId="0" applyNumberFormat="1" applyFont="1" applyBorder="1" applyAlignment="1" applyProtection="1">
      <alignment horizontal="left" vertical="center" indent="1"/>
    </xf>
    <xf numFmtId="38" fontId="9" fillId="8" borderId="12" xfId="0" applyNumberFormat="1" applyFont="1" applyFill="1" applyBorder="1" applyAlignment="1" applyProtection="1">
      <alignment horizontal="right"/>
    </xf>
    <xf numFmtId="38" fontId="9" fillId="0" borderId="129" xfId="0" applyNumberFormat="1" applyFont="1" applyFill="1" applyBorder="1" applyAlignment="1" applyProtection="1">
      <alignment horizontal="right"/>
      <protection locked="0"/>
    </xf>
    <xf numFmtId="0" fontId="47" fillId="0" borderId="0" xfId="0" applyFont="1" applyBorder="1" applyAlignment="1" applyProtection="1">
      <alignment horizontal="left" vertical="center" wrapText="1"/>
    </xf>
    <xf numFmtId="0" fontId="15" fillId="0" borderId="0" xfId="0" applyFont="1" applyBorder="1" applyAlignment="1" applyProtection="1">
      <alignment horizontal="center" vertical="center" wrapText="1"/>
    </xf>
    <xf numFmtId="14" fontId="2" fillId="0" borderId="0" xfId="0" applyNumberFormat="1" applyFont="1" applyAlignment="1">
      <alignment horizontal="right"/>
    </xf>
    <xf numFmtId="0" fontId="45" fillId="0" borderId="0" xfId="2" applyBorder="1" applyAlignment="1" applyProtection="1">
      <alignment horizontal="left" indent="2"/>
    </xf>
    <xf numFmtId="0" fontId="14" fillId="0" borderId="0" xfId="3" applyFont="1" applyAlignment="1" applyProtection="1">
      <alignment horizontal="center"/>
    </xf>
    <xf numFmtId="0" fontId="9" fillId="0" borderId="49" xfId="3" applyFont="1" applyBorder="1" applyProtection="1"/>
    <xf numFmtId="0" fontId="14" fillId="0" borderId="0" xfId="3" applyFont="1" applyBorder="1" applyProtection="1"/>
    <xf numFmtId="0" fontId="47" fillId="0" borderId="17" xfId="12" applyNumberFormat="1" applyFont="1" applyFill="1" applyBorder="1" applyAlignment="1" applyProtection="1">
      <alignment horizontal="left" vertical="center" indent="1"/>
    </xf>
    <xf numFmtId="0" fontId="5" fillId="0" borderId="17" xfId="12" applyNumberFormat="1" applyFont="1" applyFill="1" applyBorder="1" applyAlignment="1" applyProtection="1">
      <alignment horizontal="left" vertical="center" indent="1"/>
    </xf>
    <xf numFmtId="0" fontId="9" fillId="0" borderId="17" xfId="12" applyNumberFormat="1" applyFont="1" applyBorder="1" applyAlignment="1" applyProtection="1">
      <alignment vertical="center"/>
    </xf>
    <xf numFmtId="0" fontId="7" fillId="0" borderId="130" xfId="12" applyNumberFormat="1" applyFont="1" applyBorder="1" applyAlignment="1" applyProtection="1">
      <alignment horizontal="right" vertical="center"/>
    </xf>
    <xf numFmtId="0" fontId="113" fillId="0" borderId="0" xfId="0" applyFont="1"/>
    <xf numFmtId="0" fontId="4" fillId="2" borderId="35" xfId="0" applyNumberFormat="1" applyFont="1" applyFill="1" applyBorder="1" applyAlignment="1">
      <alignment horizontal="center" vertical="center"/>
    </xf>
    <xf numFmtId="49" fontId="3" fillId="0" borderId="36" xfId="0" applyNumberFormat="1" applyFont="1" applyFill="1" applyBorder="1" applyAlignment="1">
      <alignment horizontal="center" vertical="center"/>
    </xf>
    <xf numFmtId="49" fontId="4" fillId="4" borderId="36" xfId="0" applyNumberFormat="1" applyFont="1" applyFill="1" applyBorder="1" applyAlignment="1">
      <alignment horizontal="center" vertical="center"/>
    </xf>
    <xf numFmtId="49" fontId="4" fillId="2" borderId="35" xfId="0" applyNumberFormat="1" applyFont="1" applyFill="1" applyBorder="1" applyAlignment="1">
      <alignment horizontal="center" vertical="center"/>
    </xf>
    <xf numFmtId="3" fontId="3" fillId="0" borderId="132" xfId="0" applyNumberFormat="1" applyFont="1" applyFill="1" applyBorder="1" applyAlignment="1">
      <alignment horizontal="left" vertical="center" wrapText="1" indent="2"/>
    </xf>
    <xf numFmtId="0" fontId="3" fillId="0" borderId="132" xfId="0" applyFont="1" applyFill="1" applyBorder="1" applyAlignment="1">
      <alignment horizontal="center" vertical="center"/>
    </xf>
    <xf numFmtId="38" fontId="9" fillId="0" borderId="132" xfId="0" applyNumberFormat="1" applyFont="1" applyFill="1" applyBorder="1" applyAlignment="1" applyProtection="1">
      <alignment horizontal="right"/>
      <protection locked="0"/>
    </xf>
    <xf numFmtId="0" fontId="4" fillId="8" borderId="30" xfId="0" applyFont="1" applyFill="1" applyBorder="1" applyAlignment="1">
      <alignment horizontal="center" vertical="center"/>
    </xf>
    <xf numFmtId="3" fontId="4" fillId="4" borderId="36" xfId="0" applyNumberFormat="1" applyFont="1" applyFill="1" applyBorder="1" applyAlignment="1">
      <alignment horizontal="left" vertical="center" wrapText="1"/>
    </xf>
    <xf numFmtId="3" fontId="3" fillId="0" borderId="2" xfId="0" applyNumberFormat="1" applyFont="1" applyBorder="1" applyAlignment="1">
      <alignment horizontal="left" vertical="center" wrapText="1" indent="2"/>
    </xf>
    <xf numFmtId="3" fontId="3" fillId="0" borderId="12" xfId="0" applyNumberFormat="1" applyFont="1" applyBorder="1" applyAlignment="1">
      <alignment horizontal="left" vertical="center" wrapText="1" indent="2"/>
    </xf>
    <xf numFmtId="3" fontId="3" fillId="0" borderId="12" xfId="0" applyNumberFormat="1" applyFont="1" applyBorder="1" applyAlignment="1">
      <alignment horizontal="left" vertical="center" indent="2"/>
    </xf>
    <xf numFmtId="0" fontId="4" fillId="4" borderId="17" xfId="0" applyFont="1" applyFill="1" applyBorder="1" applyAlignment="1">
      <alignment horizontal="left" vertical="center" wrapText="1"/>
    </xf>
    <xf numFmtId="3" fontId="4" fillId="3" borderId="13" xfId="0" applyNumberFormat="1" applyFont="1" applyFill="1" applyBorder="1" applyAlignment="1">
      <alignment horizontal="left" vertical="center" wrapText="1" indent="1"/>
    </xf>
    <xf numFmtId="164" fontId="4" fillId="3" borderId="130" xfId="0" applyNumberFormat="1" applyFont="1" applyFill="1" applyBorder="1" applyAlignment="1">
      <alignment horizontal="left" vertical="center" wrapText="1" indent="1"/>
    </xf>
    <xf numFmtId="3" fontId="3" fillId="0" borderId="2" xfId="0" applyNumberFormat="1" applyFont="1" applyBorder="1" applyAlignment="1">
      <alignment horizontal="left" vertical="top" wrapText="1" indent="2"/>
    </xf>
    <xf numFmtId="3" fontId="3" fillId="0" borderId="132" xfId="0" applyNumberFormat="1" applyFont="1" applyBorder="1" applyAlignment="1">
      <alignment horizontal="left" vertical="center" wrapText="1" indent="2"/>
    </xf>
    <xf numFmtId="3" fontId="3" fillId="0" borderId="130" xfId="0" applyNumberFormat="1" applyFont="1" applyFill="1" applyBorder="1" applyAlignment="1">
      <alignment horizontal="left" vertical="center" wrapText="1" indent="2"/>
    </xf>
    <xf numFmtId="3" fontId="4" fillId="4" borderId="130" xfId="0" applyNumberFormat="1" applyFont="1" applyFill="1" applyBorder="1" applyAlignment="1">
      <alignment horizontal="left" vertical="center" wrapText="1"/>
    </xf>
    <xf numFmtId="164" fontId="4" fillId="4" borderId="130" xfId="0" applyNumberFormat="1" applyFont="1" applyFill="1" applyBorder="1" applyAlignment="1">
      <alignment horizontal="left" vertical="center" wrapText="1"/>
    </xf>
    <xf numFmtId="164" fontId="4" fillId="7" borderId="13" xfId="0" applyNumberFormat="1" applyFont="1" applyFill="1" applyBorder="1" applyAlignment="1">
      <alignment horizontal="left" vertical="center" wrapText="1" indent="1"/>
    </xf>
    <xf numFmtId="3" fontId="4" fillId="0" borderId="17" xfId="0" applyNumberFormat="1" applyFont="1" applyBorder="1" applyAlignment="1">
      <alignment horizontal="left" vertical="top" wrapText="1" indent="2"/>
    </xf>
    <xf numFmtId="3" fontId="4" fillId="0" borderId="13" xfId="0" applyNumberFormat="1" applyFont="1" applyBorder="1" applyAlignment="1">
      <alignment horizontal="left" vertical="top" wrapText="1" indent="2"/>
    </xf>
    <xf numFmtId="3" fontId="4" fillId="3" borderId="12" xfId="0" applyNumberFormat="1" applyFont="1" applyFill="1" applyBorder="1" applyAlignment="1">
      <alignment horizontal="left" vertical="center" wrapText="1" indent="1"/>
    </xf>
    <xf numFmtId="164" fontId="4" fillId="3" borderId="13" xfId="0" applyNumberFormat="1" applyFont="1" applyFill="1" applyBorder="1" applyAlignment="1">
      <alignment horizontal="left" vertical="center" wrapText="1" indent="1"/>
    </xf>
    <xf numFmtId="164" fontId="4" fillId="4" borderId="17" xfId="0" applyNumberFormat="1" applyFont="1" applyFill="1" applyBorder="1" applyAlignment="1">
      <alignment horizontal="left" vertical="center" wrapText="1"/>
    </xf>
    <xf numFmtId="164" fontId="4" fillId="3" borderId="13" xfId="0" applyNumberFormat="1" applyFont="1" applyFill="1" applyBorder="1" applyAlignment="1" applyProtection="1">
      <alignment horizontal="left" vertical="center" wrapText="1" indent="1"/>
    </xf>
    <xf numFmtId="3" fontId="4" fillId="7" borderId="17" xfId="0" applyNumberFormat="1" applyFont="1" applyFill="1" applyBorder="1" applyAlignment="1">
      <alignment horizontal="left" vertical="center" wrapText="1" indent="1"/>
    </xf>
    <xf numFmtId="3" fontId="4" fillId="0" borderId="13" xfId="0" applyNumberFormat="1" applyFont="1" applyFill="1" applyBorder="1" applyAlignment="1">
      <alignment horizontal="left" vertical="top" wrapText="1" indent="2"/>
    </xf>
    <xf numFmtId="3" fontId="4" fillId="3" borderId="130" xfId="0" applyNumberFormat="1" applyFont="1" applyFill="1" applyBorder="1" applyAlignment="1">
      <alignment horizontal="left" vertical="center" wrapText="1" indent="1"/>
    </xf>
    <xf numFmtId="3" fontId="4" fillId="2" borderId="39" xfId="0" applyNumberFormat="1" applyFont="1" applyFill="1" applyBorder="1" applyAlignment="1">
      <alignment horizontal="left" vertical="top" wrapText="1" indent="2"/>
    </xf>
    <xf numFmtId="3" fontId="5" fillId="5" borderId="130" xfId="0" applyNumberFormat="1" applyFont="1" applyFill="1" applyBorder="1" applyAlignment="1">
      <alignment horizontal="center" vertical="center" wrapText="1"/>
    </xf>
    <xf numFmtId="0" fontId="4" fillId="3" borderId="13" xfId="0" applyFont="1" applyFill="1" applyBorder="1" applyAlignment="1">
      <alignment horizontal="left" vertical="center" wrapText="1" indent="1"/>
    </xf>
    <xf numFmtId="3" fontId="4" fillId="2" borderId="30" xfId="0" applyNumberFormat="1" applyFont="1" applyFill="1" applyBorder="1" applyAlignment="1">
      <alignment horizontal="left" vertical="center" wrapText="1" indent="2"/>
    </xf>
    <xf numFmtId="3" fontId="3" fillId="0" borderId="2" xfId="0" applyNumberFormat="1" applyFont="1" applyBorder="1" applyAlignment="1">
      <alignment horizontal="left" vertical="center" indent="2"/>
    </xf>
    <xf numFmtId="3" fontId="4" fillId="2" borderId="39" xfId="0" applyNumberFormat="1" applyFont="1" applyFill="1" applyBorder="1" applyAlignment="1">
      <alignment horizontal="left" vertical="center" indent="2"/>
    </xf>
    <xf numFmtId="3" fontId="4" fillId="2" borderId="39" xfId="0" applyNumberFormat="1" applyFont="1" applyFill="1" applyBorder="1" applyAlignment="1">
      <alignment horizontal="left" vertical="top" indent="2"/>
    </xf>
    <xf numFmtId="0" fontId="4" fillId="4" borderId="132" xfId="0" applyFont="1" applyFill="1" applyBorder="1" applyAlignment="1">
      <alignment horizontal="left" vertical="center" wrapText="1"/>
    </xf>
    <xf numFmtId="3" fontId="4" fillId="4" borderId="132" xfId="0" applyNumberFormat="1" applyFont="1" applyFill="1" applyBorder="1" applyAlignment="1">
      <alignment horizontal="left" vertical="center" wrapText="1"/>
    </xf>
    <xf numFmtId="164" fontId="4" fillId="3" borderId="17" xfId="0" applyNumberFormat="1" applyFont="1" applyFill="1" applyBorder="1" applyAlignment="1">
      <alignment horizontal="left" vertical="center" wrapText="1" indent="1"/>
    </xf>
    <xf numFmtId="3" fontId="3" fillId="0" borderId="13" xfId="0" applyNumberFormat="1" applyFont="1" applyBorder="1" applyAlignment="1">
      <alignment horizontal="left" vertical="center" wrapText="1" indent="2"/>
    </xf>
    <xf numFmtId="164" fontId="3" fillId="0" borderId="13" xfId="0" applyNumberFormat="1" applyFont="1" applyFill="1" applyBorder="1" applyAlignment="1">
      <alignment horizontal="left" vertical="center" wrapText="1" indent="2"/>
    </xf>
    <xf numFmtId="3" fontId="4" fillId="0" borderId="130" xfId="0" applyNumberFormat="1" applyFont="1" applyFill="1" applyBorder="1" applyAlignment="1">
      <alignment horizontal="left" vertical="top" wrapText="1" indent="1"/>
    </xf>
    <xf numFmtId="0" fontId="4" fillId="7" borderId="12" xfId="0" applyFont="1" applyFill="1" applyBorder="1" applyAlignment="1">
      <alignment horizontal="left" vertical="center" wrapText="1" indent="1"/>
    </xf>
    <xf numFmtId="0" fontId="3" fillId="0" borderId="12" xfId="0" applyFont="1" applyFill="1" applyBorder="1" applyAlignment="1">
      <alignment horizontal="left" vertical="center" wrapText="1" indent="2"/>
    </xf>
    <xf numFmtId="0" fontId="4" fillId="8" borderId="12" xfId="0" applyFont="1" applyFill="1" applyBorder="1" applyAlignment="1">
      <alignment horizontal="left" vertical="center" wrapText="1" indent="2"/>
    </xf>
    <xf numFmtId="164" fontId="4" fillId="3" borderId="13" xfId="0" applyNumberFormat="1" applyFont="1" applyFill="1" applyBorder="1" applyAlignment="1">
      <alignment horizontal="left" vertical="top" wrapText="1" indent="1"/>
    </xf>
    <xf numFmtId="3" fontId="3" fillId="0" borderId="13" xfId="0" applyNumberFormat="1" applyFont="1" applyBorder="1" applyAlignment="1">
      <alignment horizontal="left" vertical="top" wrapText="1" indent="2"/>
    </xf>
    <xf numFmtId="3" fontId="4" fillId="0" borderId="130" xfId="0" applyNumberFormat="1" applyFont="1" applyBorder="1" applyAlignment="1">
      <alignment horizontal="left" vertical="top" wrapText="1" indent="2"/>
    </xf>
    <xf numFmtId="0" fontId="3" fillId="0" borderId="17" xfId="0" applyFont="1" applyBorder="1" applyAlignment="1">
      <alignment horizontal="left" vertical="center" wrapText="1"/>
    </xf>
    <xf numFmtId="0" fontId="4" fillId="4" borderId="39" xfId="0" applyFont="1" applyFill="1" applyBorder="1" applyAlignment="1">
      <alignment horizontal="left" vertical="center" wrapText="1"/>
    </xf>
    <xf numFmtId="49" fontId="4" fillId="4" borderId="30" xfId="0" applyNumberFormat="1" applyFont="1" applyFill="1" applyBorder="1" applyAlignment="1">
      <alignment horizontal="center" vertical="center"/>
    </xf>
    <xf numFmtId="3" fontId="4" fillId="2" borderId="58" xfId="0" applyNumberFormat="1" applyFont="1" applyFill="1" applyBorder="1" applyAlignment="1">
      <alignment horizontal="left" vertical="top" wrapText="1" indent="2"/>
    </xf>
    <xf numFmtId="49" fontId="3" fillId="2" borderId="54" xfId="0" applyNumberFormat="1" applyFont="1" applyFill="1" applyBorder="1" applyAlignment="1">
      <alignment horizontal="center" vertical="top"/>
    </xf>
    <xf numFmtId="3" fontId="4" fillId="4" borderId="40" xfId="0" applyNumberFormat="1" applyFont="1" applyFill="1" applyBorder="1" applyAlignment="1">
      <alignment horizontal="left" vertical="center" wrapText="1"/>
    </xf>
    <xf numFmtId="49" fontId="4" fillId="3" borderId="131" xfId="0" applyNumberFormat="1" applyFont="1" applyFill="1" applyBorder="1" applyAlignment="1">
      <alignment horizontal="center" vertical="center"/>
    </xf>
    <xf numFmtId="38" fontId="9" fillId="3" borderId="132" xfId="0" applyNumberFormat="1" applyFont="1" applyFill="1" applyBorder="1" applyAlignment="1" applyProtection="1">
      <alignment horizontal="right"/>
    </xf>
    <xf numFmtId="49" fontId="3" fillId="0" borderId="132" xfId="0" applyNumberFormat="1" applyFont="1" applyBorder="1" applyAlignment="1">
      <alignment horizontal="center" vertical="center"/>
    </xf>
    <xf numFmtId="0" fontId="4" fillId="4" borderId="40" xfId="0" applyFont="1" applyFill="1" applyBorder="1" applyAlignment="1">
      <alignment horizontal="left" vertical="center" wrapText="1"/>
    </xf>
    <xf numFmtId="38" fontId="9" fillId="0" borderId="32" xfId="0" applyNumberFormat="1" applyFont="1" applyBorder="1" applyAlignment="1" applyProtection="1">
      <alignment horizontal="right"/>
      <protection locked="0"/>
    </xf>
    <xf numFmtId="3" fontId="4" fillId="2" borderId="58" xfId="0" applyNumberFormat="1" applyFont="1" applyFill="1" applyBorder="1" applyAlignment="1">
      <alignment horizontal="left" vertical="center" wrapText="1" indent="2"/>
    </xf>
    <xf numFmtId="38" fontId="9" fillId="3" borderId="132" xfId="0" applyNumberFormat="1" applyFont="1" applyFill="1" applyBorder="1" applyAlignment="1">
      <alignment horizontal="right"/>
    </xf>
    <xf numFmtId="38" fontId="9" fillId="0" borderId="132" xfId="0" applyNumberFormat="1" applyFont="1" applyBorder="1" applyAlignment="1" applyProtection="1">
      <alignment horizontal="right"/>
      <protection locked="0"/>
    </xf>
    <xf numFmtId="3" fontId="4" fillId="8" borderId="39" xfId="0" applyNumberFormat="1" applyFont="1" applyFill="1" applyBorder="1" applyAlignment="1">
      <alignment horizontal="left" vertical="center" wrapText="1" indent="2"/>
    </xf>
    <xf numFmtId="49" fontId="3" fillId="2" borderId="54" xfId="0" applyNumberFormat="1" applyFont="1" applyFill="1" applyBorder="1" applyAlignment="1">
      <alignment horizontal="center" vertical="center"/>
    </xf>
    <xf numFmtId="49" fontId="4" fillId="4" borderId="32" xfId="0" applyNumberFormat="1" applyFont="1" applyFill="1" applyBorder="1" applyAlignment="1">
      <alignment horizontal="center" vertical="center"/>
    </xf>
    <xf numFmtId="38" fontId="9" fillId="8" borderId="32" xfId="0" applyNumberFormat="1" applyFont="1" applyFill="1" applyBorder="1" applyAlignment="1">
      <alignment horizontal="right"/>
    </xf>
    <xf numFmtId="0" fontId="4" fillId="4" borderId="32" xfId="0" applyFont="1" applyFill="1" applyBorder="1" applyAlignment="1" applyProtection="1">
      <alignment horizontal="center" vertical="center"/>
    </xf>
    <xf numFmtId="0" fontId="4" fillId="4" borderId="132" xfId="0" applyFont="1" applyFill="1" applyBorder="1" applyAlignment="1" applyProtection="1">
      <alignment horizontal="center" vertical="center"/>
    </xf>
    <xf numFmtId="0" fontId="4" fillId="4" borderId="34" xfId="0" applyFont="1" applyFill="1" applyBorder="1" applyAlignment="1" applyProtection="1">
      <alignment horizontal="center" vertical="center"/>
    </xf>
    <xf numFmtId="0" fontId="4" fillId="4" borderId="14" xfId="0" applyFont="1" applyFill="1" applyBorder="1" applyAlignment="1" applyProtection="1">
      <alignment horizontal="center" vertical="center"/>
    </xf>
    <xf numFmtId="0" fontId="3" fillId="0" borderId="130" xfId="12" applyFont="1" applyBorder="1" applyAlignment="1" applyProtection="1">
      <alignment vertical="center"/>
    </xf>
    <xf numFmtId="0" fontId="7" fillId="0" borderId="133" xfId="12" applyFont="1" applyBorder="1" applyAlignment="1" applyProtection="1">
      <alignment vertical="center"/>
    </xf>
    <xf numFmtId="0" fontId="7" fillId="0" borderId="131" xfId="12" applyFont="1" applyBorder="1" applyAlignment="1" applyProtection="1">
      <alignment vertical="center"/>
    </xf>
    <xf numFmtId="0" fontId="4" fillId="0" borderId="53" xfId="0" applyFont="1" applyBorder="1" applyAlignment="1" applyProtection="1">
      <alignment horizontal="center" vertical="center" wrapText="1"/>
    </xf>
    <xf numFmtId="0" fontId="2" fillId="0" borderId="0" xfId="3" applyAlignment="1">
      <alignment wrapText="1"/>
    </xf>
    <xf numFmtId="0" fontId="4" fillId="4" borderId="2" xfId="0" applyFont="1" applyFill="1" applyBorder="1" applyAlignment="1">
      <alignment horizontal="center" vertical="center"/>
    </xf>
    <xf numFmtId="0" fontId="3" fillId="0" borderId="134" xfId="0" applyFont="1" applyFill="1" applyBorder="1" applyAlignment="1" applyProtection="1">
      <alignment horizontal="left" vertical="center" indent="2"/>
    </xf>
    <xf numFmtId="0" fontId="3" fillId="0" borderId="135" xfId="0" applyFont="1" applyFill="1" applyBorder="1" applyAlignment="1" applyProtection="1">
      <alignment horizontal="center" vertical="center"/>
    </xf>
    <xf numFmtId="0" fontId="4" fillId="8" borderId="39" xfId="0" applyFont="1" applyFill="1" applyBorder="1" applyAlignment="1" applyProtection="1">
      <alignment horizontal="left" vertical="center" indent="2"/>
    </xf>
    <xf numFmtId="0" fontId="3" fillId="8" borderId="30"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0" borderId="22" xfId="0" applyFont="1" applyFill="1" applyBorder="1" applyAlignment="1" applyProtection="1">
      <alignment horizontal="center" vertical="center" wrapText="1"/>
    </xf>
    <xf numFmtId="0" fontId="8" fillId="0" borderId="49" xfId="0" applyFont="1" applyBorder="1" applyAlignment="1" applyProtection="1">
      <alignment horizontal="left" indent="1"/>
    </xf>
    <xf numFmtId="0" fontId="8" fillId="0" borderId="6" xfId="0" applyFont="1" applyBorder="1" applyAlignment="1" applyProtection="1">
      <alignment horizontal="left" indent="1"/>
    </xf>
    <xf numFmtId="0" fontId="0" fillId="0" borderId="7" xfId="0" applyBorder="1" applyAlignment="1">
      <alignment horizontal="left" indent="1"/>
    </xf>
    <xf numFmtId="0" fontId="8" fillId="0" borderId="6" xfId="0" applyFont="1" applyBorder="1" applyAlignment="1" applyProtection="1">
      <alignment horizontal="left" vertical="center" wrapText="1" indent="1"/>
    </xf>
    <xf numFmtId="0" fontId="0" fillId="0" borderId="7" xfId="0" applyBorder="1" applyAlignment="1">
      <alignment horizontal="left" wrapText="1" indent="1"/>
    </xf>
    <xf numFmtId="0" fontId="15" fillId="15" borderId="4" xfId="0" applyFont="1" applyFill="1" applyBorder="1" applyAlignment="1" applyProtection="1">
      <alignment horizontal="center" vertical="center" wrapText="1"/>
    </xf>
    <xf numFmtId="0" fontId="6" fillId="15" borderId="4" xfId="0" applyFont="1" applyFill="1" applyBorder="1" applyAlignment="1" applyProtection="1">
      <alignment horizontal="center" vertical="center" wrapText="1"/>
    </xf>
    <xf numFmtId="0" fontId="4" fillId="0" borderId="49" xfId="3" applyFont="1" applyFill="1" applyBorder="1" applyAlignment="1">
      <alignment horizontal="center" vertical="center"/>
    </xf>
    <xf numFmtId="38" fontId="9" fillId="22" borderId="22" xfId="3" applyNumberFormat="1" applyFont="1" applyFill="1" applyBorder="1" applyAlignment="1">
      <alignment horizontal="right" vertical="center"/>
    </xf>
    <xf numFmtId="0" fontId="0" fillId="0" borderId="14" xfId="0" applyBorder="1" applyAlignment="1">
      <alignment wrapText="1"/>
    </xf>
    <xf numFmtId="164" fontId="15" fillId="15" borderId="52" xfId="0" applyNumberFormat="1" applyFont="1" applyFill="1" applyBorder="1" applyAlignment="1" applyProtection="1">
      <alignment horizontal="center" vertical="center" wrapText="1"/>
    </xf>
    <xf numFmtId="0" fontId="0" fillId="15" borderId="34" xfId="0" applyFill="1" applyBorder="1" applyAlignment="1">
      <alignment horizontal="center" vertical="center" wrapText="1"/>
    </xf>
    <xf numFmtId="38" fontId="9" fillId="15" borderId="52" xfId="0" applyNumberFormat="1" applyFont="1" applyFill="1" applyBorder="1" applyAlignment="1" applyProtection="1">
      <alignment horizontal="right"/>
    </xf>
    <xf numFmtId="38" fontId="9" fillId="15" borderId="37" xfId="0" applyNumberFormat="1" applyFont="1" applyFill="1" applyBorder="1" applyAlignment="1" applyProtection="1">
      <alignment horizontal="right"/>
    </xf>
    <xf numFmtId="38" fontId="9" fillId="15" borderId="34" xfId="0" applyNumberFormat="1" applyFont="1" applyFill="1" applyBorder="1" applyAlignment="1" applyProtection="1">
      <alignment horizontal="right"/>
    </xf>
    <xf numFmtId="3" fontId="15" fillId="15" borderId="13" xfId="0" applyNumberFormat="1" applyFont="1" applyFill="1" applyBorder="1" applyAlignment="1" applyProtection="1">
      <alignment horizontal="center" vertical="center"/>
    </xf>
    <xf numFmtId="49" fontId="4" fillId="15" borderId="21" xfId="0" applyNumberFormat="1" applyFont="1" applyFill="1" applyBorder="1" applyAlignment="1" applyProtection="1">
      <alignment horizontal="center" vertical="center"/>
    </xf>
    <xf numFmtId="3" fontId="9" fillId="15" borderId="21" xfId="0" applyNumberFormat="1" applyFont="1" applyFill="1" applyBorder="1" applyAlignment="1" applyProtection="1">
      <alignment horizontal="center"/>
    </xf>
    <xf numFmtId="3" fontId="7" fillId="15" borderId="21" xfId="0" applyNumberFormat="1" applyFont="1" applyFill="1" applyBorder="1" applyAlignment="1" applyProtection="1">
      <alignment horizontal="center"/>
    </xf>
    <xf numFmtId="38" fontId="7" fillId="15" borderId="21" xfId="0" applyNumberFormat="1" applyFont="1" applyFill="1" applyBorder="1" applyAlignment="1" applyProtection="1">
      <alignment horizontal="center"/>
    </xf>
    <xf numFmtId="3" fontId="7" fillId="15" borderId="14" xfId="0" applyNumberFormat="1" applyFont="1" applyFill="1" applyBorder="1" applyAlignment="1" applyProtection="1">
      <alignment horizontal="center"/>
    </xf>
    <xf numFmtId="0" fontId="15" fillId="15" borderId="52" xfId="0" applyFont="1" applyFill="1" applyBorder="1" applyAlignment="1" applyProtection="1">
      <alignment horizontal="center" vertical="center" wrapText="1"/>
    </xf>
    <xf numFmtId="0" fontId="9" fillId="15" borderId="37" xfId="0" applyFont="1" applyFill="1" applyBorder="1" applyAlignment="1">
      <alignment horizontal="center" vertical="center" wrapText="1"/>
    </xf>
    <xf numFmtId="164" fontId="15" fillId="15" borderId="52" xfId="0" applyNumberFormat="1" applyFont="1" applyFill="1" applyBorder="1" applyAlignment="1" applyProtection="1">
      <alignment horizontal="center" vertical="center"/>
    </xf>
    <xf numFmtId="0" fontId="0" fillId="15" borderId="34" xfId="0" applyFill="1" applyBorder="1" applyAlignment="1">
      <alignment horizontal="center" vertical="center"/>
    </xf>
    <xf numFmtId="49" fontId="4" fillId="0" borderId="29" xfId="0" applyNumberFormat="1" applyFont="1" applyBorder="1" applyAlignment="1">
      <alignment horizontal="center" vertical="center" wrapText="1"/>
    </xf>
    <xf numFmtId="3" fontId="15" fillId="0" borderId="29" xfId="0" applyNumberFormat="1" applyFont="1" applyBorder="1" applyAlignment="1">
      <alignment horizontal="center" vertical="center"/>
    </xf>
    <xf numFmtId="3" fontId="15" fillId="0" borderId="29" xfId="0" applyNumberFormat="1" applyFont="1" applyBorder="1" applyAlignment="1">
      <alignment horizontal="center" vertical="center" wrapText="1"/>
    </xf>
    <xf numFmtId="49" fontId="4" fillId="4" borderId="132" xfId="0" applyNumberFormat="1" applyFont="1" applyFill="1" applyBorder="1" applyAlignment="1">
      <alignment horizontal="center" vertical="center"/>
    </xf>
    <xf numFmtId="3" fontId="9" fillId="3" borderId="132" xfId="0" applyNumberFormat="1" applyFont="1" applyFill="1" applyBorder="1" applyAlignment="1">
      <alignment horizontal="center"/>
    </xf>
    <xf numFmtId="3" fontId="9" fillId="3" borderId="132" xfId="0" applyNumberFormat="1" applyFont="1" applyFill="1" applyBorder="1" applyAlignment="1">
      <alignment horizontal="right"/>
    </xf>
    <xf numFmtId="3" fontId="9" fillId="15" borderId="136" xfId="0" applyNumberFormat="1" applyFont="1" applyFill="1" applyBorder="1" applyAlignment="1">
      <alignment horizontal="center"/>
    </xf>
    <xf numFmtId="3" fontId="9" fillId="15" borderId="136" xfId="0" applyNumberFormat="1" applyFont="1" applyFill="1" applyBorder="1" applyAlignment="1">
      <alignment horizontal="right"/>
    </xf>
    <xf numFmtId="3" fontId="9" fillId="15" borderId="137" xfId="0" applyNumberFormat="1" applyFont="1" applyFill="1" applyBorder="1" applyAlignment="1">
      <alignment horizontal="center"/>
    </xf>
    <xf numFmtId="49" fontId="4" fillId="15" borderId="13" xfId="0" applyNumberFormat="1" applyFont="1" applyFill="1" applyBorder="1" applyAlignment="1" applyProtection="1">
      <alignment horizontal="left" vertical="center"/>
    </xf>
    <xf numFmtId="1" fontId="5" fillId="15" borderId="14" xfId="0" applyNumberFormat="1" applyFont="1" applyFill="1" applyBorder="1" applyAlignment="1" applyProtection="1">
      <alignment horizontal="center" vertical="center"/>
    </xf>
    <xf numFmtId="3" fontId="15" fillId="15" borderId="13" xfId="0" applyNumberFormat="1" applyFont="1" applyFill="1" applyBorder="1" applyAlignment="1" applyProtection="1">
      <alignment horizontal="right" vertical="center"/>
    </xf>
    <xf numFmtId="3" fontId="15" fillId="15" borderId="21" xfId="0" applyNumberFormat="1" applyFont="1" applyFill="1" applyBorder="1" applyAlignment="1" applyProtection="1">
      <alignment horizontal="right" vertical="center"/>
    </xf>
    <xf numFmtId="3" fontId="15" fillId="15" borderId="14" xfId="0" applyNumberFormat="1" applyFont="1" applyFill="1" applyBorder="1" applyAlignment="1" applyProtection="1">
      <alignment horizontal="right" vertical="center"/>
    </xf>
    <xf numFmtId="164" fontId="4" fillId="15" borderId="17" xfId="0" applyNumberFormat="1" applyFont="1" applyFill="1" applyBorder="1" applyAlignment="1" applyProtection="1">
      <alignment horizontal="left" vertical="center"/>
    </xf>
    <xf numFmtId="0" fontId="9" fillId="15" borderId="18" xfId="0" applyFont="1" applyFill="1" applyBorder="1" applyAlignment="1" applyProtection="1">
      <alignment horizontal="center" vertical="center"/>
    </xf>
    <xf numFmtId="0" fontId="4" fillId="15" borderId="19" xfId="0" applyFont="1" applyFill="1" applyBorder="1" applyAlignment="1" applyProtection="1">
      <alignment vertical="center"/>
    </xf>
    <xf numFmtId="0" fontId="3" fillId="15" borderId="11" xfId="0" applyFont="1" applyFill="1" applyBorder="1" applyAlignment="1" applyProtection="1">
      <alignment horizontal="center" vertical="center"/>
    </xf>
    <xf numFmtId="0" fontId="4" fillId="15" borderId="37" xfId="0" applyFont="1" applyFill="1" applyBorder="1" applyAlignment="1" applyProtection="1">
      <alignment horizontal="left" vertical="center"/>
    </xf>
    <xf numFmtId="38" fontId="9" fillId="15" borderId="13" xfId="0" applyNumberFormat="1" applyFont="1" applyFill="1" applyBorder="1" applyAlignment="1" applyProtection="1">
      <alignment horizontal="right"/>
    </xf>
    <xf numFmtId="38" fontId="9" fillId="15" borderId="21" xfId="0" applyNumberFormat="1" applyFont="1" applyFill="1" applyBorder="1" applyAlignment="1" applyProtection="1">
      <alignment horizontal="right"/>
    </xf>
    <xf numFmtId="38" fontId="9" fillId="15" borderId="20" xfId="0" applyNumberFormat="1" applyFont="1" applyFill="1" applyBorder="1" applyAlignment="1" applyProtection="1">
      <alignment horizontal="right"/>
    </xf>
    <xf numFmtId="38" fontId="9" fillId="15" borderId="11" xfId="0" applyNumberFormat="1" applyFont="1" applyFill="1" applyBorder="1" applyAlignment="1" applyProtection="1">
      <alignment horizontal="right"/>
    </xf>
    <xf numFmtId="164" fontId="4" fillId="15" borderId="13" xfId="0" applyNumberFormat="1" applyFont="1" applyFill="1" applyBorder="1" applyAlignment="1" applyProtection="1">
      <alignment horizontal="left" vertical="center"/>
    </xf>
    <xf numFmtId="0" fontId="3" fillId="15" borderId="14" xfId="0" applyFont="1" applyFill="1" applyBorder="1" applyAlignment="1" applyProtection="1">
      <alignment horizontal="left" vertical="center"/>
    </xf>
    <xf numFmtId="164" fontId="4" fillId="15" borderId="19" xfId="0" applyNumberFormat="1" applyFont="1" applyFill="1" applyBorder="1" applyAlignment="1" applyProtection="1">
      <alignment horizontal="left" vertical="center"/>
    </xf>
    <xf numFmtId="38" fontId="9" fillId="15" borderId="19" xfId="0" applyNumberFormat="1" applyFont="1" applyFill="1" applyBorder="1" applyAlignment="1" applyProtection="1">
      <alignment horizontal="right"/>
    </xf>
    <xf numFmtId="38" fontId="9" fillId="15" borderId="14" xfId="0" applyNumberFormat="1" applyFont="1" applyFill="1" applyBorder="1" applyAlignment="1" applyProtection="1">
      <alignment horizontal="right"/>
    </xf>
    <xf numFmtId="3" fontId="4" fillId="15" borderId="13" xfId="0" applyNumberFormat="1" applyFont="1" applyFill="1" applyBorder="1" applyAlignment="1" applyProtection="1">
      <alignment horizontal="left" vertical="center"/>
    </xf>
    <xf numFmtId="1" fontId="4" fillId="15" borderId="14" xfId="0" applyNumberFormat="1" applyFont="1" applyFill="1" applyBorder="1" applyAlignment="1" applyProtection="1">
      <alignment horizontal="center" vertical="center" wrapText="1"/>
    </xf>
    <xf numFmtId="38" fontId="15" fillId="15" borderId="13" xfId="0" applyNumberFormat="1" applyFont="1" applyFill="1" applyBorder="1" applyAlignment="1" applyProtection="1">
      <alignment horizontal="right"/>
    </xf>
    <xf numFmtId="38" fontId="15" fillId="15" borderId="21" xfId="0" applyNumberFormat="1" applyFont="1" applyFill="1" applyBorder="1" applyAlignment="1" applyProtection="1">
      <alignment horizontal="right"/>
    </xf>
    <xf numFmtId="38" fontId="15" fillId="15" borderId="21" xfId="1" applyNumberFormat="1" applyFont="1" applyFill="1" applyBorder="1" applyAlignment="1" applyProtection="1">
      <alignment horizontal="right"/>
    </xf>
    <xf numFmtId="38" fontId="15" fillId="15" borderId="14" xfId="0" applyNumberFormat="1" applyFont="1" applyFill="1" applyBorder="1" applyAlignment="1" applyProtection="1">
      <alignment horizontal="right"/>
    </xf>
    <xf numFmtId="0" fontId="13" fillId="0" borderId="143" xfId="0" applyFont="1" applyBorder="1"/>
    <xf numFmtId="0" fontId="13" fillId="0" borderId="144" xfId="0" applyFont="1" applyBorder="1"/>
    <xf numFmtId="164" fontId="52" fillId="5" borderId="25" xfId="0" applyNumberFormat="1" applyFont="1" applyFill="1" applyBorder="1"/>
    <xf numFmtId="0" fontId="9" fillId="0" borderId="143" xfId="0" applyFont="1" applyBorder="1"/>
    <xf numFmtId="0" fontId="51" fillId="0" borderId="0" xfId="0" applyFont="1" applyBorder="1" applyAlignment="1">
      <alignment horizontal="left"/>
    </xf>
    <xf numFmtId="0" fontId="9" fillId="0" borderId="21" xfId="0" applyFont="1" applyBorder="1" applyAlignment="1">
      <alignment vertical="top" wrapText="1"/>
    </xf>
    <xf numFmtId="0" fontId="13" fillId="0" borderId="145" xfId="0" applyFont="1" applyBorder="1"/>
    <xf numFmtId="164" fontId="52" fillId="0" borderId="16" xfId="0" applyNumberFormat="1" applyFont="1" applyBorder="1" applyAlignment="1">
      <alignment vertical="top"/>
    </xf>
    <xf numFmtId="49" fontId="13" fillId="5" borderId="0" xfId="0" applyNumberFormat="1" applyFont="1" applyFill="1" applyBorder="1"/>
    <xf numFmtId="0" fontId="13" fillId="5" borderId="0" xfId="0" applyFont="1" applyFill="1" applyBorder="1" applyAlignment="1"/>
    <xf numFmtId="0" fontId="8" fillId="5" borderId="66" xfId="0" applyFont="1" applyFill="1" applyBorder="1"/>
    <xf numFmtId="0" fontId="8" fillId="0" borderId="148" xfId="0" applyFont="1" applyBorder="1"/>
    <xf numFmtId="164" fontId="52" fillId="0" borderId="146" xfId="0" applyNumberFormat="1" applyFont="1" applyBorder="1" applyAlignment="1">
      <alignment vertical="center"/>
    </xf>
    <xf numFmtId="0" fontId="9" fillId="0" borderId="147" xfId="0" applyFont="1" applyBorder="1" applyAlignment="1">
      <alignment vertical="center"/>
    </xf>
    <xf numFmtId="1" fontId="2" fillId="0" borderId="0" xfId="0" applyNumberFormat="1" applyFont="1" applyAlignment="1">
      <alignment horizontal="center" vertical="center"/>
    </xf>
    <xf numFmtId="0" fontId="10" fillId="0" borderId="0" xfId="3" applyFont="1" applyBorder="1" applyAlignment="1">
      <alignment horizontal="center" vertical="center" wrapText="1"/>
    </xf>
    <xf numFmtId="0" fontId="4" fillId="0" borderId="0" xfId="3" applyNumberFormat="1" applyFont="1" applyAlignment="1">
      <alignment horizontal="right"/>
    </xf>
    <xf numFmtId="0" fontId="10" fillId="0" borderId="138" xfId="3" applyNumberFormat="1" applyFont="1" applyBorder="1" applyAlignment="1">
      <alignment horizontal="center"/>
    </xf>
    <xf numFmtId="0" fontId="9" fillId="0" borderId="0" xfId="3" applyNumberFormat="1" applyFont="1" applyBorder="1" applyAlignment="1">
      <alignment horizontal="center" wrapText="1"/>
    </xf>
    <xf numFmtId="0" fontId="10" fillId="0" borderId="138" xfId="3" applyNumberFormat="1" applyFont="1" applyBorder="1" applyAlignment="1">
      <alignment horizontal="center" vertical="center"/>
    </xf>
    <xf numFmtId="0" fontId="2" fillId="0" borderId="138" xfId="3" applyNumberFormat="1" applyBorder="1" applyAlignment="1">
      <alignment vertical="center"/>
    </xf>
    <xf numFmtId="0" fontId="10" fillId="0" borderId="0" xfId="3" applyNumberFormat="1" applyFont="1" applyBorder="1" applyAlignment="1">
      <alignment vertical="center" wrapText="1"/>
    </xf>
    <xf numFmtId="0" fontId="10" fillId="0" borderId="0" xfId="3" applyNumberFormat="1" applyFont="1" applyBorder="1" applyAlignment="1"/>
    <xf numFmtId="0" fontId="2" fillId="0" borderId="0" xfId="3" applyNumberFormat="1" applyFont="1" applyBorder="1" applyAlignment="1">
      <alignment wrapText="1"/>
    </xf>
    <xf numFmtId="171" fontId="2" fillId="0" borderId="0" xfId="3" applyNumberFormat="1" applyBorder="1" applyAlignment="1" applyProtection="1">
      <alignment horizontal="center"/>
    </xf>
    <xf numFmtId="164" fontId="4" fillId="0" borderId="13" xfId="3" applyNumberFormat="1" applyFont="1" applyBorder="1" applyAlignment="1">
      <alignment vertical="top"/>
    </xf>
    <xf numFmtId="0" fontId="2" fillId="0" borderId="0" xfId="3" applyAlignment="1">
      <alignment vertical="top" wrapText="1"/>
    </xf>
    <xf numFmtId="0" fontId="3" fillId="0" borderId="149" xfId="12" applyFont="1" applyBorder="1" applyAlignment="1" applyProtection="1">
      <alignment vertical="center"/>
    </xf>
    <xf numFmtId="0" fontId="3" fillId="0" borderId="12" xfId="12" applyFont="1" applyBorder="1" applyAlignment="1" applyProtection="1">
      <alignment horizontal="left" vertical="center"/>
    </xf>
    <xf numFmtId="0" fontId="2" fillId="0" borderId="0" xfId="3" applyAlignment="1">
      <alignment horizontal="center" vertical="center"/>
    </xf>
    <xf numFmtId="0" fontId="14" fillId="0" borderId="0" xfId="3" applyFont="1" applyAlignment="1">
      <alignment horizontal="center" vertical="center"/>
    </xf>
    <xf numFmtId="0" fontId="5" fillId="0" borderId="0" xfId="3" applyFont="1" applyAlignment="1" applyProtection="1">
      <alignment horizontal="center" vertical="center"/>
    </xf>
    <xf numFmtId="0" fontId="9" fillId="0" borderId="0" xfId="3" applyFont="1"/>
    <xf numFmtId="0" fontId="5" fillId="0" borderId="5" xfId="3" applyNumberFormat="1" applyFont="1" applyBorder="1" applyAlignment="1" applyProtection="1">
      <alignment horizontal="left" indent="1"/>
    </xf>
    <xf numFmtId="0" fontId="5" fillId="0" borderId="0" xfId="3" applyFont="1" applyBorder="1" applyAlignment="1" applyProtection="1"/>
    <xf numFmtId="42" fontId="2" fillId="2" borderId="133" xfId="3" applyNumberFormat="1" applyFont="1" applyFill="1" applyBorder="1" applyProtection="1"/>
    <xf numFmtId="0" fontId="24" fillId="0" borderId="0" xfId="3" applyFont="1" applyFill="1" applyProtection="1"/>
    <xf numFmtId="0" fontId="2" fillId="0" borderId="53" xfId="3" applyNumberFormat="1" applyBorder="1" applyProtection="1"/>
    <xf numFmtId="0" fontId="2" fillId="0" borderId="62" xfId="3" applyNumberFormat="1" applyBorder="1" applyProtection="1"/>
    <xf numFmtId="0" fontId="5" fillId="0" borderId="0" xfId="3" applyNumberFormat="1" applyFont="1" applyBorder="1" applyAlignment="1" applyProtection="1">
      <alignment horizontal="left"/>
    </xf>
    <xf numFmtId="0" fontId="48" fillId="0" borderId="0" xfId="2" applyFont="1" applyBorder="1" applyAlignment="1" applyProtection="1">
      <alignment horizontal="left" indent="3"/>
    </xf>
    <xf numFmtId="0" fontId="99" fillId="0" borderId="0" xfId="14" applyFont="1" applyAlignment="1">
      <alignment horizontal="centerContinuous" vertical="center"/>
    </xf>
    <xf numFmtId="0" fontId="100" fillId="0" borderId="0" xfId="14" applyFont="1" applyAlignment="1">
      <alignment horizontal="centerContinuous" vertical="center"/>
    </xf>
    <xf numFmtId="0" fontId="101" fillId="0" borderId="0" xfId="14" applyFont="1" applyAlignment="1">
      <alignment horizontal="centerContinuous"/>
    </xf>
    <xf numFmtId="0" fontId="101" fillId="0" borderId="0" xfId="14" applyFont="1"/>
    <xf numFmtId="0" fontId="31" fillId="0" borderId="151" xfId="14" applyFont="1" applyFill="1" applyBorder="1" applyAlignment="1">
      <alignment horizontal="center" vertical="top" wrapText="1"/>
    </xf>
    <xf numFmtId="0" fontId="1" fillId="0" borderId="0" xfId="14" applyAlignment="1">
      <alignment wrapText="1"/>
    </xf>
    <xf numFmtId="0" fontId="96" fillId="15" borderId="152" xfId="14" applyFont="1" applyFill="1" applyBorder="1" applyAlignment="1">
      <alignment horizontal="center" vertical="center" wrapText="1"/>
    </xf>
    <xf numFmtId="0" fontId="96" fillId="16" borderId="153" xfId="14" applyFont="1" applyFill="1" applyBorder="1" applyAlignment="1">
      <alignment horizontal="center" vertical="center" wrapText="1"/>
    </xf>
    <xf numFmtId="49" fontId="103" fillId="0" borderId="110" xfId="14" applyNumberFormat="1" applyFont="1" applyBorder="1" applyAlignment="1" applyProtection="1">
      <alignment horizontal="center" vertical="center"/>
      <protection locked="0"/>
    </xf>
    <xf numFmtId="0" fontId="96" fillId="0" borderId="110" xfId="14" applyFont="1" applyFill="1" applyBorder="1" applyAlignment="1" applyProtection="1">
      <alignment horizontal="center" vertical="center" wrapText="1"/>
      <protection locked="0"/>
    </xf>
    <xf numFmtId="0" fontId="101" fillId="17" borderId="110" xfId="14" applyFont="1" applyFill="1" applyBorder="1"/>
    <xf numFmtId="0" fontId="103" fillId="0" borderId="110" xfId="14" applyFont="1" applyBorder="1" applyAlignment="1">
      <alignment horizontal="left" vertical="center" wrapText="1"/>
    </xf>
    <xf numFmtId="49" fontId="103" fillId="17" borderId="110" xfId="14" applyNumberFormat="1" applyFont="1" applyFill="1" applyBorder="1" applyAlignment="1">
      <alignment horizontal="center" vertical="center"/>
    </xf>
    <xf numFmtId="49" fontId="104" fillId="16" borderId="111" xfId="14" applyNumberFormat="1" applyFont="1" applyFill="1" applyBorder="1" applyAlignment="1">
      <alignment horizontal="center" vertical="center" wrapText="1"/>
    </xf>
    <xf numFmtId="0" fontId="97" fillId="17" borderId="112" xfId="14" applyFont="1" applyFill="1" applyBorder="1" applyAlignment="1">
      <alignment horizontal="center"/>
    </xf>
    <xf numFmtId="0" fontId="97" fillId="0" borderId="109" xfId="14" applyFont="1" applyFill="1" applyBorder="1" applyAlignment="1">
      <alignment horizontal="left" vertical="center" wrapText="1"/>
    </xf>
    <xf numFmtId="49" fontId="103" fillId="0" borderId="109" xfId="14" applyNumberFormat="1" applyFont="1" applyBorder="1" applyAlignment="1" applyProtection="1">
      <alignment horizontal="center" vertical="center"/>
      <protection locked="0"/>
    </xf>
    <xf numFmtId="49" fontId="96" fillId="0" borderId="113" xfId="14" applyNumberFormat="1" applyFont="1" applyFill="1" applyBorder="1" applyAlignment="1" applyProtection="1">
      <alignment horizontal="center" vertical="center"/>
      <protection locked="0"/>
    </xf>
    <xf numFmtId="0" fontId="101" fillId="0" borderId="109" xfId="14" applyFont="1" applyBorder="1" applyProtection="1">
      <protection locked="0"/>
    </xf>
    <xf numFmtId="49" fontId="96" fillId="0" borderId="111" xfId="14" applyNumberFormat="1" applyFont="1" applyFill="1" applyBorder="1" applyAlignment="1" applyProtection="1">
      <alignment horizontal="center" vertical="center"/>
      <protection locked="0"/>
    </xf>
    <xf numFmtId="0" fontId="1" fillId="0" borderId="0" xfId="14"/>
    <xf numFmtId="0" fontId="105" fillId="0" borderId="154" xfId="14" applyFont="1" applyBorder="1" applyAlignment="1">
      <alignment vertical="top"/>
    </xf>
    <xf numFmtId="0" fontId="106" fillId="18" borderId="145" xfId="14" applyFont="1" applyFill="1" applyBorder="1" applyAlignment="1">
      <alignment vertical="top"/>
    </xf>
    <xf numFmtId="0" fontId="105" fillId="0" borderId="154" xfId="14" applyFont="1" applyBorder="1" applyAlignment="1">
      <alignment vertical="top" wrapText="1"/>
    </xf>
    <xf numFmtId="0" fontId="101" fillId="0" borderId="0" xfId="14" applyFont="1" applyAlignment="1">
      <alignment horizontal="left" vertical="center" wrapText="1"/>
    </xf>
    <xf numFmtId="0" fontId="101" fillId="0" borderId="0" xfId="14" applyFont="1" applyFill="1" applyBorder="1"/>
    <xf numFmtId="0" fontId="114" fillId="0" borderId="0" xfId="14" applyNumberFormat="1" applyFont="1"/>
    <xf numFmtId="0" fontId="102" fillId="0" borderId="152" xfId="14" applyFont="1" applyFill="1" applyBorder="1" applyAlignment="1" applyProtection="1">
      <alignment horizontal="left" vertical="center"/>
      <protection locked="0"/>
    </xf>
    <xf numFmtId="0" fontId="97" fillId="0" borderId="109" xfId="14" applyFont="1" applyBorder="1" applyAlignment="1">
      <alignment horizontal="left" vertical="center" wrapText="1"/>
    </xf>
    <xf numFmtId="0" fontId="101" fillId="0" borderId="0" xfId="14" applyFont="1" applyProtection="1"/>
    <xf numFmtId="0" fontId="3" fillId="0" borderId="157" xfId="3" applyNumberFormat="1" applyFont="1" applyBorder="1" applyAlignment="1" applyProtection="1">
      <alignment horizontal="left"/>
    </xf>
    <xf numFmtId="0" fontId="3" fillId="0" borderId="158" xfId="3" applyNumberFormat="1" applyFont="1" applyBorder="1" applyProtection="1"/>
    <xf numFmtId="0" fontId="3" fillId="0" borderId="159" xfId="3" applyNumberFormat="1" applyFont="1" applyBorder="1" applyProtection="1"/>
    <xf numFmtId="0" fontId="3" fillId="0" borderId="5" xfId="3" quotePrefix="1" applyNumberFormat="1" applyFont="1" applyBorder="1" applyAlignment="1" applyProtection="1">
      <alignment horizontal="left"/>
    </xf>
    <xf numFmtId="0" fontId="3" fillId="0" borderId="43" xfId="3" applyNumberFormat="1" applyFont="1" applyBorder="1" applyProtection="1"/>
    <xf numFmtId="0" fontId="5" fillId="0" borderId="43" xfId="3" applyFont="1" applyBorder="1" applyAlignment="1" applyProtection="1">
      <alignment horizontal="left" indent="1"/>
    </xf>
    <xf numFmtId="0" fontId="3" fillId="0" borderId="160" xfId="3" applyNumberFormat="1" applyFont="1" applyBorder="1" applyProtection="1"/>
    <xf numFmtId="0" fontId="3" fillId="0" borderId="161" xfId="3" applyNumberFormat="1" applyFont="1" applyBorder="1" applyProtection="1"/>
    <xf numFmtId="0" fontId="3" fillId="0" borderId="5" xfId="3" applyNumberFormat="1" applyFont="1" applyBorder="1" applyProtection="1"/>
    <xf numFmtId="0" fontId="3" fillId="0" borderId="157" xfId="3" applyNumberFormat="1" applyFont="1" applyBorder="1" applyProtection="1"/>
    <xf numFmtId="0" fontId="4" fillId="0" borderId="2" xfId="0" applyFont="1" applyBorder="1" applyAlignment="1" applyProtection="1">
      <alignment horizontal="right" wrapText="1" indent="1"/>
    </xf>
    <xf numFmtId="0" fontId="5" fillId="0" borderId="5" xfId="3" applyNumberFormat="1" applyFont="1" applyBorder="1" applyAlignment="1" applyProtection="1">
      <alignment horizontal="left" indent="1"/>
    </xf>
    <xf numFmtId="0" fontId="5" fillId="0" borderId="0" xfId="3" applyFont="1" applyBorder="1" applyAlignment="1" applyProtection="1">
      <alignment horizontal="left" indent="1"/>
    </xf>
    <xf numFmtId="0" fontId="5" fillId="0" borderId="0" xfId="3" applyFont="1" applyBorder="1" applyAlignment="1" applyProtection="1"/>
    <xf numFmtId="0" fontId="5" fillId="0" borderId="43" xfId="3" applyFont="1" applyBorder="1" applyAlignment="1" applyProtection="1"/>
    <xf numFmtId="14" fontId="5" fillId="0" borderId="82" xfId="0" applyNumberFormat="1" applyFont="1" applyBorder="1" applyAlignment="1" applyProtection="1">
      <alignment horizontal="center" vertical="center"/>
      <protection locked="0"/>
    </xf>
    <xf numFmtId="0" fontId="10" fillId="0" borderId="0" xfId="3" applyFont="1" applyBorder="1" applyAlignment="1">
      <alignment horizontal="center" vertical="top"/>
    </xf>
    <xf numFmtId="0" fontId="4" fillId="0" borderId="22" xfId="3" applyFont="1" applyBorder="1" applyAlignment="1" applyProtection="1">
      <alignment horizontal="center"/>
      <protection locked="0"/>
    </xf>
    <xf numFmtId="0" fontId="23" fillId="0" borderId="22" xfId="3" applyFont="1" applyBorder="1" applyAlignment="1" applyProtection="1">
      <alignment horizontal="center"/>
      <protection locked="0"/>
    </xf>
    <xf numFmtId="164" fontId="4" fillId="0" borderId="22" xfId="3" applyNumberFormat="1" applyFont="1" applyBorder="1" applyAlignment="1" applyProtection="1">
      <alignment horizontal="center" vertical="center"/>
      <protection locked="0"/>
    </xf>
    <xf numFmtId="0" fontId="3" fillId="0" borderId="6" xfId="3" applyFont="1" applyBorder="1" applyAlignment="1" applyProtection="1">
      <alignment horizontal="center"/>
    </xf>
    <xf numFmtId="0" fontId="3" fillId="0" borderId="157" xfId="3" quotePrefix="1" applyNumberFormat="1" applyFont="1" applyBorder="1" applyAlignment="1" applyProtection="1">
      <alignment horizontal="left"/>
    </xf>
    <xf numFmtId="0" fontId="3" fillId="0" borderId="158" xfId="3" applyNumberFormat="1" applyFont="1" applyBorder="1" applyAlignment="1" applyProtection="1">
      <alignment horizontal="center"/>
    </xf>
    <xf numFmtId="0" fontId="3" fillId="0" borderId="157" xfId="3" applyNumberFormat="1" applyFont="1" applyBorder="1" applyAlignment="1" applyProtection="1"/>
    <xf numFmtId="0" fontId="3" fillId="0" borderId="159" xfId="3" applyNumberFormat="1" applyFont="1" applyBorder="1" applyAlignment="1" applyProtection="1">
      <alignment horizontal="centerContinuous"/>
    </xf>
    <xf numFmtId="0" fontId="3" fillId="0" borderId="158" xfId="3" quotePrefix="1" applyNumberFormat="1" applyFont="1" applyBorder="1" applyAlignment="1" applyProtection="1">
      <alignment horizontal="left"/>
    </xf>
    <xf numFmtId="14" fontId="2" fillId="0" borderId="0" xfId="3" applyNumberFormat="1" applyAlignment="1" applyProtection="1">
      <alignment horizontal="left" indent="2"/>
      <protection locked="0"/>
    </xf>
    <xf numFmtId="0" fontId="9" fillId="0" borderId="0" xfId="3" applyFont="1"/>
    <xf numFmtId="0" fontId="9" fillId="0" borderId="160" xfId="3" applyFont="1" applyBorder="1" applyAlignment="1" applyProtection="1">
      <alignment horizontal="center"/>
      <protection locked="0"/>
    </xf>
    <xf numFmtId="0" fontId="4" fillId="23" borderId="5" xfId="3" applyFont="1" applyFill="1" applyBorder="1" applyAlignment="1" applyProtection="1">
      <alignment horizontal="left" indent="1"/>
    </xf>
    <xf numFmtId="0" fontId="14" fillId="23" borderId="0" xfId="3" applyFont="1" applyFill="1" applyProtection="1"/>
    <xf numFmtId="169" fontId="2" fillId="23" borderId="0" xfId="3" applyNumberFormat="1" applyFill="1" applyProtection="1"/>
    <xf numFmtId="1" fontId="2" fillId="23" borderId="0" xfId="3" applyNumberFormat="1" applyFill="1" applyProtection="1"/>
    <xf numFmtId="0" fontId="2" fillId="23" borderId="0" xfId="3" applyFill="1" applyProtection="1"/>
    <xf numFmtId="0" fontId="14" fillId="0" borderId="0" xfId="3" applyFont="1" applyFill="1" applyProtection="1"/>
    <xf numFmtId="169" fontId="2" fillId="0" borderId="0" xfId="3" applyNumberFormat="1" applyFill="1" applyProtection="1"/>
    <xf numFmtId="1" fontId="2" fillId="0" borderId="0" xfId="3" applyNumberFormat="1" applyFill="1" applyProtection="1"/>
    <xf numFmtId="0" fontId="2" fillId="0" borderId="0" xfId="3" applyFill="1" applyProtection="1"/>
    <xf numFmtId="0" fontId="9" fillId="0" borderId="0" xfId="3" applyFont="1" applyFill="1"/>
    <xf numFmtId="0" fontId="2" fillId="0" borderId="0" xfId="3" applyFill="1" applyProtection="1">
      <protection locked="0"/>
    </xf>
    <xf numFmtId="169" fontId="3" fillId="0" borderId="0" xfId="3" applyNumberFormat="1" applyFont="1" applyFill="1" applyProtection="1"/>
    <xf numFmtId="0" fontId="9" fillId="0" borderId="0" xfId="3" applyFont="1" applyFill="1" applyProtection="1"/>
    <xf numFmtId="0" fontId="2" fillId="0" borderId="9" xfId="3" applyFill="1" applyBorder="1" applyAlignment="1" applyProtection="1">
      <alignment horizontal="center" vertical="center"/>
      <protection locked="0"/>
    </xf>
    <xf numFmtId="0" fontId="3" fillId="0" borderId="0" xfId="3" applyFont="1" applyFill="1" applyProtection="1"/>
    <xf numFmtId="0" fontId="5" fillId="0" borderId="19" xfId="12" applyNumberFormat="1" applyFont="1" applyFill="1" applyBorder="1" applyAlignment="1" applyProtection="1">
      <alignment horizontal="left" vertical="center" indent="1"/>
      <protection locked="0"/>
    </xf>
    <xf numFmtId="0" fontId="5" fillId="0" borderId="20" xfId="0" applyFont="1" applyBorder="1" applyAlignment="1" applyProtection="1">
      <alignment horizontal="left" vertical="center" indent="1"/>
      <protection locked="0"/>
    </xf>
    <xf numFmtId="0" fontId="5" fillId="0" borderId="11" xfId="0" applyFont="1" applyBorder="1" applyAlignment="1" applyProtection="1">
      <alignment horizontal="left" vertical="center" indent="1"/>
      <protection locked="0"/>
    </xf>
    <xf numFmtId="0" fontId="5" fillId="0" borderId="19" xfId="12" applyNumberFormat="1" applyFont="1" applyBorder="1" applyAlignment="1" applyProtection="1">
      <alignment horizontal="left" vertical="center"/>
      <protection locked="0"/>
    </xf>
    <xf numFmtId="0" fontId="45" fillId="0" borderId="19" xfId="2" applyNumberFormat="1" applyBorder="1" applyAlignment="1" applyProtection="1">
      <alignment horizontal="left" vertical="center" indent="1"/>
      <protection locked="0"/>
    </xf>
    <xf numFmtId="0" fontId="80" fillId="0" borderId="20" xfId="2" applyNumberFormat="1" applyFont="1" applyBorder="1" applyAlignment="1" applyProtection="1">
      <alignment horizontal="left" vertical="center" indent="1"/>
      <protection locked="0"/>
    </xf>
    <xf numFmtId="0" fontId="80" fillId="0" borderId="20" xfId="2" applyFont="1" applyBorder="1" applyAlignment="1" applyProtection="1">
      <alignment horizontal="left" vertical="center" indent="1"/>
      <protection locked="0"/>
    </xf>
    <xf numFmtId="0" fontId="15" fillId="0" borderId="20" xfId="0" applyFont="1" applyBorder="1" applyAlignment="1" applyProtection="1">
      <alignment horizontal="left" vertical="center" indent="1"/>
      <protection locked="0"/>
    </xf>
    <xf numFmtId="0" fontId="15" fillId="0" borderId="11" xfId="0" applyFont="1" applyBorder="1" applyAlignment="1" applyProtection="1">
      <alignment horizontal="left" vertical="center" indent="1"/>
      <protection locked="0"/>
    </xf>
    <xf numFmtId="0" fontId="5" fillId="0" borderId="19" xfId="0" applyFont="1" applyBorder="1" applyAlignment="1" applyProtection="1">
      <alignment horizontal="left" vertical="center" indent="1"/>
      <protection locked="0"/>
    </xf>
    <xf numFmtId="0" fontId="5" fillId="0" borderId="20" xfId="0" applyNumberFormat="1" applyFont="1" applyBorder="1" applyAlignment="1" applyProtection="1">
      <alignment horizontal="left" vertical="center" indent="1"/>
      <protection locked="0"/>
    </xf>
    <xf numFmtId="0" fontId="5" fillId="0" borderId="19" xfId="12" applyNumberFormat="1" applyFont="1" applyBorder="1" applyAlignment="1" applyProtection="1">
      <alignment horizontal="left" vertical="center" indent="1"/>
      <protection locked="0"/>
    </xf>
    <xf numFmtId="0" fontId="5" fillId="0" borderId="20" xfId="0" applyNumberFormat="1" applyFont="1" applyBorder="1" applyAlignment="1" applyProtection="1">
      <alignment horizontal="left" vertical="center"/>
      <protection locked="0"/>
    </xf>
    <xf numFmtId="0" fontId="5" fillId="0" borderId="17" xfId="12" applyNumberFormat="1" applyFont="1" applyBorder="1" applyAlignment="1" applyProtection="1">
      <alignment horizontal="left" vertical="center" indent="1"/>
      <protection locked="0"/>
    </xf>
    <xf numFmtId="0" fontId="5" fillId="0" borderId="0" xfId="0" applyNumberFormat="1" applyFont="1" applyBorder="1" applyAlignment="1" applyProtection="1">
      <alignment horizontal="left" vertical="center" indent="1"/>
      <protection locked="0"/>
    </xf>
    <xf numFmtId="49" fontId="45" fillId="0" borderId="19" xfId="2" applyNumberFormat="1" applyFill="1" applyBorder="1" applyAlignment="1" applyProtection="1">
      <alignment horizontal="left" vertical="center" indent="1"/>
      <protection locked="0"/>
    </xf>
    <xf numFmtId="49" fontId="52" fillId="0" borderId="20" xfId="0" applyNumberFormat="1" applyFont="1" applyBorder="1" applyAlignment="1" applyProtection="1">
      <alignment horizontal="left" vertical="center" indent="1"/>
      <protection locked="0"/>
    </xf>
    <xf numFmtId="49" fontId="52" fillId="0" borderId="11" xfId="0" applyNumberFormat="1" applyFont="1" applyBorder="1" applyAlignment="1" applyProtection="1">
      <alignment horizontal="left" vertical="center" indent="1"/>
      <protection locked="0"/>
    </xf>
    <xf numFmtId="0" fontId="5" fillId="0" borderId="18" xfId="0" applyFont="1" applyBorder="1" applyAlignment="1" applyProtection="1">
      <alignment horizontal="left" vertical="center" indent="1"/>
      <protection locked="0"/>
    </xf>
    <xf numFmtId="0" fontId="5" fillId="0" borderId="19" xfId="12" applyNumberFormat="1" applyFont="1" applyBorder="1" applyAlignment="1" applyProtection="1">
      <alignment horizontal="left" vertical="center" readingOrder="1"/>
      <protection locked="0"/>
    </xf>
    <xf numFmtId="0" fontId="5" fillId="0" borderId="20" xfId="0" applyNumberFormat="1" applyFont="1" applyBorder="1" applyAlignment="1" applyProtection="1">
      <alignment horizontal="left" vertical="center" readingOrder="1"/>
      <protection locked="0"/>
    </xf>
    <xf numFmtId="0" fontId="7" fillId="0" borderId="20" xfId="0" applyFont="1" applyBorder="1" applyAlignment="1" applyProtection="1">
      <alignment vertical="center" readingOrder="1"/>
      <protection locked="0"/>
    </xf>
    <xf numFmtId="0" fontId="7" fillId="0" borderId="11" xfId="0" applyFont="1" applyBorder="1" applyAlignment="1" applyProtection="1">
      <alignment vertical="center" readingOrder="1"/>
      <protection locked="0"/>
    </xf>
    <xf numFmtId="0" fontId="7" fillId="0" borderId="20" xfId="0" applyFont="1" applyBorder="1" applyAlignment="1" applyProtection="1">
      <alignment vertical="center"/>
      <protection locked="0"/>
    </xf>
    <xf numFmtId="0" fontId="7" fillId="0" borderId="11" xfId="0" applyFont="1" applyBorder="1" applyAlignment="1" applyProtection="1">
      <alignment vertical="center"/>
      <protection locked="0"/>
    </xf>
    <xf numFmtId="0" fontId="5" fillId="0" borderId="133" xfId="0" applyFont="1" applyBorder="1" applyAlignment="1" applyProtection="1">
      <alignment horizontal="left" vertical="center" indent="1"/>
      <protection locked="0"/>
    </xf>
    <xf numFmtId="0" fontId="14" fillId="0" borderId="19" xfId="12" applyNumberFormat="1" applyFont="1"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45" fillId="0" borderId="19" xfId="2" applyBorder="1" applyAlignment="1" applyProtection="1">
      <protection locked="0"/>
    </xf>
    <xf numFmtId="0" fontId="13" fillId="0" borderId="20" xfId="0" applyFont="1" applyBorder="1" applyProtection="1">
      <protection locked="0"/>
    </xf>
    <xf numFmtId="0" fontId="13" fillId="0" borderId="11" xfId="0" applyFont="1" applyBorder="1" applyProtection="1">
      <protection locked="0"/>
    </xf>
    <xf numFmtId="0" fontId="5" fillId="0" borderId="0" xfId="0" applyFont="1" applyBorder="1" applyAlignment="1" applyProtection="1">
      <alignment horizontal="left" vertical="center" indent="1"/>
      <protection locked="0"/>
    </xf>
    <xf numFmtId="0" fontId="5" fillId="0" borderId="133" xfId="12" applyNumberFormat="1" applyFont="1" applyBorder="1" applyAlignment="1" applyProtection="1">
      <alignment horizontal="left" vertical="center" indent="1"/>
      <protection locked="0"/>
    </xf>
    <xf numFmtId="0" fontId="5" fillId="0" borderId="131" xfId="12" applyNumberFormat="1" applyFont="1" applyBorder="1" applyAlignment="1" applyProtection="1">
      <alignment horizontal="left" vertical="center" indent="1"/>
      <protection locked="0"/>
    </xf>
    <xf numFmtId="0" fontId="5" fillId="0" borderId="130" xfId="12" applyNumberFormat="1" applyFont="1" applyBorder="1" applyAlignment="1" applyProtection="1">
      <alignment horizontal="left" vertical="center" indent="1"/>
      <protection locked="0"/>
    </xf>
    <xf numFmtId="0" fontId="47" fillId="0" borderId="17" xfId="12" applyNumberFormat="1" applyFont="1" applyBorder="1" applyAlignment="1" applyProtection="1">
      <alignment horizontal="center"/>
    </xf>
    <xf numFmtId="0" fontId="0" fillId="0" borderId="0" xfId="0" applyBorder="1" applyAlignment="1">
      <alignment horizontal="center"/>
    </xf>
    <xf numFmtId="0" fontId="0" fillId="0" borderId="18" xfId="0" applyBorder="1" applyAlignment="1">
      <alignment horizontal="center"/>
    </xf>
    <xf numFmtId="0" fontId="5" fillId="0" borderId="20" xfId="0" applyNumberFormat="1" applyFont="1" applyBorder="1" applyAlignment="1" applyProtection="1">
      <alignment horizontal="left" vertical="center" indent="1"/>
      <protection locked="0"/>
    </xf>
    <xf numFmtId="0" fontId="5" fillId="0" borderId="20" xfId="0" applyFont="1" applyBorder="1" applyAlignment="1" applyProtection="1">
      <alignment horizontal="left" vertical="center" indent="1"/>
      <protection locked="0"/>
    </xf>
    <xf numFmtId="0" fontId="7" fillId="0" borderId="19" xfId="12" applyFont="1" applyBorder="1" applyAlignment="1" applyProtection="1">
      <alignment vertical="center"/>
    </xf>
    <xf numFmtId="0" fontId="7" fillId="0" borderId="20" xfId="12" applyFont="1" applyBorder="1" applyAlignment="1" applyProtection="1">
      <alignment vertical="center"/>
    </xf>
    <xf numFmtId="0" fontId="0" fillId="0" borderId="20" xfId="0" applyBorder="1" applyAlignment="1">
      <alignment vertical="center"/>
    </xf>
    <xf numFmtId="0" fontId="0" fillId="0" borderId="11" xfId="0" applyBorder="1" applyAlignment="1">
      <alignment vertical="center"/>
    </xf>
    <xf numFmtId="0" fontId="5" fillId="0" borderId="0" xfId="12" applyFont="1" applyBorder="1" applyAlignment="1" applyProtection="1">
      <alignment vertical="center"/>
      <protection locked="0"/>
    </xf>
    <xf numFmtId="0" fontId="5" fillId="0" borderId="20" xfId="0" applyNumberFormat="1" applyFont="1" applyBorder="1" applyAlignment="1" applyProtection="1">
      <alignment horizontal="left" vertical="center"/>
      <protection locked="0"/>
    </xf>
    <xf numFmtId="0" fontId="5" fillId="0" borderId="2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7" fillId="0" borderId="19" xfId="12" applyFont="1" applyBorder="1" applyAlignment="1" applyProtection="1">
      <alignment horizontal="left" vertical="center"/>
    </xf>
    <xf numFmtId="0" fontId="0" fillId="0" borderId="20" xfId="0" applyBorder="1" applyAlignment="1">
      <alignment horizontal="left" vertical="center"/>
    </xf>
    <xf numFmtId="0" fontId="0" fillId="0" borderId="11" xfId="0" applyBorder="1" applyAlignment="1">
      <alignment horizontal="left" vertical="center"/>
    </xf>
    <xf numFmtId="0" fontId="5" fillId="0" borderId="19" xfId="0" applyFont="1" applyBorder="1" applyAlignment="1" applyProtection="1">
      <alignment horizontal="left" vertical="center"/>
      <protection locked="0"/>
    </xf>
    <xf numFmtId="0" fontId="80" fillId="0" borderId="19" xfId="2" applyNumberFormat="1" applyFont="1" applyBorder="1" applyAlignment="1" applyProtection="1">
      <alignment horizontal="left" vertical="center"/>
      <protection locked="0"/>
    </xf>
    <xf numFmtId="0" fontId="80" fillId="0" borderId="20" xfId="2" applyFont="1" applyBorder="1" applyAlignment="1" applyProtection="1">
      <alignment horizontal="left" vertical="center"/>
      <protection locked="0"/>
    </xf>
    <xf numFmtId="0" fontId="80" fillId="0" borderId="11" xfId="2" applyFont="1" applyBorder="1" applyAlignment="1" applyProtection="1">
      <alignment horizontal="left" vertical="center"/>
      <protection locked="0"/>
    </xf>
    <xf numFmtId="0" fontId="5" fillId="0" borderId="19" xfId="12" applyNumberFormat="1" applyFont="1" applyBorder="1" applyAlignment="1" applyProtection="1">
      <alignment horizontal="left" vertical="center"/>
      <protection locked="0"/>
    </xf>
    <xf numFmtId="0" fontId="80" fillId="0" borderId="20" xfId="2" applyNumberFormat="1" applyFont="1" applyBorder="1" applyAlignment="1" applyProtection="1">
      <alignment horizontal="left" vertical="center"/>
      <protection locked="0"/>
    </xf>
    <xf numFmtId="0" fontId="3" fillId="0" borderId="12" xfId="12" applyNumberFormat="1" applyFont="1" applyBorder="1" applyAlignment="1" applyProtection="1">
      <alignment horizontal="left" vertical="center"/>
    </xf>
    <xf numFmtId="0" fontId="7" fillId="0" borderId="16" xfId="0" applyNumberFormat="1" applyFont="1" applyBorder="1" applyAlignment="1">
      <alignment horizontal="left" vertical="center"/>
    </xf>
    <xf numFmtId="49" fontId="9" fillId="0" borderId="0" xfId="12" applyNumberFormat="1" applyFont="1" applyBorder="1" applyAlignment="1" applyProtection="1">
      <alignment horizontal="center" vertical="center"/>
    </xf>
    <xf numFmtId="0" fontId="9" fillId="0" borderId="0" xfId="0" applyFont="1" applyBorder="1" applyAlignment="1">
      <alignment horizontal="center" vertical="center"/>
    </xf>
    <xf numFmtId="0" fontId="9" fillId="0" borderId="0" xfId="12" applyFont="1" applyBorder="1" applyAlignment="1" applyProtection="1">
      <alignment horizontal="center" vertical="center"/>
    </xf>
    <xf numFmtId="171" fontId="5" fillId="0" borderId="0" xfId="12" applyNumberFormat="1" applyFont="1" applyBorder="1" applyAlignment="1" applyProtection="1">
      <alignment horizontal="center" vertical="top"/>
    </xf>
    <xf numFmtId="0" fontId="0" fillId="0" borderId="0" xfId="0" applyBorder="1" applyAlignment="1">
      <alignment horizontal="center" vertical="top"/>
    </xf>
    <xf numFmtId="0" fontId="47" fillId="0" borderId="12" xfId="12" applyFont="1" applyBorder="1" applyAlignment="1" applyProtection="1">
      <alignment horizontal="center"/>
    </xf>
    <xf numFmtId="0" fontId="7" fillId="0" borderId="16" xfId="0" applyFont="1" applyBorder="1" applyAlignment="1">
      <alignment horizontal="center"/>
    </xf>
    <xf numFmtId="0" fontId="7" fillId="0" borderId="10" xfId="0" applyFont="1" applyBorder="1" applyAlignment="1">
      <alignment horizontal="center"/>
    </xf>
    <xf numFmtId="0" fontId="5" fillId="0" borderId="0" xfId="12" applyFont="1" applyBorder="1" applyAlignment="1" applyProtection="1">
      <alignment horizontal="center" vertical="center"/>
    </xf>
    <xf numFmtId="0" fontId="0" fillId="0" borderId="0" xfId="0" applyBorder="1" applyAlignment="1">
      <alignment horizontal="center" vertical="center"/>
    </xf>
    <xf numFmtId="49" fontId="5" fillId="0" borderId="0" xfId="12" applyNumberFormat="1" applyFont="1" applyBorder="1" applyAlignment="1" applyProtection="1">
      <alignment horizontal="center" vertical="center"/>
    </xf>
    <xf numFmtId="0" fontId="47" fillId="0" borderId="12" xfId="12" applyNumberFormat="1" applyFont="1" applyBorder="1" applyAlignment="1" applyProtection="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47" fillId="0" borderId="17" xfId="12" applyNumberFormat="1" applyFont="1" applyBorder="1" applyAlignment="1" applyProtection="1">
      <alignment horizontal="center" vertical="center"/>
    </xf>
    <xf numFmtId="0" fontId="5" fillId="0" borderId="0" xfId="0" applyFont="1" applyBorder="1" applyAlignment="1">
      <alignment horizontal="center" vertical="center"/>
    </xf>
    <xf numFmtId="0" fontId="5" fillId="0" borderId="18" xfId="0" applyFont="1" applyBorder="1" applyAlignment="1">
      <alignment horizontal="center" vertical="center"/>
    </xf>
    <xf numFmtId="0" fontId="58" fillId="0" borderId="19" xfId="0" applyFont="1" applyBorder="1" applyAlignment="1">
      <alignment horizontal="center" vertical="top"/>
    </xf>
    <xf numFmtId="0" fontId="58" fillId="0" borderId="20" xfId="0" applyFont="1" applyBorder="1" applyAlignment="1">
      <alignment horizontal="center" vertical="top"/>
    </xf>
    <xf numFmtId="0" fontId="58" fillId="0" borderId="11" xfId="0" applyFont="1" applyBorder="1" applyAlignment="1">
      <alignment horizontal="center" vertical="top"/>
    </xf>
    <xf numFmtId="174" fontId="5" fillId="0" borderId="17" xfId="12" applyNumberFormat="1" applyFont="1" applyBorder="1" applyAlignment="1" applyProtection="1">
      <alignment horizontal="left" vertical="center" indent="1"/>
      <protection locked="0"/>
    </xf>
    <xf numFmtId="174" fontId="5" fillId="0" borderId="0" xfId="0" applyNumberFormat="1" applyFont="1" applyBorder="1" applyAlignment="1" applyProtection="1">
      <alignment horizontal="left" vertical="center" indent="1"/>
      <protection locked="0"/>
    </xf>
    <xf numFmtId="174" fontId="5" fillId="0" borderId="18" xfId="0" applyNumberFormat="1" applyFont="1" applyBorder="1" applyAlignment="1" applyProtection="1">
      <alignment horizontal="left" vertical="center" indent="1"/>
      <protection locked="0"/>
    </xf>
    <xf numFmtId="0" fontId="5" fillId="0" borderId="19" xfId="12" applyNumberFormat="1" applyFont="1" applyBorder="1" applyAlignment="1" applyProtection="1">
      <alignment horizontal="left" vertical="center" indent="1"/>
      <protection locked="0"/>
    </xf>
    <xf numFmtId="0" fontId="5" fillId="0" borderId="20" xfId="12" applyNumberFormat="1" applyFont="1" applyBorder="1" applyAlignment="1" applyProtection="1">
      <alignment horizontal="left" vertical="center" indent="1"/>
      <protection locked="0"/>
    </xf>
    <xf numFmtId="0" fontId="5" fillId="0" borderId="11" xfId="12" applyNumberFormat="1" applyFont="1" applyBorder="1" applyAlignment="1" applyProtection="1">
      <alignment horizontal="left" vertical="center" indent="1"/>
      <protection locked="0"/>
    </xf>
    <xf numFmtId="14" fontId="5" fillId="0" borderId="130" xfId="12" applyNumberFormat="1" applyFont="1" applyBorder="1" applyAlignment="1" applyProtection="1">
      <alignment horizontal="left" vertical="center" indent="1"/>
      <protection locked="0"/>
    </xf>
    <xf numFmtId="0" fontId="5" fillId="0" borderId="133" xfId="12" applyNumberFormat="1" applyFont="1" applyBorder="1" applyAlignment="1" applyProtection="1">
      <alignment horizontal="left" vertical="center" indent="1"/>
      <protection locked="0"/>
    </xf>
    <xf numFmtId="0" fontId="5" fillId="0" borderId="131" xfId="12" applyNumberFormat="1" applyFont="1" applyBorder="1" applyAlignment="1" applyProtection="1">
      <alignment horizontal="left" vertical="center" indent="1"/>
      <protection locked="0"/>
    </xf>
    <xf numFmtId="0" fontId="5" fillId="0" borderId="130" xfId="12" applyNumberFormat="1" applyFont="1" applyBorder="1" applyAlignment="1" applyProtection="1">
      <alignment horizontal="left" vertical="center" indent="1"/>
      <protection locked="0"/>
    </xf>
    <xf numFmtId="0" fontId="15" fillId="0" borderId="17" xfId="12" applyNumberFormat="1" applyFont="1" applyBorder="1" applyAlignment="1" applyProtection="1">
      <alignment horizontal="center" vertical="center"/>
    </xf>
    <xf numFmtId="0" fontId="45" fillId="0" borderId="17" xfId="2" applyNumberFormat="1" applyBorder="1" applyAlignment="1" applyProtection="1">
      <alignment horizontal="center" vertical="center"/>
    </xf>
    <xf numFmtId="0" fontId="45" fillId="0" borderId="0" xfId="2" applyBorder="1" applyAlignment="1" applyProtection="1">
      <alignment horizontal="center" vertical="center"/>
    </xf>
    <xf numFmtId="0" fontId="45" fillId="0" borderId="18" xfId="2" applyBorder="1" applyAlignment="1" applyProtection="1">
      <alignment horizontal="center" vertical="center"/>
    </xf>
    <xf numFmtId="0" fontId="47" fillId="0" borderId="17" xfId="12" applyFont="1" applyBorder="1" applyAlignment="1" applyProtection="1">
      <alignment horizontal="center"/>
    </xf>
    <xf numFmtId="0" fontId="5" fillId="0" borderId="150" xfId="12" applyFont="1" applyBorder="1" applyAlignment="1" applyProtection="1">
      <alignment horizontal="left" vertical="center" indent="1"/>
      <protection locked="0"/>
    </xf>
    <xf numFmtId="0" fontId="5" fillId="0" borderId="131" xfId="12" applyFont="1" applyBorder="1" applyAlignment="1" applyProtection="1">
      <alignment horizontal="left" vertical="center" indent="1"/>
      <protection locked="0"/>
    </xf>
    <xf numFmtId="0" fontId="9" fillId="0" borderId="19" xfId="3" applyFont="1" applyBorder="1" applyAlignment="1" applyProtection="1">
      <alignment horizontal="left" vertical="top"/>
      <protection locked="0"/>
    </xf>
    <xf numFmtId="0" fontId="2" fillId="0" borderId="20" xfId="3" applyBorder="1" applyAlignment="1">
      <alignment horizontal="left" vertical="top"/>
    </xf>
    <xf numFmtId="0" fontId="2" fillId="0" borderId="11" xfId="3" applyBorder="1" applyAlignment="1">
      <alignment horizontal="left" vertical="top"/>
    </xf>
    <xf numFmtId="0" fontId="14" fillId="0" borderId="139" xfId="3" applyFont="1" applyBorder="1" applyAlignment="1" applyProtection="1">
      <alignment horizontal="center"/>
      <protection locked="0"/>
    </xf>
    <xf numFmtId="0" fontId="10" fillId="0" borderId="0" xfId="3" applyFont="1" applyBorder="1" applyAlignment="1">
      <alignment horizontal="left" vertical="top" wrapText="1"/>
    </xf>
    <xf numFmtId="0" fontId="32" fillId="0" borderId="0" xfId="3" applyFont="1" applyBorder="1" applyAlignment="1">
      <alignment horizontal="left" vertical="top" wrapText="1"/>
    </xf>
    <xf numFmtId="0" fontId="32" fillId="0" borderId="0" xfId="3" applyFont="1" applyAlignment="1">
      <alignment horizontal="left" vertical="top" wrapText="1"/>
    </xf>
    <xf numFmtId="0" fontId="9" fillId="0" borderId="17" xfId="3" applyFont="1" applyBorder="1" applyAlignment="1" applyProtection="1">
      <alignment horizontal="left" vertical="top"/>
      <protection locked="0"/>
    </xf>
    <xf numFmtId="0" fontId="2" fillId="0" borderId="0" xfId="3" applyBorder="1" applyAlignment="1">
      <alignment horizontal="left" vertical="top"/>
    </xf>
    <xf numFmtId="0" fontId="2" fillId="0" borderId="18" xfId="3" applyBorder="1" applyAlignment="1">
      <alignment horizontal="left" vertical="top"/>
    </xf>
    <xf numFmtId="0" fontId="47" fillId="0" borderId="0" xfId="0" applyFont="1" applyBorder="1" applyAlignment="1" applyProtection="1">
      <alignment horizontal="center" vertical="center"/>
    </xf>
    <xf numFmtId="0" fontId="0" fillId="0" borderId="0" xfId="0" applyAlignment="1">
      <alignment horizontal="center" vertical="center"/>
    </xf>
    <xf numFmtId="0" fontId="47" fillId="0" borderId="0" xfId="0" applyFont="1" applyBorder="1" applyAlignment="1" applyProtection="1">
      <alignment horizontal="left" vertical="center"/>
    </xf>
    <xf numFmtId="0" fontId="47" fillId="0" borderId="0" xfId="0" applyFont="1" applyAlignment="1">
      <alignment horizontal="left" vertical="center"/>
    </xf>
    <xf numFmtId="0" fontId="5" fillId="0" borderId="0" xfId="0" applyFont="1" applyAlignment="1">
      <alignment horizontal="left" vertical="center"/>
    </xf>
    <xf numFmtId="0" fontId="49" fillId="0" borderId="0" xfId="0" applyFont="1" applyAlignment="1">
      <alignment horizontal="left" vertical="center"/>
    </xf>
    <xf numFmtId="0" fontId="7" fillId="0" borderId="0" xfId="0" applyFont="1" applyAlignment="1">
      <alignment horizontal="left" vertical="center"/>
    </xf>
    <xf numFmtId="0" fontId="4" fillId="0" borderId="0" xfId="0" applyFont="1" applyBorder="1" applyAlignment="1">
      <alignment horizontal="left" vertical="center"/>
    </xf>
    <xf numFmtId="0" fontId="0" fillId="0" borderId="0" xfId="0" applyAlignment="1">
      <alignment horizontal="left" vertical="center"/>
    </xf>
    <xf numFmtId="0" fontId="9" fillId="0" borderId="12" xfId="0" applyFont="1" applyBorder="1" applyAlignment="1" applyProtection="1">
      <alignment horizontal="center" vertical="top" wrapText="1"/>
      <protection locked="0"/>
    </xf>
    <xf numFmtId="0" fontId="9" fillId="0" borderId="16" xfId="0" applyFont="1" applyBorder="1" applyAlignment="1" applyProtection="1">
      <alignment horizontal="center" vertical="top" wrapText="1"/>
      <protection locked="0"/>
    </xf>
    <xf numFmtId="0" fontId="9" fillId="0" borderId="10" xfId="0" applyFont="1" applyBorder="1" applyAlignment="1" applyProtection="1">
      <alignment horizontal="center" vertical="top" wrapText="1"/>
      <protection locked="0"/>
    </xf>
    <xf numFmtId="0" fontId="9" fillId="0" borderId="17" xfId="0" applyFont="1" applyBorder="1" applyAlignment="1" applyProtection="1">
      <alignment horizontal="center" vertical="top" wrapText="1"/>
      <protection locked="0"/>
    </xf>
    <xf numFmtId="0" fontId="9" fillId="0" borderId="0" xfId="0" applyFont="1" applyBorder="1" applyAlignment="1" applyProtection="1">
      <alignment horizontal="center" vertical="top" wrapText="1"/>
      <protection locked="0"/>
    </xf>
    <xf numFmtId="0" fontId="9" fillId="0" borderId="18" xfId="0" applyFont="1" applyBorder="1" applyAlignment="1" applyProtection="1">
      <alignment horizontal="center" vertical="top" wrapText="1"/>
      <protection locked="0"/>
    </xf>
    <xf numFmtId="0" fontId="9" fillId="0" borderId="19" xfId="0" applyFont="1" applyBorder="1" applyAlignment="1" applyProtection="1">
      <alignment horizontal="center" vertical="top" wrapText="1"/>
      <protection locked="0"/>
    </xf>
    <xf numFmtId="0" fontId="9" fillId="0" borderId="20" xfId="0" applyFont="1" applyBorder="1" applyAlignment="1" applyProtection="1">
      <alignment horizontal="center" vertical="top" wrapText="1"/>
      <protection locked="0"/>
    </xf>
    <xf numFmtId="0" fontId="9" fillId="0" borderId="11" xfId="0" applyFont="1" applyBorder="1" applyAlignment="1" applyProtection="1">
      <alignment horizontal="center" vertical="top" wrapText="1"/>
      <protection locked="0"/>
    </xf>
    <xf numFmtId="0" fontId="9" fillId="0" borderId="12" xfId="3" applyFont="1" applyBorder="1" applyAlignment="1" applyProtection="1">
      <alignment horizontal="left" vertical="top"/>
      <protection locked="0"/>
    </xf>
    <xf numFmtId="0" fontId="2" fillId="0" borderId="16" xfId="3" applyBorder="1" applyAlignment="1">
      <alignment horizontal="left" vertical="top"/>
    </xf>
    <xf numFmtId="0" fontId="2" fillId="0" borderId="10" xfId="3" applyBorder="1" applyAlignment="1">
      <alignment horizontal="left" vertical="top"/>
    </xf>
    <xf numFmtId="0" fontId="14" fillId="21" borderId="0" xfId="0" applyFont="1" applyFill="1" applyBorder="1" applyAlignment="1" applyProtection="1">
      <alignment horizontal="center" vertical="center"/>
    </xf>
    <xf numFmtId="0" fontId="14" fillId="21" borderId="108" xfId="0" applyFont="1" applyFill="1" applyBorder="1" applyAlignment="1" applyProtection="1">
      <alignment horizontal="center" vertical="center"/>
    </xf>
    <xf numFmtId="0" fontId="17" fillId="0" borderId="0" xfId="0" applyFont="1" applyBorder="1" applyAlignment="1" applyProtection="1">
      <alignment horizontal="center" vertical="center"/>
    </xf>
    <xf numFmtId="38" fontId="15" fillId="0" borderId="83" xfId="0" applyNumberFormat="1" applyFont="1" applyBorder="1" applyAlignment="1" applyProtection="1">
      <alignment horizontal="left" vertical="top" wrapText="1"/>
      <protection locked="0"/>
    </xf>
    <xf numFmtId="0" fontId="15" fillId="0" borderId="84" xfId="0" applyFont="1" applyBorder="1" applyAlignment="1" applyProtection="1">
      <alignment wrapText="1"/>
      <protection locked="0"/>
    </xf>
    <xf numFmtId="0" fontId="15" fillId="0" borderId="85" xfId="0" applyFont="1" applyBorder="1" applyAlignment="1" applyProtection="1">
      <alignment wrapText="1"/>
      <protection locked="0"/>
    </xf>
    <xf numFmtId="0" fontId="15" fillId="0" borderId="86" xfId="0" applyFont="1" applyBorder="1" applyAlignment="1" applyProtection="1">
      <alignment wrapText="1"/>
      <protection locked="0"/>
    </xf>
    <xf numFmtId="0" fontId="15" fillId="0" borderId="0" xfId="0" applyFont="1" applyAlignment="1" applyProtection="1">
      <alignment wrapText="1"/>
      <protection locked="0"/>
    </xf>
    <xf numFmtId="0" fontId="15" fillId="0" borderId="87" xfId="0" applyFont="1" applyBorder="1" applyAlignment="1" applyProtection="1">
      <alignment wrapText="1"/>
      <protection locked="0"/>
    </xf>
    <xf numFmtId="0" fontId="15" fillId="0" borderId="88" xfId="0" applyFont="1" applyBorder="1" applyAlignment="1" applyProtection="1">
      <alignment wrapText="1"/>
      <protection locked="0"/>
    </xf>
    <xf numFmtId="0" fontId="15" fillId="0" borderId="89" xfId="0" applyFont="1" applyBorder="1" applyAlignment="1" applyProtection="1">
      <alignment wrapText="1"/>
      <protection locked="0"/>
    </xf>
    <xf numFmtId="0" fontId="15" fillId="0" borderId="90" xfId="0" applyFont="1" applyBorder="1" applyAlignment="1" applyProtection="1">
      <alignment wrapText="1"/>
      <protection locked="0"/>
    </xf>
    <xf numFmtId="0" fontId="27" fillId="0" borderId="0" xfId="0" applyNumberFormat="1" applyFont="1" applyBorder="1" applyAlignment="1" applyProtection="1">
      <alignment horizontal="left" vertical="center" wrapText="1"/>
    </xf>
    <xf numFmtId="0" fontId="9" fillId="0" borderId="0" xfId="0" applyFont="1" applyAlignment="1">
      <alignment horizontal="left" vertical="center" wrapText="1"/>
    </xf>
    <xf numFmtId="166" fontId="8" fillId="0" borderId="0" xfId="0" applyNumberFormat="1" applyFont="1" applyBorder="1" applyAlignment="1" applyProtection="1">
      <alignment horizontal="left" vertical="center"/>
    </xf>
    <xf numFmtId="166" fontId="0" fillId="0" borderId="0" xfId="0" applyNumberFormat="1" applyAlignment="1">
      <alignment horizontal="left" vertical="center"/>
    </xf>
    <xf numFmtId="0" fontId="3" fillId="0" borderId="0" xfId="0" applyFont="1" applyBorder="1" applyAlignment="1" applyProtection="1">
      <alignment wrapText="1"/>
    </xf>
    <xf numFmtId="0" fontId="8" fillId="0" borderId="0" xfId="0" applyFont="1" applyAlignment="1" applyProtection="1">
      <alignment horizontal="left" vertical="center"/>
    </xf>
    <xf numFmtId="0" fontId="8" fillId="0" borderId="0" xfId="0" applyFont="1" applyAlignment="1">
      <alignment horizontal="left" vertical="center"/>
    </xf>
    <xf numFmtId="0" fontId="3" fillId="0" borderId="0" xfId="0" applyFont="1" applyBorder="1" applyAlignment="1" applyProtection="1">
      <alignment vertical="top" wrapText="1"/>
    </xf>
    <xf numFmtId="0" fontId="3" fillId="0" borderId="0" xfId="0" applyFont="1" applyAlignment="1">
      <alignment wrapText="1"/>
    </xf>
    <xf numFmtId="0" fontId="46" fillId="0" borderId="0" xfId="0" applyFont="1" applyAlignment="1">
      <alignment horizontal="center" vertical="center"/>
    </xf>
    <xf numFmtId="0" fontId="2" fillId="0" borderId="0" xfId="0" applyFont="1" applyAlignment="1">
      <alignment horizontal="center" vertical="center"/>
    </xf>
    <xf numFmtId="0" fontId="36" fillId="0" borderId="0" xfId="2" applyFont="1" applyAlignment="1" applyProtection="1">
      <alignment horizontal="center" vertical="center"/>
    </xf>
    <xf numFmtId="0" fontId="14" fillId="0" borderId="10" xfId="0" applyFont="1" applyFill="1" applyBorder="1" applyAlignment="1" applyProtection="1">
      <alignment horizontal="center" vertical="center" wrapText="1"/>
    </xf>
    <xf numFmtId="0" fontId="14" fillId="0" borderId="131" xfId="0" applyFont="1" applyFill="1" applyBorder="1" applyAlignment="1" applyProtection="1">
      <alignment horizontal="center" vertical="center" wrapText="1"/>
    </xf>
    <xf numFmtId="0" fontId="3" fillId="2" borderId="55" xfId="0" applyFont="1" applyFill="1" applyBorder="1" applyAlignment="1" applyProtection="1">
      <alignment horizontal="left" vertical="center" wrapText="1" indent="2"/>
    </xf>
    <xf numFmtId="0" fontId="0" fillId="0" borderId="56" xfId="0" applyBorder="1" applyAlignment="1">
      <alignment horizontal="left" wrapText="1" indent="2"/>
    </xf>
    <xf numFmtId="3" fontId="4" fillId="0" borderId="10" xfId="0" applyNumberFormat="1" applyFont="1" applyBorder="1" applyAlignment="1" applyProtection="1">
      <alignment horizontal="center" vertical="center" wrapText="1"/>
    </xf>
    <xf numFmtId="3" fontId="4" fillId="0" borderId="131" xfId="0" applyNumberFormat="1" applyFont="1" applyBorder="1" applyAlignment="1" applyProtection="1">
      <alignment horizontal="center" vertical="center" wrapText="1"/>
    </xf>
    <xf numFmtId="0" fontId="4" fillId="2" borderId="27" xfId="0" applyFont="1" applyFill="1" applyBorder="1" applyAlignment="1" applyProtection="1">
      <alignment horizontal="left" vertical="center" wrapText="1" indent="2"/>
    </xf>
    <xf numFmtId="0" fontId="0" fillId="0" borderId="54" xfId="0" applyBorder="1" applyAlignment="1">
      <alignment horizontal="left" vertical="center" wrapText="1" indent="2"/>
    </xf>
    <xf numFmtId="0" fontId="4" fillId="4" borderId="21" xfId="0" applyFont="1" applyFill="1" applyBorder="1" applyAlignment="1">
      <alignment horizontal="left" vertical="top" wrapText="1"/>
    </xf>
    <xf numFmtId="0" fontId="0" fillId="0" borderId="14" xfId="0" applyBorder="1" applyAlignment="1">
      <alignment horizontal="left" vertical="top" wrapText="1"/>
    </xf>
    <xf numFmtId="0" fontId="4" fillId="2" borderId="38" xfId="0" applyFont="1" applyFill="1" applyBorder="1" applyAlignment="1" applyProtection="1">
      <alignment horizontal="left" wrapText="1" indent="2"/>
    </xf>
    <xf numFmtId="0" fontId="4" fillId="0" borderId="33" xfId="0" applyFont="1" applyBorder="1" applyAlignment="1">
      <alignment horizontal="left" wrapText="1" indent="2"/>
    </xf>
    <xf numFmtId="0" fontId="4" fillId="4" borderId="37" xfId="0" applyFont="1" applyFill="1" applyBorder="1" applyAlignment="1">
      <alignment vertical="top" wrapText="1"/>
    </xf>
    <xf numFmtId="0" fontId="0" fillId="0" borderId="34" xfId="0" applyBorder="1" applyAlignment="1">
      <alignment vertical="top" wrapText="1"/>
    </xf>
    <xf numFmtId="0" fontId="4" fillId="2" borderId="38" xfId="0" applyFont="1" applyFill="1" applyBorder="1" applyAlignment="1" applyProtection="1">
      <alignment horizontal="left" vertical="top" wrapText="1" indent="2"/>
    </xf>
    <xf numFmtId="0" fontId="0" fillId="0" borderId="33" xfId="0" applyBorder="1" applyAlignment="1">
      <alignment horizontal="left" vertical="top" wrapText="1" indent="2"/>
    </xf>
    <xf numFmtId="3" fontId="4" fillId="0" borderId="18" xfId="0" applyNumberFormat="1" applyFont="1" applyBorder="1" applyAlignment="1" applyProtection="1">
      <alignment horizontal="center" vertical="center" wrapText="1"/>
    </xf>
    <xf numFmtId="0" fontId="5" fillId="5" borderId="19" xfId="0" applyFont="1" applyFill="1" applyBorder="1" applyAlignment="1">
      <alignment horizontal="center" vertical="center"/>
    </xf>
    <xf numFmtId="0" fontId="5" fillId="5" borderId="20" xfId="0" applyFont="1" applyFill="1" applyBorder="1" applyAlignment="1">
      <alignment horizontal="center" vertical="center"/>
    </xf>
    <xf numFmtId="0" fontId="5" fillId="0" borderId="11" xfId="0" applyFont="1" applyBorder="1" applyAlignment="1">
      <alignment horizontal="center" vertical="center"/>
    </xf>
    <xf numFmtId="0" fontId="5" fillId="15" borderId="111" xfId="0" applyFont="1" applyFill="1" applyBorder="1" applyAlignment="1">
      <alignment horizontal="center" vertical="center"/>
    </xf>
    <xf numFmtId="0" fontId="7" fillId="15" borderId="136" xfId="0" applyFont="1" applyFill="1" applyBorder="1" applyAlignment="1">
      <alignment horizontal="center" vertical="center"/>
    </xf>
    <xf numFmtId="0" fontId="7" fillId="0" borderId="11" xfId="0" applyFont="1" applyBorder="1" applyAlignment="1">
      <alignment horizontal="center" vertical="center"/>
    </xf>
    <xf numFmtId="3" fontId="4" fillId="0" borderId="37" xfId="0" applyNumberFormat="1" applyFont="1" applyBorder="1" applyAlignment="1">
      <alignment horizontal="left" vertical="top" wrapText="1" indent="2"/>
    </xf>
    <xf numFmtId="0" fontId="0" fillId="0" borderId="34" xfId="0" applyBorder="1" applyAlignment="1">
      <alignment horizontal="left" vertical="top" wrapText="1" indent="1"/>
    </xf>
    <xf numFmtId="3" fontId="4" fillId="0" borderId="24" xfId="0" applyNumberFormat="1" applyFont="1" applyBorder="1" applyAlignment="1">
      <alignment horizontal="left" vertical="top" wrapText="1" indent="2"/>
    </xf>
    <xf numFmtId="0" fontId="0" fillId="0" borderId="41" xfId="0" applyBorder="1" applyAlignment="1">
      <alignment horizontal="left" vertical="top" wrapText="1" indent="2"/>
    </xf>
    <xf numFmtId="3" fontId="4" fillId="2" borderId="27" xfId="0" applyNumberFormat="1" applyFont="1" applyFill="1" applyBorder="1" applyAlignment="1">
      <alignment horizontal="left" vertical="top" wrapText="1" indent="2"/>
    </xf>
    <xf numFmtId="0" fontId="3" fillId="2" borderId="54" xfId="0" applyFont="1" applyFill="1" applyBorder="1" applyAlignment="1">
      <alignment horizontal="left" vertical="top" wrapText="1" indent="2"/>
    </xf>
    <xf numFmtId="3" fontId="4" fillId="2" borderId="38" xfId="0" applyNumberFormat="1" applyFont="1" applyFill="1" applyBorder="1" applyAlignment="1">
      <alignment horizontal="left" vertical="top" wrapText="1" indent="2"/>
    </xf>
    <xf numFmtId="0" fontId="0" fillId="2" borderId="33" xfId="0" applyFill="1" applyBorder="1" applyAlignment="1">
      <alignment horizontal="left" vertical="top" indent="2"/>
    </xf>
    <xf numFmtId="0" fontId="3" fillId="2" borderId="33" xfId="0" applyFont="1" applyFill="1" applyBorder="1" applyAlignment="1">
      <alignment horizontal="left" vertical="top" wrapText="1" indent="2"/>
    </xf>
    <xf numFmtId="0" fontId="5" fillId="5" borderId="20" xfId="0" applyFont="1" applyFill="1" applyBorder="1" applyAlignment="1">
      <alignment horizontal="center" vertical="center" wrapText="1"/>
    </xf>
    <xf numFmtId="0" fontId="7" fillId="0" borderId="11" xfId="0" applyFont="1" applyBorder="1" applyAlignment="1">
      <alignment horizontal="center" vertical="center" wrapText="1"/>
    </xf>
    <xf numFmtId="3" fontId="5" fillId="5" borderId="13" xfId="0" applyNumberFormat="1" applyFont="1" applyFill="1" applyBorder="1" applyAlignment="1">
      <alignment horizontal="center" vertical="center"/>
    </xf>
    <xf numFmtId="0" fontId="7" fillId="0" borderId="14" xfId="0" applyFont="1" applyBorder="1" applyAlignment="1">
      <alignment horizontal="center" vertical="center"/>
    </xf>
    <xf numFmtId="0" fontId="5" fillId="5" borderId="21" xfId="0" applyFont="1" applyFill="1" applyBorder="1" applyAlignment="1">
      <alignment horizontal="center" vertical="center"/>
    </xf>
    <xf numFmtId="49" fontId="15" fillId="5" borderId="13" xfId="0" applyNumberFormat="1" applyFont="1" applyFill="1" applyBorder="1" applyAlignment="1" applyProtection="1">
      <alignment horizontal="center" vertical="center"/>
    </xf>
    <xf numFmtId="49" fontId="15" fillId="5" borderId="21" xfId="0" applyNumberFormat="1" applyFont="1" applyFill="1" applyBorder="1" applyAlignment="1">
      <alignment horizontal="center" vertical="center"/>
    </xf>
    <xf numFmtId="49" fontId="15" fillId="5" borderId="14" xfId="0" applyNumberFormat="1" applyFont="1" applyFill="1" applyBorder="1" applyAlignment="1">
      <alignment horizontal="center" vertical="center"/>
    </xf>
    <xf numFmtId="49" fontId="15" fillId="9" borderId="13" xfId="0" applyNumberFormat="1" applyFont="1" applyFill="1" applyBorder="1" applyAlignment="1" applyProtection="1">
      <alignment horizontal="center" vertical="center"/>
    </xf>
    <xf numFmtId="49" fontId="9" fillId="0" borderId="14" xfId="0" applyNumberFormat="1" applyFont="1" applyBorder="1" applyAlignment="1">
      <alignment horizontal="center" vertical="center"/>
    </xf>
    <xf numFmtId="0" fontId="73" fillId="0" borderId="12" xfId="0" applyFont="1" applyBorder="1" applyAlignment="1" applyProtection="1">
      <alignment horizontal="center" vertical="center" wrapText="1"/>
    </xf>
    <xf numFmtId="0" fontId="0" fillId="0" borderId="10" xfId="0" applyBorder="1" applyAlignment="1">
      <alignment horizontal="center" vertical="center" wrapText="1"/>
    </xf>
    <xf numFmtId="0" fontId="0" fillId="0" borderId="19" xfId="0" applyBorder="1" applyAlignment="1">
      <alignment horizontal="center" vertical="center" wrapText="1"/>
    </xf>
    <xf numFmtId="0" fontId="0" fillId="0" borderId="11" xfId="0" applyBorder="1" applyAlignment="1">
      <alignment horizontal="center" vertical="center" wrapText="1"/>
    </xf>
    <xf numFmtId="0" fontId="8" fillId="0" borderId="69" xfId="0" applyFont="1" applyBorder="1" applyAlignment="1" applyProtection="1">
      <alignment horizontal="left" vertical="top" wrapText="1"/>
      <protection locked="0"/>
    </xf>
    <xf numFmtId="0" fontId="8" fillId="0" borderId="15" xfId="0" applyFont="1" applyBorder="1" applyAlignment="1" applyProtection="1">
      <alignment horizontal="left" vertical="top" wrapText="1"/>
      <protection locked="0"/>
    </xf>
    <xf numFmtId="0" fontId="8" fillId="0" borderId="15" xfId="0" applyFont="1" applyBorder="1" applyAlignment="1" applyProtection="1">
      <alignment horizontal="left" vertical="top"/>
      <protection locked="0"/>
    </xf>
    <xf numFmtId="0" fontId="8" fillId="0" borderId="70" xfId="0" applyFont="1" applyBorder="1" applyAlignment="1" applyProtection="1">
      <alignment horizontal="left" vertical="top"/>
      <protection locked="0"/>
    </xf>
    <xf numFmtId="0" fontId="8" fillId="0" borderId="5"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0" xfId="0" applyFont="1" applyBorder="1" applyAlignment="1" applyProtection="1">
      <alignment horizontal="left" vertical="top"/>
      <protection locked="0"/>
    </xf>
    <xf numFmtId="0" fontId="8" fillId="0" borderId="43" xfId="0" applyFont="1" applyBorder="1" applyAlignment="1" applyProtection="1">
      <alignment horizontal="left" vertical="top"/>
      <protection locked="0"/>
    </xf>
    <xf numFmtId="0" fontId="8" fillId="0" borderId="53" xfId="0" applyFont="1" applyBorder="1" applyAlignment="1" applyProtection="1">
      <alignment horizontal="left" vertical="top"/>
      <protection locked="0"/>
    </xf>
    <xf numFmtId="0" fontId="8" fillId="0" borderId="9" xfId="0" applyFont="1" applyBorder="1" applyAlignment="1" applyProtection="1">
      <alignment horizontal="left" vertical="top"/>
      <protection locked="0"/>
    </xf>
    <xf numFmtId="0" fontId="8" fillId="0" borderId="62" xfId="0" applyFont="1" applyBorder="1" applyAlignment="1" applyProtection="1">
      <alignment horizontal="left" vertical="top"/>
      <protection locked="0"/>
    </xf>
    <xf numFmtId="3" fontId="4" fillId="18" borderId="10" xfId="0" applyNumberFormat="1" applyFont="1" applyFill="1" applyBorder="1" applyAlignment="1" applyProtection="1">
      <alignment horizontal="center" vertical="center" wrapText="1"/>
    </xf>
    <xf numFmtId="3" fontId="4" fillId="18" borderId="131" xfId="0" applyNumberFormat="1" applyFont="1" applyFill="1" applyBorder="1" applyAlignment="1" applyProtection="1">
      <alignment horizontal="center" vertical="center" wrapText="1"/>
    </xf>
    <xf numFmtId="0" fontId="3" fillId="0" borderId="0" xfId="9" applyFont="1" applyFill="1" applyAlignment="1">
      <alignment wrapText="1"/>
    </xf>
    <xf numFmtId="0" fontId="0" fillId="0" borderId="0" xfId="0" applyAlignment="1">
      <alignment wrapText="1"/>
    </xf>
    <xf numFmtId="0" fontId="9" fillId="0" borderId="9" xfId="9" applyFont="1" applyFill="1" applyBorder="1" applyAlignment="1" applyProtection="1">
      <protection locked="0"/>
    </xf>
    <xf numFmtId="0" fontId="9" fillId="0" borderId="9" xfId="0" applyFont="1" applyBorder="1" applyAlignment="1"/>
    <xf numFmtId="0" fontId="9" fillId="0" borderId="6" xfId="9" applyFont="1" applyFill="1" applyBorder="1" applyAlignment="1" applyProtection="1">
      <protection locked="0"/>
    </xf>
    <xf numFmtId="0" fontId="9" fillId="0" borderId="6" xfId="0" applyFont="1" applyBorder="1" applyAlignment="1"/>
    <xf numFmtId="49" fontId="8" fillId="0" borderId="13" xfId="0" applyNumberFormat="1" applyFont="1" applyBorder="1" applyAlignment="1" applyProtection="1">
      <alignment horizontal="left" vertical="center" wrapText="1" indent="1"/>
    </xf>
    <xf numFmtId="0" fontId="0" fillId="0" borderId="14" xfId="0" applyBorder="1" applyAlignment="1">
      <alignment horizontal="left" vertical="center" wrapText="1" indent="1"/>
    </xf>
    <xf numFmtId="49" fontId="12" fillId="7" borderId="19" xfId="0" applyNumberFormat="1" applyFont="1" applyFill="1" applyBorder="1" applyAlignment="1" applyProtection="1">
      <alignment horizontal="left" vertical="center" wrapText="1"/>
    </xf>
    <xf numFmtId="0" fontId="9" fillId="0" borderId="20" xfId="0" applyFont="1" applyBorder="1" applyAlignment="1">
      <alignment horizontal="left" vertical="center" wrapText="1"/>
    </xf>
    <xf numFmtId="0" fontId="9" fillId="0" borderId="11" xfId="0" applyFont="1" applyBorder="1" applyAlignment="1">
      <alignment horizontal="left" vertical="center" wrapText="1"/>
    </xf>
    <xf numFmtId="49" fontId="3" fillId="0" borderId="13" xfId="0" applyNumberFormat="1" applyFont="1" applyBorder="1" applyAlignment="1" applyProtection="1">
      <alignment horizontal="left" vertical="center" wrapText="1" indent="1"/>
    </xf>
    <xf numFmtId="0" fontId="2" fillId="0" borderId="14" xfId="0" applyFont="1" applyBorder="1" applyAlignment="1">
      <alignment horizontal="left" vertical="center" wrapText="1" indent="1"/>
    </xf>
    <xf numFmtId="49" fontId="4" fillId="8" borderId="13" xfId="0" applyNumberFormat="1" applyFont="1" applyFill="1" applyBorder="1" applyAlignment="1" applyProtection="1">
      <alignment horizontal="left" vertical="center" wrapText="1" indent="2"/>
    </xf>
    <xf numFmtId="0" fontId="0" fillId="0" borderId="14" xfId="0" applyBorder="1" applyAlignment="1">
      <alignment horizontal="left" vertical="center" wrapText="1" indent="2"/>
    </xf>
    <xf numFmtId="49" fontId="4" fillId="7" borderId="13" xfId="0" applyNumberFormat="1" applyFont="1" applyFill="1" applyBorder="1" applyAlignment="1" applyProtection="1">
      <alignment horizontal="left" vertical="center" wrapText="1"/>
    </xf>
    <xf numFmtId="0" fontId="0" fillId="7" borderId="14" xfId="0" applyFill="1" applyBorder="1" applyAlignment="1">
      <alignment horizontal="left" vertical="center" wrapText="1"/>
    </xf>
    <xf numFmtId="0" fontId="4" fillId="5" borderId="13" xfId="9" applyFont="1" applyFill="1" applyBorder="1" applyAlignment="1">
      <alignment horizontal="left" vertical="center"/>
    </xf>
    <xf numFmtId="0" fontId="0" fillId="0" borderId="14" xfId="0" applyBorder="1" applyAlignment="1">
      <alignment horizontal="left" vertical="center"/>
    </xf>
    <xf numFmtId="0" fontId="0" fillId="0" borderId="14" xfId="0" applyBorder="1" applyAlignment="1">
      <alignment horizontal="left" vertical="center" wrapText="1"/>
    </xf>
    <xf numFmtId="0" fontId="4" fillId="7" borderId="13" xfId="0" applyFont="1" applyFill="1" applyBorder="1" applyAlignment="1" applyProtection="1">
      <alignment horizontal="left" vertical="center" wrapText="1"/>
    </xf>
    <xf numFmtId="0" fontId="2" fillId="0" borderId="14" xfId="0" applyFont="1" applyBorder="1" applyAlignment="1">
      <alignment horizontal="left" vertical="center" wrapText="1"/>
    </xf>
    <xf numFmtId="49" fontId="5" fillId="5" borderId="13" xfId="0" applyNumberFormat="1" applyFont="1" applyFill="1" applyBorder="1" applyAlignment="1" applyProtection="1">
      <alignment horizontal="center" vertical="center"/>
    </xf>
    <xf numFmtId="0" fontId="0" fillId="5" borderId="14" xfId="0" applyFill="1" applyBorder="1" applyAlignment="1">
      <alignment horizontal="center" vertical="center"/>
    </xf>
    <xf numFmtId="49" fontId="10" fillId="7" borderId="19" xfId="0" applyNumberFormat="1" applyFont="1" applyFill="1" applyBorder="1" applyAlignment="1" applyProtection="1">
      <alignment horizontal="left" vertical="center" wrapText="1"/>
    </xf>
    <xf numFmtId="0" fontId="0" fillId="0" borderId="20" xfId="0" applyBorder="1" applyAlignment="1">
      <alignment horizontal="left" vertical="center" wrapText="1"/>
    </xf>
    <xf numFmtId="0" fontId="0" fillId="0" borderId="11" xfId="0" applyBorder="1" applyAlignment="1">
      <alignment horizontal="left" vertical="center" wrapText="1"/>
    </xf>
    <xf numFmtId="164" fontId="4" fillId="7" borderId="13" xfId="0" applyNumberFormat="1" applyFont="1" applyFill="1" applyBorder="1" applyAlignment="1" applyProtection="1">
      <alignment horizontal="left" vertical="center" wrapText="1"/>
    </xf>
    <xf numFmtId="49" fontId="4" fillId="0" borderId="13" xfId="0" applyNumberFormat="1" applyFont="1" applyBorder="1" applyAlignment="1" applyProtection="1">
      <alignment horizontal="center" vertical="center" wrapText="1"/>
    </xf>
    <xf numFmtId="49" fontId="4" fillId="0" borderId="14" xfId="0" applyNumberFormat="1" applyFont="1" applyBorder="1" applyAlignment="1" applyProtection="1">
      <alignment horizontal="center" vertical="center" wrapText="1"/>
    </xf>
    <xf numFmtId="0" fontId="0" fillId="8" borderId="14" xfId="0" applyFill="1" applyBorder="1" applyAlignment="1">
      <alignment horizontal="left" vertical="center" wrapText="1" indent="2"/>
    </xf>
    <xf numFmtId="0" fontId="6" fillId="7" borderId="13" xfId="0" applyFont="1" applyFill="1" applyBorder="1" applyAlignment="1" applyProtection="1">
      <alignment horizontal="left" vertical="center" wrapText="1"/>
    </xf>
    <xf numFmtId="49" fontId="6" fillId="8" borderId="13" xfId="0" applyNumberFormat="1" applyFont="1" applyFill="1" applyBorder="1" applyAlignment="1" applyProtection="1">
      <alignment horizontal="left" vertical="center" wrapText="1" indent="2"/>
    </xf>
    <xf numFmtId="49" fontId="6" fillId="7" borderId="13" xfId="0" applyNumberFormat="1" applyFont="1" applyFill="1" applyBorder="1" applyAlignment="1" applyProtection="1">
      <alignment horizontal="left" vertical="center" wrapText="1"/>
    </xf>
    <xf numFmtId="49" fontId="6" fillId="7" borderId="14" xfId="0" applyNumberFormat="1" applyFont="1" applyFill="1" applyBorder="1" applyAlignment="1" applyProtection="1">
      <alignment horizontal="left" vertical="center" wrapText="1"/>
    </xf>
    <xf numFmtId="0" fontId="15" fillId="5" borderId="49" xfId="0" applyFont="1" applyFill="1" applyBorder="1" applyAlignment="1" applyProtection="1">
      <alignment horizontal="left" vertical="center" wrapText="1"/>
    </xf>
    <xf numFmtId="0" fontId="0" fillId="0" borderId="6" xfId="0" applyBorder="1" applyAlignment="1">
      <alignment horizontal="left" wrapText="1"/>
    </xf>
    <xf numFmtId="0" fontId="0" fillId="0" borderId="7" xfId="0" applyBorder="1" applyAlignment="1">
      <alignment horizontal="left" wrapText="1"/>
    </xf>
    <xf numFmtId="0" fontId="8" fillId="0" borderId="49" xfId="0" applyFont="1" applyBorder="1" applyAlignment="1" applyProtection="1">
      <alignment horizontal="left" vertical="center" wrapText="1" indent="1"/>
    </xf>
    <xf numFmtId="0" fontId="8" fillId="0" borderId="6" xfId="0" applyFont="1" applyBorder="1" applyAlignment="1" applyProtection="1">
      <alignment horizontal="left" vertical="center" wrapText="1" indent="1"/>
    </xf>
    <xf numFmtId="0" fontId="0" fillId="0" borderId="7" xfId="0" applyBorder="1" applyAlignment="1">
      <alignment horizontal="left" wrapText="1" indent="1"/>
    </xf>
    <xf numFmtId="0" fontId="3" fillId="0" borderId="49" xfId="0" applyFont="1" applyBorder="1" applyAlignment="1" applyProtection="1">
      <alignment horizontal="left" vertical="center" wrapText="1" indent="1"/>
    </xf>
    <xf numFmtId="0" fontId="3" fillId="0" borderId="6" xfId="0" applyFont="1" applyBorder="1" applyAlignment="1" applyProtection="1">
      <alignment horizontal="left" vertical="center" wrapText="1" indent="1"/>
    </xf>
    <xf numFmtId="0" fontId="3" fillId="0" borderId="7" xfId="0" applyFont="1" applyBorder="1" applyAlignment="1">
      <alignment horizontal="left" wrapText="1" indent="1"/>
    </xf>
    <xf numFmtId="0" fontId="37" fillId="0" borderId="5" xfId="0" applyFont="1" applyBorder="1" applyAlignment="1" applyProtection="1">
      <alignment horizontal="left" wrapText="1" indent="2"/>
    </xf>
    <xf numFmtId="0" fontId="8" fillId="0" borderId="0" xfId="0" applyFont="1" applyAlignment="1">
      <alignment horizontal="left" wrapText="1"/>
    </xf>
    <xf numFmtId="0" fontId="8" fillId="0" borderId="5" xfId="0" applyFont="1" applyBorder="1" applyAlignment="1">
      <alignment horizontal="left" wrapText="1"/>
    </xf>
    <xf numFmtId="0" fontId="8" fillId="0" borderId="9" xfId="0" applyFont="1" applyBorder="1" applyAlignment="1" applyProtection="1">
      <alignment horizontal="left" vertical="center" wrapText="1" indent="1"/>
    </xf>
    <xf numFmtId="0" fontId="0" fillId="0" borderId="62" xfId="0" applyBorder="1" applyAlignment="1">
      <alignment horizontal="left" wrapText="1" indent="1"/>
    </xf>
    <xf numFmtId="0" fontId="2" fillId="0" borderId="7" xfId="0" applyFont="1" applyBorder="1" applyAlignment="1">
      <alignment horizontal="left" wrapText="1" indent="1"/>
    </xf>
    <xf numFmtId="0" fontId="0" fillId="0" borderId="6" xfId="0" applyBorder="1" applyAlignment="1">
      <alignment horizontal="left" wrapText="1" indent="1"/>
    </xf>
    <xf numFmtId="0" fontId="3" fillId="0" borderId="6" xfId="0" applyFont="1" applyBorder="1" applyAlignment="1" applyProtection="1">
      <alignment horizontal="left" vertical="center" indent="1"/>
    </xf>
    <xf numFmtId="0" fontId="2" fillId="0" borderId="6" xfId="0" applyFont="1" applyBorder="1" applyAlignment="1">
      <alignment horizontal="left" indent="1"/>
    </xf>
    <xf numFmtId="0" fontId="2" fillId="0" borderId="7" xfId="0" applyFont="1" applyBorder="1" applyAlignment="1">
      <alignment horizontal="left" indent="1"/>
    </xf>
    <xf numFmtId="0" fontId="0" fillId="0" borderId="6" xfId="0" applyBorder="1" applyAlignment="1" applyProtection="1">
      <alignment horizontal="left" vertical="center" wrapText="1" indent="1"/>
    </xf>
    <xf numFmtId="0" fontId="0" fillId="0" borderId="7" xfId="0" applyBorder="1" applyAlignment="1" applyProtection="1">
      <alignment horizontal="left" vertical="center" wrapText="1" indent="1"/>
    </xf>
    <xf numFmtId="49" fontId="4" fillId="0" borderId="69" xfId="0" applyNumberFormat="1" applyFont="1" applyFill="1" applyBorder="1" applyAlignment="1" applyProtection="1">
      <alignment horizontal="center" vertical="center" wrapText="1"/>
    </xf>
    <xf numFmtId="49" fontId="4" fillId="0" borderId="15" xfId="0" applyNumberFormat="1" applyFont="1" applyFill="1" applyBorder="1" applyAlignment="1" applyProtection="1">
      <alignment horizontal="center" vertical="center" wrapText="1"/>
    </xf>
    <xf numFmtId="0" fontId="0" fillId="0" borderId="70" xfId="0" applyFill="1" applyBorder="1" applyAlignment="1">
      <alignment wrapText="1"/>
    </xf>
    <xf numFmtId="0" fontId="4" fillId="0" borderId="49"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0" fillId="0" borderId="6" xfId="0" applyBorder="1" applyAlignment="1">
      <alignment wrapText="1"/>
    </xf>
    <xf numFmtId="0" fontId="4" fillId="7" borderId="5" xfId="0" applyFont="1" applyFill="1" applyBorder="1" applyAlignment="1" applyProtection="1">
      <alignment horizontal="left" vertical="center" wrapText="1"/>
    </xf>
    <xf numFmtId="0" fontId="4" fillId="7" borderId="0" xfId="0" applyFont="1" applyFill="1" applyBorder="1" applyAlignment="1" applyProtection="1">
      <alignment horizontal="left" vertical="center" wrapText="1"/>
    </xf>
    <xf numFmtId="0" fontId="4" fillId="7" borderId="91" xfId="0" applyFont="1" applyFill="1" applyBorder="1" applyAlignment="1" applyProtection="1">
      <alignment horizontal="left" vertical="center" wrapText="1"/>
    </xf>
    <xf numFmtId="0" fontId="4" fillId="7" borderId="92" xfId="0" applyFont="1" applyFill="1" applyBorder="1" applyAlignment="1" applyProtection="1">
      <alignment horizontal="left" vertical="center" wrapText="1"/>
    </xf>
    <xf numFmtId="0" fontId="0" fillId="0" borderId="92" xfId="0" applyBorder="1" applyAlignment="1">
      <alignment wrapText="1"/>
    </xf>
    <xf numFmtId="0" fontId="8" fillId="0" borderId="6" xfId="0" applyFont="1" applyBorder="1" applyAlignment="1" applyProtection="1">
      <alignment horizontal="left" vertical="center" indent="1"/>
    </xf>
    <xf numFmtId="0" fontId="0" fillId="0" borderId="6" xfId="0" applyBorder="1" applyAlignment="1">
      <alignment horizontal="left" indent="1"/>
    </xf>
    <xf numFmtId="0" fontId="0" fillId="0" borderId="7" xfId="0" applyBorder="1" applyAlignment="1">
      <alignment horizontal="left" indent="1"/>
    </xf>
    <xf numFmtId="0" fontId="26" fillId="0" borderId="9" xfId="0" applyFont="1" applyBorder="1" applyAlignment="1">
      <alignment horizontal="left" vertical="center" wrapText="1" indent="1"/>
    </xf>
    <xf numFmtId="0" fontId="0" fillId="0" borderId="9" xfId="0" applyBorder="1" applyAlignment="1">
      <alignment horizontal="left" vertical="center" wrapText="1" indent="1"/>
    </xf>
    <xf numFmtId="0" fontId="23" fillId="7" borderId="93" xfId="10" applyFont="1" applyFill="1" applyBorder="1" applyAlignment="1">
      <alignment horizontal="center" vertical="center"/>
    </xf>
    <xf numFmtId="0" fontId="74" fillId="0" borderId="94" xfId="0" applyFont="1" applyBorder="1" applyAlignment="1">
      <alignment horizontal="center" vertical="center"/>
    </xf>
    <xf numFmtId="0" fontId="74" fillId="0" borderId="95" xfId="0" applyFont="1" applyBorder="1" applyAlignment="1">
      <alignment horizontal="center" vertical="center"/>
    </xf>
    <xf numFmtId="0" fontId="4" fillId="5" borderId="96" xfId="1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97" xfId="0" applyFont="1" applyBorder="1" applyAlignment="1">
      <alignment horizontal="center" vertical="center" wrapText="1"/>
    </xf>
    <xf numFmtId="0" fontId="44" fillId="5" borderId="98" xfId="10" applyFont="1" applyFill="1" applyBorder="1" applyAlignment="1">
      <alignment horizontal="center" vertical="center"/>
    </xf>
    <xf numFmtId="0" fontId="0" fillId="0" borderId="50" xfId="0" applyBorder="1" applyAlignment="1">
      <alignment horizontal="center" vertical="center"/>
    </xf>
    <xf numFmtId="0" fontId="0" fillId="0" borderId="99" xfId="0" applyBorder="1" applyAlignment="1">
      <alignment horizontal="center" vertical="center"/>
    </xf>
    <xf numFmtId="0" fontId="32" fillId="0" borderId="78" xfId="10" applyFont="1" applyBorder="1" applyAlignment="1">
      <alignment horizontal="center"/>
    </xf>
    <xf numFmtId="0" fontId="0" fillId="0" borderId="78" xfId="0" applyBorder="1" applyAlignment="1">
      <alignment horizontal="center"/>
    </xf>
    <xf numFmtId="0" fontId="4" fillId="0" borderId="12" xfId="0" applyFont="1" applyFill="1" applyBorder="1" applyAlignment="1" applyProtection="1">
      <alignment horizontal="left" vertical="center" wrapText="1"/>
    </xf>
    <xf numFmtId="0" fontId="0" fillId="0" borderId="16" xfId="0" applyBorder="1" applyAlignment="1">
      <alignment horizontal="left" vertical="center" wrapText="1"/>
    </xf>
    <xf numFmtId="0" fontId="0" fillId="0" borderId="10" xfId="0" applyBorder="1" applyAlignment="1">
      <alignment horizontal="left" vertical="center" wrapText="1"/>
    </xf>
    <xf numFmtId="0" fontId="4" fillId="0" borderId="20"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pplyProtection="1">
      <alignment horizontal="left" vertical="center" wrapText="1" indent="1"/>
    </xf>
    <xf numFmtId="0" fontId="0" fillId="0" borderId="21" xfId="0" applyBorder="1" applyAlignment="1">
      <alignment horizontal="left" vertical="center" wrapText="1" indent="1"/>
    </xf>
    <xf numFmtId="0" fontId="106" fillId="0" borderId="102" xfId="14" applyFont="1" applyBorder="1" applyAlignment="1" applyProtection="1">
      <alignment vertical="top" wrapText="1"/>
      <protection locked="0"/>
    </xf>
    <xf numFmtId="0" fontId="106" fillId="0" borderId="82" xfId="14" applyFont="1" applyBorder="1" applyAlignment="1" applyProtection="1">
      <alignment vertical="top" wrapText="1"/>
      <protection locked="0"/>
    </xf>
    <xf numFmtId="0" fontId="106" fillId="0" borderId="103" xfId="14" applyFont="1" applyBorder="1" applyAlignment="1" applyProtection="1">
      <alignment vertical="top" wrapText="1"/>
      <protection locked="0"/>
    </xf>
    <xf numFmtId="0" fontId="102" fillId="0" borderId="151" xfId="14" applyFont="1" applyFill="1" applyBorder="1" applyAlignment="1">
      <alignment horizontal="left" vertical="top" wrapText="1"/>
    </xf>
    <xf numFmtId="0" fontId="1" fillId="0" borderId="0" xfId="14" applyAlignment="1">
      <alignment wrapText="1"/>
    </xf>
    <xf numFmtId="0" fontId="111" fillId="0" borderId="0" xfId="14" applyFont="1" applyAlignment="1">
      <alignment horizontal="center" wrapText="1"/>
    </xf>
    <xf numFmtId="0" fontId="111" fillId="0" borderId="82" xfId="14" applyFont="1" applyBorder="1" applyAlignment="1">
      <alignment horizontal="center" wrapText="1"/>
    </xf>
    <xf numFmtId="0" fontId="1" fillId="0" borderId="155" xfId="14" applyBorder="1" applyAlignment="1" applyProtection="1">
      <alignment horizontal="center" vertical="top" wrapText="1"/>
      <protection locked="0"/>
    </xf>
    <xf numFmtId="0" fontId="1" fillId="0" borderId="156" xfId="14" applyBorder="1" applyAlignment="1" applyProtection="1">
      <alignment horizontal="center" vertical="top" wrapText="1"/>
      <protection locked="0"/>
    </xf>
    <xf numFmtId="0" fontId="1" fillId="0" borderId="100" xfId="14" applyBorder="1" applyAlignment="1" applyProtection="1">
      <alignment vertical="top" wrapText="1"/>
      <protection locked="0"/>
    </xf>
    <xf numFmtId="0" fontId="1" fillId="0" borderId="0" xfId="14" applyBorder="1" applyAlignment="1" applyProtection="1">
      <alignment vertical="top" wrapText="1"/>
      <protection locked="0"/>
    </xf>
    <xf numFmtId="0" fontId="1" fillId="0" borderId="101" xfId="14" applyBorder="1" applyAlignment="1" applyProtection="1">
      <alignment vertical="top" wrapText="1"/>
      <protection locked="0"/>
    </xf>
    <xf numFmtId="0" fontId="1" fillId="0" borderId="102" xfId="14" applyBorder="1" applyAlignment="1" applyProtection="1">
      <alignment vertical="top" wrapText="1"/>
      <protection locked="0"/>
    </xf>
    <xf numFmtId="0" fontId="1" fillId="0" borderId="82" xfId="14" applyBorder="1" applyAlignment="1" applyProtection="1">
      <alignment vertical="top" wrapText="1"/>
      <protection locked="0"/>
    </xf>
    <xf numFmtId="0" fontId="1" fillId="0" borderId="103" xfId="14" applyBorder="1" applyAlignment="1" applyProtection="1">
      <alignment vertical="top" wrapText="1"/>
      <protection locked="0"/>
    </xf>
    <xf numFmtId="0" fontId="106" fillId="0" borderId="155" xfId="14" applyFont="1" applyBorder="1" applyAlignment="1" applyProtection="1">
      <alignment horizontal="center" vertical="top" wrapText="1"/>
      <protection locked="0"/>
    </xf>
    <xf numFmtId="0" fontId="106" fillId="0" borderId="156" xfId="14" applyFont="1" applyBorder="1" applyAlignment="1" applyProtection="1">
      <alignment horizontal="center" vertical="top" wrapText="1"/>
      <protection locked="0"/>
    </xf>
    <xf numFmtId="0" fontId="106" fillId="0" borderId="100" xfId="14" applyFont="1" applyBorder="1" applyAlignment="1" applyProtection="1">
      <alignment vertical="top" wrapText="1"/>
      <protection locked="0"/>
    </xf>
    <xf numFmtId="0" fontId="106" fillId="0" borderId="0" xfId="14" applyFont="1" applyBorder="1" applyAlignment="1" applyProtection="1">
      <alignment vertical="top" wrapText="1"/>
      <protection locked="0"/>
    </xf>
    <xf numFmtId="0" fontId="106" fillId="0" borderId="101" xfId="14" applyFont="1" applyBorder="1" applyAlignment="1" applyProtection="1">
      <alignment vertical="top" wrapText="1"/>
      <protection locked="0"/>
    </xf>
    <xf numFmtId="0" fontId="3" fillId="0" borderId="5" xfId="3" quotePrefix="1" applyNumberFormat="1" applyFont="1" applyBorder="1" applyAlignment="1">
      <alignment horizontal="left" vertical="top" wrapText="1" indent="2"/>
    </xf>
    <xf numFmtId="0" fontId="3" fillId="0" borderId="0" xfId="3" quotePrefix="1" applyNumberFormat="1" applyFont="1" applyBorder="1" applyAlignment="1">
      <alignment horizontal="left" vertical="top" wrapText="1" indent="2"/>
    </xf>
    <xf numFmtId="0" fontId="3" fillId="0" borderId="0" xfId="3" applyNumberFormat="1" applyFont="1" applyBorder="1" applyAlignment="1">
      <alignment horizontal="left" vertical="top" wrapText="1" indent="2"/>
    </xf>
    <xf numFmtId="0" fontId="2" fillId="0" borderId="0" xfId="3" applyAlignment="1">
      <alignment horizontal="left" vertical="top" wrapText="1" indent="2"/>
    </xf>
    <xf numFmtId="0" fontId="3" fillId="0" borderId="0" xfId="3" applyNumberFormat="1" applyFont="1" applyAlignment="1">
      <alignment horizontal="left" vertical="top" wrapText="1" indent="2"/>
    </xf>
    <xf numFmtId="0" fontId="9" fillId="0" borderId="20" xfId="3" applyNumberFormat="1" applyFont="1" applyBorder="1" applyAlignment="1">
      <alignment horizontal="left" vertical="center" indent="1"/>
    </xf>
    <xf numFmtId="0" fontId="9" fillId="0" borderId="20" xfId="3" applyNumberFormat="1" applyFont="1" applyBorder="1" applyAlignment="1">
      <alignment horizontal="left" vertical="center"/>
    </xf>
    <xf numFmtId="0" fontId="3" fillId="5" borderId="17" xfId="3" applyNumberFormat="1" applyFont="1" applyFill="1" applyBorder="1" applyAlignment="1">
      <alignment horizontal="left" vertical="center" wrapText="1"/>
    </xf>
    <xf numFmtId="0" fontId="2" fillId="0" borderId="0" xfId="3" applyBorder="1"/>
    <xf numFmtId="0" fontId="2" fillId="0" borderId="18" xfId="3" applyBorder="1"/>
    <xf numFmtId="166" fontId="9" fillId="0" borderId="21" xfId="3" applyNumberFormat="1" applyFont="1" applyBorder="1" applyAlignment="1">
      <alignment horizontal="left" vertical="center" indent="1"/>
    </xf>
    <xf numFmtId="0" fontId="4" fillId="0" borderId="19" xfId="3" applyNumberFormat="1" applyFont="1" applyBorder="1" applyAlignment="1">
      <alignment horizontal="center" vertical="center"/>
    </xf>
    <xf numFmtId="0" fontId="2" fillId="0" borderId="20" xfId="3" applyBorder="1" applyAlignment="1">
      <alignment horizontal="center" vertical="center"/>
    </xf>
    <xf numFmtId="0" fontId="2" fillId="0" borderId="11" xfId="3" applyBorder="1" applyAlignment="1">
      <alignment horizontal="center" vertical="center"/>
    </xf>
    <xf numFmtId="0" fontId="3" fillId="0" borderId="21" xfId="3" applyNumberFormat="1" applyFont="1" applyBorder="1" applyAlignment="1">
      <alignment horizontal="left" vertical="center" wrapText="1"/>
    </xf>
    <xf numFmtId="0" fontId="2" fillId="0" borderId="21" xfId="3" applyBorder="1" applyAlignment="1">
      <alignment horizontal="left" vertical="center" wrapText="1"/>
    </xf>
    <xf numFmtId="0" fontId="2" fillId="0" borderId="14" xfId="3" applyBorder="1" applyAlignment="1">
      <alignment horizontal="left" vertical="center" wrapText="1"/>
    </xf>
    <xf numFmtId="0" fontId="4" fillId="0" borderId="21" xfId="3" applyNumberFormat="1" applyFont="1" applyBorder="1" applyAlignment="1">
      <alignment horizontal="left" vertical="center" wrapText="1"/>
    </xf>
    <xf numFmtId="0" fontId="10" fillId="0" borderId="138" xfId="3" applyFont="1" applyBorder="1" applyAlignment="1">
      <alignment horizontal="center" vertical="center" wrapText="1"/>
    </xf>
    <xf numFmtId="0" fontId="10" fillId="0" borderId="138" xfId="3" applyNumberFormat="1" applyFont="1" applyBorder="1" applyAlignment="1">
      <alignment horizontal="center"/>
    </xf>
    <xf numFmtId="0" fontId="2" fillId="0" borderId="139" xfId="3" applyNumberFormat="1" applyFont="1" applyBorder="1" applyAlignment="1" applyProtection="1">
      <alignment horizontal="center"/>
      <protection locked="0"/>
    </xf>
    <xf numFmtId="171" fontId="2" fillId="0" borderId="139" xfId="3" applyNumberFormat="1" applyBorder="1" applyAlignment="1" applyProtection="1">
      <alignment horizontal="center"/>
      <protection locked="0"/>
    </xf>
    <xf numFmtId="0" fontId="2" fillId="0" borderId="139" xfId="3" applyNumberFormat="1" applyBorder="1" applyAlignment="1" applyProtection="1">
      <alignment horizontal="center" vertical="center"/>
      <protection locked="0"/>
    </xf>
    <xf numFmtId="0" fontId="14" fillId="15" borderId="13" xfId="3" applyFont="1" applyFill="1" applyBorder="1" applyAlignment="1">
      <alignment horizontal="center" vertical="center" wrapText="1"/>
    </xf>
    <xf numFmtId="0" fontId="14" fillId="15" borderId="21" xfId="3" applyFont="1" applyFill="1" applyBorder="1" applyAlignment="1">
      <alignment horizontal="center" vertical="center" wrapText="1"/>
    </xf>
    <xf numFmtId="0" fontId="14" fillId="15" borderId="14" xfId="3" applyFont="1" applyFill="1" applyBorder="1" applyAlignment="1">
      <alignment horizontal="center" vertical="center" wrapText="1"/>
    </xf>
    <xf numFmtId="0" fontId="2" fillId="0" borderId="0" xfId="3" applyBorder="1" applyAlignment="1">
      <alignment wrapText="1"/>
    </xf>
    <xf numFmtId="0" fontId="112" fillId="0" borderId="117" xfId="3" applyFont="1" applyBorder="1" applyAlignment="1">
      <alignment horizontal="center" vertical="center" wrapText="1"/>
    </xf>
    <xf numFmtId="0" fontId="112" fillId="0" borderId="0" xfId="3" applyFont="1" applyBorder="1" applyAlignment="1">
      <alignment horizontal="center" vertical="center" wrapText="1"/>
    </xf>
    <xf numFmtId="0" fontId="112" fillId="0" borderId="118" xfId="3" applyFont="1" applyBorder="1" applyAlignment="1">
      <alignment horizontal="center" vertical="center" wrapText="1"/>
    </xf>
    <xf numFmtId="0" fontId="112" fillId="0" borderId="119" xfId="3" applyFont="1" applyBorder="1" applyAlignment="1">
      <alignment horizontal="center" vertical="center" wrapText="1"/>
    </xf>
    <xf numFmtId="0" fontId="112" fillId="0" borderId="120" xfId="3" applyFont="1" applyBorder="1" applyAlignment="1">
      <alignment horizontal="center" vertical="center" wrapText="1"/>
    </xf>
    <xf numFmtId="0" fontId="112" fillId="0" borderId="121" xfId="3" applyFont="1" applyBorder="1" applyAlignment="1">
      <alignment horizontal="center" vertical="center" wrapText="1"/>
    </xf>
    <xf numFmtId="0" fontId="28" fillId="0" borderId="13" xfId="3" applyNumberFormat="1" applyFont="1" applyBorder="1" applyAlignment="1">
      <alignment vertical="top" wrapText="1"/>
    </xf>
    <xf numFmtId="0" fontId="28" fillId="0" borderId="21" xfId="3" applyNumberFormat="1" applyFont="1" applyBorder="1" applyAlignment="1">
      <alignment vertical="top" wrapText="1"/>
    </xf>
    <xf numFmtId="0" fontId="28" fillId="0" borderId="14" xfId="3" applyNumberFormat="1" applyFont="1" applyBorder="1" applyAlignment="1">
      <alignment vertical="top" wrapText="1"/>
    </xf>
    <xf numFmtId="0" fontId="10" fillId="0" borderId="140" xfId="3" applyFont="1" applyBorder="1" applyAlignment="1">
      <alignment vertical="top" wrapText="1"/>
    </xf>
    <xf numFmtId="0" fontId="10" fillId="0" borderId="141" xfId="3" applyFont="1" applyBorder="1" applyAlignment="1">
      <alignment vertical="top" wrapText="1"/>
    </xf>
    <xf numFmtId="0" fontId="10" fillId="0" borderId="142" xfId="3" applyFont="1" applyBorder="1" applyAlignment="1">
      <alignment vertical="top" wrapText="1"/>
    </xf>
    <xf numFmtId="0" fontId="5" fillId="0" borderId="49" xfId="3" applyFont="1" applyBorder="1" applyAlignment="1">
      <alignment horizontal="center" vertical="center" wrapText="1"/>
    </xf>
    <xf numFmtId="0" fontId="5" fillId="0" borderId="6" xfId="3" applyFont="1" applyBorder="1" applyAlignment="1">
      <alignment horizontal="center" vertical="center" wrapText="1"/>
    </xf>
    <xf numFmtId="0" fontId="5" fillId="0" borderId="7" xfId="3" applyFont="1" applyBorder="1" applyAlignment="1">
      <alignment horizontal="center" vertical="center" wrapText="1"/>
    </xf>
    <xf numFmtId="0" fontId="20" fillId="0" borderId="12" xfId="0" applyFont="1" applyBorder="1" applyAlignment="1">
      <alignment horizontal="left" vertical="center"/>
    </xf>
    <xf numFmtId="0" fontId="20" fillId="0" borderId="16" xfId="0" applyFont="1" applyBorder="1" applyAlignment="1">
      <alignment horizontal="left" vertical="center"/>
    </xf>
    <xf numFmtId="0" fontId="20" fillId="0" borderId="10" xfId="0" applyFont="1" applyBorder="1" applyAlignment="1">
      <alignment horizontal="left" vertical="center"/>
    </xf>
    <xf numFmtId="0" fontId="52" fillId="0" borderId="21" xfId="0" applyFont="1" applyBorder="1" applyAlignment="1">
      <alignment horizontal="left" vertical="top" wrapText="1"/>
    </xf>
    <xf numFmtId="0" fontId="13" fillId="0" borderId="14" xfId="0" applyFont="1" applyBorder="1" applyAlignment="1">
      <alignment horizontal="left" vertical="top" wrapText="1"/>
    </xf>
    <xf numFmtId="0" fontId="9" fillId="0" borderId="21" xfId="0" applyFont="1" applyBorder="1" applyAlignment="1">
      <alignment vertical="top" wrapText="1"/>
    </xf>
    <xf numFmtId="0" fontId="0" fillId="0" borderId="14" xfId="0" applyBorder="1" applyAlignment="1">
      <alignment wrapText="1"/>
    </xf>
    <xf numFmtId="0" fontId="52" fillId="0" borderId="20" xfId="0" applyNumberFormat="1" applyFont="1" applyBorder="1" applyAlignment="1">
      <alignment horizontal="left" vertical="center" wrapText="1"/>
    </xf>
    <xf numFmtId="0" fontId="52" fillId="0" borderId="0" xfId="0" applyNumberFormat="1" applyFont="1" applyBorder="1" applyAlignment="1">
      <alignment horizontal="left" vertical="center" wrapText="1"/>
    </xf>
    <xf numFmtId="0" fontId="13" fillId="0" borderId="18" xfId="0" applyFont="1" applyBorder="1" applyAlignment="1">
      <alignment vertical="center" wrapText="1"/>
    </xf>
    <xf numFmtId="0" fontId="52" fillId="0" borderId="21" xfId="0" applyNumberFormat="1" applyFont="1" applyBorder="1" applyAlignment="1">
      <alignment horizontal="left" vertical="center" wrapText="1"/>
    </xf>
    <xf numFmtId="0" fontId="13" fillId="0" borderId="14" xfId="0" applyFont="1" applyBorder="1" applyAlignment="1"/>
    <xf numFmtId="0" fontId="5" fillId="0" borderId="5" xfId="3" applyNumberFormat="1" applyFont="1" applyBorder="1" applyAlignment="1" applyProtection="1">
      <alignment horizontal="left" indent="1"/>
    </xf>
    <xf numFmtId="0" fontId="5" fillId="0" borderId="0" xfId="3" applyFont="1" applyBorder="1" applyAlignment="1">
      <alignment horizontal="left" indent="1"/>
    </xf>
    <xf numFmtId="0" fontId="2" fillId="0" borderId="53" xfId="3" applyNumberFormat="1" applyBorder="1" applyAlignment="1" applyProtection="1">
      <alignment horizontal="left" indent="1"/>
    </xf>
    <xf numFmtId="0" fontId="2" fillId="0" borderId="9" xfId="3" applyBorder="1" applyAlignment="1" applyProtection="1">
      <alignment horizontal="left" indent="1"/>
    </xf>
    <xf numFmtId="0" fontId="2" fillId="0" borderId="62" xfId="3" applyBorder="1" applyAlignment="1" applyProtection="1">
      <alignment horizontal="left" indent="1"/>
    </xf>
    <xf numFmtId="0" fontId="5" fillId="0" borderId="5" xfId="3" applyNumberFormat="1" applyFont="1" applyBorder="1" applyAlignment="1" applyProtection="1"/>
    <xf numFmtId="0" fontId="5" fillId="0" borderId="0" xfId="3" applyFont="1" applyBorder="1" applyAlignment="1" applyProtection="1"/>
    <xf numFmtId="0" fontId="5" fillId="0" borderId="43" xfId="3" applyFont="1" applyBorder="1" applyAlignment="1" applyProtection="1"/>
    <xf numFmtId="0" fontId="5" fillId="0" borderId="53" xfId="3" applyNumberFormat="1" applyFont="1" applyBorder="1" applyAlignment="1" applyProtection="1"/>
    <xf numFmtId="0" fontId="5" fillId="0" borderId="9" xfId="3" applyFont="1" applyBorder="1" applyAlignment="1" applyProtection="1"/>
    <xf numFmtId="0" fontId="5" fillId="0" borderId="62" xfId="3" applyFont="1" applyBorder="1" applyAlignment="1" applyProtection="1"/>
    <xf numFmtId="0" fontId="5" fillId="0" borderId="53" xfId="3" applyNumberFormat="1" applyFont="1" applyBorder="1" applyAlignment="1" applyProtection="1">
      <alignment horizontal="left" indent="1"/>
    </xf>
    <xf numFmtId="0" fontId="5" fillId="0" borderId="9" xfId="3" applyFont="1" applyBorder="1" applyAlignment="1" applyProtection="1">
      <alignment horizontal="left" indent="1"/>
    </xf>
    <xf numFmtId="0" fontId="5" fillId="0" borderId="62" xfId="3" applyNumberFormat="1" applyFont="1" applyBorder="1" applyAlignment="1" applyProtection="1">
      <alignment horizontal="left" indent="1"/>
    </xf>
    <xf numFmtId="0" fontId="5" fillId="0" borderId="0" xfId="3" applyNumberFormat="1" applyFont="1" applyBorder="1" applyAlignment="1" applyProtection="1">
      <alignment horizontal="left" indent="1"/>
    </xf>
    <xf numFmtId="0" fontId="5" fillId="0" borderId="43" xfId="3" applyNumberFormat="1" applyFont="1" applyBorder="1" applyAlignment="1" applyProtection="1">
      <alignment horizontal="left" indent="1"/>
    </xf>
    <xf numFmtId="0" fontId="10" fillId="0" borderId="5" xfId="3" applyNumberFormat="1" applyFont="1" applyBorder="1" applyAlignment="1" applyProtection="1"/>
    <xf numFmtId="0" fontId="10" fillId="0" borderId="0" xfId="3" applyFont="1" applyBorder="1" applyAlignment="1" applyProtection="1"/>
    <xf numFmtId="0" fontId="10" fillId="0" borderId="43" xfId="3" applyFont="1" applyBorder="1" applyAlignment="1" applyProtection="1"/>
    <xf numFmtId="0" fontId="5" fillId="0" borderId="161" xfId="3" applyNumberFormat="1" applyFont="1" applyBorder="1" applyAlignment="1" applyProtection="1">
      <alignment horizontal="left" indent="1"/>
      <protection locked="0"/>
    </xf>
    <xf numFmtId="0" fontId="5" fillId="0" borderId="161" xfId="3" applyFont="1" applyBorder="1" applyAlignment="1" applyProtection="1">
      <alignment horizontal="left" indent="1"/>
      <protection locked="0"/>
    </xf>
    <xf numFmtId="0" fontId="5" fillId="0" borderId="162" xfId="3" applyFont="1" applyBorder="1" applyAlignment="1" applyProtection="1">
      <alignment horizontal="left" indent="1"/>
      <protection locked="0"/>
    </xf>
    <xf numFmtId="0" fontId="5" fillId="0" borderId="0" xfId="3" applyFont="1" applyBorder="1" applyAlignment="1" applyProtection="1">
      <alignment horizontal="left" indent="1"/>
    </xf>
    <xf numFmtId="0" fontId="14" fillId="0" borderId="0" xfId="3" applyNumberFormat="1" applyFont="1" applyAlignment="1" applyProtection="1">
      <alignment horizontal="center" vertical="center"/>
    </xf>
    <xf numFmtId="0" fontId="2" fillId="0" borderId="0" xfId="3" applyAlignment="1">
      <alignment horizontal="center" vertical="center"/>
    </xf>
    <xf numFmtId="0" fontId="5" fillId="0" borderId="62" xfId="3" applyFont="1" applyBorder="1" applyAlignment="1" applyProtection="1">
      <alignment horizontal="left" indent="1"/>
    </xf>
    <xf numFmtId="165" fontId="5" fillId="0" borderId="53" xfId="3" applyNumberFormat="1" applyFont="1" applyBorder="1" applyAlignment="1" applyProtection="1">
      <alignment horizontal="left" indent="1"/>
    </xf>
    <xf numFmtId="165" fontId="5" fillId="0" borderId="62" xfId="3" applyNumberFormat="1" applyFont="1" applyBorder="1" applyAlignment="1" applyProtection="1">
      <alignment horizontal="left" indent="1"/>
    </xf>
    <xf numFmtId="0" fontId="5" fillId="0" borderId="53" xfId="3" applyNumberFormat="1" applyFont="1" applyBorder="1" applyAlignment="1" applyProtection="1">
      <alignment horizontal="left" indent="1"/>
      <protection locked="0"/>
    </xf>
    <xf numFmtId="0" fontId="5" fillId="0" borderId="9" xfId="3" applyFont="1" applyBorder="1" applyAlignment="1">
      <alignment horizontal="left" indent="1"/>
    </xf>
    <xf numFmtId="0" fontId="5" fillId="0" borderId="62" xfId="3" applyFont="1" applyBorder="1" applyAlignment="1">
      <alignment horizontal="left" indent="1"/>
    </xf>
    <xf numFmtId="0" fontId="5" fillId="0" borderId="5" xfId="3" applyNumberFormat="1" applyFont="1" applyBorder="1" applyAlignment="1" applyProtection="1">
      <alignment horizontal="left" indent="1"/>
      <protection locked="0"/>
    </xf>
    <xf numFmtId="0" fontId="5" fillId="0" borderId="43" xfId="3" applyFont="1" applyBorder="1" applyAlignment="1">
      <alignment horizontal="left" indent="1"/>
    </xf>
    <xf numFmtId="0" fontId="5" fillId="0" borderId="43" xfId="3" applyFont="1" applyBorder="1" applyAlignment="1" applyProtection="1">
      <alignment horizontal="left" indent="1"/>
    </xf>
    <xf numFmtId="0" fontId="14" fillId="0" borderId="0" xfId="3" applyFont="1" applyAlignment="1">
      <alignment horizontal="center" vertical="center"/>
    </xf>
    <xf numFmtId="174" fontId="14" fillId="0" borderId="0" xfId="3" applyNumberFormat="1" applyFont="1" applyAlignment="1">
      <alignment horizontal="center" vertical="center"/>
    </xf>
    <xf numFmtId="174" fontId="2" fillId="0" borderId="0" xfId="3" applyNumberFormat="1" applyAlignment="1">
      <alignment horizontal="center" vertical="center"/>
    </xf>
    <xf numFmtId="0" fontId="2" fillId="0" borderId="72" xfId="3" applyFont="1" applyBorder="1" applyAlignment="1" applyProtection="1">
      <protection locked="0"/>
    </xf>
    <xf numFmtId="0" fontId="2" fillId="0" borderId="72" xfId="3" applyBorder="1" applyAlignment="1" applyProtection="1">
      <protection locked="0"/>
    </xf>
    <xf numFmtId="0" fontId="5" fillId="0" borderId="0" xfId="3" applyFont="1" applyAlignment="1" applyProtection="1">
      <alignment horizontal="center" vertical="center"/>
    </xf>
    <xf numFmtId="174" fontId="5" fillId="0" borderId="0" xfId="3" applyNumberFormat="1" applyFont="1" applyAlignment="1" applyProtection="1">
      <alignment horizontal="center" vertical="center"/>
    </xf>
    <xf numFmtId="0" fontId="2" fillId="0" borderId="72" xfId="3" applyFont="1" applyBorder="1" applyAlignment="1" applyProtection="1">
      <alignment horizontal="left"/>
      <protection locked="0"/>
    </xf>
    <xf numFmtId="0" fontId="2" fillId="0" borderId="72" xfId="3" applyBorder="1" applyAlignment="1" applyProtection="1">
      <alignment horizontal="left"/>
      <protection locked="0"/>
    </xf>
    <xf numFmtId="0" fontId="5" fillId="0" borderId="0" xfId="3" applyNumberFormat="1" applyFont="1" applyAlignment="1" applyProtection="1">
      <alignment horizontal="center"/>
    </xf>
    <xf numFmtId="0" fontId="5" fillId="0" borderId="0" xfId="3" applyNumberFormat="1" applyFont="1" applyAlignment="1">
      <alignment horizontal="center"/>
    </xf>
    <xf numFmtId="165" fontId="5" fillId="0" borderId="0" xfId="3" applyNumberFormat="1" applyFont="1" applyAlignment="1" applyProtection="1">
      <alignment horizontal="center" vertical="center"/>
    </xf>
    <xf numFmtId="165" fontId="14" fillId="0" borderId="0" xfId="3" applyNumberFormat="1" applyFont="1" applyAlignment="1" applyProtection="1">
      <alignment horizontal="center" vertical="center"/>
    </xf>
    <xf numFmtId="0" fontId="3" fillId="0" borderId="0" xfId="3" applyFont="1" applyAlignment="1" applyProtection="1">
      <alignment horizontal="left" vertical="center" wrapText="1"/>
    </xf>
    <xf numFmtId="3" fontId="9" fillId="0" borderId="81" xfId="3" applyNumberFormat="1" applyFont="1" applyBorder="1" applyAlignment="1" applyProtection="1">
      <alignment horizontal="right" indent="1"/>
      <protection locked="0"/>
    </xf>
    <xf numFmtId="0" fontId="9" fillId="0" borderId="0" xfId="3" applyFont="1" applyBorder="1" applyAlignment="1" applyProtection="1">
      <alignment wrapText="1"/>
    </xf>
    <xf numFmtId="0" fontId="3" fillId="0" borderId="77" xfId="3" applyFont="1" applyBorder="1" applyAlignment="1" applyProtection="1">
      <alignment horizontal="left" vertical="top" wrapText="1"/>
    </xf>
    <xf numFmtId="0" fontId="5" fillId="0" borderId="0" xfId="3" applyNumberFormat="1" applyFont="1" applyBorder="1" applyAlignment="1" applyProtection="1">
      <alignment horizontal="center" wrapText="1"/>
    </xf>
    <xf numFmtId="0" fontId="5" fillId="0" borderId="0" xfId="3" applyNumberFormat="1" applyFont="1" applyAlignment="1">
      <alignment horizontal="center" wrapText="1"/>
    </xf>
    <xf numFmtId="165" fontId="5" fillId="0" borderId="0" xfId="3" applyNumberFormat="1" applyFont="1" applyAlignment="1" applyProtection="1">
      <alignment horizontal="center" vertical="center" wrapText="1"/>
    </xf>
    <xf numFmtId="165" fontId="5" fillId="0" borderId="0" xfId="3" applyNumberFormat="1" applyFont="1" applyAlignment="1">
      <alignment horizontal="center" vertical="center" wrapText="1"/>
    </xf>
    <xf numFmtId="0" fontId="14" fillId="0" borderId="0" xfId="3" applyFont="1" applyAlignment="1" applyProtection="1">
      <alignment horizontal="center" vertical="center" wrapText="1" readingOrder="1"/>
    </xf>
    <xf numFmtId="0" fontId="9" fillId="0" borderId="0" xfId="3" applyFont="1" applyAlignment="1">
      <alignment horizontal="center" vertical="center" wrapText="1" readingOrder="1"/>
    </xf>
    <xf numFmtId="0" fontId="14" fillId="0" borderId="0" xfId="3" applyFont="1" applyAlignment="1" applyProtection="1">
      <alignment horizontal="center" vertical="center" wrapText="1"/>
    </xf>
    <xf numFmtId="0" fontId="9" fillId="0" borderId="0" xfId="3" applyFont="1" applyAlignment="1">
      <alignment horizontal="center" vertical="center" wrapText="1"/>
    </xf>
    <xf numFmtId="0" fontId="9" fillId="0" borderId="0" xfId="3" applyFont="1" applyAlignment="1" applyProtection="1">
      <alignment horizontal="left" vertical="center" wrapText="1"/>
      <protection locked="0"/>
    </xf>
    <xf numFmtId="0" fontId="9" fillId="0" borderId="0" xfId="3" applyFont="1"/>
    <xf numFmtId="0" fontId="3" fillId="0" borderId="49" xfId="3" applyFont="1" applyBorder="1" applyAlignment="1" applyProtection="1">
      <alignment horizontal="left" vertical="center"/>
      <protection locked="0"/>
    </xf>
    <xf numFmtId="0" fontId="2" fillId="0" borderId="6" xfId="3" applyBorder="1" applyAlignment="1" applyProtection="1">
      <alignment horizontal="left" vertical="center"/>
      <protection locked="0"/>
    </xf>
    <xf numFmtId="0" fontId="2" fillId="0" borderId="7" xfId="3" applyBorder="1" applyAlignment="1" applyProtection="1">
      <alignment horizontal="left" vertical="center"/>
      <protection locked="0"/>
    </xf>
    <xf numFmtId="170" fontId="2" fillId="0" borderId="9" xfId="3" applyNumberFormat="1" applyBorder="1" applyAlignment="1" applyProtection="1">
      <alignment horizontal="center"/>
      <protection locked="0"/>
    </xf>
    <xf numFmtId="0" fontId="2" fillId="0" borderId="78" xfId="3" applyBorder="1" applyAlignment="1" applyProtection="1">
      <alignment horizontal="center"/>
      <protection locked="0"/>
    </xf>
    <xf numFmtId="0" fontId="2" fillId="0" borderId="9" xfId="3" applyBorder="1" applyAlignment="1" applyProtection="1">
      <alignment horizontal="center"/>
      <protection locked="0"/>
    </xf>
    <xf numFmtId="0" fontId="5" fillId="0" borderId="0" xfId="3" applyNumberFormat="1" applyFont="1" applyBorder="1" applyAlignment="1" applyProtection="1">
      <alignment horizontal="center" vertical="center" wrapText="1"/>
    </xf>
    <xf numFmtId="0" fontId="2" fillId="0" borderId="0" xfId="3" applyNumberFormat="1" applyAlignment="1">
      <alignment horizontal="center" vertical="center" wrapText="1"/>
    </xf>
    <xf numFmtId="165" fontId="5" fillId="0" borderId="0" xfId="3" applyNumberFormat="1" applyFont="1" applyBorder="1" applyAlignment="1" applyProtection="1">
      <alignment horizontal="center" vertical="center" wrapText="1"/>
    </xf>
    <xf numFmtId="0" fontId="2" fillId="0" borderId="0" xfId="3" applyAlignment="1">
      <alignment horizontal="center" vertical="center" wrapText="1"/>
    </xf>
    <xf numFmtId="169" fontId="14" fillId="0" borderId="0" xfId="3" applyNumberFormat="1" applyFont="1" applyAlignment="1" applyProtection="1">
      <alignment horizontal="center" vertical="center" wrapText="1"/>
    </xf>
    <xf numFmtId="0" fontId="2" fillId="0" borderId="0" xfId="3" applyFont="1" applyBorder="1" applyAlignment="1" applyProtection="1">
      <alignment horizontal="left" vertical="top" wrapText="1"/>
      <protection locked="0"/>
    </xf>
    <xf numFmtId="0" fontId="2" fillId="0" borderId="0" xfId="3" applyAlignment="1" applyProtection="1">
      <alignment horizontal="left" vertical="top" wrapText="1"/>
      <protection locked="0"/>
    </xf>
    <xf numFmtId="0" fontId="14" fillId="0" borderId="0" xfId="3" applyFont="1" applyBorder="1" applyAlignment="1" applyProtection="1">
      <alignment horizontal="center" vertical="center" wrapText="1"/>
    </xf>
    <xf numFmtId="0" fontId="2" fillId="0" borderId="0" xfId="3" applyBorder="1" applyAlignment="1">
      <alignment horizontal="center" vertical="center" wrapText="1"/>
    </xf>
    <xf numFmtId="8" fontId="2" fillId="0" borderId="0" xfId="3" applyNumberFormat="1" applyAlignment="1" applyProtection="1">
      <alignment horizontal="left" vertical="top" wrapText="1"/>
      <protection locked="0"/>
    </xf>
    <xf numFmtId="0" fontId="2" fillId="0" borderId="0" xfId="3" applyBorder="1" applyAlignment="1" applyProtection="1">
      <alignment horizontal="left" vertical="top" wrapText="1"/>
      <protection locked="0"/>
    </xf>
    <xf numFmtId="0" fontId="5" fillId="0" borderId="78" xfId="3" applyNumberFormat="1" applyFont="1" applyBorder="1" applyAlignment="1" applyProtection="1">
      <alignment horizontal="center"/>
      <protection locked="0"/>
    </xf>
    <xf numFmtId="0" fontId="5" fillId="0" borderId="78" xfId="3" applyFont="1" applyBorder="1" applyAlignment="1" applyProtection="1">
      <alignment horizontal="center"/>
      <protection locked="0"/>
    </xf>
    <xf numFmtId="0" fontId="5" fillId="0" borderId="78" xfId="3" applyFont="1" applyBorder="1" applyAlignment="1" applyProtection="1">
      <alignment horizontal="center" vertical="center"/>
      <protection locked="0"/>
    </xf>
    <xf numFmtId="0" fontId="14" fillId="0" borderId="0" xfId="3" applyNumberFormat="1" applyFont="1" applyBorder="1" applyAlignment="1" applyProtection="1">
      <alignment horizontal="center" vertical="center" wrapText="1"/>
    </xf>
    <xf numFmtId="165" fontId="14" fillId="0" borderId="0" xfId="3" applyNumberFormat="1" applyFont="1" applyBorder="1" applyAlignment="1" applyProtection="1">
      <alignment horizontal="center" vertical="center" wrapText="1"/>
    </xf>
    <xf numFmtId="0" fontId="14" fillId="0" borderId="15" xfId="3" applyFont="1" applyBorder="1" applyAlignment="1" applyProtection="1">
      <alignment horizontal="center" vertical="center" wrapText="1"/>
    </xf>
    <xf numFmtId="0" fontId="14" fillId="0" borderId="0" xfId="3" applyNumberFormat="1" applyFont="1" applyAlignment="1" applyProtection="1">
      <alignment horizontal="center" vertical="center" wrapText="1"/>
    </xf>
    <xf numFmtId="171" fontId="14" fillId="0" borderId="0" xfId="3" applyNumberFormat="1" applyFont="1" applyAlignment="1" applyProtection="1">
      <alignment horizontal="center" vertical="center" wrapText="1"/>
    </xf>
  </cellXfs>
  <cellStyles count="15">
    <cellStyle name="Comma" xfId="1" builtinId="3"/>
    <cellStyle name="Hyperlink" xfId="2" builtinId="8"/>
    <cellStyle name="Normal" xfId="0" builtinId="0"/>
    <cellStyle name="Normal 2" xfId="3"/>
    <cellStyle name="Normal 3" xfId="4"/>
    <cellStyle name="Normal 3 2" xfId="14"/>
    <cellStyle name="Normal_AFRPG3" xfId="5"/>
    <cellStyle name="Normal_AFRPG41" xfId="6"/>
    <cellStyle name="Normal_AFRPG47" xfId="7"/>
    <cellStyle name="Normal_AFRPG56" xfId="8"/>
    <cellStyle name="Normal_AFRPG59" xfId="9"/>
    <cellStyle name="Normal_AFRPG63" xfId="10"/>
    <cellStyle name="Normal_AFRPG64" xfId="11"/>
    <cellStyle name="Normal_COVER" xfId="12"/>
    <cellStyle name="Normal_THRESHOLD CALCULATOR v3" xfId="1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DDDDDD"/>
      <rgbColor rgb="0000FFFF"/>
      <rgbColor rgb="00800000"/>
      <rgbColor rgb="00008000"/>
      <rgbColor rgb="00000080"/>
      <rgbColor rgb="00808000"/>
      <rgbColor rgb="00800080"/>
      <rgbColor rgb="00008080"/>
      <rgbColor rgb="00C0C0C0"/>
      <rgbColor rgb="00808080"/>
      <rgbColor rgb="00000000"/>
      <rgbColor rgb="00993366"/>
      <rgbColor rgb="00FFFFCC"/>
      <rgbColor rgb="00CCFFFF"/>
      <rgbColor rgb="00660066"/>
      <rgbColor rgb="00FF8080"/>
      <rgbColor rgb="000066CC"/>
      <rgbColor rgb="00CCCCFF"/>
      <rgbColor rgb="00DDDDDD"/>
      <rgbColor rgb="00FF00FF"/>
      <rgbColor rgb="00FFFF00"/>
      <rgbColor rgb="0000FFFF"/>
      <rgbColor rgb="00800080"/>
      <rgbColor rgb="00800000"/>
      <rgbColor rgb="00008080"/>
      <rgbColor rgb="000000FF"/>
      <rgbColor rgb="0000CCFF"/>
      <rgbColor rgb="00CCFFFF"/>
      <rgbColor rgb="00E1FFE1"/>
      <rgbColor rgb="00FFFFCC"/>
      <rgbColor rgb="0099CCFF"/>
      <rgbColor rgb="00CCFFFF"/>
      <rgbColor rgb="00CC99FF"/>
      <rgbColor rgb="00FFE1C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fmlaLink="$G$8" noThreeD="1"/>
</file>

<file path=xl/drawings/_rels/vmlDrawing6.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9525</xdr:colOff>
      <xdr:row>4</xdr:row>
      <xdr:rowOff>0</xdr:rowOff>
    </xdr:from>
    <xdr:to>
      <xdr:col>1</xdr:col>
      <xdr:colOff>495300</xdr:colOff>
      <xdr:row>4</xdr:row>
      <xdr:rowOff>0</xdr:rowOff>
    </xdr:to>
    <xdr:sp macro="" textlink="">
      <xdr:nvSpPr>
        <xdr:cNvPr id="26625" name="Text 17">
          <a:extLst>
            <a:ext uri="{FF2B5EF4-FFF2-40B4-BE49-F238E27FC236}">
              <a16:creationId xmlns:a16="http://schemas.microsoft.com/office/drawing/2014/main" xmlns="" id="{00000000-0008-0000-0F00-000001680000}"/>
            </a:ext>
          </a:extLst>
        </xdr:cNvPr>
        <xdr:cNvSpPr txBox="1">
          <a:spLocks noChangeArrowheads="1"/>
        </xdr:cNvSpPr>
      </xdr:nvSpPr>
      <xdr:spPr bwMode="auto">
        <a:xfrm>
          <a:off x="552450" y="790575"/>
          <a:ext cx="485775"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COUNTY</a:t>
          </a:r>
        </a:p>
      </xdr:txBody>
    </xdr:sp>
    <xdr:clientData/>
  </xdr:twoCellAnchor>
  <xdr:twoCellAnchor>
    <xdr:from>
      <xdr:col>1</xdr:col>
      <xdr:colOff>19050</xdr:colOff>
      <xdr:row>4</xdr:row>
      <xdr:rowOff>0</xdr:rowOff>
    </xdr:from>
    <xdr:to>
      <xdr:col>2</xdr:col>
      <xdr:colOff>0</xdr:colOff>
      <xdr:row>4</xdr:row>
      <xdr:rowOff>0</xdr:rowOff>
    </xdr:to>
    <xdr:sp macro="" textlink="">
      <xdr:nvSpPr>
        <xdr:cNvPr id="26626" name="Text 18">
          <a:extLst>
            <a:ext uri="{FF2B5EF4-FFF2-40B4-BE49-F238E27FC236}">
              <a16:creationId xmlns:a16="http://schemas.microsoft.com/office/drawing/2014/main" xmlns="" id="{00000000-0008-0000-0F00-000002680000}"/>
            </a:ext>
          </a:extLst>
        </xdr:cNvPr>
        <xdr:cNvSpPr txBox="1">
          <a:spLocks noChangeArrowheads="1"/>
        </xdr:cNvSpPr>
      </xdr:nvSpPr>
      <xdr:spPr bwMode="auto">
        <a:xfrm>
          <a:off x="561975" y="790575"/>
          <a:ext cx="3105150"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DISTRICT NAME</a:t>
          </a:r>
        </a:p>
      </xdr:txBody>
    </xdr:sp>
    <xdr:clientData/>
  </xdr:twoCellAnchor>
  <xdr:twoCellAnchor>
    <xdr:from>
      <xdr:col>1</xdr:col>
      <xdr:colOff>0</xdr:colOff>
      <xdr:row>4</xdr:row>
      <xdr:rowOff>0</xdr:rowOff>
    </xdr:from>
    <xdr:to>
      <xdr:col>1</xdr:col>
      <xdr:colOff>342900</xdr:colOff>
      <xdr:row>4</xdr:row>
      <xdr:rowOff>0</xdr:rowOff>
    </xdr:to>
    <xdr:sp macro="" textlink="">
      <xdr:nvSpPr>
        <xdr:cNvPr id="26627" name="Text 19">
          <a:extLst>
            <a:ext uri="{FF2B5EF4-FFF2-40B4-BE49-F238E27FC236}">
              <a16:creationId xmlns:a16="http://schemas.microsoft.com/office/drawing/2014/main" xmlns="" id="{00000000-0008-0000-0F00-000003680000}"/>
            </a:ext>
          </a:extLst>
        </xdr:cNvPr>
        <xdr:cNvSpPr txBox="1">
          <a:spLocks noChangeArrowheads="1"/>
        </xdr:cNvSpPr>
      </xdr:nvSpPr>
      <xdr:spPr bwMode="auto">
        <a:xfrm>
          <a:off x="542925" y="790575"/>
          <a:ext cx="342900" cy="0"/>
        </a:xfrm>
        <a:prstGeom prst="rect">
          <a:avLst/>
        </a:prstGeom>
        <a:solidFill>
          <a:srgbClr val="FFFFFF"/>
        </a:solidFill>
        <a:ln w="1">
          <a:noFill/>
          <a:miter lim="800000"/>
          <a:headEnd/>
          <a:tailEnd/>
        </a:ln>
      </xdr:spPr>
      <xdr:txBody>
        <a:bodyPr vertOverflow="clip" wrap="square" lIns="27432" tIns="18288" rIns="0" bIns="18288" anchor="ctr" upright="1"/>
        <a:lstStyle/>
        <a:p>
          <a:pPr algn="l" rtl="0">
            <a:defRPr sz="1000"/>
          </a:pPr>
          <a:r>
            <a:rPr lang="en-US" sz="900" b="0" i="0" u="none" strike="noStrike" baseline="0">
              <a:solidFill>
                <a:srgbClr val="000000"/>
              </a:solidFill>
              <a:latin typeface="Tms Rmn"/>
            </a:rPr>
            <a:t>CODE</a:t>
          </a:r>
        </a:p>
      </xdr:txBody>
    </xdr:sp>
    <xdr:clientData/>
  </xdr:twoCellAnchor>
  <xdr:twoCellAnchor>
    <xdr:from>
      <xdr:col>1</xdr:col>
      <xdr:colOff>19050</xdr:colOff>
      <xdr:row>4</xdr:row>
      <xdr:rowOff>0</xdr:rowOff>
    </xdr:from>
    <xdr:to>
      <xdr:col>2</xdr:col>
      <xdr:colOff>0</xdr:colOff>
      <xdr:row>4</xdr:row>
      <xdr:rowOff>0</xdr:rowOff>
    </xdr:to>
    <xdr:sp macro="" textlink="">
      <xdr:nvSpPr>
        <xdr:cNvPr id="26628" name="Text 20">
          <a:extLst>
            <a:ext uri="{FF2B5EF4-FFF2-40B4-BE49-F238E27FC236}">
              <a16:creationId xmlns:a16="http://schemas.microsoft.com/office/drawing/2014/main" xmlns="" id="{00000000-0008-0000-0F00-000004680000}"/>
            </a:ext>
          </a:extLst>
        </xdr:cNvPr>
        <xdr:cNvSpPr txBox="1">
          <a:spLocks noChangeArrowheads="1"/>
        </xdr:cNvSpPr>
      </xdr:nvSpPr>
      <xdr:spPr bwMode="auto">
        <a:xfrm>
          <a:off x="561975" y="790575"/>
          <a:ext cx="3105150"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DISTRICT NUMBER</a:t>
          </a:r>
        </a:p>
      </xdr:txBody>
    </xdr:sp>
    <xdr:clientData/>
  </xdr:twoCellAnchor>
  <xdr:twoCellAnchor>
    <xdr:from>
      <xdr:col>1</xdr:col>
      <xdr:colOff>0</xdr:colOff>
      <xdr:row>4</xdr:row>
      <xdr:rowOff>0</xdr:rowOff>
    </xdr:from>
    <xdr:to>
      <xdr:col>1</xdr:col>
      <xdr:colOff>514350</xdr:colOff>
      <xdr:row>4</xdr:row>
      <xdr:rowOff>0</xdr:rowOff>
    </xdr:to>
    <xdr:sp macro="" textlink="">
      <xdr:nvSpPr>
        <xdr:cNvPr id="26629" name="Text 21">
          <a:extLst>
            <a:ext uri="{FF2B5EF4-FFF2-40B4-BE49-F238E27FC236}">
              <a16:creationId xmlns:a16="http://schemas.microsoft.com/office/drawing/2014/main" xmlns="" id="{00000000-0008-0000-0F00-000005680000}"/>
            </a:ext>
          </a:extLst>
        </xdr:cNvPr>
        <xdr:cNvSpPr txBox="1">
          <a:spLocks noChangeArrowheads="1"/>
        </xdr:cNvSpPr>
      </xdr:nvSpPr>
      <xdr:spPr bwMode="auto">
        <a:xfrm>
          <a:off x="542925" y="790575"/>
          <a:ext cx="514350" cy="0"/>
        </a:xfrm>
        <a:prstGeom prst="rect">
          <a:avLst/>
        </a:prstGeom>
        <a:solidFill>
          <a:srgbClr val="FFFFFF"/>
        </a:solidFill>
        <a:ln w="1">
          <a:noFill/>
          <a:miter lim="800000"/>
          <a:headEnd/>
          <a:tailEnd/>
        </a:ln>
      </xdr:spPr>
      <xdr:txBody>
        <a:bodyPr vertOverflow="clip" wrap="square" lIns="27432" tIns="0" rIns="0" bIns="18288" anchor="b" upright="1"/>
        <a:lstStyle/>
        <a:p>
          <a:pPr algn="l" rtl="0">
            <a:defRPr sz="1000"/>
          </a:pPr>
          <a:r>
            <a:rPr lang="en-US" sz="900" b="0" i="0" u="none" strike="noStrike" baseline="0">
              <a:solidFill>
                <a:srgbClr val="000000"/>
              </a:solidFill>
              <a:latin typeface="Tms Rmn"/>
            </a:rPr>
            <a:t>STREET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3343275</xdr:colOff>
      <xdr:row>8</xdr:row>
      <xdr:rowOff>76200</xdr:rowOff>
    </xdr:from>
    <xdr:to>
      <xdr:col>0</xdr:col>
      <xdr:colOff>3438525</xdr:colOff>
      <xdr:row>8</xdr:row>
      <xdr:rowOff>133350</xdr:rowOff>
    </xdr:to>
    <xdr:sp macro="" textlink="">
      <xdr:nvSpPr>
        <xdr:cNvPr id="2" name="Right Arrow 1">
          <a:extLst>
            <a:ext uri="{FF2B5EF4-FFF2-40B4-BE49-F238E27FC236}">
              <a16:creationId xmlns:a16="http://schemas.microsoft.com/office/drawing/2014/main" xmlns="" id="{00000000-0008-0000-1000-000002000000}"/>
            </a:ext>
          </a:extLst>
        </xdr:cNvPr>
        <xdr:cNvSpPr/>
      </xdr:nvSpPr>
      <xdr:spPr>
        <a:xfrm>
          <a:off x="3343275" y="1790700"/>
          <a:ext cx="95250" cy="57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0</xdr:col>
          <xdr:colOff>352425</xdr:colOff>
          <xdr:row>7</xdr:row>
          <xdr:rowOff>9525</xdr:rowOff>
        </xdr:from>
        <xdr:to>
          <xdr:col>0</xdr:col>
          <xdr:colOff>847725</xdr:colOff>
          <xdr:row>7</xdr:row>
          <xdr:rowOff>419100</xdr:rowOff>
        </xdr:to>
        <xdr:sp macro="" textlink="">
          <xdr:nvSpPr>
            <xdr:cNvPr id="78851" name="Check Box 3" hidden="1">
              <a:extLst>
                <a:ext uri="{63B3BB69-23CF-44E3-9099-C40C66FF867C}">
                  <a14:compatExt spid="_x0000_s78851"/>
                </a:ext>
              </a:extLst>
            </xdr:cNvPr>
            <xdr:cNvSpPr/>
          </xdr:nvSpPr>
          <xdr:spPr>
            <a:xfrm>
              <a:off x="0" y="0"/>
              <a:ext cx="0" cy="0"/>
            </a:xfrm>
            <a:prstGeom prst="rect">
              <a:avLst/>
            </a:prstGeom>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0</xdr:col>
          <xdr:colOff>914400</xdr:colOff>
          <xdr:row>5</xdr:row>
          <xdr:rowOff>38100</xdr:rowOff>
        </xdr:to>
        <xdr:sp macro="" textlink="">
          <xdr:nvSpPr>
            <xdr:cNvPr id="84993" name="Object 1" hidden="1">
              <a:extLst>
                <a:ext uri="{63B3BB69-23CF-44E3-9099-C40C66FF867C}">
                  <a14:compatExt spid="_x0000_s849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1082386</xdr:colOff>
          <xdr:row>0</xdr:row>
          <xdr:rowOff>155864</xdr:rowOff>
        </xdr:from>
        <xdr:to>
          <xdr:col>0</xdr:col>
          <xdr:colOff>1996786</xdr:colOff>
          <xdr:row>5</xdr:row>
          <xdr:rowOff>29441</xdr:rowOff>
        </xdr:to>
        <xdr:sp macro="" textlink="">
          <xdr:nvSpPr>
            <xdr:cNvPr id="84994" name="Object 2" hidden="1">
              <a:extLst>
                <a:ext uri="{63B3BB69-23CF-44E3-9099-C40C66FF867C}">
                  <a14:compatExt spid="_x0000_s849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2355272</xdr:colOff>
          <xdr:row>0</xdr:row>
          <xdr:rowOff>147204</xdr:rowOff>
        </xdr:from>
        <xdr:to>
          <xdr:col>1</xdr:col>
          <xdr:colOff>377536</xdr:colOff>
          <xdr:row>5</xdr:row>
          <xdr:rowOff>20781</xdr:rowOff>
        </xdr:to>
        <xdr:sp macro="" textlink="">
          <xdr:nvSpPr>
            <xdr:cNvPr id="84995" name="Object 3" hidden="1">
              <a:extLst>
                <a:ext uri="{63B3BB69-23CF-44E3-9099-C40C66FF867C}">
                  <a14:compatExt spid="_x0000_s849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51955</xdr:colOff>
          <xdr:row>0</xdr:row>
          <xdr:rowOff>147204</xdr:rowOff>
        </xdr:from>
        <xdr:to>
          <xdr:col>3</xdr:col>
          <xdr:colOff>360219</xdr:colOff>
          <xdr:row>5</xdr:row>
          <xdr:rowOff>20780</xdr:rowOff>
        </xdr:to>
        <xdr:sp macro="" textlink="">
          <xdr:nvSpPr>
            <xdr:cNvPr id="84996" name="Object 4" hidden="1">
              <a:extLst>
                <a:ext uri="{63B3BB69-23CF-44E3-9099-C40C66FF867C}">
                  <a14:compatExt spid="_x0000_s8499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76200</xdr:colOff>
      <xdr:row>20</xdr:row>
      <xdr:rowOff>28575</xdr:rowOff>
    </xdr:to>
    <xdr:sp macro="" textlink="">
      <xdr:nvSpPr>
        <xdr:cNvPr id="2" name="Text 1">
          <a:extLst>
            <a:ext uri="{FF2B5EF4-FFF2-40B4-BE49-F238E27FC236}">
              <a16:creationId xmlns:a16="http://schemas.microsoft.com/office/drawing/2014/main" xmlns="" id="{00000000-0008-0000-1C00-000002000000}"/>
            </a:ext>
          </a:extLst>
        </xdr:cNvPr>
        <xdr:cNvSpPr txBox="1">
          <a:spLocks noChangeArrowheads="1"/>
        </xdr:cNvSpPr>
      </xdr:nvSpPr>
      <xdr:spPr bwMode="auto">
        <a:xfrm>
          <a:off x="4314825" y="283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18</xdr:row>
      <xdr:rowOff>0</xdr:rowOff>
    </xdr:from>
    <xdr:to>
      <xdr:col>2</xdr:col>
      <xdr:colOff>0</xdr:colOff>
      <xdr:row>18</xdr:row>
      <xdr:rowOff>0</xdr:rowOff>
    </xdr:to>
    <xdr:sp macro="" textlink="">
      <xdr:nvSpPr>
        <xdr:cNvPr id="3" name="Rectangle 2">
          <a:extLst>
            <a:ext uri="{FF2B5EF4-FFF2-40B4-BE49-F238E27FC236}">
              <a16:creationId xmlns:a16="http://schemas.microsoft.com/office/drawing/2014/main" xmlns="" id="{00000000-0008-0000-1C00-000003000000}"/>
            </a:ext>
          </a:extLst>
        </xdr:cNvPr>
        <xdr:cNvSpPr>
          <a:spLocks noChangeArrowheads="1"/>
        </xdr:cNvSpPr>
      </xdr:nvSpPr>
      <xdr:spPr bwMode="auto">
        <a:xfrm>
          <a:off x="1724025" y="2676525"/>
          <a:ext cx="0" cy="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114300</xdr:colOff>
      <xdr:row>12</xdr:row>
      <xdr:rowOff>0</xdr:rowOff>
    </xdr:from>
    <xdr:to>
      <xdr:col>4</xdr:col>
      <xdr:colOff>190500</xdr:colOff>
      <xdr:row>13</xdr:row>
      <xdr:rowOff>28575</xdr:rowOff>
    </xdr:to>
    <xdr:sp macro="" textlink="">
      <xdr:nvSpPr>
        <xdr:cNvPr id="2" name="Text 1">
          <a:extLst>
            <a:ext uri="{FF2B5EF4-FFF2-40B4-BE49-F238E27FC236}">
              <a16:creationId xmlns:a16="http://schemas.microsoft.com/office/drawing/2014/main" xmlns="" id="{00000000-0008-0000-1D00-000002000000}"/>
            </a:ext>
          </a:extLst>
        </xdr:cNvPr>
        <xdr:cNvSpPr txBox="1">
          <a:spLocks noChangeArrowheads="1"/>
        </xdr:cNvSpPr>
      </xdr:nvSpPr>
      <xdr:spPr bwMode="auto">
        <a:xfrm>
          <a:off x="2352675" y="1657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 name="Rectangle 2">
          <a:extLst>
            <a:ext uri="{FF2B5EF4-FFF2-40B4-BE49-F238E27FC236}">
              <a16:creationId xmlns:a16="http://schemas.microsoft.com/office/drawing/2014/main" xmlns="" id="{00000000-0008-0000-1D00-000003000000}"/>
            </a:ext>
          </a:extLst>
        </xdr:cNvPr>
        <xdr:cNvSpPr>
          <a:spLocks noChangeArrowheads="1"/>
        </xdr:cNvSpPr>
      </xdr:nvSpPr>
      <xdr:spPr bwMode="auto">
        <a:xfrm>
          <a:off x="3819525" y="1657350"/>
          <a:ext cx="0" cy="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114300</xdr:colOff>
      <xdr:row>17</xdr:row>
      <xdr:rowOff>0</xdr:rowOff>
    </xdr:from>
    <xdr:to>
      <xdr:col>4</xdr:col>
      <xdr:colOff>190500</xdr:colOff>
      <xdr:row>18</xdr:row>
      <xdr:rowOff>85725</xdr:rowOff>
    </xdr:to>
    <xdr:sp macro="" textlink="">
      <xdr:nvSpPr>
        <xdr:cNvPr id="2" name="Text 1">
          <a:extLst>
            <a:ext uri="{FF2B5EF4-FFF2-40B4-BE49-F238E27FC236}">
              <a16:creationId xmlns:a16="http://schemas.microsoft.com/office/drawing/2014/main" xmlns="" id="{00000000-0008-0000-1E00-000002000000}"/>
            </a:ext>
          </a:extLst>
        </xdr:cNvPr>
        <xdr:cNvSpPr txBox="1">
          <a:spLocks noChangeArrowheads="1"/>
        </xdr:cNvSpPr>
      </xdr:nvSpPr>
      <xdr:spPr bwMode="auto">
        <a:xfrm>
          <a:off x="2381250" y="2543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0</xdr:colOff>
      <xdr:row>10</xdr:row>
      <xdr:rowOff>0</xdr:rowOff>
    </xdr:from>
    <xdr:to>
      <xdr:col>6</xdr:col>
      <xdr:colOff>0</xdr:colOff>
      <xdr:row>10</xdr:row>
      <xdr:rowOff>0</xdr:rowOff>
    </xdr:to>
    <xdr:sp macro="" textlink="">
      <xdr:nvSpPr>
        <xdr:cNvPr id="3" name="Rectangle 2">
          <a:extLst>
            <a:ext uri="{FF2B5EF4-FFF2-40B4-BE49-F238E27FC236}">
              <a16:creationId xmlns:a16="http://schemas.microsoft.com/office/drawing/2014/main" xmlns="" id="{00000000-0008-0000-1E00-000003000000}"/>
            </a:ext>
          </a:extLst>
        </xdr:cNvPr>
        <xdr:cNvSpPr>
          <a:spLocks noChangeArrowheads="1"/>
        </xdr:cNvSpPr>
      </xdr:nvSpPr>
      <xdr:spPr bwMode="auto">
        <a:xfrm>
          <a:off x="3848100" y="1562100"/>
          <a:ext cx="0" cy="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38</xdr:row>
      <xdr:rowOff>0</xdr:rowOff>
    </xdr:from>
    <xdr:to>
      <xdr:col>2</xdr:col>
      <xdr:colOff>76200</xdr:colOff>
      <xdr:row>39</xdr:row>
      <xdr:rowOff>28575</xdr:rowOff>
    </xdr:to>
    <xdr:sp macro="" textlink="">
      <xdr:nvSpPr>
        <xdr:cNvPr id="2" name="Text 1">
          <a:extLst>
            <a:ext uri="{FF2B5EF4-FFF2-40B4-BE49-F238E27FC236}">
              <a16:creationId xmlns:a16="http://schemas.microsoft.com/office/drawing/2014/main" xmlns="" id="{00000000-0008-0000-1F00-000002000000}"/>
            </a:ext>
          </a:extLst>
        </xdr:cNvPr>
        <xdr:cNvSpPr txBox="1">
          <a:spLocks noChangeArrowheads="1"/>
        </xdr:cNvSpPr>
      </xdr:nvSpPr>
      <xdr:spPr bwMode="auto">
        <a:xfrm>
          <a:off x="1085850" y="681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37</xdr:row>
      <xdr:rowOff>0</xdr:rowOff>
    </xdr:from>
    <xdr:to>
      <xdr:col>2</xdr:col>
      <xdr:colOff>0</xdr:colOff>
      <xdr:row>37</xdr:row>
      <xdr:rowOff>0</xdr:rowOff>
    </xdr:to>
    <xdr:sp macro="" textlink="">
      <xdr:nvSpPr>
        <xdr:cNvPr id="3" name="Rectangle 2">
          <a:extLst>
            <a:ext uri="{FF2B5EF4-FFF2-40B4-BE49-F238E27FC236}">
              <a16:creationId xmlns:a16="http://schemas.microsoft.com/office/drawing/2014/main" xmlns="" id="{00000000-0008-0000-1F00-000003000000}"/>
            </a:ext>
          </a:extLst>
        </xdr:cNvPr>
        <xdr:cNvSpPr>
          <a:spLocks noChangeArrowheads="1"/>
        </xdr:cNvSpPr>
      </xdr:nvSpPr>
      <xdr:spPr bwMode="auto">
        <a:xfrm>
          <a:off x="1085850" y="6638925"/>
          <a:ext cx="0" cy="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40</xdr:row>
      <xdr:rowOff>0</xdr:rowOff>
    </xdr:from>
    <xdr:to>
      <xdr:col>4</xdr:col>
      <xdr:colOff>85725</xdr:colOff>
      <xdr:row>41</xdr:row>
      <xdr:rowOff>28575</xdr:rowOff>
    </xdr:to>
    <xdr:sp macro="" textlink="">
      <xdr:nvSpPr>
        <xdr:cNvPr id="2" name="Text 1">
          <a:extLst>
            <a:ext uri="{FF2B5EF4-FFF2-40B4-BE49-F238E27FC236}">
              <a16:creationId xmlns:a16="http://schemas.microsoft.com/office/drawing/2014/main" xmlns="" id="{00000000-0008-0000-2000-000002000000}"/>
            </a:ext>
          </a:extLst>
        </xdr:cNvPr>
        <xdr:cNvSpPr txBox="1">
          <a:spLocks noChangeArrowheads="1"/>
        </xdr:cNvSpPr>
      </xdr:nvSpPr>
      <xdr:spPr bwMode="auto">
        <a:xfrm>
          <a:off x="1647825" y="85344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40</xdr:row>
      <xdr:rowOff>0</xdr:rowOff>
    </xdr:from>
    <xdr:to>
      <xdr:col>3</xdr:col>
      <xdr:colOff>0</xdr:colOff>
      <xdr:row>40</xdr:row>
      <xdr:rowOff>0</xdr:rowOff>
    </xdr:to>
    <xdr:sp macro="" textlink="">
      <xdr:nvSpPr>
        <xdr:cNvPr id="3" name="Rectangle 2">
          <a:extLst>
            <a:ext uri="{FF2B5EF4-FFF2-40B4-BE49-F238E27FC236}">
              <a16:creationId xmlns:a16="http://schemas.microsoft.com/office/drawing/2014/main" xmlns="" id="{00000000-0008-0000-2000-000003000000}"/>
            </a:ext>
          </a:extLst>
        </xdr:cNvPr>
        <xdr:cNvSpPr>
          <a:spLocks noChangeArrowheads="1"/>
        </xdr:cNvSpPr>
      </xdr:nvSpPr>
      <xdr:spPr bwMode="auto">
        <a:xfrm>
          <a:off x="1285875" y="8534400"/>
          <a:ext cx="0" cy="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emberg\AppData\Local\Microsoft\Windows\Temporary%20Internet%20Files\Content.Outlook\8GL8RT5D\AFR%20for%20revi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gle Audit Cover"/>
      <sheetName val="Single Audit Checklist"/>
      <sheetName val="SEFA Reconcile"/>
      <sheetName val=" SEFA"/>
      <sheetName val="SEFA NOTES"/>
      <sheetName val="SF&amp;QC Sec-1"/>
      <sheetName val="SF&amp;QC Sec-2"/>
      <sheetName val="SF&amp;QC Sec-3"/>
      <sheetName val="SSPAF"/>
      <sheetName val="CAP"/>
    </sheetNames>
    <sheetDataSet>
      <sheetData sheetId="0">
        <row r="4">
          <cell r="A4" t="str">
            <v>Year Ending June 30, 2016</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c1.isbe.net/attachmgr/default.aspx" TargetMode="External"/><Relationship Id="rId1" Type="http://schemas.openxmlformats.org/officeDocument/2006/relationships/hyperlink" Target="http://www.isbe.net/sfms/afr/afr.ht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17.bin"/><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ec1.isbe.net/attachmgr/default.aspx" TargetMode="External"/><Relationship Id="rId2" Type="http://schemas.openxmlformats.org/officeDocument/2006/relationships/hyperlink" Target="http://www.isbe.net/rules/archive/pdfs/100ARK.pdf" TargetMode="External"/><Relationship Id="rId1" Type="http://schemas.openxmlformats.org/officeDocument/2006/relationships/hyperlink" Target="http://www.isbe.net/funding/html/a133.htm"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6.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2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sbe.net/sfms/p/profile.htm"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48"/>
  <sheetViews>
    <sheetView showGridLines="0" tabSelected="1" zoomScale="110" zoomScaleNormal="110" workbookViewId="0">
      <selection activeCell="A18" sqref="A18"/>
    </sheetView>
  </sheetViews>
  <sheetFormatPr defaultColWidth="8.7109375" defaultRowHeight="12.75" x14ac:dyDescent="0.2"/>
  <cols>
    <col min="1" max="1" width="13.7109375" style="179" customWidth="1"/>
    <col min="2" max="2" width="3" style="179" customWidth="1"/>
    <col min="3" max="3" width="7.85546875" style="179" customWidth="1"/>
    <col min="4" max="4" width="7.5703125" style="179" customWidth="1"/>
    <col min="5" max="5" width="3" style="179" customWidth="1"/>
    <col min="6" max="6" width="7.5703125" style="179" customWidth="1"/>
    <col min="7" max="7" width="8.28515625" style="179" customWidth="1"/>
    <col min="8" max="8" width="8.85546875" style="179" customWidth="1"/>
    <col min="9" max="9" width="1.5703125" style="179" customWidth="1"/>
    <col min="10" max="10" width="3.28515625" style="179" customWidth="1"/>
    <col min="11" max="11" width="5.85546875" style="179" customWidth="1"/>
    <col min="12" max="13" width="3.28515625" style="179" customWidth="1"/>
    <col min="14" max="14" width="6.42578125" style="179" customWidth="1"/>
    <col min="15" max="15" width="3.28515625" style="179" customWidth="1"/>
    <col min="16" max="16" width="12.7109375" style="179" customWidth="1"/>
    <col min="17" max="18" width="8.7109375" style="179" customWidth="1"/>
    <col min="19" max="19" width="7.28515625" style="179" customWidth="1"/>
    <col min="20" max="20" width="11" style="179" customWidth="1"/>
    <col min="21" max="21" width="3.140625" style="179" customWidth="1"/>
    <col min="22" max="22" width="4.140625" style="179" customWidth="1"/>
    <col min="23" max="23" width="5.85546875" style="179" customWidth="1"/>
    <col min="24" max="24" width="4.28515625" style="179" customWidth="1"/>
    <col min="25" max="25" width="8.85546875" style="179" customWidth="1"/>
    <col min="26" max="26" width="7.28515625" style="179" customWidth="1"/>
    <col min="27" max="27" width="9.7109375" style="179" customWidth="1"/>
    <col min="28" max="28" width="3.85546875" style="179" customWidth="1"/>
    <col min="29" max="16384" width="8.7109375" style="179"/>
  </cols>
  <sheetData>
    <row r="1" spans="1:28" ht="12" customHeight="1" x14ac:dyDescent="0.2">
      <c r="A1" s="199" t="s">
        <v>1966</v>
      </c>
      <c r="B1" s="200"/>
      <c r="C1" s="200"/>
      <c r="D1" s="201"/>
      <c r="I1" s="2123" t="s">
        <v>474</v>
      </c>
      <c r="J1" s="2124"/>
      <c r="K1" s="2124"/>
      <c r="L1" s="2124"/>
      <c r="M1" s="2124"/>
      <c r="N1" s="2124"/>
      <c r="O1" s="2124"/>
      <c r="P1" s="2124"/>
      <c r="Q1" s="2124"/>
      <c r="R1" s="2124"/>
      <c r="S1" s="2124"/>
    </row>
    <row r="2" spans="1:28" ht="12" customHeight="1" x14ac:dyDescent="0.2">
      <c r="A2" s="202" t="s">
        <v>1967</v>
      </c>
      <c r="D2" s="203"/>
      <c r="I2" s="2125" t="s">
        <v>1155</v>
      </c>
      <c r="J2" s="2124"/>
      <c r="K2" s="2124"/>
      <c r="L2" s="2124"/>
      <c r="M2" s="2124"/>
      <c r="N2" s="2124"/>
      <c r="O2" s="2124"/>
      <c r="P2" s="2124"/>
      <c r="Q2" s="2124"/>
      <c r="R2" s="2124"/>
      <c r="S2" s="2124"/>
    </row>
    <row r="3" spans="1:28" ht="12" customHeight="1" x14ac:dyDescent="0.2">
      <c r="A3" s="1877" t="s">
        <v>1955</v>
      </c>
      <c r="B3" s="1878"/>
      <c r="C3" s="1878"/>
      <c r="D3" s="1879"/>
      <c r="I3" s="2125" t="s">
        <v>55</v>
      </c>
      <c r="J3" s="2124"/>
      <c r="K3" s="2124"/>
      <c r="L3" s="2124"/>
      <c r="M3" s="2124"/>
      <c r="N3" s="2124"/>
      <c r="O3" s="2124"/>
      <c r="P3" s="2124"/>
      <c r="Q3" s="2124"/>
      <c r="R3" s="2124"/>
      <c r="S3" s="2124"/>
    </row>
    <row r="4" spans="1:28" ht="12" customHeight="1" x14ac:dyDescent="0.2">
      <c r="A4" s="192"/>
      <c r="I4" s="2125" t="s">
        <v>617</v>
      </c>
      <c r="J4" s="2124"/>
      <c r="K4" s="2124"/>
      <c r="L4" s="2124"/>
      <c r="M4" s="2124"/>
      <c r="N4" s="2124"/>
      <c r="O4" s="2124"/>
      <c r="P4" s="2124"/>
      <c r="Q4" s="2124"/>
      <c r="R4" s="2124"/>
      <c r="S4" s="2124"/>
    </row>
    <row r="5" spans="1:28" ht="14.1" customHeight="1" x14ac:dyDescent="0.2">
      <c r="B5" s="446" t="s">
        <v>2093</v>
      </c>
      <c r="C5" s="179" t="s">
        <v>1083</v>
      </c>
      <c r="D5" s="364"/>
      <c r="E5" s="364"/>
      <c r="H5" s="193"/>
      <c r="I5" s="2133" t="s">
        <v>788</v>
      </c>
      <c r="J5" s="2132"/>
      <c r="K5" s="2132"/>
      <c r="L5" s="2132"/>
      <c r="M5" s="2132"/>
      <c r="N5" s="2132"/>
      <c r="O5" s="2132"/>
      <c r="P5" s="2132"/>
      <c r="Q5" s="2132"/>
      <c r="R5" s="2132"/>
      <c r="S5" s="2132"/>
    </row>
    <row r="6" spans="1:28" ht="14.1" customHeight="1" x14ac:dyDescent="0.2">
      <c r="B6" s="446"/>
      <c r="C6" s="179" t="s">
        <v>1084</v>
      </c>
      <c r="D6" s="364"/>
      <c r="E6" s="364"/>
      <c r="I6" s="2131" t="s">
        <v>1051</v>
      </c>
      <c r="J6" s="2132"/>
      <c r="K6" s="2132"/>
      <c r="L6" s="2132"/>
      <c r="M6" s="2132"/>
      <c r="N6" s="2132"/>
      <c r="O6" s="2132"/>
      <c r="P6" s="2132"/>
      <c r="Q6" s="2132"/>
      <c r="R6" s="2132"/>
      <c r="S6" s="2132"/>
    </row>
    <row r="7" spans="1:28" ht="12.2" customHeight="1" x14ac:dyDescent="0.2">
      <c r="I7" s="2126">
        <v>42551</v>
      </c>
      <c r="J7" s="2127"/>
      <c r="K7" s="2127"/>
      <c r="L7" s="2127"/>
      <c r="M7" s="2127"/>
      <c r="N7" s="2127"/>
      <c r="O7" s="2127"/>
      <c r="P7" s="2127"/>
      <c r="Q7" s="2127"/>
      <c r="R7" s="2127"/>
      <c r="S7" s="2127"/>
    </row>
    <row r="8" spans="1:28" ht="12" customHeight="1" x14ac:dyDescent="0.2">
      <c r="A8" s="411"/>
      <c r="B8" s="191"/>
      <c r="C8" s="191"/>
      <c r="D8" s="194"/>
      <c r="E8" s="194"/>
      <c r="F8" s="194"/>
      <c r="G8" s="194"/>
      <c r="H8" s="191"/>
      <c r="I8" s="191"/>
      <c r="J8" s="191"/>
      <c r="K8" s="191"/>
      <c r="L8" s="191"/>
      <c r="M8" s="191"/>
      <c r="N8" s="191"/>
      <c r="O8" s="191"/>
      <c r="P8" s="191"/>
      <c r="Q8" s="191"/>
      <c r="R8" s="191"/>
      <c r="S8" s="191"/>
      <c r="T8" s="191"/>
      <c r="U8" s="191"/>
      <c r="V8" s="191"/>
      <c r="W8" s="191"/>
      <c r="X8" s="191"/>
      <c r="Y8" s="191"/>
      <c r="Z8" s="191"/>
      <c r="AA8" s="191"/>
      <c r="AB8" s="191"/>
    </row>
    <row r="9" spans="1:28" ht="14.1" customHeight="1" x14ac:dyDescent="0.2">
      <c r="A9" s="339"/>
      <c r="B9" s="200"/>
      <c r="C9" s="200"/>
      <c r="D9" s="200"/>
      <c r="E9" s="200"/>
      <c r="F9" s="200"/>
      <c r="G9" s="200"/>
      <c r="H9" s="201"/>
      <c r="I9" s="2128" t="s">
        <v>782</v>
      </c>
      <c r="J9" s="2129"/>
      <c r="K9" s="2129"/>
      <c r="L9" s="2129"/>
      <c r="M9" s="2129"/>
      <c r="N9" s="2129"/>
      <c r="O9" s="2129"/>
      <c r="P9" s="2129"/>
      <c r="Q9" s="2129"/>
      <c r="R9" s="2129"/>
      <c r="S9" s="2130"/>
      <c r="T9" s="2134" t="s">
        <v>630</v>
      </c>
      <c r="U9" s="2135"/>
      <c r="V9" s="2135"/>
      <c r="W9" s="2135"/>
      <c r="X9" s="2135"/>
      <c r="Y9" s="2135"/>
      <c r="Z9" s="2135"/>
      <c r="AA9" s="2136"/>
    </row>
    <row r="10" spans="1:28" ht="13.5" customHeight="1" x14ac:dyDescent="0.2">
      <c r="A10" s="2142" t="s">
        <v>783</v>
      </c>
      <c r="B10" s="2143"/>
      <c r="C10" s="2143"/>
      <c r="D10" s="2143"/>
      <c r="E10" s="2143"/>
      <c r="F10" s="2143"/>
      <c r="G10" s="2143"/>
      <c r="H10" s="2144"/>
      <c r="I10" s="183"/>
      <c r="J10" s="184"/>
      <c r="K10" s="182"/>
      <c r="R10" s="184"/>
      <c r="S10" s="184"/>
      <c r="T10" s="2137"/>
      <c r="U10" s="2132"/>
      <c r="V10" s="2132"/>
      <c r="W10" s="2132"/>
      <c r="X10" s="2132"/>
      <c r="Y10" s="2132"/>
      <c r="Z10" s="2132"/>
      <c r="AA10" s="2138"/>
    </row>
    <row r="11" spans="1:28" ht="14.25" customHeight="1" x14ac:dyDescent="0.2">
      <c r="A11" s="2145" t="s">
        <v>1131</v>
      </c>
      <c r="B11" s="2146"/>
      <c r="C11" s="2146"/>
      <c r="D11" s="2146"/>
      <c r="E11" s="2146"/>
      <c r="F11" s="2146"/>
      <c r="G11" s="2146"/>
      <c r="H11" s="2147"/>
      <c r="I11" s="181"/>
      <c r="J11" s="345"/>
      <c r="K11" s="181"/>
      <c r="O11" s="1762"/>
      <c r="P11" s="380" t="s">
        <v>225</v>
      </c>
      <c r="Q11" s="184"/>
      <c r="R11" s="182"/>
      <c r="S11" s="181"/>
      <c r="T11" s="2139"/>
      <c r="U11" s="2140"/>
      <c r="V11" s="2140"/>
      <c r="W11" s="2140"/>
      <c r="X11" s="2140"/>
      <c r="Y11" s="2140"/>
      <c r="Z11" s="2140"/>
      <c r="AA11" s="2141"/>
    </row>
    <row r="12" spans="1:28" ht="13.5" customHeight="1" x14ac:dyDescent="0.2">
      <c r="A12" s="365" t="s">
        <v>1100</v>
      </c>
      <c r="B12" s="347"/>
      <c r="C12" s="347"/>
      <c r="D12" s="347"/>
      <c r="E12" s="347"/>
      <c r="F12" s="347"/>
      <c r="G12" s="347"/>
      <c r="H12" s="274"/>
      <c r="I12" s="183"/>
      <c r="J12" s="184"/>
      <c r="K12" s="182"/>
      <c r="O12" s="1763" t="s">
        <v>2093</v>
      </c>
      <c r="P12" s="380" t="s">
        <v>226</v>
      </c>
      <c r="Q12" s="345"/>
      <c r="R12" s="184"/>
      <c r="S12" s="184"/>
      <c r="T12" s="365" t="s">
        <v>305</v>
      </c>
      <c r="U12" s="272"/>
      <c r="V12" s="272"/>
      <c r="W12" s="272"/>
      <c r="X12" s="272"/>
      <c r="Y12" s="200"/>
      <c r="Z12" s="200"/>
      <c r="AA12" s="201"/>
    </row>
    <row r="13" spans="1:28" ht="13.5" customHeight="1" x14ac:dyDescent="0.2">
      <c r="A13" s="2148">
        <v>6016106002</v>
      </c>
      <c r="B13" s="2149"/>
      <c r="C13" s="2149"/>
      <c r="D13" s="2149"/>
      <c r="E13" s="2149"/>
      <c r="F13" s="2149"/>
      <c r="G13" s="2149"/>
      <c r="H13" s="2150"/>
      <c r="I13" s="185"/>
      <c r="J13" s="184"/>
      <c r="K13" s="182"/>
      <c r="L13" s="184"/>
      <c r="M13" s="184"/>
      <c r="N13" s="184"/>
      <c r="O13" s="184"/>
      <c r="P13" s="184"/>
      <c r="Q13" s="184"/>
      <c r="R13" s="184"/>
      <c r="S13" s="184"/>
      <c r="T13" s="2082" t="s">
        <v>2098</v>
      </c>
      <c r="U13" s="2083"/>
      <c r="V13" s="2083"/>
      <c r="W13" s="2083"/>
      <c r="X13" s="2083"/>
      <c r="Y13" s="2084"/>
      <c r="Z13" s="2084"/>
      <c r="AA13" s="2085"/>
    </row>
    <row r="14" spans="1:28" ht="14.1" customHeight="1" x14ac:dyDescent="0.2">
      <c r="A14" s="365" t="s">
        <v>829</v>
      </c>
      <c r="B14" s="347"/>
      <c r="C14" s="347"/>
      <c r="D14" s="347"/>
      <c r="E14" s="347"/>
      <c r="F14" s="347"/>
      <c r="G14" s="347"/>
      <c r="H14" s="274"/>
      <c r="I14" s="664"/>
      <c r="S14" s="203"/>
      <c r="T14" s="365" t="s">
        <v>1643</v>
      </c>
      <c r="U14" s="272"/>
      <c r="V14" s="272"/>
      <c r="W14" s="272"/>
      <c r="X14" s="272"/>
      <c r="Y14" s="200"/>
      <c r="Z14" s="200"/>
      <c r="AA14" s="201"/>
    </row>
    <row r="15" spans="1:28" ht="13.5" customHeight="1" x14ac:dyDescent="0.2">
      <c r="A15" s="2151" t="s">
        <v>2094</v>
      </c>
      <c r="B15" s="2152"/>
      <c r="C15" s="2152"/>
      <c r="D15" s="2152"/>
      <c r="E15" s="2152"/>
      <c r="F15" s="2152"/>
      <c r="G15" s="2152"/>
      <c r="H15" s="2153"/>
      <c r="T15" s="2066" t="s">
        <v>2099</v>
      </c>
      <c r="U15" s="2075"/>
      <c r="V15" s="2075"/>
      <c r="W15" s="2075"/>
      <c r="X15" s="2075"/>
      <c r="Y15" s="2086"/>
      <c r="Z15" s="2086"/>
      <c r="AA15" s="2087"/>
    </row>
    <row r="16" spans="1:28" ht="13.5" customHeight="1" x14ac:dyDescent="0.2">
      <c r="A16" s="365" t="s">
        <v>828</v>
      </c>
      <c r="B16" s="347"/>
      <c r="C16" s="347"/>
      <c r="D16" s="343"/>
      <c r="E16" s="343"/>
      <c r="F16" s="343"/>
      <c r="G16" s="343"/>
      <c r="H16" s="277"/>
      <c r="I16" s="339"/>
      <c r="J16" s="200"/>
      <c r="K16" s="200"/>
      <c r="L16" s="200"/>
      <c r="M16" s="200"/>
      <c r="N16" s="200"/>
      <c r="O16" s="200"/>
      <c r="P16" s="200"/>
      <c r="Q16" s="200"/>
      <c r="R16" s="200"/>
      <c r="S16" s="201"/>
      <c r="T16" s="365" t="s">
        <v>627</v>
      </c>
      <c r="U16" s="272"/>
      <c r="V16" s="272"/>
      <c r="W16" s="272"/>
      <c r="X16" s="272"/>
      <c r="Y16" s="200"/>
      <c r="Z16" s="344"/>
      <c r="AA16" s="201"/>
    </row>
    <row r="17" spans="1:27" ht="13.5" customHeight="1" x14ac:dyDescent="0.2">
      <c r="A17" s="2076" t="s">
        <v>2125</v>
      </c>
      <c r="B17" s="2077"/>
      <c r="C17" s="2077"/>
      <c r="D17" s="2077"/>
      <c r="E17" s="2077"/>
      <c r="F17" s="2077"/>
      <c r="G17" s="2077"/>
      <c r="H17" s="2081"/>
      <c r="T17" s="2089" t="s">
        <v>2100</v>
      </c>
      <c r="U17" s="2090"/>
      <c r="V17" s="2090"/>
      <c r="W17" s="2090"/>
      <c r="X17" s="2090"/>
      <c r="Y17" s="2090"/>
      <c r="Z17" s="2090"/>
      <c r="AA17" s="2091"/>
    </row>
    <row r="18" spans="1:27" ht="13.5" customHeight="1" x14ac:dyDescent="0.2">
      <c r="A18" s="365" t="s">
        <v>627</v>
      </c>
      <c r="B18" s="347"/>
      <c r="C18" s="343"/>
      <c r="D18" s="347"/>
      <c r="E18" s="347"/>
      <c r="F18" s="347"/>
      <c r="G18" s="347"/>
      <c r="H18" s="277"/>
      <c r="I18" s="2162" t="s">
        <v>784</v>
      </c>
      <c r="J18" s="2100"/>
      <c r="K18" s="2100"/>
      <c r="L18" s="2100"/>
      <c r="M18" s="2100"/>
      <c r="N18" s="2100"/>
      <c r="O18" s="2100"/>
      <c r="P18" s="2100"/>
      <c r="Q18" s="2100"/>
      <c r="R18" s="2100"/>
      <c r="S18" s="2101"/>
      <c r="T18" s="365" t="s">
        <v>827</v>
      </c>
      <c r="U18" s="272"/>
      <c r="V18" s="343"/>
      <c r="W18" s="271"/>
      <c r="X18" s="365" t="s">
        <v>306</v>
      </c>
      <c r="Y18" s="352"/>
      <c r="Z18" s="1975" t="s">
        <v>785</v>
      </c>
      <c r="AA18" s="201"/>
    </row>
    <row r="19" spans="1:27" ht="13.5" customHeight="1" x14ac:dyDescent="0.2">
      <c r="A19" s="2074" t="s">
        <v>2095</v>
      </c>
      <c r="B19" s="2073"/>
      <c r="C19" s="2073"/>
      <c r="D19" s="2073"/>
      <c r="E19" s="2073"/>
      <c r="F19" s="2073"/>
      <c r="G19" s="2073"/>
      <c r="H19" s="2065"/>
      <c r="I19" s="184"/>
      <c r="J19" s="379"/>
      <c r="K19" s="195"/>
      <c r="L19" s="193"/>
      <c r="M19" s="660" t="s">
        <v>360</v>
      </c>
      <c r="P19" s="181"/>
      <c r="Q19" s="181"/>
      <c r="R19" s="181"/>
      <c r="S19" s="185"/>
      <c r="T19" s="2074" t="s">
        <v>2101</v>
      </c>
      <c r="U19" s="2064"/>
      <c r="V19" s="2064"/>
      <c r="W19" s="2065"/>
      <c r="X19" s="2072" t="s">
        <v>2033</v>
      </c>
      <c r="Y19" s="2088"/>
      <c r="Z19" s="2163">
        <v>60555</v>
      </c>
      <c r="AA19" s="2164"/>
    </row>
    <row r="20" spans="1:27" ht="13.5" customHeight="1" x14ac:dyDescent="0.2">
      <c r="A20" s="366" t="s">
        <v>827</v>
      </c>
      <c r="B20" s="279"/>
      <c r="C20" s="279"/>
      <c r="D20" s="279"/>
      <c r="E20" s="279"/>
      <c r="F20" s="279"/>
      <c r="G20" s="279"/>
      <c r="H20" s="283"/>
      <c r="M20" s="475"/>
      <c r="N20" s="182"/>
      <c r="P20" s="182"/>
      <c r="Q20" s="182"/>
      <c r="R20" s="182"/>
      <c r="T20" s="365" t="s">
        <v>307</v>
      </c>
      <c r="U20" s="272"/>
      <c r="V20" s="343"/>
      <c r="W20" s="272"/>
      <c r="X20" s="1976" t="s">
        <v>1102</v>
      </c>
      <c r="Z20" s="200"/>
      <c r="AA20" s="201"/>
    </row>
    <row r="21" spans="1:27" ht="13.5" customHeight="1" x14ac:dyDescent="0.2">
      <c r="A21" s="2063" t="s">
        <v>2096</v>
      </c>
      <c r="B21" s="2064"/>
      <c r="C21" s="2064"/>
      <c r="D21" s="2064"/>
      <c r="E21" s="2064"/>
      <c r="F21" s="2064"/>
      <c r="G21" s="2064"/>
      <c r="H21" s="2065"/>
      <c r="I21" s="2158" t="s">
        <v>786</v>
      </c>
      <c r="J21" s="2132"/>
      <c r="K21" s="2132"/>
      <c r="L21" s="2132"/>
      <c r="M21" s="2132"/>
      <c r="N21" s="2132"/>
      <c r="O21" s="2132"/>
      <c r="P21" s="2132"/>
      <c r="Q21" s="2132"/>
      <c r="R21" s="2132"/>
      <c r="S21" s="2138"/>
      <c r="T21" s="2098" t="s">
        <v>2102</v>
      </c>
      <c r="U21" s="2096"/>
      <c r="V21" s="2096"/>
      <c r="W21" s="2097"/>
      <c r="X21" s="2157" t="s">
        <v>2103</v>
      </c>
      <c r="Y21" s="2155"/>
      <c r="Z21" s="2155"/>
      <c r="AA21" s="2156"/>
    </row>
    <row r="22" spans="1:27" ht="13.5" customHeight="1" x14ac:dyDescent="0.2">
      <c r="A22" s="367" t="s">
        <v>628</v>
      </c>
      <c r="B22" s="280"/>
      <c r="C22" s="280"/>
      <c r="D22" s="280"/>
      <c r="E22" s="280"/>
      <c r="F22" s="280"/>
      <c r="G22" s="280"/>
      <c r="H22" s="281"/>
      <c r="I22" s="2159" t="s">
        <v>1804</v>
      </c>
      <c r="J22" s="2160"/>
      <c r="K22" s="2160"/>
      <c r="L22" s="2160"/>
      <c r="M22" s="2160"/>
      <c r="N22" s="2160"/>
      <c r="O22" s="2160"/>
      <c r="P22" s="2160"/>
      <c r="Q22" s="2160"/>
      <c r="R22" s="2160"/>
      <c r="S22" s="2161"/>
      <c r="T22" s="365" t="s">
        <v>2029</v>
      </c>
      <c r="U22" s="272"/>
      <c r="V22" s="343"/>
      <c r="W22" s="272"/>
      <c r="X22" s="1976" t="s">
        <v>1631</v>
      </c>
      <c r="Z22" s="200"/>
      <c r="AA22" s="201"/>
    </row>
    <row r="23" spans="1:27" ht="13.5" customHeight="1" x14ac:dyDescent="0.2">
      <c r="A23" s="2078" t="s">
        <v>2097</v>
      </c>
      <c r="B23" s="2079"/>
      <c r="C23" s="2079"/>
      <c r="D23" s="2079"/>
      <c r="E23" s="2079"/>
      <c r="F23" s="2079"/>
      <c r="G23" s="2079"/>
      <c r="H23" s="2080"/>
      <c r="T23" s="2076" t="s">
        <v>2104</v>
      </c>
      <c r="U23" s="2095"/>
      <c r="V23" s="2095"/>
      <c r="W23" s="2095"/>
      <c r="X23" s="2154"/>
      <c r="Y23" s="2155"/>
      <c r="Z23" s="2155"/>
      <c r="AA23" s="2156"/>
    </row>
    <row r="24" spans="1:27" ht="14.1" customHeight="1" x14ac:dyDescent="0.2">
      <c r="A24" s="368" t="s">
        <v>785</v>
      </c>
      <c r="B24" s="251"/>
      <c r="C24" s="251"/>
      <c r="D24" s="251"/>
      <c r="E24" s="251"/>
      <c r="F24" s="251"/>
      <c r="G24" s="251"/>
      <c r="H24" s="282"/>
      <c r="J24" s="1719">
        <f>IF(B5="x",IF(AUDITCHECK!D35="AFR form Incomplete.","",IF(AUDITCHECK!D35="Deficit reduction plan is required.","School District must complete a deficit reduction plan",)),"")</f>
        <v>0</v>
      </c>
      <c r="S24" s="203"/>
      <c r="T24" s="449" t="s">
        <v>628</v>
      </c>
      <c r="U24" s="450"/>
      <c r="V24" s="450"/>
      <c r="W24" s="450"/>
      <c r="X24" s="451"/>
      <c r="Y24" s="451"/>
      <c r="Z24" s="451"/>
      <c r="AA24" s="452"/>
    </row>
    <row r="25" spans="1:27" ht="14.1" customHeight="1" x14ac:dyDescent="0.2">
      <c r="A25" s="2063">
        <v>60525</v>
      </c>
      <c r="B25" s="2064"/>
      <c r="C25" s="2064"/>
      <c r="D25" s="2064"/>
      <c r="E25" s="2064"/>
      <c r="F25" s="2064"/>
      <c r="G25" s="2064"/>
      <c r="H25" s="2065"/>
      <c r="I25" s="661"/>
      <c r="J25" s="204"/>
      <c r="K25" s="204"/>
      <c r="L25" s="204"/>
      <c r="M25" s="204"/>
      <c r="N25" s="204"/>
      <c r="O25" s="204"/>
      <c r="P25" s="204"/>
      <c r="Q25" s="204"/>
      <c r="R25" s="204"/>
      <c r="S25" s="205"/>
      <c r="T25" s="2092" t="s">
        <v>2105</v>
      </c>
      <c r="U25" s="2093"/>
      <c r="V25" s="2093"/>
      <c r="W25" s="2093"/>
      <c r="X25" s="2093"/>
      <c r="Y25" s="2093"/>
      <c r="Z25" s="2093"/>
      <c r="AA25" s="2094"/>
    </row>
    <row r="26" spans="1:27" ht="6" customHeight="1" x14ac:dyDescent="0.2">
      <c r="A26" s="453"/>
      <c r="B26" s="454"/>
      <c r="C26" s="454"/>
      <c r="D26" s="454"/>
      <c r="E26" s="454"/>
      <c r="F26" s="454"/>
      <c r="G26" s="454"/>
      <c r="H26" s="454"/>
      <c r="I26" s="670"/>
      <c r="J26" s="671"/>
      <c r="K26" s="671"/>
      <c r="L26" s="671"/>
      <c r="M26" s="671"/>
      <c r="N26" s="671"/>
      <c r="O26" s="671"/>
      <c r="P26" s="671"/>
      <c r="Q26" s="671"/>
      <c r="R26" s="671"/>
      <c r="S26" s="672"/>
      <c r="AA26" s="201"/>
    </row>
    <row r="27" spans="1:27" ht="14.1" customHeight="1" x14ac:dyDescent="0.2">
      <c r="A27" s="1801"/>
      <c r="B27" s="669"/>
      <c r="C27" s="675" t="s">
        <v>1383</v>
      </c>
      <c r="D27" s="669"/>
      <c r="E27" s="669"/>
      <c r="I27" s="2099" t="s">
        <v>2006</v>
      </c>
      <c r="J27" s="2100"/>
      <c r="K27" s="2100"/>
      <c r="L27" s="2100"/>
      <c r="M27" s="2100"/>
      <c r="N27" s="2100"/>
      <c r="O27" s="2100"/>
      <c r="P27" s="2100"/>
      <c r="Q27" s="2100"/>
      <c r="R27" s="2100"/>
      <c r="S27" s="2101"/>
      <c r="T27" s="1087"/>
      <c r="U27" s="1088"/>
      <c r="V27" s="1088"/>
      <c r="W27" s="1088"/>
      <c r="X27" s="1088"/>
      <c r="Y27" s="1088"/>
      <c r="Z27" s="1088"/>
      <c r="AA27" s="1089"/>
    </row>
    <row r="28" spans="1:27" ht="14.1" customHeight="1" x14ac:dyDescent="0.2">
      <c r="A28" s="1802"/>
      <c r="B28" s="662"/>
      <c r="C28" s="668" t="s">
        <v>1384</v>
      </c>
      <c r="D28" s="662"/>
      <c r="E28" s="662"/>
      <c r="F28" s="662"/>
      <c r="G28" s="662"/>
      <c r="I28" s="664"/>
      <c r="S28" s="203"/>
      <c r="T28" s="1087"/>
      <c r="U28" s="1088"/>
      <c r="V28" s="1088"/>
      <c r="W28" s="1090" t="s">
        <v>1238</v>
      </c>
      <c r="X28" s="1088"/>
      <c r="Y28" s="1088"/>
      <c r="Z28" s="1088"/>
      <c r="AA28" s="1089"/>
    </row>
    <row r="29" spans="1:27" ht="14.1" customHeight="1" x14ac:dyDescent="0.2">
      <c r="A29" s="1802"/>
      <c r="B29" s="1093"/>
      <c r="C29" s="674" t="s">
        <v>981</v>
      </c>
      <c r="D29" s="662"/>
      <c r="E29" s="1093" t="s">
        <v>2093</v>
      </c>
      <c r="F29" s="1566" t="s">
        <v>1629</v>
      </c>
      <c r="G29" s="662"/>
      <c r="I29" s="275"/>
      <c r="J29" s="392"/>
      <c r="K29" s="182" t="s">
        <v>675</v>
      </c>
      <c r="L29" s="392" t="s">
        <v>2093</v>
      </c>
      <c r="M29" s="195" t="s">
        <v>106</v>
      </c>
      <c r="N29" s="186" t="s">
        <v>2039</v>
      </c>
      <c r="O29" s="186"/>
      <c r="P29" s="186"/>
      <c r="Q29" s="186"/>
      <c r="R29" s="186"/>
      <c r="S29" s="673"/>
      <c r="T29" s="56"/>
      <c r="U29" s="56"/>
      <c r="V29" s="56"/>
      <c r="W29" s="56"/>
      <c r="X29" s="56"/>
      <c r="Y29" s="56"/>
      <c r="Z29" s="56"/>
      <c r="AA29" s="1089"/>
    </row>
    <row r="30" spans="1:27" ht="13.5" customHeight="1" x14ac:dyDescent="0.2">
      <c r="A30" s="1803"/>
      <c r="B30" s="1093"/>
      <c r="C30" s="674" t="s">
        <v>1385</v>
      </c>
      <c r="D30" s="182"/>
      <c r="E30" s="182"/>
      <c r="F30" s="1281"/>
      <c r="G30" s="662"/>
      <c r="H30" s="662"/>
      <c r="I30" s="275"/>
      <c r="J30" s="392"/>
      <c r="K30" s="182" t="s">
        <v>675</v>
      </c>
      <c r="L30" s="392" t="s">
        <v>2093</v>
      </c>
      <c r="M30" s="195" t="s">
        <v>106</v>
      </c>
      <c r="N30" s="186" t="s">
        <v>2007</v>
      </c>
      <c r="O30" s="186"/>
      <c r="P30" s="186"/>
      <c r="Q30" s="186"/>
      <c r="R30" s="186"/>
      <c r="S30" s="276"/>
      <c r="T30" s="56"/>
      <c r="U30" s="56"/>
      <c r="V30" s="56"/>
      <c r="W30" s="56"/>
      <c r="X30" s="56"/>
      <c r="Y30" s="56"/>
      <c r="Z30" s="56"/>
      <c r="AA30" s="203"/>
    </row>
    <row r="31" spans="1:27" ht="13.5" customHeight="1" x14ac:dyDescent="0.2">
      <c r="A31" s="1803"/>
      <c r="B31" s="1093"/>
      <c r="C31" s="674" t="s">
        <v>1386</v>
      </c>
      <c r="D31" s="182"/>
      <c r="E31" s="182"/>
      <c r="F31" s="182"/>
      <c r="G31" s="182"/>
      <c r="H31" s="182"/>
      <c r="I31" s="275"/>
      <c r="J31" s="392"/>
      <c r="K31" s="195" t="s">
        <v>1053</v>
      </c>
      <c r="L31" s="392" t="s">
        <v>2093</v>
      </c>
      <c r="M31" s="195" t="s">
        <v>106</v>
      </c>
      <c r="N31" s="186" t="s">
        <v>1788</v>
      </c>
      <c r="O31" s="183"/>
      <c r="P31" s="183"/>
      <c r="Q31" s="183"/>
      <c r="R31" s="183"/>
      <c r="S31" s="276"/>
      <c r="T31" s="56"/>
      <c r="U31" s="56"/>
      <c r="V31" s="56"/>
      <c r="W31" s="56"/>
      <c r="X31" s="56"/>
      <c r="Y31" s="56"/>
      <c r="Z31" s="56"/>
      <c r="AA31" s="203"/>
    </row>
    <row r="32" spans="1:27" ht="6" customHeight="1" x14ac:dyDescent="0.2">
      <c r="A32" s="1803"/>
      <c r="B32" s="182"/>
      <c r="C32" s="182"/>
      <c r="D32" s="182"/>
      <c r="E32" s="182"/>
      <c r="F32" s="182"/>
      <c r="G32" s="182"/>
      <c r="H32" s="665"/>
      <c r="I32" s="275"/>
      <c r="J32" s="663"/>
      <c r="K32" s="663"/>
      <c r="L32" s="663"/>
      <c r="M32" s="663"/>
      <c r="N32" s="663"/>
      <c r="O32" s="663"/>
      <c r="P32" s="663"/>
      <c r="Q32" s="663"/>
      <c r="R32" s="663"/>
      <c r="S32" s="663"/>
      <c r="T32" s="1091"/>
      <c r="U32" s="1092"/>
      <c r="V32" s="1092"/>
      <c r="W32" s="1092"/>
      <c r="X32" s="1092"/>
      <c r="Y32" s="1092"/>
      <c r="Z32" s="1092"/>
      <c r="AA32" s="203"/>
    </row>
    <row r="33" spans="1:27" ht="6" customHeight="1" x14ac:dyDescent="0.2">
      <c r="A33" s="284"/>
      <c r="B33" s="272"/>
      <c r="C33" s="272"/>
      <c r="D33" s="272"/>
      <c r="E33" s="272"/>
      <c r="F33" s="272"/>
      <c r="G33" s="272"/>
      <c r="H33" s="278"/>
      <c r="I33" s="369"/>
      <c r="J33" s="272"/>
      <c r="K33" s="272"/>
      <c r="L33" s="272"/>
      <c r="M33" s="272"/>
      <c r="N33" s="272"/>
      <c r="O33" s="272"/>
      <c r="P33" s="272"/>
      <c r="Q33" s="272"/>
      <c r="R33" s="272"/>
      <c r="S33" s="274"/>
      <c r="T33" s="272"/>
      <c r="U33" s="272"/>
      <c r="V33" s="272"/>
      <c r="W33" s="272"/>
      <c r="X33" s="272"/>
      <c r="Y33" s="200"/>
      <c r="Z33" s="200"/>
      <c r="AA33" s="201"/>
    </row>
    <row r="34" spans="1:27" ht="12" customHeight="1" x14ac:dyDescent="0.2">
      <c r="A34" s="285"/>
      <c r="B34" s="392"/>
      <c r="C34" s="186" t="s">
        <v>641</v>
      </c>
      <c r="D34" s="185"/>
      <c r="E34" s="185"/>
      <c r="F34" s="185"/>
      <c r="G34" s="185"/>
      <c r="H34" s="185"/>
      <c r="I34" s="275"/>
      <c r="J34" s="354"/>
      <c r="L34" s="391"/>
      <c r="M34" s="373" t="s">
        <v>822</v>
      </c>
      <c r="N34" s="184"/>
      <c r="O34" s="184"/>
      <c r="P34" s="184"/>
      <c r="Q34" s="184"/>
      <c r="R34" s="184"/>
      <c r="S34" s="276"/>
      <c r="T34" s="184"/>
      <c r="U34" s="392"/>
      <c r="V34" s="186" t="s">
        <v>487</v>
      </c>
      <c r="W34" s="184"/>
      <c r="X34" s="184"/>
      <c r="AA34" s="203"/>
    </row>
    <row r="35" spans="1:27" ht="13.5" customHeight="1" x14ac:dyDescent="0.2">
      <c r="A35" s="275"/>
      <c r="B35" s="184"/>
      <c r="C35" s="184"/>
      <c r="D35" s="188"/>
      <c r="E35" s="188"/>
      <c r="F35" s="188"/>
      <c r="G35" s="188"/>
      <c r="H35" s="188"/>
      <c r="I35" s="275"/>
      <c r="J35" s="187"/>
      <c r="L35" s="186" t="s">
        <v>823</v>
      </c>
      <c r="N35" s="187"/>
      <c r="O35" s="187"/>
      <c r="P35" s="2102"/>
      <c r="Q35" s="2103"/>
      <c r="R35" s="2103"/>
      <c r="S35" s="378"/>
      <c r="W35" s="185"/>
      <c r="X35" s="185"/>
      <c r="Y35" s="191"/>
      <c r="AA35" s="203"/>
    </row>
    <row r="36" spans="1:27" ht="6" customHeight="1" x14ac:dyDescent="0.2">
      <c r="A36" s="1804"/>
      <c r="B36" s="198"/>
      <c r="C36" s="187"/>
      <c r="D36" s="184"/>
      <c r="E36" s="184"/>
      <c r="F36" s="184"/>
      <c r="G36" s="184"/>
      <c r="H36" s="184"/>
      <c r="I36" s="374"/>
      <c r="J36" s="375"/>
      <c r="K36" s="376"/>
      <c r="L36" s="273"/>
      <c r="M36" s="273"/>
      <c r="N36" s="273"/>
      <c r="O36" s="273"/>
      <c r="P36" s="273"/>
      <c r="Q36" s="273"/>
      <c r="R36" s="273"/>
      <c r="S36" s="377"/>
      <c r="T36" s="184"/>
      <c r="U36" s="184"/>
      <c r="V36" s="184"/>
      <c r="W36" s="184"/>
      <c r="X36" s="184"/>
      <c r="AA36" s="203"/>
    </row>
    <row r="37" spans="1:27" ht="13.5" customHeight="1" x14ac:dyDescent="0.2">
      <c r="A37" s="365" t="s">
        <v>818</v>
      </c>
      <c r="B37" s="347"/>
      <c r="C37" s="347"/>
      <c r="D37" s="347"/>
      <c r="E37" s="347"/>
      <c r="F37" s="349"/>
      <c r="G37" s="347"/>
      <c r="H37" s="277"/>
      <c r="I37" s="365" t="s">
        <v>568</v>
      </c>
      <c r="J37" s="687"/>
      <c r="K37" s="687"/>
      <c r="L37" s="687"/>
      <c r="M37" s="687"/>
      <c r="N37" s="687"/>
      <c r="O37" s="687"/>
      <c r="P37" s="346"/>
      <c r="Q37" s="350"/>
      <c r="R37" s="337"/>
      <c r="S37" s="277"/>
      <c r="T37" s="371" t="s">
        <v>486</v>
      </c>
      <c r="U37" s="372"/>
      <c r="V37" s="372"/>
      <c r="W37" s="372"/>
      <c r="X37" s="349"/>
      <c r="Y37" s="348"/>
      <c r="Z37" s="200"/>
      <c r="AA37" s="201"/>
    </row>
    <row r="38" spans="1:27" ht="13.5" customHeight="1" x14ac:dyDescent="0.2">
      <c r="A38" s="2076" t="s">
        <v>2106</v>
      </c>
      <c r="B38" s="2077"/>
      <c r="C38" s="2077"/>
      <c r="D38" s="2077"/>
      <c r="E38" s="2077"/>
      <c r="F38" s="2064"/>
      <c r="G38" s="2064"/>
      <c r="H38" s="2065"/>
      <c r="I38" s="2108"/>
      <c r="J38" s="2109"/>
      <c r="K38" s="2109"/>
      <c r="L38" s="2109"/>
      <c r="M38" s="2109"/>
      <c r="N38" s="2109"/>
      <c r="O38" s="2109"/>
      <c r="P38" s="2110"/>
      <c r="Q38" s="2110"/>
      <c r="R38" s="2110"/>
      <c r="S38" s="2111"/>
      <c r="T38" s="2119"/>
      <c r="U38" s="2109"/>
      <c r="V38" s="2109"/>
      <c r="W38" s="2109"/>
      <c r="X38" s="2110"/>
      <c r="Y38" s="2110"/>
      <c r="Z38" s="2110"/>
      <c r="AA38" s="2111"/>
    </row>
    <row r="39" spans="1:27" ht="12" customHeight="1" x14ac:dyDescent="0.2">
      <c r="A39" s="2121" t="s">
        <v>628</v>
      </c>
      <c r="B39" s="2122"/>
      <c r="C39" s="343"/>
      <c r="D39" s="340"/>
      <c r="E39" s="340"/>
      <c r="F39" s="350"/>
      <c r="G39" s="340"/>
      <c r="H39" s="277"/>
      <c r="I39" s="2121" t="s">
        <v>628</v>
      </c>
      <c r="J39" s="2122"/>
      <c r="K39" s="2122"/>
      <c r="L39" s="2122"/>
      <c r="M39" s="2122"/>
      <c r="N39" s="337"/>
      <c r="O39" s="343"/>
      <c r="P39" s="343"/>
      <c r="Q39" s="349"/>
      <c r="R39" s="343"/>
      <c r="S39" s="277"/>
      <c r="T39" s="343" t="s">
        <v>628</v>
      </c>
      <c r="U39" s="272"/>
      <c r="V39" s="343"/>
      <c r="W39" s="271"/>
      <c r="X39" s="349"/>
      <c r="Y39" s="200"/>
      <c r="Z39" s="200"/>
      <c r="AA39" s="201"/>
    </row>
    <row r="40" spans="1:27" ht="13.5" customHeight="1" x14ac:dyDescent="0.2">
      <c r="A40" s="2067" t="s">
        <v>2107</v>
      </c>
      <c r="B40" s="2068"/>
      <c r="C40" s="2069"/>
      <c r="D40" s="2069"/>
      <c r="E40" s="2069"/>
      <c r="F40" s="2070"/>
      <c r="G40" s="2070"/>
      <c r="H40" s="2071"/>
      <c r="I40" s="2116"/>
      <c r="J40" s="2117"/>
      <c r="K40" s="2117"/>
      <c r="L40" s="2117"/>
      <c r="M40" s="2117"/>
      <c r="N40" s="2117"/>
      <c r="O40" s="2117"/>
      <c r="P40" s="2117"/>
      <c r="Q40" s="2117"/>
      <c r="R40" s="2117"/>
      <c r="S40" s="2118"/>
      <c r="T40" s="2116"/>
      <c r="U40" s="2120"/>
      <c r="V40" s="2117"/>
      <c r="W40" s="2117"/>
      <c r="X40" s="2117"/>
      <c r="Y40" s="2117"/>
      <c r="Z40" s="2117"/>
      <c r="AA40" s="2118"/>
    </row>
    <row r="41" spans="1:27" ht="11.45" customHeight="1" x14ac:dyDescent="0.2">
      <c r="A41" s="369" t="s">
        <v>1101</v>
      </c>
      <c r="B41" s="347"/>
      <c r="C41" s="347"/>
      <c r="D41" s="365" t="s">
        <v>1102</v>
      </c>
      <c r="E41" s="343"/>
      <c r="F41" s="349"/>
      <c r="G41" s="347"/>
      <c r="H41" s="342"/>
      <c r="I41" s="370" t="s">
        <v>1101</v>
      </c>
      <c r="J41" s="186"/>
      <c r="K41" s="185"/>
      <c r="L41" s="185"/>
      <c r="M41" s="185"/>
      <c r="N41" s="185"/>
      <c r="O41" s="185"/>
      <c r="P41" s="365" t="s">
        <v>1102</v>
      </c>
      <c r="Q41" s="186"/>
      <c r="R41" s="185"/>
      <c r="S41" s="341"/>
      <c r="T41" s="343" t="s">
        <v>1101</v>
      </c>
      <c r="U41" s="347"/>
      <c r="V41" s="347"/>
      <c r="W41" s="347"/>
      <c r="X41" s="365" t="s">
        <v>1102</v>
      </c>
      <c r="Y41" s="351"/>
      <c r="Z41" s="352"/>
      <c r="AA41" s="353"/>
    </row>
    <row r="42" spans="1:27" ht="13.5" customHeight="1" x14ac:dyDescent="0.2">
      <c r="A42" s="2074" t="s">
        <v>2108</v>
      </c>
      <c r="B42" s="2064"/>
      <c r="C42" s="2065"/>
      <c r="D42" s="2072" t="s">
        <v>2109</v>
      </c>
      <c r="E42" s="2064"/>
      <c r="F42" s="2064"/>
      <c r="G42" s="2064"/>
      <c r="H42" s="2065"/>
      <c r="I42" s="2119"/>
      <c r="J42" s="2110"/>
      <c r="K42" s="2110"/>
      <c r="L42" s="2110"/>
      <c r="M42" s="2110"/>
      <c r="N42" s="2110"/>
      <c r="O42" s="2111"/>
      <c r="P42" s="2115"/>
      <c r="Q42" s="2110"/>
      <c r="R42" s="2110"/>
      <c r="S42" s="2111"/>
      <c r="T42" s="2119"/>
      <c r="U42" s="2110"/>
      <c r="V42" s="2110"/>
      <c r="W42" s="2111"/>
      <c r="X42" s="2115"/>
      <c r="Y42" s="2110"/>
      <c r="Z42" s="2110"/>
      <c r="AA42" s="2111"/>
    </row>
    <row r="43" spans="1:27" x14ac:dyDescent="0.2">
      <c r="A43" s="365" t="s">
        <v>1103</v>
      </c>
      <c r="B43" s="347"/>
      <c r="C43" s="347"/>
      <c r="D43" s="347"/>
      <c r="E43" s="347"/>
      <c r="F43" s="347"/>
      <c r="G43" s="347"/>
      <c r="H43" s="274"/>
      <c r="I43" s="343" t="s">
        <v>1103</v>
      </c>
      <c r="J43" s="347"/>
      <c r="K43" s="347"/>
      <c r="L43" s="347"/>
      <c r="M43" s="347"/>
      <c r="N43" s="347"/>
      <c r="O43" s="347"/>
      <c r="P43" s="347"/>
      <c r="Q43" s="347"/>
      <c r="R43" s="347"/>
      <c r="S43" s="274"/>
      <c r="T43" s="271" t="s">
        <v>1103</v>
      </c>
      <c r="U43" s="272"/>
      <c r="V43" s="272"/>
      <c r="W43" s="272"/>
      <c r="X43" s="272"/>
      <c r="Y43" s="200"/>
      <c r="Z43" s="200"/>
      <c r="AA43" s="201"/>
    </row>
    <row r="44" spans="1:27" ht="13.5" customHeight="1" x14ac:dyDescent="0.2">
      <c r="A44" s="2112"/>
      <c r="B44" s="2113"/>
      <c r="C44" s="2113"/>
      <c r="D44" s="2113"/>
      <c r="E44" s="2113"/>
      <c r="F44" s="2113"/>
      <c r="G44" s="2113"/>
      <c r="H44" s="2114"/>
      <c r="I44" s="2104"/>
      <c r="J44" s="2106"/>
      <c r="K44" s="2106"/>
      <c r="L44" s="2106"/>
      <c r="M44" s="2106"/>
      <c r="N44" s="2106"/>
      <c r="O44" s="2106"/>
      <c r="P44" s="2106"/>
      <c r="Q44" s="2106"/>
      <c r="R44" s="2106"/>
      <c r="S44" s="2107"/>
      <c r="T44" s="2104"/>
      <c r="U44" s="2105"/>
      <c r="V44" s="2105"/>
      <c r="W44" s="2105"/>
      <c r="X44" s="2105"/>
      <c r="Y44" s="2105"/>
      <c r="Z44" s="2106"/>
      <c r="AA44" s="2107"/>
    </row>
    <row r="45" spans="1:27" ht="13.5" customHeight="1" x14ac:dyDescent="0.2">
      <c r="A45" s="196" t="s">
        <v>201</v>
      </c>
      <c r="Q45" s="196" t="s">
        <v>1783</v>
      </c>
      <c r="R45" s="196"/>
      <c r="S45" s="196"/>
      <c r="T45" s="1721"/>
      <c r="U45" s="196"/>
      <c r="V45" s="196"/>
      <c r="W45" s="196"/>
      <c r="X45" s="196"/>
      <c r="Y45" s="196"/>
      <c r="Z45" s="196"/>
      <c r="AA45" s="196"/>
    </row>
    <row r="46" spans="1:27" ht="10.5" customHeight="1" x14ac:dyDescent="0.2">
      <c r="A46" s="197" t="s">
        <v>2092</v>
      </c>
      <c r="D46" s="196"/>
      <c r="E46" s="196"/>
      <c r="F46" s="196"/>
      <c r="G46" s="196"/>
      <c r="Q46" s="183" t="s">
        <v>1784</v>
      </c>
      <c r="R46" s="196"/>
      <c r="S46" s="196"/>
      <c r="T46" s="196"/>
      <c r="U46" s="196"/>
      <c r="V46" s="196"/>
      <c r="W46" s="196"/>
      <c r="X46" s="196"/>
      <c r="Y46" s="196"/>
      <c r="Z46" s="196"/>
      <c r="AA46" s="196"/>
    </row>
    <row r="47" spans="1:27" x14ac:dyDescent="0.2">
      <c r="A47" s="1128"/>
      <c r="Q47" s="196" t="s">
        <v>1785</v>
      </c>
      <c r="R47" s="196"/>
      <c r="S47" s="196"/>
      <c r="T47" s="196"/>
      <c r="U47" s="196"/>
      <c r="V47" s="196"/>
      <c r="W47" s="196"/>
      <c r="X47" s="196"/>
      <c r="Y47" s="196"/>
      <c r="Z47" s="196"/>
      <c r="AA47" s="196"/>
    </row>
    <row r="48" spans="1:27" x14ac:dyDescent="0.2">
      <c r="Q48" s="196" t="s">
        <v>1786</v>
      </c>
      <c r="R48" s="196"/>
      <c r="S48" s="196"/>
      <c r="T48" s="196"/>
      <c r="U48" s="196"/>
      <c r="V48" s="196"/>
      <c r="W48" s="196"/>
      <c r="X48" s="196"/>
      <c r="Y48" s="196"/>
      <c r="Z48" s="196"/>
      <c r="AA48" s="196"/>
    </row>
  </sheetData>
  <sheetProtection password="D6BB" sheet="1" objects="1" scenarios="1"/>
  <mergeCells count="34">
    <mergeCell ref="X23:AA23"/>
    <mergeCell ref="X21:AA21"/>
    <mergeCell ref="I21:S21"/>
    <mergeCell ref="I22:S22"/>
    <mergeCell ref="I18:S18"/>
    <mergeCell ref="Z19:AA19"/>
    <mergeCell ref="T9:AA11"/>
    <mergeCell ref="A10:H10"/>
    <mergeCell ref="A11:H11"/>
    <mergeCell ref="A13:H13"/>
    <mergeCell ref="A15:H15"/>
    <mergeCell ref="I1:S1"/>
    <mergeCell ref="I2:S2"/>
    <mergeCell ref="I7:S7"/>
    <mergeCell ref="I9:S9"/>
    <mergeCell ref="I6:S6"/>
    <mergeCell ref="I3:S3"/>
    <mergeCell ref="I4:S4"/>
    <mergeCell ref="I5:S5"/>
    <mergeCell ref="I27:S27"/>
    <mergeCell ref="P35:R35"/>
    <mergeCell ref="T44:AA44"/>
    <mergeCell ref="I38:S38"/>
    <mergeCell ref="A44:H44"/>
    <mergeCell ref="P42:S42"/>
    <mergeCell ref="I40:S40"/>
    <mergeCell ref="X42:AA42"/>
    <mergeCell ref="T42:W42"/>
    <mergeCell ref="T38:AA38"/>
    <mergeCell ref="T40:AA40"/>
    <mergeCell ref="I42:O42"/>
    <mergeCell ref="I39:M39"/>
    <mergeCell ref="A39:B39"/>
    <mergeCell ref="I44:S44"/>
  </mergeCells>
  <phoneticPr fontId="8" type="noConversion"/>
  <hyperlinks>
    <hyperlink ref="I22" r:id="rId1" display="www.isbe.net/sfms/afr/afr.htm"/>
    <hyperlink ref="I22:S22" r:id="rId2" display="   Send ISBE a File"/>
  </hyperlinks>
  <pageMargins left="0.4" right="0.2" top="0.75" bottom="0.52" header="0.19" footer="0.17"/>
  <pageSetup scale="75" orientation="landscape" r:id="rId3"/>
  <headerFooter alignWithMargins="0">
    <oddFooter>&amp;L&amp;8Printed: &amp;D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P56"/>
  <sheetViews>
    <sheetView showGridLines="0" zoomScale="110" zoomScaleNormal="110" workbookViewId="0">
      <selection activeCell="G27" sqref="G27"/>
    </sheetView>
  </sheetViews>
  <sheetFormatPr defaultColWidth="9.140625" defaultRowHeight="12.75" x14ac:dyDescent="0.2"/>
  <cols>
    <col min="1" max="1" width="45.140625" style="55" customWidth="1"/>
    <col min="2" max="2" width="4.7109375" style="58" customWidth="1"/>
    <col min="3" max="3" width="13.42578125" style="55" customWidth="1"/>
    <col min="4" max="9" width="13.42578125" style="686" customWidth="1"/>
    <col min="10" max="12" width="13.42578125" style="55" customWidth="1"/>
    <col min="13" max="13" width="9.140625" style="55" hidden="1" customWidth="1"/>
    <col min="14" max="14" width="10.5703125" style="686" hidden="1" customWidth="1"/>
    <col min="15" max="15" width="5.28515625" style="55" customWidth="1"/>
    <col min="16" max="16384" width="9.140625" style="55"/>
  </cols>
  <sheetData>
    <row r="1" spans="1:16" x14ac:dyDescent="0.2">
      <c r="A1" s="2262" t="str">
        <f>"District's Accounting Basis is " &amp;AUDITCHECK!D29</f>
        <v xml:space="preserve">District's Accounting Basis is ACCRUAL </v>
      </c>
      <c r="B1" s="2263"/>
      <c r="C1" s="940" t="s">
        <v>1314</v>
      </c>
      <c r="D1" s="2257" t="s">
        <v>1315</v>
      </c>
      <c r="E1" s="2258"/>
      <c r="F1" s="2258"/>
      <c r="G1" s="2258"/>
      <c r="H1" s="2258"/>
      <c r="I1" s="2258"/>
      <c r="J1" s="2258"/>
      <c r="K1" s="2258"/>
      <c r="L1" s="2259"/>
      <c r="M1" s="2260" t="s">
        <v>214</v>
      </c>
      <c r="N1" s="2261"/>
    </row>
    <row r="2" spans="1:16" ht="13.5" customHeight="1" x14ac:dyDescent="0.2">
      <c r="A2" s="2264"/>
      <c r="B2" s="2265"/>
      <c r="C2" s="939"/>
      <c r="D2" s="937" t="s">
        <v>894</v>
      </c>
      <c r="E2" s="937" t="s">
        <v>1275</v>
      </c>
      <c r="F2" s="937" t="s">
        <v>1276</v>
      </c>
      <c r="G2" s="937" t="s">
        <v>1277</v>
      </c>
      <c r="H2" s="937" t="s">
        <v>1278</v>
      </c>
      <c r="I2" s="937" t="s">
        <v>1279</v>
      </c>
      <c r="J2" s="937" t="s">
        <v>1280</v>
      </c>
      <c r="K2" s="937" t="s">
        <v>1281</v>
      </c>
      <c r="L2" s="937" t="s">
        <v>288</v>
      </c>
      <c r="M2" s="933"/>
      <c r="N2" s="934"/>
    </row>
    <row r="3" spans="1:16" s="65" customFormat="1" ht="45" x14ac:dyDescent="0.2">
      <c r="A3" s="1894" t="s">
        <v>1066</v>
      </c>
      <c r="B3" s="1895" t="s">
        <v>444</v>
      </c>
      <c r="C3" s="932" t="s">
        <v>1067</v>
      </c>
      <c r="D3" s="938" t="s">
        <v>217</v>
      </c>
      <c r="E3" s="938" t="s">
        <v>52</v>
      </c>
      <c r="F3" s="938" t="s">
        <v>1307</v>
      </c>
      <c r="G3" s="938" t="s">
        <v>1301</v>
      </c>
      <c r="H3" s="938" t="s">
        <v>1302</v>
      </c>
      <c r="I3" s="938" t="s">
        <v>1253</v>
      </c>
      <c r="J3" s="931" t="s">
        <v>331</v>
      </c>
      <c r="K3" s="931" t="s">
        <v>332</v>
      </c>
      <c r="L3" s="931" t="s">
        <v>591</v>
      </c>
      <c r="M3" s="935" t="s">
        <v>1068</v>
      </c>
      <c r="N3" s="936" t="s">
        <v>871</v>
      </c>
      <c r="O3" s="50"/>
      <c r="P3" s="50"/>
    </row>
    <row r="4" spans="1:16" x14ac:dyDescent="0.2">
      <c r="A4" s="805" t="s">
        <v>1932</v>
      </c>
      <c r="B4" s="799"/>
      <c r="C4" s="437"/>
      <c r="D4" s="1039"/>
      <c r="E4" s="1039"/>
      <c r="F4" s="1039"/>
      <c r="G4" s="1039"/>
      <c r="H4" s="1039"/>
      <c r="I4" s="1039"/>
      <c r="J4" s="1039"/>
      <c r="K4" s="1040"/>
      <c r="L4" s="1039"/>
      <c r="M4" s="1039"/>
      <c r="N4" s="1039"/>
      <c r="O4" s="681"/>
      <c r="P4" s="681"/>
    </row>
    <row r="5" spans="1:16" x14ac:dyDescent="0.2">
      <c r="A5" s="806" t="s">
        <v>1352</v>
      </c>
      <c r="B5" s="800">
        <v>4850</v>
      </c>
      <c r="C5" s="1720">
        <f>SUM('Revenues 9-14'!C230:K230)</f>
        <v>0</v>
      </c>
      <c r="D5" s="437"/>
      <c r="E5" s="437"/>
      <c r="F5" s="437"/>
      <c r="G5" s="437"/>
      <c r="H5" s="437"/>
      <c r="I5" s="437"/>
      <c r="J5" s="437"/>
      <c r="K5" s="508"/>
      <c r="L5" s="750">
        <f>SUM(D5:K5)</f>
        <v>0</v>
      </c>
      <c r="M5" s="1129"/>
      <c r="N5" s="1129"/>
      <c r="O5" s="681"/>
      <c r="P5" s="681"/>
    </row>
    <row r="6" spans="1:16" x14ac:dyDescent="0.2">
      <c r="A6" s="806" t="s">
        <v>1353</v>
      </c>
      <c r="B6" s="801">
        <v>4851</v>
      </c>
      <c r="C6" s="1720">
        <f>SUM('Revenues 9-14'!C231:K231)</f>
        <v>0</v>
      </c>
      <c r="D6" s="437"/>
      <c r="E6" s="437"/>
      <c r="F6" s="437"/>
      <c r="G6" s="437"/>
      <c r="H6" s="437"/>
      <c r="I6" s="437"/>
      <c r="J6" s="437"/>
      <c r="K6" s="508"/>
      <c r="L6" s="750">
        <f t="shared" ref="L6:L33" si="0">SUM(D6:K6)</f>
        <v>0</v>
      </c>
      <c r="M6" s="1129"/>
      <c r="N6" s="1129"/>
      <c r="O6" s="156"/>
      <c r="P6" s="156"/>
    </row>
    <row r="7" spans="1:16" x14ac:dyDescent="0.2">
      <c r="A7" s="806" t="s">
        <v>394</v>
      </c>
      <c r="B7" s="801">
        <v>4852</v>
      </c>
      <c r="C7" s="1720">
        <f>SUM('Revenues 9-14'!C232:K232)</f>
        <v>0</v>
      </c>
      <c r="D7" s="437"/>
      <c r="E7" s="437"/>
      <c r="F7" s="437"/>
      <c r="G7" s="437"/>
      <c r="H7" s="437"/>
      <c r="I7" s="437"/>
      <c r="J7" s="437"/>
      <c r="K7" s="508"/>
      <c r="L7" s="750">
        <f t="shared" si="0"/>
        <v>0</v>
      </c>
      <c r="M7" s="1129"/>
      <c r="N7" s="1129"/>
      <c r="O7" s="156"/>
      <c r="P7" s="156"/>
    </row>
    <row r="8" spans="1:16" x14ac:dyDescent="0.2">
      <c r="A8" s="806" t="s">
        <v>395</v>
      </c>
      <c r="B8" s="801">
        <v>4853</v>
      </c>
      <c r="C8" s="1720">
        <f>SUM('Revenues 9-14'!C233:K233)</f>
        <v>0</v>
      </c>
      <c r="D8" s="437"/>
      <c r="E8" s="437"/>
      <c r="F8" s="437"/>
      <c r="G8" s="437"/>
      <c r="H8" s="437"/>
      <c r="I8" s="437"/>
      <c r="J8" s="437"/>
      <c r="K8" s="508"/>
      <c r="L8" s="750">
        <f t="shared" si="0"/>
        <v>0</v>
      </c>
      <c r="M8" s="1129"/>
      <c r="N8" s="1129"/>
      <c r="O8" s="156"/>
      <c r="P8" s="156"/>
    </row>
    <row r="9" spans="1:16" x14ac:dyDescent="0.2">
      <c r="A9" s="806" t="s">
        <v>396</v>
      </c>
      <c r="B9" s="801">
        <v>4854</v>
      </c>
      <c r="C9" s="1720">
        <f>SUM('Revenues 9-14'!C234:K234)</f>
        <v>0</v>
      </c>
      <c r="D9" s="437"/>
      <c r="E9" s="437"/>
      <c r="F9" s="437"/>
      <c r="G9" s="437"/>
      <c r="H9" s="437"/>
      <c r="I9" s="437"/>
      <c r="J9" s="437"/>
      <c r="K9" s="508"/>
      <c r="L9" s="750">
        <f t="shared" si="0"/>
        <v>0</v>
      </c>
      <c r="M9" s="1129"/>
      <c r="N9" s="1129"/>
      <c r="O9" s="156"/>
      <c r="P9" s="156"/>
    </row>
    <row r="10" spans="1:16" x14ac:dyDescent="0.2">
      <c r="A10" s="806" t="s">
        <v>1360</v>
      </c>
      <c r="B10" s="801">
        <v>4855</v>
      </c>
      <c r="C10" s="1720">
        <f>SUM('Revenues 9-14'!C235:K235)</f>
        <v>0</v>
      </c>
      <c r="D10" s="437"/>
      <c r="E10" s="437"/>
      <c r="F10" s="437"/>
      <c r="G10" s="437"/>
      <c r="H10" s="437"/>
      <c r="I10" s="437"/>
      <c r="J10" s="437"/>
      <c r="K10" s="508"/>
      <c r="L10" s="750">
        <f t="shared" si="0"/>
        <v>0</v>
      </c>
      <c r="M10" s="1129"/>
      <c r="N10" s="1129"/>
      <c r="O10" s="156"/>
      <c r="P10" s="156"/>
    </row>
    <row r="11" spans="1:16" x14ac:dyDescent="0.2">
      <c r="A11" s="806" t="s">
        <v>397</v>
      </c>
      <c r="B11" s="801">
        <v>4856</v>
      </c>
      <c r="C11" s="1720">
        <f>SUM('Revenues 9-14'!C236:K236)</f>
        <v>0</v>
      </c>
      <c r="D11" s="437"/>
      <c r="E11" s="437"/>
      <c r="F11" s="437"/>
      <c r="G11" s="437"/>
      <c r="H11" s="437"/>
      <c r="I11" s="437"/>
      <c r="J11" s="437"/>
      <c r="K11" s="508"/>
      <c r="L11" s="750">
        <f t="shared" si="0"/>
        <v>0</v>
      </c>
      <c r="M11" s="1129"/>
      <c r="N11" s="1129"/>
      <c r="O11" s="156"/>
      <c r="P11" s="156"/>
    </row>
    <row r="12" spans="1:16" x14ac:dyDescent="0.2">
      <c r="A12" s="806" t="s">
        <v>398</v>
      </c>
      <c r="B12" s="801">
        <v>4857</v>
      </c>
      <c r="C12" s="1720">
        <f>SUM('Revenues 9-14'!C237:K237)</f>
        <v>0</v>
      </c>
      <c r="D12" s="437"/>
      <c r="E12" s="437"/>
      <c r="F12" s="437"/>
      <c r="G12" s="437"/>
      <c r="H12" s="437"/>
      <c r="I12" s="437"/>
      <c r="J12" s="437"/>
      <c r="K12" s="508"/>
      <c r="L12" s="750">
        <f t="shared" si="0"/>
        <v>0</v>
      </c>
      <c r="M12" s="1129"/>
      <c r="N12" s="1129"/>
      <c r="O12" s="156"/>
      <c r="P12" s="156"/>
    </row>
    <row r="13" spans="1:16" x14ac:dyDescent="0.2">
      <c r="A13" s="806" t="s">
        <v>399</v>
      </c>
      <c r="B13" s="801">
        <v>4860</v>
      </c>
      <c r="C13" s="1720">
        <f>SUM('Revenues 9-14'!C238:K238)</f>
        <v>0</v>
      </c>
      <c r="D13" s="437"/>
      <c r="E13" s="437"/>
      <c r="F13" s="437"/>
      <c r="G13" s="437"/>
      <c r="H13" s="437"/>
      <c r="I13" s="437"/>
      <c r="J13" s="437"/>
      <c r="K13" s="508"/>
      <c r="L13" s="750">
        <f t="shared" si="0"/>
        <v>0</v>
      </c>
      <c r="M13" s="1129"/>
      <c r="N13" s="1129"/>
      <c r="O13" s="156"/>
      <c r="P13" s="156"/>
    </row>
    <row r="14" spans="1:16" x14ac:dyDescent="0.2">
      <c r="A14" s="806" t="s">
        <v>400</v>
      </c>
      <c r="B14" s="801">
        <v>4861</v>
      </c>
      <c r="C14" s="1720">
        <f>SUM('Revenues 9-14'!C239:K239)</f>
        <v>0</v>
      </c>
      <c r="D14" s="437"/>
      <c r="E14" s="437"/>
      <c r="F14" s="437"/>
      <c r="G14" s="437"/>
      <c r="H14" s="437"/>
      <c r="I14" s="437"/>
      <c r="J14" s="437"/>
      <c r="K14" s="508"/>
      <c r="L14" s="750">
        <f t="shared" si="0"/>
        <v>0</v>
      </c>
      <c r="M14" s="1129"/>
      <c r="N14" s="1129"/>
      <c r="O14" s="156"/>
      <c r="P14" s="156"/>
    </row>
    <row r="15" spans="1:16" x14ac:dyDescent="0.2">
      <c r="A15" s="806" t="s">
        <v>401</v>
      </c>
      <c r="B15" s="802">
        <v>4862</v>
      </c>
      <c r="C15" s="1720">
        <f>SUM('Revenues 9-14'!C240:K240)</f>
        <v>0</v>
      </c>
      <c r="D15" s="437"/>
      <c r="E15" s="437"/>
      <c r="F15" s="437"/>
      <c r="G15" s="437"/>
      <c r="H15" s="437"/>
      <c r="I15" s="437"/>
      <c r="J15" s="437"/>
      <c r="K15" s="508"/>
      <c r="L15" s="750">
        <f t="shared" si="0"/>
        <v>0</v>
      </c>
      <c r="M15" s="1129"/>
      <c r="N15" s="1129"/>
      <c r="O15" s="156"/>
      <c r="P15" s="156"/>
    </row>
    <row r="16" spans="1:16" x14ac:dyDescent="0.2">
      <c r="A16" s="806" t="s">
        <v>423</v>
      </c>
      <c r="B16" s="801">
        <v>4863</v>
      </c>
      <c r="C16" s="1720">
        <f>SUM('Revenues 9-14'!C241:K241)</f>
        <v>0</v>
      </c>
      <c r="D16" s="437"/>
      <c r="E16" s="437"/>
      <c r="F16" s="437"/>
      <c r="G16" s="437"/>
      <c r="H16" s="437"/>
      <c r="I16" s="437"/>
      <c r="J16" s="437"/>
      <c r="K16" s="508"/>
      <c r="L16" s="750">
        <f t="shared" si="0"/>
        <v>0</v>
      </c>
      <c r="M16" s="1129"/>
      <c r="N16" s="1129"/>
      <c r="O16" s="156"/>
      <c r="P16" s="156"/>
    </row>
    <row r="17" spans="1:16" x14ac:dyDescent="0.2">
      <c r="A17" s="806" t="s">
        <v>677</v>
      </c>
      <c r="B17" s="801">
        <v>4864</v>
      </c>
      <c r="C17" s="1720">
        <f>SUM('Revenues 9-14'!C242:K242)</f>
        <v>0</v>
      </c>
      <c r="D17" s="437"/>
      <c r="E17" s="437"/>
      <c r="F17" s="437"/>
      <c r="G17" s="437"/>
      <c r="H17" s="437"/>
      <c r="I17" s="437"/>
      <c r="J17" s="437"/>
      <c r="K17" s="508"/>
      <c r="L17" s="750">
        <f t="shared" si="0"/>
        <v>0</v>
      </c>
      <c r="M17" s="1129"/>
      <c r="N17" s="1129"/>
      <c r="O17" s="156"/>
      <c r="P17" s="156"/>
    </row>
    <row r="18" spans="1:16" x14ac:dyDescent="0.2">
      <c r="A18" s="806" t="s">
        <v>678</v>
      </c>
      <c r="B18" s="801">
        <v>4865</v>
      </c>
      <c r="C18" s="1720">
        <f>SUM('Revenues 9-14'!C243:K243)</f>
        <v>0</v>
      </c>
      <c r="D18" s="437"/>
      <c r="E18" s="437"/>
      <c r="F18" s="437"/>
      <c r="G18" s="437"/>
      <c r="H18" s="437"/>
      <c r="I18" s="437"/>
      <c r="J18" s="437"/>
      <c r="K18" s="508"/>
      <c r="L18" s="750">
        <f t="shared" si="0"/>
        <v>0</v>
      </c>
      <c r="M18" s="1129"/>
      <c r="N18" s="1129"/>
      <c r="O18" s="156"/>
      <c r="P18" s="156"/>
    </row>
    <row r="19" spans="1:16" x14ac:dyDescent="0.2">
      <c r="A19" s="806" t="s">
        <v>679</v>
      </c>
      <c r="B19" s="801">
        <v>4866</v>
      </c>
      <c r="C19" s="1720">
        <f>SUM('Revenues 9-14'!C244:K244)</f>
        <v>0</v>
      </c>
      <c r="D19" s="437"/>
      <c r="E19" s="437"/>
      <c r="F19" s="437"/>
      <c r="G19" s="437"/>
      <c r="H19" s="437"/>
      <c r="I19" s="437"/>
      <c r="J19" s="437"/>
      <c r="K19" s="508"/>
      <c r="L19" s="750">
        <f t="shared" si="0"/>
        <v>0</v>
      </c>
      <c r="M19" s="1129"/>
      <c r="N19" s="1129"/>
      <c r="O19" s="156"/>
      <c r="P19" s="156"/>
    </row>
    <row r="20" spans="1:16" x14ac:dyDescent="0.2">
      <c r="A20" s="806" t="s">
        <v>804</v>
      </c>
      <c r="B20" s="801">
        <v>4867</v>
      </c>
      <c r="C20" s="1720">
        <f>SUM('Revenues 9-14'!C245:K245)</f>
        <v>0</v>
      </c>
      <c r="D20" s="437"/>
      <c r="E20" s="437"/>
      <c r="F20" s="437"/>
      <c r="G20" s="437"/>
      <c r="H20" s="437"/>
      <c r="I20" s="437"/>
      <c r="J20" s="437"/>
      <c r="K20" s="508"/>
      <c r="L20" s="750">
        <f t="shared" si="0"/>
        <v>0</v>
      </c>
      <c r="M20" s="1129"/>
      <c r="N20" s="1129"/>
      <c r="O20" s="156"/>
      <c r="P20" s="156"/>
    </row>
    <row r="21" spans="1:16" x14ac:dyDescent="0.2">
      <c r="A21" s="806" t="s">
        <v>805</v>
      </c>
      <c r="B21" s="801">
        <v>4868</v>
      </c>
      <c r="C21" s="1720">
        <f>SUM('Revenues 9-14'!C246:K246)</f>
        <v>0</v>
      </c>
      <c r="D21" s="437"/>
      <c r="E21" s="437"/>
      <c r="F21" s="437"/>
      <c r="G21" s="437"/>
      <c r="H21" s="437"/>
      <c r="I21" s="437"/>
      <c r="J21" s="437"/>
      <c r="K21" s="508"/>
      <c r="L21" s="1720">
        <f t="shared" si="0"/>
        <v>0</v>
      </c>
      <c r="M21" s="1129"/>
      <c r="N21" s="1129"/>
      <c r="O21" s="156"/>
      <c r="P21" s="156"/>
    </row>
    <row r="22" spans="1:16" x14ac:dyDescent="0.2">
      <c r="A22" s="806" t="s">
        <v>870</v>
      </c>
      <c r="B22" s="802">
        <v>4869</v>
      </c>
      <c r="C22" s="1720">
        <f>SUM('Revenues 9-14'!C247:K247)</f>
        <v>0</v>
      </c>
      <c r="D22" s="437"/>
      <c r="E22" s="437"/>
      <c r="F22" s="437"/>
      <c r="G22" s="437"/>
      <c r="H22" s="437"/>
      <c r="I22" s="437"/>
      <c r="J22" s="437"/>
      <c r="K22" s="508"/>
      <c r="L22" s="750">
        <f t="shared" si="0"/>
        <v>0</v>
      </c>
      <c r="M22" s="1129"/>
      <c r="N22" s="1129"/>
      <c r="O22" s="156"/>
      <c r="P22" s="156"/>
    </row>
    <row r="23" spans="1:16" x14ac:dyDescent="0.2">
      <c r="A23" s="1139" t="s">
        <v>1344</v>
      </c>
      <c r="B23" s="801">
        <v>4870</v>
      </c>
      <c r="C23" s="1720">
        <f>SUM('Revenues 9-14'!C248:K248)</f>
        <v>0</v>
      </c>
      <c r="D23" s="437"/>
      <c r="E23" s="437"/>
      <c r="F23" s="437"/>
      <c r="G23" s="437"/>
      <c r="H23" s="437"/>
      <c r="I23" s="437"/>
      <c r="J23" s="437"/>
      <c r="K23" s="508"/>
      <c r="L23" s="750">
        <f t="shared" si="0"/>
        <v>0</v>
      </c>
      <c r="M23" s="1129"/>
      <c r="N23" s="1129"/>
      <c r="O23" s="156"/>
      <c r="P23" s="156"/>
    </row>
    <row r="24" spans="1:16" x14ac:dyDescent="0.2">
      <c r="A24" s="806" t="s">
        <v>553</v>
      </c>
      <c r="B24" s="801">
        <v>4871</v>
      </c>
      <c r="C24" s="1720">
        <f>SUM('Revenues 9-14'!C249:K249)</f>
        <v>0</v>
      </c>
      <c r="D24" s="437"/>
      <c r="E24" s="437"/>
      <c r="F24" s="437"/>
      <c r="G24" s="437"/>
      <c r="H24" s="437"/>
      <c r="I24" s="437"/>
      <c r="J24" s="437"/>
      <c r="K24" s="508"/>
      <c r="L24" s="750">
        <f t="shared" si="0"/>
        <v>0</v>
      </c>
      <c r="M24" s="1129"/>
      <c r="N24" s="1129"/>
      <c r="O24" s="156"/>
      <c r="P24" s="156"/>
    </row>
    <row r="25" spans="1:16" x14ac:dyDescent="0.2">
      <c r="A25" s="806" t="s">
        <v>554</v>
      </c>
      <c r="B25" s="801">
        <v>4872</v>
      </c>
      <c r="C25" s="1720">
        <f>SUM('Revenues 9-14'!C250:K250)</f>
        <v>0</v>
      </c>
      <c r="D25" s="437"/>
      <c r="E25" s="437"/>
      <c r="F25" s="437"/>
      <c r="G25" s="437"/>
      <c r="H25" s="437"/>
      <c r="I25" s="437"/>
      <c r="J25" s="437"/>
      <c r="K25" s="508"/>
      <c r="L25" s="750">
        <f t="shared" si="0"/>
        <v>0</v>
      </c>
      <c r="M25" s="1129"/>
      <c r="N25" s="1129"/>
      <c r="O25" s="156"/>
      <c r="P25" s="156"/>
    </row>
    <row r="26" spans="1:16" x14ac:dyDescent="0.2">
      <c r="A26" s="806" t="s">
        <v>555</v>
      </c>
      <c r="B26" s="801">
        <v>4873</v>
      </c>
      <c r="C26" s="1720">
        <f>SUM('Revenues 9-14'!C251:K251)</f>
        <v>0</v>
      </c>
      <c r="D26" s="437"/>
      <c r="E26" s="437"/>
      <c r="F26" s="437"/>
      <c r="G26" s="437"/>
      <c r="H26" s="437"/>
      <c r="I26" s="437"/>
      <c r="J26" s="437"/>
      <c r="K26" s="508"/>
      <c r="L26" s="750">
        <f t="shared" si="0"/>
        <v>0</v>
      </c>
      <c r="M26" s="1129"/>
      <c r="N26" s="1129"/>
      <c r="O26" s="156"/>
      <c r="P26" s="156"/>
    </row>
    <row r="27" spans="1:16" x14ac:dyDescent="0.2">
      <c r="A27" s="806" t="s">
        <v>556</v>
      </c>
      <c r="B27" s="801">
        <v>4874</v>
      </c>
      <c r="C27" s="1720">
        <f>SUM('Revenues 9-14'!C252:K252)</f>
        <v>0</v>
      </c>
      <c r="D27" s="437"/>
      <c r="E27" s="437"/>
      <c r="F27" s="437"/>
      <c r="G27" s="437"/>
      <c r="H27" s="437"/>
      <c r="I27" s="437"/>
      <c r="J27" s="437"/>
      <c r="K27" s="508"/>
      <c r="L27" s="750">
        <f t="shared" si="0"/>
        <v>0</v>
      </c>
      <c r="M27" s="1129"/>
      <c r="N27" s="1129"/>
      <c r="O27" s="156"/>
      <c r="P27" s="156"/>
    </row>
    <row r="28" spans="1:16" x14ac:dyDescent="0.2">
      <c r="A28" s="806" t="s">
        <v>551</v>
      </c>
      <c r="B28" s="801">
        <v>4875</v>
      </c>
      <c r="C28" s="1720">
        <f>SUM('Revenues 9-14'!C253:K253)</f>
        <v>0</v>
      </c>
      <c r="D28" s="437"/>
      <c r="E28" s="437"/>
      <c r="F28" s="437"/>
      <c r="G28" s="437"/>
      <c r="H28" s="437"/>
      <c r="I28" s="437"/>
      <c r="J28" s="437"/>
      <c r="K28" s="508"/>
      <c r="L28" s="750">
        <f t="shared" si="0"/>
        <v>0</v>
      </c>
      <c r="M28" s="1129"/>
      <c r="N28" s="1129"/>
      <c r="O28" s="156"/>
      <c r="P28" s="156"/>
    </row>
    <row r="29" spans="1:16" x14ac:dyDescent="0.2">
      <c r="A29" s="806" t="s">
        <v>557</v>
      </c>
      <c r="B29" s="801">
        <v>4876</v>
      </c>
      <c r="C29" s="1720">
        <f>SUM('Revenues 9-14'!C254:K254)</f>
        <v>0</v>
      </c>
      <c r="D29" s="437"/>
      <c r="E29" s="437"/>
      <c r="F29" s="437"/>
      <c r="G29" s="437"/>
      <c r="H29" s="437"/>
      <c r="I29" s="437"/>
      <c r="J29" s="437"/>
      <c r="K29" s="508"/>
      <c r="L29" s="750">
        <f t="shared" si="0"/>
        <v>0</v>
      </c>
      <c r="M29" s="1129"/>
      <c r="N29" s="1129"/>
      <c r="O29" s="156"/>
      <c r="P29" s="156"/>
    </row>
    <row r="30" spans="1:16" x14ac:dyDescent="0.2">
      <c r="A30" s="806" t="s">
        <v>558</v>
      </c>
      <c r="B30" s="801">
        <v>4877</v>
      </c>
      <c r="C30" s="1720">
        <f>SUM('Revenues 9-14'!C255:K255)</f>
        <v>0</v>
      </c>
      <c r="D30" s="437"/>
      <c r="E30" s="437"/>
      <c r="F30" s="437"/>
      <c r="G30" s="437"/>
      <c r="H30" s="437"/>
      <c r="I30" s="437"/>
      <c r="J30" s="437"/>
      <c r="K30" s="508"/>
      <c r="L30" s="750">
        <f t="shared" si="0"/>
        <v>0</v>
      </c>
      <c r="M30" s="1129"/>
      <c r="N30" s="1129"/>
      <c r="O30" s="156"/>
      <c r="P30" s="156"/>
    </row>
    <row r="31" spans="1:16" x14ac:dyDescent="0.2">
      <c r="A31" s="806" t="s">
        <v>559</v>
      </c>
      <c r="B31" s="801">
        <v>4878</v>
      </c>
      <c r="C31" s="1720">
        <f>SUM('Revenues 9-14'!C256:K256)</f>
        <v>0</v>
      </c>
      <c r="D31" s="437"/>
      <c r="E31" s="437"/>
      <c r="F31" s="437"/>
      <c r="G31" s="437"/>
      <c r="H31" s="437"/>
      <c r="I31" s="437"/>
      <c r="J31" s="437"/>
      <c r="K31" s="508"/>
      <c r="L31" s="750">
        <f t="shared" si="0"/>
        <v>0</v>
      </c>
      <c r="M31" s="1129"/>
      <c r="N31" s="1129"/>
      <c r="O31" s="156"/>
      <c r="P31" s="156"/>
    </row>
    <row r="32" spans="1:16" x14ac:dyDescent="0.2">
      <c r="A32" s="806" t="s">
        <v>560</v>
      </c>
      <c r="B32" s="801">
        <v>4879</v>
      </c>
      <c r="C32" s="1720">
        <f>SUM('Revenues 9-14'!C257:K257)</f>
        <v>0</v>
      </c>
      <c r="D32" s="437"/>
      <c r="E32" s="437"/>
      <c r="F32" s="437"/>
      <c r="G32" s="437"/>
      <c r="H32" s="437"/>
      <c r="I32" s="437"/>
      <c r="J32" s="437"/>
      <c r="K32" s="508"/>
      <c r="L32" s="750">
        <f t="shared" si="0"/>
        <v>0</v>
      </c>
      <c r="M32" s="1129"/>
      <c r="N32" s="1129"/>
      <c r="O32" s="156"/>
      <c r="P32" s="156"/>
    </row>
    <row r="33" spans="1:16" x14ac:dyDescent="0.2">
      <c r="A33" s="806" t="s">
        <v>561</v>
      </c>
      <c r="B33" s="801">
        <v>4880</v>
      </c>
      <c r="C33" s="1720">
        <f>SUM('Revenues 9-14'!C258:K258)</f>
        <v>0</v>
      </c>
      <c r="D33" s="692"/>
      <c r="E33" s="692"/>
      <c r="F33" s="692"/>
      <c r="G33" s="692"/>
      <c r="H33" s="692"/>
      <c r="I33" s="692"/>
      <c r="J33" s="692"/>
      <c r="K33" s="508"/>
      <c r="L33" s="750">
        <f t="shared" si="0"/>
        <v>0</v>
      </c>
      <c r="M33" s="1130"/>
      <c r="N33" s="1130"/>
      <c r="O33" s="156"/>
      <c r="P33" s="156"/>
    </row>
    <row r="34" spans="1:16" ht="13.5" thickBot="1" x14ac:dyDescent="0.25">
      <c r="A34" s="2029" t="s">
        <v>437</v>
      </c>
      <c r="B34" s="803"/>
      <c r="C34" s="694">
        <f>SUM(C5:C33)</f>
        <v>0</v>
      </c>
      <c r="D34" s="694">
        <f>SUM(D5:D33)</f>
        <v>0</v>
      </c>
      <c r="E34" s="694">
        <f t="shared" ref="E34:J34" si="1">SUM(E5:E33)</f>
        <v>0</v>
      </c>
      <c r="F34" s="694">
        <f t="shared" si="1"/>
        <v>0</v>
      </c>
      <c r="G34" s="694">
        <f t="shared" si="1"/>
        <v>0</v>
      </c>
      <c r="H34" s="694">
        <f t="shared" si="1"/>
        <v>0</v>
      </c>
      <c r="I34" s="694">
        <f t="shared" si="1"/>
        <v>0</v>
      </c>
      <c r="J34" s="694">
        <f t="shared" si="1"/>
        <v>0</v>
      </c>
      <c r="K34" s="508"/>
      <c r="L34" s="694">
        <f>SUM(L5:L33)</f>
        <v>0</v>
      </c>
      <c r="M34" s="694">
        <f>SUM(M5:M32)</f>
        <v>0</v>
      </c>
      <c r="N34" s="694">
        <f>SUM(N5:N32)</f>
        <v>0</v>
      </c>
      <c r="O34" s="156"/>
      <c r="P34" s="156"/>
    </row>
    <row r="35" spans="1:16" ht="14.25" thickTop="1" thickBot="1" x14ac:dyDescent="0.25">
      <c r="A35" s="2029" t="s">
        <v>1933</v>
      </c>
      <c r="B35" s="804"/>
      <c r="C35" s="1041">
        <f>SUM(C4+C34)-L34</f>
        <v>0</v>
      </c>
      <c r="D35" s="515"/>
      <c r="E35" s="515"/>
      <c r="F35" s="515"/>
      <c r="G35" s="515"/>
      <c r="H35" s="515"/>
      <c r="I35" s="515"/>
      <c r="J35" s="515"/>
      <c r="K35" s="515"/>
      <c r="L35" s="515"/>
      <c r="M35" s="1042"/>
      <c r="N35" s="515"/>
      <c r="O35" s="156"/>
      <c r="P35" s="156"/>
    </row>
    <row r="36" spans="1:16" ht="12" customHeight="1" thickTop="1" x14ac:dyDescent="0.25">
      <c r="C36" s="682"/>
      <c r="D36" s="685"/>
      <c r="E36" s="685"/>
      <c r="F36" s="685"/>
      <c r="G36" s="685"/>
      <c r="H36" s="685"/>
      <c r="I36" s="685"/>
      <c r="J36" s="154"/>
      <c r="K36" s="154"/>
      <c r="L36" s="685"/>
      <c r="M36" s="683"/>
      <c r="N36" s="684"/>
      <c r="O36" s="156"/>
      <c r="P36" s="156"/>
    </row>
    <row r="37" spans="1:16" x14ac:dyDescent="0.2">
      <c r="A37" s="1048">
        <v>1</v>
      </c>
      <c r="B37" s="1646" t="s">
        <v>1746</v>
      </c>
      <c r="C37" s="79"/>
      <c r="D37" s="79"/>
      <c r="E37" s="79"/>
      <c r="F37" s="79"/>
      <c r="G37" s="79"/>
      <c r="H37" s="79"/>
      <c r="I37" s="79"/>
    </row>
    <row r="38" spans="1:16" ht="12" customHeight="1" x14ac:dyDescent="0.2">
      <c r="B38" s="1031" t="s">
        <v>215</v>
      </c>
    </row>
    <row r="39" spans="1:16" ht="12" customHeight="1" x14ac:dyDescent="0.2">
      <c r="B39" s="1237"/>
      <c r="C39" s="1030" t="s">
        <v>992</v>
      </c>
    </row>
    <row r="40" spans="1:16" ht="12" customHeight="1" x14ac:dyDescent="0.2">
      <c r="B40" s="1032"/>
      <c r="C40" s="1030" t="s">
        <v>1271</v>
      </c>
    </row>
    <row r="41" spans="1:16" ht="12" customHeight="1" x14ac:dyDescent="0.2">
      <c r="B41" s="1032"/>
      <c r="C41" s="1030" t="s">
        <v>1272</v>
      </c>
    </row>
    <row r="42" spans="1:16" ht="12" customHeight="1" x14ac:dyDescent="0.2">
      <c r="B42" s="1032"/>
      <c r="C42" s="1030" t="s">
        <v>207</v>
      </c>
    </row>
    <row r="43" spans="1:16" ht="12" customHeight="1" x14ac:dyDescent="0.2">
      <c r="B43" s="1032"/>
      <c r="C43" s="1030" t="s">
        <v>1273</v>
      </c>
    </row>
    <row r="44" spans="1:16" ht="12" customHeight="1" x14ac:dyDescent="0.2">
      <c r="C44" s="1030" t="s">
        <v>212</v>
      </c>
    </row>
    <row r="45" spans="1:16" ht="12" customHeight="1" x14ac:dyDescent="0.2">
      <c r="B45" s="1032"/>
      <c r="C45" s="1030" t="s">
        <v>1274</v>
      </c>
    </row>
    <row r="46" spans="1:16" ht="12" customHeight="1" x14ac:dyDescent="0.2">
      <c r="B46" s="1034"/>
      <c r="C46" s="1030"/>
    </row>
    <row r="47" spans="1:16" x14ac:dyDescent="0.2">
      <c r="A47" s="1047">
        <v>2</v>
      </c>
      <c r="B47" s="1711" t="s">
        <v>1269</v>
      </c>
      <c r="C47" s="34"/>
      <c r="D47" s="1712"/>
      <c r="E47" s="1712"/>
      <c r="F47" s="1712"/>
      <c r="H47" s="1046"/>
    </row>
    <row r="48" spans="1:16" x14ac:dyDescent="0.2">
      <c r="A48" s="34"/>
      <c r="B48" s="1713" t="s">
        <v>1268</v>
      </c>
      <c r="C48" s="1711"/>
      <c r="D48" s="1712"/>
      <c r="E48" s="1712"/>
      <c r="F48" s="1712"/>
      <c r="G48" s="1238"/>
      <c r="H48" s="1035"/>
    </row>
    <row r="49" spans="1:13" x14ac:dyDescent="0.2">
      <c r="B49" s="1033"/>
      <c r="C49" s="58"/>
      <c r="D49" s="55"/>
    </row>
    <row r="50" spans="1:13" x14ac:dyDescent="0.2">
      <c r="B50" s="2266"/>
      <c r="C50" s="2267"/>
      <c r="D50" s="2267"/>
      <c r="E50" s="2267"/>
      <c r="F50" s="2267"/>
      <c r="G50" s="2267"/>
      <c r="H50" s="2267"/>
      <c r="I50" s="2267"/>
      <c r="J50" s="2268"/>
      <c r="K50" s="2268"/>
      <c r="L50" s="2268"/>
      <c r="M50" s="2269"/>
    </row>
    <row r="51" spans="1:13" x14ac:dyDescent="0.2">
      <c r="B51" s="2270"/>
      <c r="C51" s="2271"/>
      <c r="D51" s="2271"/>
      <c r="E51" s="2271"/>
      <c r="F51" s="2271"/>
      <c r="G51" s="2271"/>
      <c r="H51" s="2271"/>
      <c r="I51" s="2271"/>
      <c r="J51" s="2272"/>
      <c r="K51" s="2272"/>
      <c r="L51" s="2272"/>
      <c r="M51" s="2273"/>
    </row>
    <row r="52" spans="1:13" x14ac:dyDescent="0.2">
      <c r="B52" s="2270"/>
      <c r="C52" s="2271"/>
      <c r="D52" s="2271"/>
      <c r="E52" s="2271"/>
      <c r="F52" s="2271"/>
      <c r="G52" s="2271"/>
      <c r="H52" s="2271"/>
      <c r="I52" s="2271"/>
      <c r="J52" s="2272"/>
      <c r="K52" s="2272"/>
      <c r="L52" s="2272"/>
      <c r="M52" s="2273"/>
    </row>
    <row r="53" spans="1:13" x14ac:dyDescent="0.2">
      <c r="B53" s="2270"/>
      <c r="C53" s="2271"/>
      <c r="D53" s="2271"/>
      <c r="E53" s="2271"/>
      <c r="F53" s="2271"/>
      <c r="G53" s="2271"/>
      <c r="H53" s="2271"/>
      <c r="I53" s="2271"/>
      <c r="J53" s="2272"/>
      <c r="K53" s="2272"/>
      <c r="L53" s="2272"/>
      <c r="M53" s="2273"/>
    </row>
    <row r="54" spans="1:13" x14ac:dyDescent="0.2">
      <c r="B54" s="2270"/>
      <c r="C54" s="2271"/>
      <c r="D54" s="2271"/>
      <c r="E54" s="2271"/>
      <c r="F54" s="2271"/>
      <c r="G54" s="2271"/>
      <c r="H54" s="2271"/>
      <c r="I54" s="2271"/>
      <c r="J54" s="2272"/>
      <c r="K54" s="2272"/>
      <c r="L54" s="2272"/>
      <c r="M54" s="2273"/>
    </row>
    <row r="55" spans="1:13" ht="21.75" customHeight="1" x14ac:dyDescent="0.2">
      <c r="B55" s="2274"/>
      <c r="C55" s="2275"/>
      <c r="D55" s="2275"/>
      <c r="E55" s="2275"/>
      <c r="F55" s="2275"/>
      <c r="G55" s="2275"/>
      <c r="H55" s="2275"/>
      <c r="I55" s="2275"/>
      <c r="J55" s="2275"/>
      <c r="K55" s="2275"/>
      <c r="L55" s="2275"/>
      <c r="M55" s="2276"/>
    </row>
    <row r="56" spans="1:13" x14ac:dyDescent="0.2">
      <c r="A56" s="55" t="s">
        <v>213</v>
      </c>
    </row>
  </sheetData>
  <sheetProtection password="D6BB" sheet="1" objects="1" scenarios="1"/>
  <mergeCells count="4">
    <mergeCell ref="D1:L1"/>
    <mergeCell ref="M1:N1"/>
    <mergeCell ref="A1:B2"/>
    <mergeCell ref="B50:M55"/>
  </mergeCells>
  <phoneticPr fontId="8" type="noConversion"/>
  <dataValidations count="1">
    <dataValidation type="whole" allowBlank="1" showInputMessage="1" showErrorMessage="1" error="Please enter a whole number.  Decimals not allowed." sqref="D5:J33">
      <formula1>-9999999999</formula1>
      <formula2>999999999999</formula2>
    </dataValidation>
  </dataValidations>
  <printOptions headings="1"/>
  <pageMargins left="0.42" right="0" top="0.8" bottom="0.35" header="0.18" footer="0.16"/>
  <pageSetup scale="70" firstPageNumber="23" orientation="landscape" useFirstPageNumber="1" horizontalDpi="1200" verticalDpi="1200" r:id="rId1"/>
  <headerFooter alignWithMargins="0">
    <oddHeader>&amp;L&amp;8Page &amp;P&amp;C
&amp;"Arial,Bold"&amp;9FEDERAL STIMULUS - AMERICAN RECOVERY AND REINVESTMENT ACT  (ARRA) of 2009&amp;"Arial,Regular"&amp;10
(Detailed Schedule of Receipts and Disbursements)&amp;R&amp;8Page &amp;P</oddHeader>
    <oddFooter>&amp;L&amp;8Print Date:  &amp;F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36"/>
  <sheetViews>
    <sheetView showGridLines="0" defaultGridColor="0" colorId="8" zoomScale="110" zoomScaleNormal="110" workbookViewId="0">
      <selection activeCell="C14" sqref="C14"/>
    </sheetView>
  </sheetViews>
  <sheetFormatPr defaultRowHeight="12.75" x14ac:dyDescent="0.2"/>
  <cols>
    <col min="1" max="1" width="41.42578125" style="22" customWidth="1"/>
    <col min="2" max="3" width="16.7109375" style="20" customWidth="1"/>
    <col min="4" max="5" width="16.7109375" style="21" customWidth="1"/>
    <col min="6" max="6" width="16.7109375" customWidth="1"/>
    <col min="7" max="7" width="4.28515625" customWidth="1"/>
    <col min="8" max="8" width="33.28515625" customWidth="1"/>
  </cols>
  <sheetData>
    <row r="1" spans="1:6" ht="33.75" customHeight="1" x14ac:dyDescent="0.2">
      <c r="A1" s="837" t="s">
        <v>111</v>
      </c>
    </row>
    <row r="2" spans="1:6" ht="45" x14ac:dyDescent="0.2">
      <c r="A2" s="2277" t="s">
        <v>1969</v>
      </c>
      <c r="B2" s="836" t="s">
        <v>1935</v>
      </c>
      <c r="C2" s="1085" t="s">
        <v>1936</v>
      </c>
      <c r="D2" s="1085" t="s">
        <v>1937</v>
      </c>
      <c r="E2" s="1085" t="s">
        <v>1938</v>
      </c>
      <c r="F2" s="1085" t="s">
        <v>1939</v>
      </c>
    </row>
    <row r="3" spans="1:6" ht="12" customHeight="1" x14ac:dyDescent="0.2">
      <c r="A3" s="2278"/>
      <c r="B3" s="548"/>
      <c r="C3" s="834"/>
      <c r="D3" s="835" t="s">
        <v>295</v>
      </c>
      <c r="E3" s="834"/>
      <c r="F3" s="835" t="s">
        <v>296</v>
      </c>
    </row>
    <row r="4" spans="1:6" ht="13.7" customHeight="1" x14ac:dyDescent="0.2">
      <c r="A4" s="546" t="s">
        <v>1375</v>
      </c>
      <c r="B4" s="561">
        <f>'Revenues 9-14'!C5</f>
        <v>9049299</v>
      </c>
      <c r="C4" s="513">
        <v>4771038</v>
      </c>
      <c r="D4" s="562">
        <f>B4-C4</f>
        <v>4278261</v>
      </c>
      <c r="E4" s="513">
        <v>9263359</v>
      </c>
      <c r="F4" s="562">
        <f>E4-C4</f>
        <v>4492321</v>
      </c>
    </row>
    <row r="5" spans="1:6" ht="13.7" customHeight="1" x14ac:dyDescent="0.2">
      <c r="A5" s="546" t="s">
        <v>1038</v>
      </c>
      <c r="B5" s="561">
        <f>'Revenues 9-14'!D5</f>
        <v>1269643</v>
      </c>
      <c r="C5" s="513">
        <v>711389</v>
      </c>
      <c r="D5" s="562">
        <f t="shared" ref="D5:D18" si="0">B5-C5</f>
        <v>558254</v>
      </c>
      <c r="E5" s="513">
        <v>1381478</v>
      </c>
      <c r="F5" s="562">
        <f>E5-C5</f>
        <v>670089</v>
      </c>
    </row>
    <row r="6" spans="1:6" ht="13.7" customHeight="1" x14ac:dyDescent="0.2">
      <c r="A6" s="546" t="s">
        <v>480</v>
      </c>
      <c r="B6" s="561">
        <f>'Revenues 9-14'!E5</f>
        <v>644395</v>
      </c>
      <c r="C6" s="513">
        <v>313335</v>
      </c>
      <c r="D6" s="562">
        <f t="shared" si="0"/>
        <v>331060</v>
      </c>
      <c r="E6" s="513">
        <v>655896</v>
      </c>
      <c r="F6" s="562">
        <f t="shared" ref="F6:F18" si="1">E6-C6</f>
        <v>342561</v>
      </c>
    </row>
    <row r="7" spans="1:6" ht="13.7" customHeight="1" x14ac:dyDescent="0.2">
      <c r="A7" s="546" t="s">
        <v>162</v>
      </c>
      <c r="B7" s="561">
        <f>'Revenues 9-14'!F5</f>
        <v>121887</v>
      </c>
      <c r="C7" s="513">
        <v>56687</v>
      </c>
      <c r="D7" s="562">
        <f t="shared" si="0"/>
        <v>65200</v>
      </c>
      <c r="E7" s="513">
        <v>110129</v>
      </c>
      <c r="F7" s="562">
        <f t="shared" si="1"/>
        <v>53442</v>
      </c>
    </row>
    <row r="8" spans="1:6" ht="13.7" customHeight="1" x14ac:dyDescent="0.2">
      <c r="A8" s="546" t="s">
        <v>1405</v>
      </c>
      <c r="B8" s="561">
        <f>'Revenues 9-14'!G5</f>
        <v>188281</v>
      </c>
      <c r="C8" s="513">
        <v>81604</v>
      </c>
      <c r="D8" s="562">
        <f t="shared" si="0"/>
        <v>106677</v>
      </c>
      <c r="E8" s="513">
        <v>167890</v>
      </c>
      <c r="F8" s="562">
        <f t="shared" si="1"/>
        <v>86286</v>
      </c>
    </row>
    <row r="9" spans="1:6" ht="13.7" customHeight="1" x14ac:dyDescent="0.2">
      <c r="A9" s="546" t="s">
        <v>477</v>
      </c>
      <c r="B9" s="561">
        <f>'Revenues 9-14'!H5</f>
        <v>0</v>
      </c>
      <c r="C9" s="513"/>
      <c r="D9" s="562">
        <f t="shared" si="0"/>
        <v>0</v>
      </c>
      <c r="E9" s="513"/>
      <c r="F9" s="562">
        <f t="shared" si="1"/>
        <v>0</v>
      </c>
    </row>
    <row r="10" spans="1:6" ht="13.7" customHeight="1" x14ac:dyDescent="0.2">
      <c r="A10" s="546" t="s">
        <v>476</v>
      </c>
      <c r="B10" s="561">
        <f>'Revenues 9-14'!I5</f>
        <v>1451</v>
      </c>
      <c r="C10" s="513">
        <v>0</v>
      </c>
      <c r="D10" s="562">
        <f t="shared" si="0"/>
        <v>1451</v>
      </c>
      <c r="E10" s="513">
        <v>0</v>
      </c>
      <c r="F10" s="562">
        <f t="shared" si="1"/>
        <v>0</v>
      </c>
    </row>
    <row r="11" spans="1:6" x14ac:dyDescent="0.2">
      <c r="A11" s="546" t="s">
        <v>478</v>
      </c>
      <c r="B11" s="561">
        <f>'Revenues 9-14'!J5</f>
        <v>189876</v>
      </c>
      <c r="C11" s="513">
        <v>89702</v>
      </c>
      <c r="D11" s="562">
        <f t="shared" si="0"/>
        <v>100174</v>
      </c>
      <c r="E11" s="513">
        <v>173964</v>
      </c>
      <c r="F11" s="562">
        <f t="shared" si="1"/>
        <v>84262</v>
      </c>
    </row>
    <row r="12" spans="1:6" ht="13.7" customHeight="1" x14ac:dyDescent="0.2">
      <c r="A12" s="546" t="s">
        <v>164</v>
      </c>
      <c r="B12" s="561">
        <f>'Revenues 9-14'!K5</f>
        <v>0</v>
      </c>
      <c r="C12" s="513"/>
      <c r="D12" s="562">
        <f t="shared" si="0"/>
        <v>0</v>
      </c>
      <c r="E12" s="513"/>
      <c r="F12" s="562">
        <f t="shared" si="1"/>
        <v>0</v>
      </c>
    </row>
    <row r="13" spans="1:6" ht="13.7" customHeight="1" x14ac:dyDescent="0.2">
      <c r="A13" s="546" t="s">
        <v>1112</v>
      </c>
      <c r="B13" s="561">
        <f>SUM('Revenues 9-14'!C6:D6)</f>
        <v>0</v>
      </c>
      <c r="C13" s="513"/>
      <c r="D13" s="562">
        <f t="shared" si="0"/>
        <v>0</v>
      </c>
      <c r="E13" s="513"/>
      <c r="F13" s="562">
        <f t="shared" si="1"/>
        <v>0</v>
      </c>
    </row>
    <row r="14" spans="1:6" ht="13.7" customHeight="1" x14ac:dyDescent="0.2">
      <c r="A14" s="546" t="s">
        <v>479</v>
      </c>
      <c r="B14" s="561">
        <f>SUM('Revenues 9-14'!C7:D7,'Revenues 9-14'!F7:H7)</f>
        <v>181578</v>
      </c>
      <c r="C14" s="513">
        <v>97177</v>
      </c>
      <c r="D14" s="562">
        <f t="shared" si="0"/>
        <v>84401</v>
      </c>
      <c r="E14" s="513">
        <v>188096</v>
      </c>
      <c r="F14" s="562">
        <f t="shared" si="1"/>
        <v>90919</v>
      </c>
    </row>
    <row r="15" spans="1:6" ht="13.7" customHeight="1" x14ac:dyDescent="0.2">
      <c r="A15" s="546" t="s">
        <v>1379</v>
      </c>
      <c r="B15" s="561">
        <f>'Revenues 9-14'!E9</f>
        <v>0</v>
      </c>
      <c r="C15" s="513"/>
      <c r="D15" s="562">
        <f t="shared" si="0"/>
        <v>0</v>
      </c>
      <c r="E15" s="513"/>
      <c r="F15" s="562">
        <f t="shared" si="1"/>
        <v>0</v>
      </c>
    </row>
    <row r="16" spans="1:6" ht="13.7" customHeight="1" x14ac:dyDescent="0.2">
      <c r="A16" s="546" t="s">
        <v>1380</v>
      </c>
      <c r="B16" s="561">
        <f>'Revenues 9-14'!G8</f>
        <v>211149</v>
      </c>
      <c r="C16" s="513">
        <v>108390</v>
      </c>
      <c r="D16" s="562">
        <f t="shared" si="0"/>
        <v>102759</v>
      </c>
      <c r="E16" s="513">
        <v>222995</v>
      </c>
      <c r="F16" s="562">
        <f t="shared" si="1"/>
        <v>114605</v>
      </c>
    </row>
    <row r="17" spans="1:6" ht="13.7" customHeight="1" x14ac:dyDescent="0.2">
      <c r="A17" s="546" t="s">
        <v>1381</v>
      </c>
      <c r="B17" s="561">
        <f>'Revenues 9-14'!C10</f>
        <v>0</v>
      </c>
      <c r="C17" s="513"/>
      <c r="D17" s="562">
        <f t="shared" si="0"/>
        <v>0</v>
      </c>
      <c r="E17" s="513"/>
      <c r="F17" s="562">
        <f t="shared" si="1"/>
        <v>0</v>
      </c>
    </row>
    <row r="18" spans="1:6" ht="13.7" customHeight="1" x14ac:dyDescent="0.2">
      <c r="A18" s="546" t="s">
        <v>881</v>
      </c>
      <c r="B18" s="561">
        <f>SUM('Revenues 9-14'!C11:K11)</f>
        <v>0</v>
      </c>
      <c r="C18" s="513"/>
      <c r="D18" s="562">
        <f t="shared" si="0"/>
        <v>0</v>
      </c>
      <c r="E18" s="513"/>
      <c r="F18" s="562">
        <f t="shared" si="1"/>
        <v>0</v>
      </c>
    </row>
    <row r="19" spans="1:6" ht="13.7" customHeight="1" thickBot="1" x14ac:dyDescent="0.25">
      <c r="A19" s="547" t="s">
        <v>1382</v>
      </c>
      <c r="B19" s="563">
        <f>SUM(B4:B18)</f>
        <v>11857559</v>
      </c>
      <c r="C19" s="563">
        <f>SUM(C4:C18)</f>
        <v>6229322</v>
      </c>
      <c r="D19" s="563">
        <f>SUM(D4:D18)</f>
        <v>5628237</v>
      </c>
      <c r="E19" s="563">
        <f>SUM(E4:E18)</f>
        <v>12163807</v>
      </c>
      <c r="F19" s="563">
        <f>SUM(F4:F18)</f>
        <v>5934485</v>
      </c>
    </row>
    <row r="20" spans="1:6" ht="13.5" thickTop="1" x14ac:dyDescent="0.2">
      <c r="B20" s="21"/>
      <c r="F20" s="85"/>
    </row>
    <row r="21" spans="1:6" x14ac:dyDescent="0.2">
      <c r="A21" s="544" t="s">
        <v>600</v>
      </c>
      <c r="B21" s="87"/>
      <c r="F21" s="85"/>
    </row>
    <row r="22" spans="1:6" x14ac:dyDescent="0.2">
      <c r="A22" s="545" t="s">
        <v>732</v>
      </c>
      <c r="B22" s="86"/>
    </row>
    <row r="23" spans="1:6" ht="9.6" customHeight="1" x14ac:dyDescent="0.2">
      <c r="A23"/>
      <c r="B23"/>
      <c r="C23"/>
      <c r="D23"/>
      <c r="E23"/>
    </row>
    <row r="24" spans="1:6" x14ac:dyDescent="0.2">
      <c r="A24" s="171"/>
      <c r="D24"/>
      <c r="E24"/>
    </row>
    <row r="25" spans="1:6" x14ac:dyDescent="0.2">
      <c r="A25" s="171"/>
      <c r="D25"/>
      <c r="E25"/>
    </row>
    <row r="26" spans="1:6" x14ac:dyDescent="0.2">
      <c r="A26"/>
      <c r="B26"/>
      <c r="C26"/>
      <c r="D26"/>
      <c r="E26"/>
    </row>
    <row r="27" spans="1:6" x14ac:dyDescent="0.2">
      <c r="A27"/>
      <c r="B27"/>
      <c r="C27"/>
      <c r="D27"/>
      <c r="E27"/>
    </row>
    <row r="28" spans="1:6" x14ac:dyDescent="0.2">
      <c r="A28"/>
      <c r="B28"/>
      <c r="C28"/>
      <c r="D28"/>
      <c r="E28"/>
    </row>
    <row r="29" spans="1:6" x14ac:dyDescent="0.2">
      <c r="A29"/>
      <c r="B29"/>
      <c r="C29"/>
      <c r="D29"/>
      <c r="E29"/>
    </row>
    <row r="30" spans="1:6" x14ac:dyDescent="0.2">
      <c r="A30"/>
      <c r="B30"/>
      <c r="C30"/>
      <c r="D30"/>
      <c r="E30"/>
    </row>
    <row r="31" spans="1:6" x14ac:dyDescent="0.2">
      <c r="A31"/>
      <c r="B31"/>
      <c r="C31"/>
      <c r="D31"/>
      <c r="E31"/>
    </row>
    <row r="32" spans="1:6" x14ac:dyDescent="0.2">
      <c r="A32"/>
      <c r="B32"/>
      <c r="C32"/>
      <c r="D32"/>
      <c r="E32"/>
    </row>
    <row r="33" spans="1:5" ht="9.6" customHeight="1" x14ac:dyDescent="0.2">
      <c r="A33"/>
      <c r="B33"/>
      <c r="C33"/>
      <c r="D33"/>
      <c r="E33"/>
    </row>
    <row r="34" spans="1:5" ht="9.6" customHeight="1" x14ac:dyDescent="0.2">
      <c r="A34"/>
      <c r="B34"/>
      <c r="C34"/>
      <c r="D34"/>
      <c r="E34"/>
    </row>
    <row r="35" spans="1:5" ht="9.6" customHeight="1" x14ac:dyDescent="0.2">
      <c r="A35"/>
      <c r="B35"/>
      <c r="C35"/>
      <c r="D35"/>
      <c r="E35"/>
    </row>
    <row r="36" spans="1:5" x14ac:dyDescent="0.2">
      <c r="A36"/>
      <c r="B36"/>
      <c r="C36"/>
      <c r="D36"/>
      <c r="E36"/>
    </row>
  </sheetData>
  <sheetProtection password="D6BB" sheet="1" objects="1" scenarios="1"/>
  <mergeCells count="1">
    <mergeCell ref="A2:A3"/>
  </mergeCells>
  <phoneticPr fontId="8" type="noConversion"/>
  <printOptions headings="1" gridLinesSet="0"/>
  <pageMargins left="1.26" right="0.46" top="1.65" bottom="0.52" header="0.94" footer="0.17"/>
  <pageSetup scale="85" firstPageNumber="24" orientation="landscape" useFirstPageNumber="1" r:id="rId1"/>
  <headerFooter alignWithMargins="0">
    <oddHeader>&amp;L&amp;8Page &amp;P&amp;R&amp;8Page &amp;P</oddHeader>
    <oddFooter>&amp;L&amp;8Print Date: &amp;D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K59"/>
  <sheetViews>
    <sheetView showGridLines="0" defaultGridColor="0" topLeftCell="A22" colorId="8" zoomScale="110" zoomScaleNormal="110" workbookViewId="0">
      <selection activeCell="D39" sqref="D39"/>
    </sheetView>
  </sheetViews>
  <sheetFormatPr defaultColWidth="9.140625" defaultRowHeight="12.75" x14ac:dyDescent="0.2"/>
  <cols>
    <col min="1" max="1" width="40.7109375" style="53" customWidth="1"/>
    <col min="2" max="2" width="10.7109375" style="54" customWidth="1"/>
    <col min="3" max="5" width="14.7109375" style="54" customWidth="1"/>
    <col min="6" max="6" width="14.7109375" style="55" customWidth="1"/>
    <col min="7" max="10" width="13.7109375" style="55" customWidth="1"/>
    <col min="11" max="16384" width="9.140625" style="55"/>
  </cols>
  <sheetData>
    <row r="1" spans="1:7" ht="33.75" customHeight="1" x14ac:dyDescent="0.2">
      <c r="A1" s="2301" t="s">
        <v>733</v>
      </c>
      <c r="B1" s="2302"/>
      <c r="C1" s="838"/>
    </row>
    <row r="2" spans="1:7" ht="33.75" customHeight="1" x14ac:dyDescent="0.2">
      <c r="A2" s="2307" t="s">
        <v>1971</v>
      </c>
      <c r="B2" s="2308"/>
      <c r="C2" s="1627" t="s">
        <v>1940</v>
      </c>
      <c r="D2" s="1627" t="s">
        <v>1941</v>
      </c>
      <c r="E2" s="1627" t="s">
        <v>1942</v>
      </c>
      <c r="F2" s="1627" t="s">
        <v>1943</v>
      </c>
    </row>
    <row r="3" spans="1:7" ht="23.25" customHeight="1" x14ac:dyDescent="0.2">
      <c r="A3" s="2312" t="s">
        <v>1328</v>
      </c>
      <c r="B3" s="2313"/>
      <c r="C3" s="2303"/>
      <c r="D3" s="2304"/>
      <c r="E3" s="2304"/>
      <c r="F3" s="2305"/>
    </row>
    <row r="4" spans="1:7" ht="12.75" customHeight="1" thickBot="1" x14ac:dyDescent="0.25">
      <c r="A4" s="2292" t="s">
        <v>734</v>
      </c>
      <c r="B4" s="2309"/>
      <c r="C4" s="928"/>
      <c r="D4" s="928"/>
      <c r="E4" s="928"/>
      <c r="F4" s="1602">
        <f>SUM(C4+D4)-E4</f>
        <v>0</v>
      </c>
    </row>
    <row r="5" spans="1:7" ht="13.5" thickTop="1" x14ac:dyDescent="0.2">
      <c r="A5" s="2310" t="s">
        <v>1324</v>
      </c>
      <c r="B5" s="2295"/>
      <c r="C5" s="2287"/>
      <c r="D5" s="2288"/>
      <c r="E5" s="2288"/>
      <c r="F5" s="2289"/>
    </row>
    <row r="6" spans="1:7" ht="12.75" customHeight="1" thickBot="1" x14ac:dyDescent="0.25">
      <c r="A6" s="757" t="s">
        <v>67</v>
      </c>
      <c r="B6" s="756"/>
      <c r="C6" s="1603"/>
      <c r="D6" s="513"/>
      <c r="E6" s="1603"/>
      <c r="F6" s="1602">
        <f t="shared" ref="F6:F14" si="0">SUM(C6+D6)-E6</f>
        <v>0</v>
      </c>
    </row>
    <row r="7" spans="1:7" ht="12.75" customHeight="1" thickTop="1" thickBot="1" x14ac:dyDescent="0.25">
      <c r="A7" s="757" t="s">
        <v>7</v>
      </c>
      <c r="B7" s="756"/>
      <c r="C7" s="1603"/>
      <c r="D7" s="513"/>
      <c r="E7" s="1603"/>
      <c r="F7" s="1602">
        <f t="shared" si="0"/>
        <v>0</v>
      </c>
    </row>
    <row r="8" spans="1:7" ht="12.75" customHeight="1" thickTop="1" thickBot="1" x14ac:dyDescent="0.25">
      <c r="A8" s="757" t="s">
        <v>601</v>
      </c>
      <c r="B8" s="756"/>
      <c r="C8" s="1603"/>
      <c r="D8" s="513"/>
      <c r="E8" s="1603"/>
      <c r="F8" s="1602">
        <f t="shared" si="0"/>
        <v>0</v>
      </c>
    </row>
    <row r="9" spans="1:7" ht="12.75" customHeight="1" thickTop="1" thickBot="1" x14ac:dyDescent="0.25">
      <c r="A9" s="757" t="s">
        <v>602</v>
      </c>
      <c r="B9" s="756"/>
      <c r="C9" s="1603"/>
      <c r="D9" s="513"/>
      <c r="E9" s="1603"/>
      <c r="F9" s="1602">
        <f t="shared" si="0"/>
        <v>0</v>
      </c>
    </row>
    <row r="10" spans="1:7" ht="12.75" customHeight="1" thickTop="1" thickBot="1" x14ac:dyDescent="0.25">
      <c r="A10" s="757" t="s">
        <v>603</v>
      </c>
      <c r="B10" s="756"/>
      <c r="C10" s="1603"/>
      <c r="D10" s="513"/>
      <c r="E10" s="1603"/>
      <c r="F10" s="1602">
        <f t="shared" si="0"/>
        <v>0</v>
      </c>
    </row>
    <row r="11" spans="1:7" ht="12.75" customHeight="1" thickTop="1" thickBot="1" x14ac:dyDescent="0.25">
      <c r="A11" s="757" t="s">
        <v>386</v>
      </c>
      <c r="B11" s="756"/>
      <c r="C11" s="1603"/>
      <c r="D11" s="513"/>
      <c r="E11" s="1603"/>
      <c r="F11" s="1602">
        <f t="shared" si="0"/>
        <v>0</v>
      </c>
    </row>
    <row r="12" spans="1:7" ht="12.75" customHeight="1" thickTop="1" thickBot="1" x14ac:dyDescent="0.25">
      <c r="A12" s="757" t="s">
        <v>1378</v>
      </c>
      <c r="B12" s="756"/>
      <c r="C12" s="1603"/>
      <c r="D12" s="513"/>
      <c r="E12" s="1603"/>
      <c r="F12" s="1602">
        <f t="shared" si="0"/>
        <v>0</v>
      </c>
    </row>
    <row r="13" spans="1:7" ht="12.75" customHeight="1" thickTop="1" thickBot="1" x14ac:dyDescent="0.25">
      <c r="A13" s="757" t="s">
        <v>454</v>
      </c>
      <c r="B13" s="756"/>
      <c r="C13" s="1603"/>
      <c r="D13" s="513"/>
      <c r="E13" s="1603"/>
      <c r="F13" s="1602">
        <f t="shared" si="0"/>
        <v>0</v>
      </c>
    </row>
    <row r="14" spans="1:7" ht="12.75" customHeight="1" thickTop="1" thickBot="1" x14ac:dyDescent="0.25">
      <c r="A14" s="1791" t="s">
        <v>527</v>
      </c>
      <c r="B14" s="756"/>
      <c r="C14" s="1603"/>
      <c r="D14" s="513"/>
      <c r="E14" s="1603"/>
      <c r="F14" s="1602">
        <f t="shared" si="0"/>
        <v>0</v>
      </c>
    </row>
    <row r="15" spans="1:7" ht="14.25" thickTop="1" thickBot="1" x14ac:dyDescent="0.25">
      <c r="A15" s="2311" t="s">
        <v>735</v>
      </c>
      <c r="B15" s="2293"/>
      <c r="C15" s="1602">
        <f>SUM(C6:C14)</f>
        <v>0</v>
      </c>
      <c r="D15" s="1602">
        <f>SUM(D6:D14)</f>
        <v>0</v>
      </c>
      <c r="E15" s="1602">
        <f>SUM(E6:E14)</f>
        <v>0</v>
      </c>
      <c r="F15" s="1602">
        <f>SUM(F6:F14)</f>
        <v>0</v>
      </c>
      <c r="G15" s="686"/>
    </row>
    <row r="16" spans="1:7" s="56" customFormat="1" ht="13.5" thickTop="1" x14ac:dyDescent="0.2">
      <c r="A16" s="2306" t="s">
        <v>1325</v>
      </c>
      <c r="B16" s="2295"/>
      <c r="C16" s="2287"/>
      <c r="D16" s="2288"/>
      <c r="E16" s="2288"/>
      <c r="F16" s="2289"/>
    </row>
    <row r="17" spans="1:11" ht="12.75" customHeight="1" thickBot="1" x14ac:dyDescent="0.25">
      <c r="A17" s="2285" t="s">
        <v>67</v>
      </c>
      <c r="B17" s="2286"/>
      <c r="C17" s="1603"/>
      <c r="D17" s="513"/>
      <c r="E17" s="1603"/>
      <c r="F17" s="1602">
        <f>SUM(C17+D17)-E17</f>
        <v>0</v>
      </c>
    </row>
    <row r="18" spans="1:11" ht="12.75" customHeight="1" thickTop="1" thickBot="1" x14ac:dyDescent="0.25">
      <c r="A18" s="2285" t="s">
        <v>7</v>
      </c>
      <c r="B18" s="2286"/>
      <c r="C18" s="1603"/>
      <c r="D18" s="513"/>
      <c r="E18" s="1603"/>
      <c r="F18" s="1602">
        <f>SUM(C18+D18)-E18</f>
        <v>0</v>
      </c>
    </row>
    <row r="19" spans="1:11" ht="12.75" customHeight="1" thickTop="1" thickBot="1" x14ac:dyDescent="0.25">
      <c r="A19" s="2285" t="s">
        <v>454</v>
      </c>
      <c r="B19" s="2286"/>
      <c r="C19" s="1603"/>
      <c r="D19" s="513"/>
      <c r="E19" s="1603"/>
      <c r="F19" s="1602">
        <f>SUM(C19+D19)-E19</f>
        <v>0</v>
      </c>
    </row>
    <row r="20" spans="1:11" ht="12.75" customHeight="1" thickTop="1" thickBot="1" x14ac:dyDescent="0.25">
      <c r="A20" s="2290" t="s">
        <v>527</v>
      </c>
      <c r="B20" s="2291"/>
      <c r="C20" s="1603"/>
      <c r="D20" s="513"/>
      <c r="E20" s="1603"/>
      <c r="F20" s="1602">
        <f>SUM(C20+D20)-E20</f>
        <v>0</v>
      </c>
    </row>
    <row r="21" spans="1:11" ht="14.25" thickTop="1" thickBot="1" x14ac:dyDescent="0.25">
      <c r="A21" s="2292" t="s">
        <v>736</v>
      </c>
      <c r="B21" s="2293"/>
      <c r="C21" s="1602">
        <f>SUM(C17:C20)</f>
        <v>0</v>
      </c>
      <c r="D21" s="1602">
        <f>SUM(D17:D20)</f>
        <v>0</v>
      </c>
      <c r="E21" s="1602">
        <f>SUM(E17:E20)</f>
        <v>0</v>
      </c>
      <c r="F21" s="1602">
        <f>SUM(F17:F20)</f>
        <v>0</v>
      </c>
      <c r="G21" s="686"/>
    </row>
    <row r="22" spans="1:11" ht="13.5" thickTop="1" x14ac:dyDescent="0.2">
      <c r="A22" s="2294" t="s">
        <v>1326</v>
      </c>
      <c r="B22" s="2295"/>
      <c r="C22" s="2287"/>
      <c r="D22" s="2288"/>
      <c r="E22" s="2288"/>
      <c r="F22" s="2289"/>
    </row>
    <row r="23" spans="1:11" ht="23.25" customHeight="1" thickBot="1" x14ac:dyDescent="0.25">
      <c r="A23" s="2292" t="s">
        <v>737</v>
      </c>
      <c r="B23" s="2293"/>
      <c r="C23" s="928"/>
      <c r="D23" s="928"/>
      <c r="E23" s="928"/>
      <c r="F23" s="1602">
        <f>SUM(C23+D23)-E23</f>
        <v>0</v>
      </c>
      <c r="G23" s="686"/>
    </row>
    <row r="24" spans="1:11" ht="13.5" thickTop="1" x14ac:dyDescent="0.2">
      <c r="A24" s="2294" t="s">
        <v>1327</v>
      </c>
      <c r="B24" s="2295"/>
      <c r="C24" s="2287"/>
      <c r="D24" s="2288"/>
      <c r="E24" s="2288"/>
      <c r="F24" s="2289"/>
    </row>
    <row r="25" spans="1:11" ht="13.5" thickBot="1" x14ac:dyDescent="0.25">
      <c r="A25" s="2292" t="s">
        <v>738</v>
      </c>
      <c r="B25" s="2298"/>
      <c r="C25" s="928"/>
      <c r="D25" s="928"/>
      <c r="E25" s="928"/>
      <c r="F25" s="1602">
        <f>SUM(C25+D25)-E25</f>
        <v>0</v>
      </c>
      <c r="G25" s="686"/>
    </row>
    <row r="26" spans="1:11" ht="13.5" thickTop="1" x14ac:dyDescent="0.2">
      <c r="A26" s="2299" t="s">
        <v>762</v>
      </c>
      <c r="B26" s="2295"/>
      <c r="C26" s="1604"/>
      <c r="D26" s="1604"/>
      <c r="E26" s="1604"/>
      <c r="F26" s="1605"/>
    </row>
    <row r="27" spans="1:11" ht="13.5" thickBot="1" x14ac:dyDescent="0.25">
      <c r="A27" s="2292" t="s">
        <v>1260</v>
      </c>
      <c r="B27" s="2300"/>
      <c r="C27" s="513"/>
      <c r="D27" s="513"/>
      <c r="E27" s="513"/>
      <c r="F27" s="1602">
        <f>SUM(C27+D27)-E27</f>
        <v>0</v>
      </c>
      <c r="G27" s="686"/>
    </row>
    <row r="28" spans="1:11" ht="7.5" customHeight="1" thickTop="1" x14ac:dyDescent="0.2">
      <c r="A28" s="549"/>
    </row>
    <row r="29" spans="1:11" ht="23.25" customHeight="1" x14ac:dyDescent="0.2">
      <c r="A29" s="2296" t="s">
        <v>685</v>
      </c>
      <c r="B29" s="2297"/>
      <c r="C29" s="120"/>
      <c r="D29" s="120"/>
      <c r="E29" s="120"/>
      <c r="F29" s="120"/>
      <c r="G29" s="120"/>
      <c r="H29" s="120"/>
      <c r="I29" s="120"/>
      <c r="J29" s="120"/>
    </row>
    <row r="30" spans="1:11" ht="47.25" customHeight="1" x14ac:dyDescent="0.2">
      <c r="A30" s="758" t="s">
        <v>1261</v>
      </c>
      <c r="B30" s="130" t="s">
        <v>1338</v>
      </c>
      <c r="C30" s="130" t="s">
        <v>686</v>
      </c>
      <c r="D30" s="130" t="s">
        <v>1339</v>
      </c>
      <c r="E30" s="130" t="s">
        <v>2063</v>
      </c>
      <c r="F30" s="130" t="s">
        <v>1944</v>
      </c>
      <c r="G30" s="130" t="s">
        <v>1704</v>
      </c>
      <c r="H30" s="130" t="s">
        <v>1945</v>
      </c>
      <c r="I30" s="130" t="s">
        <v>2064</v>
      </c>
      <c r="J30" s="1251" t="s">
        <v>3</v>
      </c>
      <c r="K30" s="119"/>
    </row>
    <row r="31" spans="1:11" ht="12" customHeight="1" x14ac:dyDescent="0.2">
      <c r="A31" s="1105" t="s">
        <v>2110</v>
      </c>
      <c r="B31" s="659">
        <v>40634</v>
      </c>
      <c r="C31" s="1103">
        <v>4545000</v>
      </c>
      <c r="D31" s="1608">
        <v>3</v>
      </c>
      <c r="E31" s="1103">
        <v>2880000</v>
      </c>
      <c r="F31" s="1103"/>
      <c r="G31" s="1103"/>
      <c r="H31" s="1103">
        <v>535000</v>
      </c>
      <c r="I31" s="1104">
        <f>((E31+F31)-H31)+G31</f>
        <v>2345000</v>
      </c>
      <c r="J31" s="1103">
        <f>IF(I31=0," ",(I31/$I$49)*($I$49-'Assets-Liab 5-6'!$N$21))</f>
        <v>2091147</v>
      </c>
      <c r="K31" s="118"/>
    </row>
    <row r="32" spans="1:11" ht="12" customHeight="1" x14ac:dyDescent="0.2">
      <c r="A32" s="1105"/>
      <c r="B32" s="659"/>
      <c r="C32" s="1103"/>
      <c r="D32" s="1608"/>
      <c r="E32" s="1103"/>
      <c r="F32" s="1103"/>
      <c r="G32" s="1103"/>
      <c r="H32" s="1103"/>
      <c r="I32" s="1104">
        <f>((E32+F32)-H32)+G32</f>
        <v>0</v>
      </c>
      <c r="J32" s="1103"/>
      <c r="K32" s="118"/>
    </row>
    <row r="33" spans="1:11" ht="12" customHeight="1" x14ac:dyDescent="0.2">
      <c r="A33" s="1105"/>
      <c r="B33" s="659"/>
      <c r="C33" s="1103"/>
      <c r="D33" s="1608"/>
      <c r="E33" s="1103"/>
      <c r="F33" s="1103"/>
      <c r="G33" s="1103"/>
      <c r="H33" s="1103"/>
      <c r="I33" s="1104">
        <f t="shared" ref="I33:I48" si="1">((E33+F33)-H33)+G33</f>
        <v>0</v>
      </c>
      <c r="J33" s="1103"/>
      <c r="K33" s="118"/>
    </row>
    <row r="34" spans="1:11" ht="12" customHeight="1" x14ac:dyDescent="0.2">
      <c r="A34" s="1105"/>
      <c r="B34" s="659"/>
      <c r="C34" s="1103"/>
      <c r="D34" s="1608"/>
      <c r="E34" s="1103"/>
      <c r="F34" s="1103"/>
      <c r="G34" s="1103"/>
      <c r="H34" s="1103"/>
      <c r="I34" s="1104">
        <f t="shared" si="1"/>
        <v>0</v>
      </c>
      <c r="J34" s="1103"/>
      <c r="K34" s="117"/>
    </row>
    <row r="35" spans="1:11" ht="12" customHeight="1" x14ac:dyDescent="0.2">
      <c r="A35" s="1105"/>
      <c r="B35" s="659"/>
      <c r="C35" s="1106"/>
      <c r="D35" s="1608"/>
      <c r="E35" s="1106"/>
      <c r="F35" s="1106"/>
      <c r="G35" s="1106"/>
      <c r="H35" s="1106"/>
      <c r="I35" s="1104">
        <f t="shared" si="1"/>
        <v>0</v>
      </c>
      <c r="J35" s="1106"/>
      <c r="K35" s="117"/>
    </row>
    <row r="36" spans="1:11" ht="12" customHeight="1" x14ac:dyDescent="0.2">
      <c r="A36" s="1105"/>
      <c r="B36" s="659"/>
      <c r="C36" s="1103"/>
      <c r="D36" s="1608"/>
      <c r="E36" s="1103"/>
      <c r="F36" s="1103"/>
      <c r="G36" s="1103"/>
      <c r="H36" s="1103"/>
      <c r="I36" s="1104">
        <f t="shared" si="1"/>
        <v>0</v>
      </c>
      <c r="J36" s="1103"/>
      <c r="K36" s="122"/>
    </row>
    <row r="37" spans="1:11" ht="12" customHeight="1" x14ac:dyDescent="0.2">
      <c r="A37" s="1105"/>
      <c r="B37" s="659"/>
      <c r="C37" s="437"/>
      <c r="D37" s="1609"/>
      <c r="E37" s="437"/>
      <c r="F37" s="437"/>
      <c r="G37" s="437"/>
      <c r="H37" s="437"/>
      <c r="I37" s="1104">
        <f t="shared" si="1"/>
        <v>0</v>
      </c>
      <c r="J37" s="437"/>
      <c r="K37" s="117"/>
    </row>
    <row r="38" spans="1:11" ht="12" customHeight="1" x14ac:dyDescent="0.2">
      <c r="A38" s="1105"/>
      <c r="B38" s="659"/>
      <c r="C38" s="1103"/>
      <c r="D38" s="1606"/>
      <c r="E38" s="1107"/>
      <c r="F38" s="1107"/>
      <c r="G38" s="1107"/>
      <c r="H38" s="1107"/>
      <c r="I38" s="1104">
        <f t="shared" si="1"/>
        <v>0</v>
      </c>
      <c r="J38" s="1108" t="s">
        <v>303</v>
      </c>
      <c r="K38" s="131"/>
    </row>
    <row r="39" spans="1:11" ht="12" customHeight="1" x14ac:dyDescent="0.2">
      <c r="A39" s="1105"/>
      <c r="B39" s="659"/>
      <c r="C39" s="1103"/>
      <c r="D39" s="1606"/>
      <c r="E39" s="1107"/>
      <c r="F39" s="1107"/>
      <c r="G39" s="1107"/>
      <c r="H39" s="1107"/>
      <c r="I39" s="1104">
        <f t="shared" si="1"/>
        <v>0</v>
      </c>
      <c r="J39" s="1108"/>
      <c r="K39" s="131"/>
    </row>
    <row r="40" spans="1:11" ht="12" customHeight="1" x14ac:dyDescent="0.2">
      <c r="A40" s="1105"/>
      <c r="B40" s="659"/>
      <c r="C40" s="1103"/>
      <c r="D40" s="1606"/>
      <c r="E40" s="1107"/>
      <c r="F40" s="1107"/>
      <c r="G40" s="1107"/>
      <c r="H40" s="1107"/>
      <c r="I40" s="1104">
        <f t="shared" si="1"/>
        <v>0</v>
      </c>
      <c r="J40" s="1108"/>
      <c r="K40" s="131"/>
    </row>
    <row r="41" spans="1:11" ht="12" customHeight="1" x14ac:dyDescent="0.2">
      <c r="A41" s="1105"/>
      <c r="B41" s="659"/>
      <c r="C41" s="1103"/>
      <c r="D41" s="1606"/>
      <c r="E41" s="1107"/>
      <c r="F41" s="1107"/>
      <c r="G41" s="1107"/>
      <c r="H41" s="1107"/>
      <c r="I41" s="1104">
        <f t="shared" si="1"/>
        <v>0</v>
      </c>
      <c r="J41" s="1108"/>
      <c r="K41" s="131"/>
    </row>
    <row r="42" spans="1:11" ht="12" customHeight="1" x14ac:dyDescent="0.2">
      <c r="A42" s="1105"/>
      <c r="B42" s="659"/>
      <c r="C42" s="1103"/>
      <c r="D42" s="1606"/>
      <c r="E42" s="1107"/>
      <c r="F42" s="1107"/>
      <c r="G42" s="1107"/>
      <c r="H42" s="1107"/>
      <c r="I42" s="1104">
        <f t="shared" si="1"/>
        <v>0</v>
      </c>
      <c r="J42" s="1108"/>
      <c r="K42" s="131"/>
    </row>
    <row r="43" spans="1:11" ht="12" customHeight="1" x14ac:dyDescent="0.2">
      <c r="A43" s="1105"/>
      <c r="B43" s="659"/>
      <c r="C43" s="1103"/>
      <c r="D43" s="1606"/>
      <c r="E43" s="1107"/>
      <c r="F43" s="1107"/>
      <c r="G43" s="1107"/>
      <c r="H43" s="1107"/>
      <c r="I43" s="1104">
        <f t="shared" si="1"/>
        <v>0</v>
      </c>
      <c r="J43" s="1108"/>
      <c r="K43" s="131"/>
    </row>
    <row r="44" spans="1:11" ht="12" customHeight="1" x14ac:dyDescent="0.2">
      <c r="A44" s="1105"/>
      <c r="B44" s="659"/>
      <c r="C44" s="1103"/>
      <c r="D44" s="1608"/>
      <c r="E44" s="1103"/>
      <c r="F44" s="1103"/>
      <c r="G44" s="1103"/>
      <c r="H44" s="1103"/>
      <c r="I44" s="1104">
        <f t="shared" si="1"/>
        <v>0</v>
      </c>
      <c r="J44" s="1103"/>
      <c r="K44" s="117"/>
    </row>
    <row r="45" spans="1:11" ht="12" customHeight="1" x14ac:dyDescent="0.2">
      <c r="A45" s="1105"/>
      <c r="B45" s="659"/>
      <c r="C45" s="1103"/>
      <c r="D45" s="1608"/>
      <c r="E45" s="1103"/>
      <c r="F45" s="1103"/>
      <c r="G45" s="1103"/>
      <c r="H45" s="1103"/>
      <c r="I45" s="1104">
        <f t="shared" si="1"/>
        <v>0</v>
      </c>
      <c r="J45" s="1103"/>
      <c r="K45" s="117"/>
    </row>
    <row r="46" spans="1:11" ht="12" customHeight="1" x14ac:dyDescent="0.2">
      <c r="A46" s="1105"/>
      <c r="B46" s="659"/>
      <c r="C46" s="1103"/>
      <c r="D46" s="1608"/>
      <c r="E46" s="1103"/>
      <c r="F46" s="1103"/>
      <c r="G46" s="1103"/>
      <c r="H46" s="1103"/>
      <c r="I46" s="1104">
        <f t="shared" si="1"/>
        <v>0</v>
      </c>
      <c r="J46" s="1103"/>
      <c r="K46" s="117"/>
    </row>
    <row r="47" spans="1:11" ht="12" customHeight="1" x14ac:dyDescent="0.2">
      <c r="A47" s="1105"/>
      <c r="B47" s="659"/>
      <c r="C47" s="1106"/>
      <c r="D47" s="1608"/>
      <c r="E47" s="1106"/>
      <c r="F47" s="1106"/>
      <c r="G47" s="1106"/>
      <c r="H47" s="1106"/>
      <c r="I47" s="1104">
        <f t="shared" si="1"/>
        <v>0</v>
      </c>
      <c r="J47" s="1106"/>
      <c r="K47" s="117"/>
    </row>
    <row r="48" spans="1:11" ht="12" customHeight="1" x14ac:dyDescent="0.2">
      <c r="A48" s="1105"/>
      <c r="B48" s="659"/>
      <c r="C48" s="1103"/>
      <c r="D48" s="1608"/>
      <c r="E48" s="1103"/>
      <c r="F48" s="1103"/>
      <c r="G48" s="1103"/>
      <c r="H48" s="1103"/>
      <c r="I48" s="1104">
        <f t="shared" si="1"/>
        <v>0</v>
      </c>
      <c r="J48" s="1103"/>
      <c r="K48" s="117"/>
    </row>
    <row r="49" spans="1:11" ht="12" customHeight="1" x14ac:dyDescent="0.2">
      <c r="A49" s="1105"/>
      <c r="B49" s="659"/>
      <c r="C49" s="1104">
        <f>SUM(C31:C48)</f>
        <v>4545000</v>
      </c>
      <c r="D49" s="1607"/>
      <c r="E49" s="1104">
        <f t="shared" ref="E49:J49" si="2">SUM(E31:E48)</f>
        <v>2880000</v>
      </c>
      <c r="F49" s="1104">
        <f t="shared" si="2"/>
        <v>0</v>
      </c>
      <c r="G49" s="1104">
        <f t="shared" si="2"/>
        <v>0</v>
      </c>
      <c r="H49" s="1104">
        <f t="shared" si="2"/>
        <v>535000</v>
      </c>
      <c r="I49" s="1104">
        <f t="shared" si="2"/>
        <v>2345000</v>
      </c>
      <c r="J49" s="1104">
        <f t="shared" si="2"/>
        <v>2091147</v>
      </c>
      <c r="K49" s="117"/>
    </row>
    <row r="50" spans="1:11" ht="6" customHeight="1" x14ac:dyDescent="0.2">
      <c r="A50" s="121"/>
      <c r="B50" s="118"/>
      <c r="C50" s="118"/>
      <c r="D50" s="118"/>
      <c r="E50" s="118"/>
      <c r="F50" s="118"/>
      <c r="G50" s="118"/>
      <c r="H50" s="118"/>
      <c r="I50" s="118"/>
      <c r="J50" s="121"/>
    </row>
    <row r="51" spans="1:11" x14ac:dyDescent="0.2">
      <c r="A51" s="123" t="s">
        <v>0</v>
      </c>
      <c r="B51" s="121"/>
      <c r="C51" s="117"/>
      <c r="D51" s="117"/>
      <c r="E51" s="117"/>
      <c r="F51" s="117"/>
      <c r="G51" s="117"/>
      <c r="H51" s="118"/>
      <c r="I51" s="118"/>
      <c r="J51" s="121"/>
    </row>
    <row r="52" spans="1:11" ht="11.25" customHeight="1" x14ac:dyDescent="0.2">
      <c r="A52" s="753" t="s">
        <v>1085</v>
      </c>
      <c r="B52" s="2279" t="s">
        <v>687</v>
      </c>
      <c r="C52" s="2280"/>
      <c r="D52" s="2280"/>
      <c r="E52" s="124" t="s">
        <v>1011</v>
      </c>
      <c r="F52" s="2281"/>
      <c r="G52" s="2282"/>
      <c r="H52" s="118"/>
      <c r="I52" s="118"/>
      <c r="J52" s="121"/>
    </row>
    <row r="53" spans="1:11" ht="11.25" customHeight="1" x14ac:dyDescent="0.2">
      <c r="A53" s="754" t="s">
        <v>1086</v>
      </c>
      <c r="B53" s="125" t="s">
        <v>1127</v>
      </c>
      <c r="C53" s="121"/>
      <c r="D53" s="117"/>
      <c r="E53" s="124" t="s">
        <v>587</v>
      </c>
      <c r="F53" s="2283"/>
      <c r="G53" s="2284"/>
      <c r="H53" s="118"/>
      <c r="I53" s="118"/>
      <c r="J53" s="121"/>
    </row>
    <row r="54" spans="1:11" ht="11.25" customHeight="1" x14ac:dyDescent="0.2">
      <c r="A54" s="755" t="s">
        <v>1087</v>
      </c>
      <c r="B54" s="123" t="s">
        <v>1128</v>
      </c>
      <c r="C54" s="121"/>
      <c r="D54" s="117"/>
      <c r="E54" s="124" t="s">
        <v>588</v>
      </c>
      <c r="F54" s="2283"/>
      <c r="G54" s="2284"/>
      <c r="H54" s="118"/>
      <c r="I54" s="118"/>
      <c r="J54" s="121"/>
    </row>
    <row r="55" spans="1:11" ht="6" customHeight="1" x14ac:dyDescent="0.2">
      <c r="A55" s="117"/>
      <c r="B55" s="126"/>
      <c r="C55" s="127"/>
      <c r="D55" s="128"/>
      <c r="E55" s="129"/>
      <c r="F55" s="190"/>
      <c r="G55" s="121"/>
      <c r="H55" s="118"/>
      <c r="I55" s="118"/>
      <c r="J55" s="121"/>
    </row>
    <row r="56" spans="1:11" ht="11.25" customHeight="1" x14ac:dyDescent="0.2">
      <c r="A56" s="126"/>
      <c r="B56" s="163"/>
      <c r="C56" s="117"/>
      <c r="D56" s="117"/>
      <c r="E56" s="117"/>
      <c r="F56" s="117"/>
      <c r="G56" s="118"/>
      <c r="H56" s="118"/>
      <c r="I56" s="118"/>
      <c r="J56" s="121"/>
    </row>
    <row r="57" spans="1:11" ht="11.25" customHeight="1" x14ac:dyDescent="0.2">
      <c r="A57" s="117"/>
      <c r="B57" s="164"/>
      <c r="C57" s="117"/>
      <c r="D57" s="117"/>
      <c r="E57" s="117"/>
      <c r="F57" s="117"/>
      <c r="G57" s="118"/>
      <c r="H57" s="118"/>
      <c r="I57" s="118"/>
      <c r="J57" s="121"/>
    </row>
    <row r="58" spans="1:11" ht="11.25" customHeight="1" x14ac:dyDescent="0.2">
      <c r="A58" s="126"/>
      <c r="B58" s="163"/>
      <c r="C58" s="117"/>
      <c r="D58" s="117"/>
      <c r="E58" s="117"/>
      <c r="F58" s="117"/>
      <c r="G58" s="118"/>
      <c r="H58" s="118"/>
      <c r="I58" s="118"/>
      <c r="J58" s="121"/>
    </row>
    <row r="59" spans="1:11" ht="11.25" customHeight="1" x14ac:dyDescent="0.2"/>
  </sheetData>
  <sheetProtection password="D6BB" sheet="1" objects="1" scenarios="1"/>
  <mergeCells count="28">
    <mergeCell ref="A26:B26"/>
    <mergeCell ref="A27:B27"/>
    <mergeCell ref="A1:B1"/>
    <mergeCell ref="C3:F3"/>
    <mergeCell ref="C5:F5"/>
    <mergeCell ref="C16:F16"/>
    <mergeCell ref="A16:B16"/>
    <mergeCell ref="A2:B2"/>
    <mergeCell ref="A4:B4"/>
    <mergeCell ref="A5:B5"/>
    <mergeCell ref="A15:B15"/>
    <mergeCell ref="A3:B3"/>
    <mergeCell ref="B52:D52"/>
    <mergeCell ref="F52:G52"/>
    <mergeCell ref="F53:G53"/>
    <mergeCell ref="F54:G54"/>
    <mergeCell ref="A17:B17"/>
    <mergeCell ref="A18:B18"/>
    <mergeCell ref="A19:B19"/>
    <mergeCell ref="C22:F22"/>
    <mergeCell ref="C24:F24"/>
    <mergeCell ref="A20:B20"/>
    <mergeCell ref="A21:B21"/>
    <mergeCell ref="A22:B22"/>
    <mergeCell ref="A23:B23"/>
    <mergeCell ref="A29:B29"/>
    <mergeCell ref="A24:B24"/>
    <mergeCell ref="A25:B25"/>
  </mergeCells>
  <phoneticPr fontId="8" type="noConversion"/>
  <dataValidations disablePrompts="1" count="1">
    <dataValidation type="whole" operator="greaterThan" allowBlank="1" showInputMessage="1" showErrorMessage="1" sqref="C31:C48 E31:E48 H31:H48">
      <formula1>0</formula1>
    </dataValidation>
  </dataValidations>
  <printOptions headings="1" gridLinesSet="0"/>
  <pageMargins left="0.78" right="0.28999999999999998" top="0.25" bottom="0.25" header="0.17" footer="0.17"/>
  <pageSetup scale="70" firstPageNumber="25" orientation="landscape" useFirstPageNumber="1" r:id="rId1"/>
  <headerFooter alignWithMargins="0">
    <oddHeader>&amp;L&amp;8Page &amp;P&amp;R&amp;8Page &amp;P</oddHeader>
    <oddFooter>&amp;L&amp;8Print Date: &amp;D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K48"/>
  <sheetViews>
    <sheetView showGridLines="0" defaultGridColor="0" colorId="8" zoomScale="110" zoomScaleNormal="110" workbookViewId="0">
      <selection activeCell="D31" sqref="D31"/>
    </sheetView>
  </sheetViews>
  <sheetFormatPr defaultColWidth="9.140625" defaultRowHeight="12.75" x14ac:dyDescent="0.2"/>
  <cols>
    <col min="1" max="1" width="4.7109375" style="55" customWidth="1"/>
    <col min="2" max="2" width="3.28515625" style="55" customWidth="1"/>
    <col min="3" max="3" width="4.7109375" style="55" customWidth="1"/>
    <col min="4" max="4" width="3.28515625" style="55" customWidth="1"/>
    <col min="5" max="5" width="32.7109375" style="58" customWidth="1"/>
    <col min="6" max="6" width="18.140625" style="55" customWidth="1"/>
    <col min="7" max="10" width="14.7109375" style="55" customWidth="1"/>
    <col min="11" max="11" width="14.7109375" style="56" customWidth="1"/>
    <col min="12" max="12" width="4.7109375" style="55" customWidth="1"/>
    <col min="13" max="13" width="7.7109375" style="55" customWidth="1"/>
    <col min="14" max="16384" width="9.140625" style="55"/>
  </cols>
  <sheetData>
    <row r="1" spans="1:11" ht="33.75" customHeight="1" x14ac:dyDescent="0.2">
      <c r="A1" s="2314" t="s">
        <v>1023</v>
      </c>
      <c r="B1" s="2315"/>
      <c r="C1" s="2315"/>
      <c r="D1" s="2315"/>
      <c r="E1" s="2315"/>
      <c r="F1" s="2315"/>
      <c r="G1" s="2316"/>
      <c r="H1" s="1240"/>
      <c r="I1" s="760"/>
      <c r="J1" s="759"/>
    </row>
    <row r="2" spans="1:11" ht="36.75" x14ac:dyDescent="0.2">
      <c r="A2" s="2335" t="s">
        <v>1972</v>
      </c>
      <c r="B2" s="2336"/>
      <c r="C2" s="2336"/>
      <c r="D2" s="2336"/>
      <c r="E2" s="2337"/>
      <c r="F2" s="1887" t="s">
        <v>1077</v>
      </c>
      <c r="G2" s="1888" t="s">
        <v>101</v>
      </c>
      <c r="H2" s="1888" t="s">
        <v>479</v>
      </c>
      <c r="I2" s="1888" t="s">
        <v>1379</v>
      </c>
      <c r="J2" s="1888" t="s">
        <v>1022</v>
      </c>
      <c r="K2" s="1888" t="s">
        <v>145</v>
      </c>
    </row>
    <row r="3" spans="1:11" x14ac:dyDescent="0.2">
      <c r="A3" s="2338" t="s">
        <v>1946</v>
      </c>
      <c r="B3" s="2339"/>
      <c r="C3" s="2339"/>
      <c r="D3" s="2339"/>
      <c r="E3" s="2340"/>
      <c r="F3" s="256"/>
      <c r="G3" s="564"/>
      <c r="H3" s="564"/>
      <c r="I3" s="564"/>
      <c r="J3" s="1217"/>
      <c r="K3" s="1217"/>
    </row>
    <row r="4" spans="1:11" x14ac:dyDescent="0.2">
      <c r="A4" s="2341" t="s">
        <v>434</v>
      </c>
      <c r="B4" s="2342"/>
      <c r="C4" s="2342"/>
      <c r="D4" s="2342"/>
      <c r="E4" s="2280"/>
      <c r="F4" s="551"/>
      <c r="G4" s="572"/>
      <c r="H4" s="571"/>
      <c r="I4" s="572"/>
      <c r="J4" s="1195"/>
      <c r="K4" s="1195"/>
    </row>
    <row r="5" spans="1:11" ht="13.5" customHeight="1" x14ac:dyDescent="0.2">
      <c r="A5" s="2317" t="s">
        <v>1259</v>
      </c>
      <c r="B5" s="2318"/>
      <c r="C5" s="2318"/>
      <c r="D5" s="2318"/>
      <c r="E5" s="2319"/>
      <c r="F5" s="1151" t="s">
        <v>1014</v>
      </c>
      <c r="G5" s="570"/>
      <c r="H5" s="564">
        <v>181578</v>
      </c>
      <c r="I5" s="1214"/>
      <c r="J5" s="1185"/>
      <c r="K5" s="1185"/>
    </row>
    <row r="6" spans="1:11" x14ac:dyDescent="0.2">
      <c r="A6" s="1889" t="s">
        <v>836</v>
      </c>
      <c r="B6" s="1890"/>
      <c r="C6" s="1890"/>
      <c r="D6" s="1890"/>
      <c r="E6" s="1891"/>
      <c r="F6" s="257" t="s">
        <v>1015</v>
      </c>
      <c r="G6" s="564"/>
      <c r="H6" s="564"/>
      <c r="I6" s="564"/>
      <c r="J6" s="1217"/>
      <c r="K6" s="1217"/>
    </row>
    <row r="7" spans="1:11" x14ac:dyDescent="0.2">
      <c r="A7" s="652" t="s">
        <v>282</v>
      </c>
      <c r="B7" s="1892"/>
      <c r="C7" s="1892"/>
      <c r="D7" s="1892"/>
      <c r="E7" s="1893"/>
      <c r="F7" s="1151" t="s">
        <v>1016</v>
      </c>
      <c r="G7" s="572"/>
      <c r="H7" s="572"/>
      <c r="I7" s="572"/>
      <c r="J7" s="1215"/>
      <c r="K7" s="1217"/>
    </row>
    <row r="8" spans="1:11" x14ac:dyDescent="0.2">
      <c r="A8" s="652" t="s">
        <v>408</v>
      </c>
      <c r="B8" s="1892"/>
      <c r="C8" s="1892"/>
      <c r="D8" s="1892"/>
      <c r="E8" s="1893"/>
      <c r="F8" s="1151" t="s">
        <v>1017</v>
      </c>
      <c r="G8" s="569"/>
      <c r="H8" s="569"/>
      <c r="I8" s="569"/>
      <c r="J8" s="1217"/>
      <c r="K8" s="1195"/>
    </row>
    <row r="9" spans="1:11" x14ac:dyDescent="0.2">
      <c r="A9" s="652" t="s">
        <v>145</v>
      </c>
      <c r="B9" s="1892"/>
      <c r="C9" s="1892"/>
      <c r="D9" s="1892"/>
      <c r="E9" s="1893"/>
      <c r="F9" s="257" t="s">
        <v>1019</v>
      </c>
      <c r="G9" s="569"/>
      <c r="H9" s="570"/>
      <c r="I9" s="570"/>
      <c r="J9" s="1215"/>
      <c r="K9" s="1217"/>
    </row>
    <row r="10" spans="1:11" ht="12" customHeight="1" x14ac:dyDescent="0.2">
      <c r="A10" s="2320" t="s">
        <v>1908</v>
      </c>
      <c r="B10" s="2321"/>
      <c r="C10" s="2321"/>
      <c r="D10" s="2321"/>
      <c r="E10" s="2322"/>
      <c r="F10" s="1283" t="s">
        <v>1030</v>
      </c>
      <c r="G10" s="569"/>
      <c r="H10" s="1284"/>
      <c r="I10" s="564"/>
      <c r="J10" s="1217"/>
      <c r="K10" s="1217"/>
    </row>
    <row r="11" spans="1:11" x14ac:dyDescent="0.2">
      <c r="A11" s="2317" t="s">
        <v>167</v>
      </c>
      <c r="B11" s="2318"/>
      <c r="C11" s="2318"/>
      <c r="D11" s="2318"/>
      <c r="E11" s="2319"/>
      <c r="F11" s="1151" t="s">
        <v>1018</v>
      </c>
      <c r="G11" s="570"/>
      <c r="H11" s="564"/>
      <c r="I11" s="564"/>
      <c r="J11" s="1217"/>
      <c r="K11" s="1185"/>
    </row>
    <row r="12" spans="1:11" ht="12.75" customHeight="1" thickBot="1" x14ac:dyDescent="0.25">
      <c r="A12" s="1241" t="s">
        <v>1078</v>
      </c>
      <c r="B12" s="1242"/>
      <c r="C12" s="1242"/>
      <c r="D12" s="1242"/>
      <c r="E12" s="1243"/>
      <c r="F12" s="1153"/>
      <c r="G12" s="565">
        <f>SUM(G5:G11)</f>
        <v>0</v>
      </c>
      <c r="H12" s="565">
        <f>SUM(H5:H11)</f>
        <v>181578</v>
      </c>
      <c r="I12" s="565">
        <f>SUM(I5:I11)</f>
        <v>0</v>
      </c>
      <c r="J12" s="565">
        <f>SUM(J5:J11)</f>
        <v>0</v>
      </c>
      <c r="K12" s="565">
        <f>SUM(K5:K11)</f>
        <v>0</v>
      </c>
    </row>
    <row r="13" spans="1:11" ht="12.75" customHeight="1" thickTop="1" x14ac:dyDescent="0.2">
      <c r="A13" s="2343" t="s">
        <v>435</v>
      </c>
      <c r="B13" s="2344"/>
      <c r="C13" s="2344"/>
      <c r="D13" s="2344"/>
      <c r="E13" s="2345"/>
      <c r="F13" s="1152"/>
      <c r="G13" s="566"/>
      <c r="H13" s="567"/>
      <c r="I13" s="568"/>
      <c r="J13" s="568"/>
      <c r="K13" s="568"/>
    </row>
    <row r="14" spans="1:11" x14ac:dyDescent="0.2">
      <c r="A14" s="2326" t="s">
        <v>535</v>
      </c>
      <c r="B14" s="2326"/>
      <c r="C14" s="2326"/>
      <c r="D14" s="2326"/>
      <c r="E14" s="2327"/>
      <c r="F14" s="258" t="s">
        <v>1020</v>
      </c>
      <c r="G14" s="569"/>
      <c r="H14" s="564">
        <f>H5</f>
        <v>181578</v>
      </c>
      <c r="I14" s="570"/>
      <c r="J14" s="1185"/>
      <c r="K14" s="1217"/>
    </row>
    <row r="15" spans="1:11" x14ac:dyDescent="0.2">
      <c r="A15" s="2318" t="s">
        <v>5</v>
      </c>
      <c r="B15" s="2318"/>
      <c r="C15" s="2318"/>
      <c r="D15" s="2318"/>
      <c r="E15" s="2319"/>
      <c r="F15" s="258" t="s">
        <v>1021</v>
      </c>
      <c r="G15" s="570"/>
      <c r="H15" s="564"/>
      <c r="I15" s="564"/>
      <c r="J15" s="1217"/>
      <c r="K15" s="1217"/>
    </row>
    <row r="16" spans="1:11" ht="12.75" customHeight="1" x14ac:dyDescent="0.2">
      <c r="A16" s="2318" t="s">
        <v>339</v>
      </c>
      <c r="B16" s="2318"/>
      <c r="C16" s="2318"/>
      <c r="D16" s="2318"/>
      <c r="E16" s="2319"/>
      <c r="F16" s="258" t="s">
        <v>1097</v>
      </c>
      <c r="G16" s="1214"/>
      <c r="H16" s="572"/>
      <c r="I16" s="572"/>
      <c r="J16" s="1195"/>
      <c r="K16" s="1195"/>
    </row>
    <row r="17" spans="1:11" ht="12.75" customHeight="1" x14ac:dyDescent="0.2">
      <c r="A17" s="1196" t="s">
        <v>1111</v>
      </c>
      <c r="B17" s="1197"/>
      <c r="C17" s="1197"/>
      <c r="D17" s="1197"/>
      <c r="E17" s="1198"/>
      <c r="F17" s="1199"/>
      <c r="G17" s="1222"/>
      <c r="H17" s="1200"/>
      <c r="I17" s="1200"/>
      <c r="J17" s="1201"/>
      <c r="K17" s="1202"/>
    </row>
    <row r="18" spans="1:11" ht="12.75" customHeight="1" x14ac:dyDescent="0.2">
      <c r="A18" s="2346" t="s">
        <v>433</v>
      </c>
      <c r="B18" s="2347"/>
      <c r="C18" s="2347"/>
      <c r="D18" s="2347"/>
      <c r="E18" s="2348"/>
      <c r="F18" s="258" t="s">
        <v>1107</v>
      </c>
      <c r="G18" s="569"/>
      <c r="H18" s="569"/>
      <c r="I18" s="569"/>
      <c r="J18" s="1217"/>
      <c r="K18" s="1203"/>
    </row>
    <row r="19" spans="1:11" ht="23.25" customHeight="1" x14ac:dyDescent="0.2">
      <c r="A19" s="2318" t="s">
        <v>490</v>
      </c>
      <c r="B19" s="2329"/>
      <c r="C19" s="2329"/>
      <c r="D19" s="2329"/>
      <c r="E19" s="2319"/>
      <c r="F19" s="258" t="s">
        <v>1108</v>
      </c>
      <c r="G19" s="569"/>
      <c r="H19" s="569"/>
      <c r="I19" s="569"/>
      <c r="J19" s="1217"/>
      <c r="K19" s="1203"/>
    </row>
    <row r="20" spans="1:11" ht="12.75" customHeight="1" x14ac:dyDescent="0.2">
      <c r="A20" s="2330" t="s">
        <v>1907</v>
      </c>
      <c r="B20" s="2331"/>
      <c r="C20" s="2331"/>
      <c r="D20" s="2331"/>
      <c r="E20" s="2332"/>
      <c r="F20" s="258" t="s">
        <v>1109</v>
      </c>
      <c r="G20" s="569"/>
      <c r="H20" s="569"/>
      <c r="I20" s="569"/>
      <c r="J20" s="1217"/>
      <c r="K20" s="1203"/>
    </row>
    <row r="21" spans="1:11" ht="12.75" customHeight="1" thickBot="1" x14ac:dyDescent="0.25">
      <c r="A21" s="1212" t="s">
        <v>743</v>
      </c>
      <c r="B21" s="1210"/>
      <c r="C21" s="1210"/>
      <c r="D21" s="1210"/>
      <c r="E21" s="1210"/>
      <c r="F21" s="550"/>
      <c r="G21" s="1200"/>
      <c r="H21" s="1211"/>
      <c r="I21" s="1211"/>
      <c r="J21" s="1216">
        <f>SUM(J18:J20)</f>
        <v>0</v>
      </c>
      <c r="K21" s="1201"/>
    </row>
    <row r="22" spans="1:11" ht="25.5" customHeight="1" thickTop="1" x14ac:dyDescent="0.2">
      <c r="A22" s="2321" t="s">
        <v>1909</v>
      </c>
      <c r="B22" s="2321"/>
      <c r="C22" s="2321"/>
      <c r="D22" s="2321"/>
      <c r="E22" s="2328"/>
      <c r="F22" s="258" t="s">
        <v>1030</v>
      </c>
      <c r="G22" s="569"/>
      <c r="H22" s="564"/>
      <c r="I22" s="564"/>
      <c r="J22" s="1218"/>
      <c r="K22" s="1217"/>
    </row>
    <row r="23" spans="1:11" ht="12.75" customHeight="1" thickBot="1" x14ac:dyDescent="0.25">
      <c r="A23" s="1244" t="s">
        <v>1079</v>
      </c>
      <c r="B23" s="1239"/>
      <c r="C23" s="1239"/>
      <c r="D23" s="1239"/>
      <c r="E23" s="1245"/>
      <c r="F23" s="1204"/>
      <c r="G23" s="565">
        <f>SUM(G14:G16,G21,G22)</f>
        <v>0</v>
      </c>
      <c r="H23" s="565">
        <f>SUM(H14:H16,H21,H22)</f>
        <v>181578</v>
      </c>
      <c r="I23" s="565">
        <f>SUM(I14:I16,I21,I22)</f>
        <v>0</v>
      </c>
      <c r="J23" s="565">
        <f>SUM(J14:J16,J21,J22)</f>
        <v>0</v>
      </c>
      <c r="K23" s="565">
        <f>SUM(K14:K16,K21,K22)</f>
        <v>0</v>
      </c>
    </row>
    <row r="24" spans="1:11" ht="12.75" customHeight="1" thickTop="1" thickBot="1" x14ac:dyDescent="0.25">
      <c r="A24" s="1244" t="s">
        <v>1947</v>
      </c>
      <c r="B24" s="1212"/>
      <c r="C24" s="1212"/>
      <c r="D24" s="1212"/>
      <c r="E24" s="1246"/>
      <c r="F24" s="1247"/>
      <c r="G24" s="1219">
        <f>SUM(G3,G12)-G23</f>
        <v>0</v>
      </c>
      <c r="H24" s="1219">
        <f>SUM(H3,H12)-H23</f>
        <v>0</v>
      </c>
      <c r="I24" s="1219">
        <f>SUM(I3,I12)-I23</f>
        <v>0</v>
      </c>
      <c r="J24" s="1219">
        <f>SUM(J3,J12)-J23</f>
        <v>0</v>
      </c>
      <c r="K24" s="1219">
        <f>SUM(K3,K12)-K23</f>
        <v>0</v>
      </c>
    </row>
    <row r="25" spans="1:11" ht="13.5" thickTop="1" x14ac:dyDescent="0.2">
      <c r="A25" s="1205" t="s">
        <v>496</v>
      </c>
      <c r="B25" s="1191"/>
      <c r="C25" s="1191"/>
      <c r="D25" s="1191"/>
      <c r="E25" s="1192"/>
      <c r="F25" s="1190">
        <v>714</v>
      </c>
      <c r="G25" s="1220"/>
      <c r="H25" s="1220"/>
      <c r="I25" s="1220"/>
      <c r="J25" s="1218"/>
      <c r="K25" s="1218"/>
    </row>
    <row r="26" spans="1:11" ht="13.5" thickBot="1" x14ac:dyDescent="0.25">
      <c r="A26" s="1205" t="s">
        <v>405</v>
      </c>
      <c r="B26" s="1191"/>
      <c r="C26" s="1191"/>
      <c r="D26" s="1191"/>
      <c r="E26" s="1192"/>
      <c r="F26" s="1190">
        <v>730</v>
      </c>
      <c r="G26" s="1221">
        <f>G24-G25</f>
        <v>0</v>
      </c>
      <c r="H26" s="1221">
        <f>H24-H25</f>
        <v>0</v>
      </c>
      <c r="I26" s="1221">
        <f>I24-I25</f>
        <v>0</v>
      </c>
      <c r="J26" s="1221">
        <f>J24-J25</f>
        <v>0</v>
      </c>
      <c r="K26" s="1221">
        <f>K24-K25</f>
        <v>0</v>
      </c>
    </row>
    <row r="27" spans="1:11" ht="8.25" customHeight="1" thickTop="1" x14ac:dyDescent="0.2">
      <c r="I27" s="56"/>
      <c r="J27" s="56"/>
    </row>
    <row r="28" spans="1:11" ht="24.75" customHeight="1" x14ac:dyDescent="0.2">
      <c r="A28" s="1193" t="s">
        <v>102</v>
      </c>
      <c r="B28" s="1155"/>
      <c r="C28" s="1155"/>
      <c r="D28" s="1155"/>
      <c r="E28" s="1154"/>
      <c r="F28" s="1156"/>
      <c r="G28" s="1126"/>
    </row>
    <row r="29" spans="1:11" ht="4.5" customHeight="1" x14ac:dyDescent="0.2">
      <c r="B29" s="842"/>
      <c r="C29" s="842"/>
      <c r="D29" s="842"/>
      <c r="F29" s="56"/>
      <c r="G29" s="553"/>
    </row>
    <row r="30" spans="1:11" ht="12" customHeight="1" x14ac:dyDescent="0.2">
      <c r="A30" s="1127" t="s">
        <v>671</v>
      </c>
      <c r="B30" s="1093"/>
      <c r="C30" s="1127" t="s">
        <v>449</v>
      </c>
      <c r="D30" s="1093" t="s">
        <v>2093</v>
      </c>
      <c r="E30" s="635" t="s">
        <v>887</v>
      </c>
      <c r="F30" s="56"/>
      <c r="G30" s="553"/>
    </row>
    <row r="31" spans="1:11" x14ac:dyDescent="0.2">
      <c r="A31" s="59"/>
      <c r="D31" s="9"/>
      <c r="E31" s="552" t="s">
        <v>888</v>
      </c>
      <c r="F31" s="1158" t="s">
        <v>638</v>
      </c>
      <c r="G31" s="573"/>
      <c r="H31" s="2323"/>
      <c r="I31" s="2324"/>
      <c r="J31" s="2324"/>
      <c r="K31" s="2324"/>
    </row>
    <row r="32" spans="1:11" x14ac:dyDescent="0.2">
      <c r="A32" s="59"/>
      <c r="B32" s="9"/>
      <c r="C32" s="9"/>
      <c r="D32" s="9"/>
      <c r="E32" s="553"/>
      <c r="F32" s="1158" t="s">
        <v>639</v>
      </c>
      <c r="G32" s="573"/>
      <c r="H32" s="2325"/>
      <c r="I32" s="2324"/>
      <c r="J32" s="2324"/>
      <c r="K32" s="2324"/>
    </row>
    <row r="33" spans="1:11" ht="9.75" customHeight="1" x14ac:dyDescent="0.2">
      <c r="A33" s="1789" t="s">
        <v>1906</v>
      </c>
      <c r="B33" s="113"/>
      <c r="C33" s="113"/>
      <c r="D33" s="113"/>
      <c r="E33" s="113"/>
      <c r="F33" s="113"/>
      <c r="G33" s="574"/>
      <c r="H33" s="2325"/>
      <c r="I33" s="2324"/>
      <c r="J33" s="2324"/>
      <c r="K33" s="2324"/>
    </row>
    <row r="34" spans="1:11" ht="9.75" customHeight="1" x14ac:dyDescent="0.2">
      <c r="A34" s="1790" t="s">
        <v>1098</v>
      </c>
      <c r="B34" s="113"/>
      <c r="C34" s="113"/>
      <c r="D34" s="113"/>
      <c r="E34" s="113"/>
      <c r="F34" s="113"/>
      <c r="G34" s="574"/>
    </row>
    <row r="35" spans="1:11" ht="12.75" customHeight="1" x14ac:dyDescent="0.2">
      <c r="A35" s="577" t="s">
        <v>1080</v>
      </c>
      <c r="B35" s="556"/>
      <c r="C35" s="556"/>
      <c r="D35" s="556"/>
      <c r="E35" s="556"/>
      <c r="F35" s="556"/>
      <c r="G35" s="575"/>
      <c r="H35" s="1213"/>
    </row>
    <row r="36" spans="1:11" x14ac:dyDescent="0.2">
      <c r="A36" s="578" t="s">
        <v>1321</v>
      </c>
      <c r="B36" s="61"/>
      <c r="C36" s="61"/>
      <c r="D36" s="61"/>
      <c r="E36" s="61"/>
      <c r="F36" s="62"/>
      <c r="G36" s="576"/>
    </row>
    <row r="37" spans="1:11" x14ac:dyDescent="0.2">
      <c r="A37" s="555" t="s">
        <v>1065</v>
      </c>
      <c r="B37" s="61"/>
      <c r="C37" s="61"/>
      <c r="D37" s="61"/>
      <c r="E37" s="61"/>
      <c r="F37" s="62"/>
      <c r="G37" s="576"/>
    </row>
    <row r="38" spans="1:11" x14ac:dyDescent="0.2">
      <c r="A38" s="555" t="s">
        <v>1174</v>
      </c>
      <c r="B38" s="61"/>
      <c r="C38" s="61"/>
      <c r="D38" s="61"/>
      <c r="E38" s="61"/>
      <c r="F38" s="62"/>
      <c r="G38" s="576"/>
    </row>
    <row r="39" spans="1:11" x14ac:dyDescent="0.2">
      <c r="A39" s="555" t="s">
        <v>1175</v>
      </c>
      <c r="B39" s="61"/>
      <c r="C39" s="61"/>
      <c r="D39" s="61"/>
      <c r="E39" s="61"/>
      <c r="F39" s="62"/>
      <c r="G39" s="576"/>
    </row>
    <row r="40" spans="1:11" x14ac:dyDescent="0.2">
      <c r="A40" s="555" t="s">
        <v>1176</v>
      </c>
      <c r="B40" s="61"/>
      <c r="C40" s="61"/>
      <c r="D40" s="61"/>
      <c r="E40" s="61"/>
      <c r="F40" s="62"/>
      <c r="G40" s="576"/>
    </row>
    <row r="41" spans="1:11" ht="21" customHeight="1" x14ac:dyDescent="0.2">
      <c r="A41" s="2321" t="s">
        <v>640</v>
      </c>
      <c r="B41" s="2333"/>
      <c r="C41" s="2333"/>
      <c r="D41" s="2333"/>
      <c r="E41" s="2333"/>
      <c r="F41" s="2334"/>
      <c r="G41" s="576"/>
    </row>
    <row r="42" spans="1:11" x14ac:dyDescent="0.2">
      <c r="A42" s="555" t="s">
        <v>1146</v>
      </c>
      <c r="B42" s="61"/>
      <c r="C42" s="61"/>
      <c r="D42" s="61"/>
      <c r="E42" s="61"/>
      <c r="F42" s="62"/>
      <c r="G42" s="576"/>
    </row>
    <row r="43" spans="1:11" x14ac:dyDescent="0.2">
      <c r="A43" s="555" t="s">
        <v>1147</v>
      </c>
      <c r="B43" s="61"/>
      <c r="C43" s="61"/>
      <c r="D43" s="61"/>
      <c r="E43" s="61"/>
      <c r="F43" s="62"/>
      <c r="G43" s="576"/>
    </row>
    <row r="44" spans="1:11" x14ac:dyDescent="0.2">
      <c r="A44" s="555" t="s">
        <v>1148</v>
      </c>
      <c r="B44" s="61"/>
      <c r="C44" s="61"/>
      <c r="D44" s="61"/>
      <c r="E44" s="61"/>
      <c r="F44" s="62"/>
      <c r="G44" s="576"/>
    </row>
    <row r="45" spans="1:11" ht="3.75" customHeight="1" x14ac:dyDescent="0.2"/>
    <row r="46" spans="1:11" ht="18" customHeight="1" x14ac:dyDescent="0.2">
      <c r="A46" s="751" t="s">
        <v>1110</v>
      </c>
      <c r="B46" s="156" t="s">
        <v>1703</v>
      </c>
    </row>
    <row r="47" spans="1:11" s="1208" customFormat="1" ht="12" customHeight="1" x14ac:dyDescent="0.2">
      <c r="A47" s="1206"/>
      <c r="B47" s="1207" t="s">
        <v>488</v>
      </c>
      <c r="E47" s="1207"/>
      <c r="K47" s="1209"/>
    </row>
    <row r="48" spans="1:11" ht="14.25" x14ac:dyDescent="0.2">
      <c r="A48" s="1194" t="s">
        <v>489</v>
      </c>
      <c r="B48" s="58" t="s">
        <v>1099</v>
      </c>
    </row>
  </sheetData>
  <sheetProtection password="D6BB" sheet="1" objects="1" scenarios="1"/>
  <mergeCells count="17">
    <mergeCell ref="A41:F41"/>
    <mergeCell ref="A2:E2"/>
    <mergeCell ref="A3:E3"/>
    <mergeCell ref="A4:E4"/>
    <mergeCell ref="A13:E13"/>
    <mergeCell ref="A18:E18"/>
    <mergeCell ref="A1:G1"/>
    <mergeCell ref="A5:E5"/>
    <mergeCell ref="A11:E11"/>
    <mergeCell ref="A10:E10"/>
    <mergeCell ref="H31:K33"/>
    <mergeCell ref="A14:E14"/>
    <mergeCell ref="A15:E15"/>
    <mergeCell ref="A16:E16"/>
    <mergeCell ref="A22:E22"/>
    <mergeCell ref="A19:E19"/>
    <mergeCell ref="A20:E20"/>
  </mergeCells>
  <phoneticPr fontId="8" type="noConversion"/>
  <printOptions headings="1"/>
  <pageMargins left="0.98" right="0.17" top="0.66" bottom="0.35" header="0.21" footer="0.17"/>
  <pageSetup scale="80" firstPageNumber="26" orientation="landscape" useFirstPageNumber="1" r:id="rId1"/>
  <headerFooter alignWithMargins="0">
    <oddHeader>&amp;L&amp;8Page &amp;P&amp;C&amp;"Arial,Bold"Schedule of Restricted Local Tax Levies and Selected Revenues Sources 
Schedule of Tort Immunity Expenditures &amp;R&amp;8Page &amp;P</oddHeader>
    <oddFooter>&amp;L&amp;8Print Date: &amp;D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N27"/>
  <sheetViews>
    <sheetView showGridLines="0" defaultGridColor="0" colorId="8" zoomScale="110" zoomScaleNormal="110" workbookViewId="0">
      <selection activeCell="I12" sqref="I12"/>
    </sheetView>
  </sheetViews>
  <sheetFormatPr defaultColWidth="9.140625" defaultRowHeight="12.75" x14ac:dyDescent="0.2"/>
  <cols>
    <col min="1" max="1" width="28.85546875" style="635" customWidth="1"/>
    <col min="2" max="2" width="4.5703125" style="41" customWidth="1"/>
    <col min="3" max="6" width="12.85546875" style="41" customWidth="1"/>
    <col min="7" max="7" width="6.42578125" style="41" customWidth="1"/>
    <col min="8" max="11" width="12.85546875" style="41" customWidth="1"/>
    <col min="12" max="12" width="13.85546875" style="41" customWidth="1"/>
    <col min="13" max="16384" width="9.140625" style="41"/>
  </cols>
  <sheetData>
    <row r="1" spans="1:14" ht="33" customHeight="1" x14ac:dyDescent="0.2">
      <c r="A1" s="634" t="s">
        <v>542</v>
      </c>
      <c r="B1" s="298"/>
      <c r="C1" s="299"/>
      <c r="D1" s="843"/>
      <c r="E1" s="816"/>
      <c r="F1" s="816"/>
      <c r="G1" s="70"/>
      <c r="H1" s="305"/>
      <c r="I1" s="306"/>
      <c r="J1" s="2349"/>
      <c r="K1" s="2350"/>
      <c r="L1" s="2350"/>
    </row>
    <row r="2" spans="1:14" ht="48" customHeight="1" x14ac:dyDescent="0.2">
      <c r="A2" s="1880" t="s">
        <v>1973</v>
      </c>
      <c r="B2" s="636" t="s">
        <v>444</v>
      </c>
      <c r="C2" s="1563" t="s">
        <v>2065</v>
      </c>
      <c r="D2" s="1563" t="s">
        <v>1977</v>
      </c>
      <c r="E2" s="1563" t="s">
        <v>1974</v>
      </c>
      <c r="F2" s="1563" t="s">
        <v>2066</v>
      </c>
      <c r="G2" s="64" t="s">
        <v>709</v>
      </c>
      <c r="H2" s="1563" t="s">
        <v>2067</v>
      </c>
      <c r="I2" s="1563" t="s">
        <v>1975</v>
      </c>
      <c r="J2" s="1563" t="s">
        <v>1976</v>
      </c>
      <c r="K2" s="1563" t="s">
        <v>2068</v>
      </c>
      <c r="L2" s="1563" t="s">
        <v>2069</v>
      </c>
      <c r="M2" s="65"/>
      <c r="N2" s="65"/>
    </row>
    <row r="3" spans="1:14" ht="13.5" thickBot="1" x14ac:dyDescent="0.25">
      <c r="A3" s="656" t="s">
        <v>1061</v>
      </c>
      <c r="B3" s="637">
        <v>210</v>
      </c>
      <c r="C3" s="1714"/>
      <c r="D3" s="1714"/>
      <c r="E3" s="1714"/>
      <c r="F3" s="1068">
        <f>(C3+D3)-E3</f>
        <v>0</v>
      </c>
      <c r="G3" s="638"/>
      <c r="H3" s="1714"/>
      <c r="I3" s="1714"/>
      <c r="J3" s="1714"/>
      <c r="K3" s="1067">
        <f>(H3+I3)-J3</f>
        <v>0</v>
      </c>
      <c r="L3" s="1067">
        <f>F3-K3</f>
        <v>0</v>
      </c>
      <c r="M3" s="65"/>
      <c r="N3" s="65"/>
    </row>
    <row r="4" spans="1:14" ht="15" customHeight="1" thickTop="1" x14ac:dyDescent="0.2">
      <c r="A4" s="651" t="s">
        <v>165</v>
      </c>
      <c r="B4" s="637">
        <v>220</v>
      </c>
      <c r="C4" s="642"/>
      <c r="D4" s="642"/>
      <c r="E4" s="642"/>
      <c r="F4" s="647"/>
      <c r="G4" s="639"/>
      <c r="H4" s="648"/>
      <c r="I4" s="648"/>
      <c r="J4" s="648"/>
      <c r="K4" s="649"/>
      <c r="L4" s="647"/>
    </row>
    <row r="5" spans="1:14" ht="13.5" thickBot="1" x14ac:dyDescent="0.25">
      <c r="A5" s="652" t="s">
        <v>1062</v>
      </c>
      <c r="B5" s="286">
        <v>221</v>
      </c>
      <c r="C5" s="643">
        <v>684156</v>
      </c>
      <c r="D5" s="643"/>
      <c r="E5" s="643"/>
      <c r="F5" s="1068">
        <f>(C5+D5)-E5</f>
        <v>684156</v>
      </c>
      <c r="G5" s="639"/>
      <c r="H5" s="645"/>
      <c r="I5" s="645"/>
      <c r="J5" s="645"/>
      <c r="K5" s="650"/>
      <c r="L5" s="1067">
        <f>F5-K5</f>
        <v>684156</v>
      </c>
    </row>
    <row r="6" spans="1:14" ht="14.25" thickTop="1" thickBot="1" x14ac:dyDescent="0.25">
      <c r="A6" s="652" t="s">
        <v>1331</v>
      </c>
      <c r="B6" s="286">
        <v>222</v>
      </c>
      <c r="C6" s="576"/>
      <c r="D6" s="576"/>
      <c r="E6" s="576"/>
      <c r="F6" s="1068">
        <f>(C6+D6)-E6</f>
        <v>0</v>
      </c>
      <c r="G6" s="639">
        <v>50</v>
      </c>
      <c r="H6" s="576"/>
      <c r="I6" s="576"/>
      <c r="J6" s="576"/>
      <c r="K6" s="1067">
        <f>(H6+I6)-J6</f>
        <v>0</v>
      </c>
      <c r="L6" s="1067">
        <f>F6-K6</f>
        <v>0</v>
      </c>
    </row>
    <row r="7" spans="1:14" ht="15" customHeight="1" thickTop="1" x14ac:dyDescent="0.2">
      <c r="A7" s="651" t="s">
        <v>166</v>
      </c>
      <c r="B7" s="637">
        <v>230</v>
      </c>
      <c r="C7" s="642"/>
      <c r="D7" s="642"/>
      <c r="E7" s="642"/>
      <c r="F7" s="647"/>
      <c r="G7" s="640"/>
      <c r="H7" s="642"/>
      <c r="I7" s="642"/>
      <c r="J7" s="642"/>
      <c r="K7" s="647"/>
      <c r="L7" s="647"/>
    </row>
    <row r="8" spans="1:14" ht="13.5" thickBot="1" x14ac:dyDescent="0.25">
      <c r="A8" s="652" t="s">
        <v>1332</v>
      </c>
      <c r="B8" s="286">
        <v>231</v>
      </c>
      <c r="C8" s="644">
        <v>20425037</v>
      </c>
      <c r="D8" s="644">
        <v>72139</v>
      </c>
      <c r="E8" s="644"/>
      <c r="F8" s="1068">
        <f>(C8+D8)-E8</f>
        <v>20497176</v>
      </c>
      <c r="G8" s="640">
        <v>50</v>
      </c>
      <c r="H8" s="576">
        <v>15115658</v>
      </c>
      <c r="I8" s="576">
        <f>IF((C8+D8)-((ROUND(F8/G8,0))+H8)&lt;0,(C8+D8)-H8,ROUND(F8/G8,0))</f>
        <v>409944</v>
      </c>
      <c r="J8" s="576"/>
      <c r="K8" s="1067">
        <f>(H8+I8)-J8</f>
        <v>15525602</v>
      </c>
      <c r="L8" s="1067">
        <f>F8-K8</f>
        <v>4971574</v>
      </c>
    </row>
    <row r="9" spans="1:14" ht="14.25" thickTop="1" thickBot="1" x14ac:dyDescent="0.25">
      <c r="A9" s="652" t="s">
        <v>1333</v>
      </c>
      <c r="B9" s="286">
        <v>232</v>
      </c>
      <c r="C9" s="576"/>
      <c r="D9" s="576"/>
      <c r="E9" s="576"/>
      <c r="F9" s="1068">
        <f>(C9+D9)-E9</f>
        <v>0</v>
      </c>
      <c r="G9" s="640">
        <v>20</v>
      </c>
      <c r="H9" s="576"/>
      <c r="I9" s="576"/>
      <c r="J9" s="576"/>
      <c r="K9" s="1067">
        <f>(H9+I9)-J9</f>
        <v>0</v>
      </c>
      <c r="L9" s="1067">
        <f>F9-K9</f>
        <v>0</v>
      </c>
    </row>
    <row r="10" spans="1:14" ht="24" thickTop="1" thickBot="1" x14ac:dyDescent="0.25">
      <c r="A10" s="653" t="s">
        <v>1334</v>
      </c>
      <c r="B10" s="286">
        <v>240</v>
      </c>
      <c r="C10" s="1069">
        <v>1107085</v>
      </c>
      <c r="D10" s="1069"/>
      <c r="E10" s="1069"/>
      <c r="F10" s="1070">
        <f>(C10+D10)-E10</f>
        <v>1107085</v>
      </c>
      <c r="G10" s="640">
        <v>20</v>
      </c>
      <c r="H10" s="1071">
        <v>484170</v>
      </c>
      <c r="I10" s="1071">
        <f>IF((C10+D10)-((ROUND(F10/G10,0))+H10)&lt;0,(C10+D10)-H10,ROUND(F10/G10,0))</f>
        <v>55354</v>
      </c>
      <c r="J10" s="1071"/>
      <c r="K10" s="1067">
        <f>(H10+I10)-J10</f>
        <v>539524</v>
      </c>
      <c r="L10" s="1067">
        <f>F10-K10</f>
        <v>567561</v>
      </c>
    </row>
    <row r="11" spans="1:14" ht="13.5" thickTop="1" x14ac:dyDescent="0.2">
      <c r="A11" s="654" t="s">
        <v>1355</v>
      </c>
      <c r="B11" s="637">
        <v>250</v>
      </c>
      <c r="C11" s="642"/>
      <c r="D11" s="642"/>
      <c r="E11" s="642"/>
      <c r="F11" s="647"/>
      <c r="G11" s="640"/>
      <c r="H11" s="642"/>
      <c r="I11" s="642"/>
      <c r="J11" s="642"/>
      <c r="K11" s="647"/>
      <c r="L11" s="647"/>
    </row>
    <row r="12" spans="1:14" ht="13.5" thickBot="1" x14ac:dyDescent="0.25">
      <c r="A12" s="655" t="s">
        <v>1335</v>
      </c>
      <c r="B12" s="286">
        <v>251</v>
      </c>
      <c r="C12" s="644">
        <v>2191411</v>
      </c>
      <c r="D12" s="644">
        <v>95495</v>
      </c>
      <c r="E12" s="644"/>
      <c r="F12" s="1068">
        <f>(C12+D12)-E12</f>
        <v>2286906</v>
      </c>
      <c r="G12" s="640">
        <v>10</v>
      </c>
      <c r="H12" s="576">
        <v>1388554</v>
      </c>
      <c r="I12" s="576">
        <f>IF((C12+D12)-((ROUND(F12/G12,0))+H12)&lt;0,(C12+D12)-H12,ROUND(F12/G12,0))</f>
        <v>228691</v>
      </c>
      <c r="J12" s="576"/>
      <c r="K12" s="1067">
        <f>(H12+I12)-J12</f>
        <v>1617245</v>
      </c>
      <c r="L12" s="1067">
        <f>F12-K12</f>
        <v>669661</v>
      </c>
    </row>
    <row r="13" spans="1:14" ht="14.25" thickTop="1" thickBot="1" x14ac:dyDescent="0.25">
      <c r="A13" s="655" t="s">
        <v>1336</v>
      </c>
      <c r="B13" s="286">
        <v>252</v>
      </c>
      <c r="C13" s="644"/>
      <c r="D13" s="644"/>
      <c r="E13" s="644"/>
      <c r="F13" s="1068">
        <f>(C13+D13)-E13</f>
        <v>0</v>
      </c>
      <c r="G13" s="640">
        <v>5</v>
      </c>
      <c r="H13" s="576"/>
      <c r="I13" s="576"/>
      <c r="J13" s="576"/>
      <c r="K13" s="1067">
        <f>(H13+I13)-J13</f>
        <v>0</v>
      </c>
      <c r="L13" s="1067">
        <f>F13-K13</f>
        <v>0</v>
      </c>
    </row>
    <row r="14" spans="1:14" ht="14.25" thickTop="1" thickBot="1" x14ac:dyDescent="0.25">
      <c r="A14" s="655" t="s">
        <v>1337</v>
      </c>
      <c r="B14" s="286">
        <v>253</v>
      </c>
      <c r="C14" s="576"/>
      <c r="D14" s="576"/>
      <c r="E14" s="576"/>
      <c r="F14" s="1068">
        <f>(C14+D14)-E14</f>
        <v>0</v>
      </c>
      <c r="G14" s="640">
        <v>3</v>
      </c>
      <c r="H14" s="576"/>
      <c r="I14" s="576"/>
      <c r="J14" s="576"/>
      <c r="K14" s="1067">
        <f>(H14+I14)-J14</f>
        <v>0</v>
      </c>
      <c r="L14" s="1067">
        <f>F14-K14</f>
        <v>0</v>
      </c>
    </row>
    <row r="15" spans="1:14" ht="15" customHeight="1" thickTop="1" thickBot="1" x14ac:dyDescent="0.25">
      <c r="A15" s="651" t="s">
        <v>625</v>
      </c>
      <c r="B15" s="637">
        <v>260</v>
      </c>
      <c r="C15" s="644">
        <v>9000</v>
      </c>
      <c r="D15" s="644"/>
      <c r="E15" s="644">
        <v>9000</v>
      </c>
      <c r="F15" s="1068">
        <f>(C15+D15)-E15</f>
        <v>0</v>
      </c>
      <c r="G15" s="641" t="s">
        <v>1030</v>
      </c>
      <c r="H15" s="642"/>
      <c r="I15" s="642"/>
      <c r="J15" s="642"/>
      <c r="K15" s="642"/>
      <c r="L15" s="1067">
        <f>F15-K15</f>
        <v>0</v>
      </c>
    </row>
    <row r="16" spans="1:14" ht="15" customHeight="1" thickTop="1" thickBot="1" x14ac:dyDescent="0.25">
      <c r="A16" s="839" t="s">
        <v>748</v>
      </c>
      <c r="B16" s="874">
        <v>200</v>
      </c>
      <c r="C16" s="646">
        <f>SUM(C3,C5:C6,C8:C10,C12:C15)</f>
        <v>24416689</v>
      </c>
      <c r="D16" s="646">
        <f>SUM(D3,D5:D6,D8:D10,D12:D15)</f>
        <v>167634</v>
      </c>
      <c r="E16" s="646">
        <f>SUM(E3,E5:E6,E8:E10,E12:E15)</f>
        <v>9000</v>
      </c>
      <c r="F16" s="646">
        <f>SUM(F3,F5:F6,F8:F10,F12:F15)</f>
        <v>24575323</v>
      </c>
      <c r="G16" s="640"/>
      <c r="H16" s="646">
        <f>SUM(H3,H6,H8:H10,H12:H14,)</f>
        <v>16988382</v>
      </c>
      <c r="I16" s="646">
        <f>SUM(I3,I6,I8:I10,I12:I14,)</f>
        <v>693989</v>
      </c>
      <c r="J16" s="646">
        <f>SUM(J3,J6,J8:J10,J12:J14,)</f>
        <v>0</v>
      </c>
      <c r="K16" s="1068">
        <f>(H16+I16)-J16</f>
        <v>17682371</v>
      </c>
      <c r="L16" s="1068">
        <f>F16-K16</f>
        <v>6892952</v>
      </c>
    </row>
    <row r="17" spans="1:12" ht="15" customHeight="1" thickTop="1" thickBot="1" x14ac:dyDescent="0.25">
      <c r="A17" s="657" t="s">
        <v>331</v>
      </c>
      <c r="B17" s="637">
        <v>700</v>
      </c>
      <c r="C17" s="1078"/>
      <c r="D17" s="1078"/>
      <c r="E17" s="1078"/>
      <c r="F17" s="1068">
        <f>SUM('Expenditures 15-22'!I114,'Expenditures 15-22'!I150,'Expenditures 15-22'!I204,'Expenditures 15-22'!I305,'Expenditures 15-22'!I331,'Expenditures 15-22'!I354)</f>
        <v>326516</v>
      </c>
      <c r="G17" s="639">
        <v>10</v>
      </c>
      <c r="H17" s="1078"/>
      <c r="I17" s="1067">
        <f>F17/G17</f>
        <v>32651.599999999999</v>
      </c>
      <c r="J17" s="1078"/>
      <c r="K17" s="1079"/>
      <c r="L17" s="1079"/>
    </row>
    <row r="18" spans="1:12" ht="14.25" thickTop="1" thickBot="1" x14ac:dyDescent="0.25">
      <c r="A18" s="876" t="s">
        <v>794</v>
      </c>
      <c r="B18" s="877"/>
      <c r="C18" s="1080"/>
      <c r="D18" s="1080"/>
      <c r="E18" s="1080"/>
      <c r="F18" s="1081"/>
      <c r="G18" s="875"/>
      <c r="H18" s="647"/>
      <c r="I18" s="1068">
        <f>SUM(I16,I17)</f>
        <v>726640.6</v>
      </c>
      <c r="J18" s="647"/>
      <c r="K18" s="647"/>
      <c r="L18" s="647"/>
    </row>
    <row r="19" spans="1:12" ht="12" customHeight="1" thickTop="1" x14ac:dyDescent="0.2">
      <c r="F19" s="66"/>
      <c r="L19" s="66"/>
    </row>
    <row r="20" spans="1:12" ht="12" customHeight="1" x14ac:dyDescent="0.2">
      <c r="A20" s="841"/>
      <c r="B20" s="842"/>
      <c r="F20" s="66"/>
      <c r="L20" s="66"/>
    </row>
    <row r="21" spans="1:12" ht="12" customHeight="1" x14ac:dyDescent="0.2">
      <c r="B21" s="842"/>
      <c r="F21" s="66"/>
      <c r="L21" s="66"/>
    </row>
    <row r="22" spans="1:12" ht="12" customHeight="1" x14ac:dyDescent="0.2">
      <c r="B22" s="842"/>
      <c r="F22" s="66"/>
      <c r="L22" s="66"/>
    </row>
    <row r="23" spans="1:12" ht="12" customHeight="1" x14ac:dyDescent="0.2">
      <c r="A23" s="840"/>
      <c r="B23" s="842"/>
      <c r="F23" s="66"/>
      <c r="L23" s="66"/>
    </row>
    <row r="24" spans="1:12" ht="12" customHeight="1" x14ac:dyDescent="0.2">
      <c r="B24" s="842"/>
      <c r="F24" s="66"/>
      <c r="L24" s="66"/>
    </row>
    <row r="25" spans="1:12" x14ac:dyDescent="0.2">
      <c r="F25" s="66"/>
      <c r="L25" s="66"/>
    </row>
    <row r="26" spans="1:12" ht="10.9" customHeight="1" x14ac:dyDescent="0.2">
      <c r="A26" s="658"/>
      <c r="B26" s="390"/>
      <c r="D26" s="92"/>
    </row>
    <row r="27" spans="1:12" x14ac:dyDescent="0.2">
      <c r="A27" s="658"/>
      <c r="B27" s="390"/>
      <c r="D27" s="92"/>
    </row>
  </sheetData>
  <sheetProtection password="D6BB" sheet="1" objects="1" scenarios="1"/>
  <mergeCells count="1">
    <mergeCell ref="J1:L1"/>
  </mergeCells>
  <phoneticPr fontId="8" type="noConversion"/>
  <printOptions headings="1"/>
  <pageMargins left="0.2" right="0.17" top="1.1000000000000001" bottom="0.52" header="0.19" footer="0.17"/>
  <pageSetup scale="85" firstPageNumber="27" orientation="landscape" useFirstPageNumber="1" r:id="rId1"/>
  <headerFooter alignWithMargins="0">
    <oddHeader>&amp;L&amp;8Page &amp;P&amp;C &amp;R&amp;8Page &amp;P</oddHeader>
    <oddFooter>&amp;L&amp;8Print Date: &amp;D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H203"/>
  <sheetViews>
    <sheetView showGridLines="0" defaultGridColor="0" colorId="8" zoomScale="110" zoomScaleNormal="110" workbookViewId="0">
      <pane ySplit="5" topLeftCell="A123" activePane="bottomLeft" state="frozen"/>
      <selection activeCell="A2" sqref="A2"/>
      <selection pane="bottomLeft" activeCell="F78" sqref="F78"/>
    </sheetView>
  </sheetViews>
  <sheetFormatPr defaultColWidth="8.7109375" defaultRowHeight="11.25" x14ac:dyDescent="0.2"/>
  <cols>
    <col min="1" max="1" width="22.140625" style="68" customWidth="1"/>
    <col min="2" max="2" width="29" style="68" customWidth="1"/>
    <col min="3" max="3" width="6.7109375" style="357" customWidth="1"/>
    <col min="4" max="4" width="55.7109375" style="68" customWidth="1"/>
    <col min="5" max="5" width="3.140625" style="357" customWidth="1"/>
    <col min="6" max="6" width="17.42578125" style="68" customWidth="1"/>
    <col min="7" max="7" width="0.85546875" style="68" customWidth="1"/>
    <col min="8" max="8" width="2.28515625" style="68" customWidth="1"/>
    <col min="9" max="16384" width="8.7109375" style="68"/>
  </cols>
  <sheetData>
    <row r="1" spans="1:7" ht="13.5" customHeight="1" thickTop="1" x14ac:dyDescent="0.2">
      <c r="A1" s="2354" t="s">
        <v>1978</v>
      </c>
      <c r="B1" s="2355"/>
      <c r="C1" s="2355"/>
      <c r="D1" s="2355"/>
      <c r="E1" s="2355"/>
      <c r="F1" s="2356"/>
      <c r="G1" s="941"/>
    </row>
    <row r="2" spans="1:7" ht="13.5" thickBot="1" x14ac:dyDescent="0.25">
      <c r="A2" s="2357" t="s">
        <v>567</v>
      </c>
      <c r="B2" s="2358"/>
      <c r="C2" s="2358"/>
      <c r="D2" s="2358"/>
      <c r="E2" s="2358"/>
      <c r="F2" s="2359"/>
      <c r="G2" s="942"/>
    </row>
    <row r="3" spans="1:7" ht="12" thickTop="1" x14ac:dyDescent="0.2">
      <c r="A3" s="384"/>
      <c r="B3" s="88"/>
      <c r="C3" s="356"/>
      <c r="D3" s="88"/>
      <c r="E3" s="356"/>
      <c r="F3" s="88"/>
      <c r="G3" s="88"/>
    </row>
    <row r="4" spans="1:7" ht="12.2" customHeight="1" x14ac:dyDescent="0.2">
      <c r="A4" s="1049" t="s">
        <v>1270</v>
      </c>
      <c r="B4" s="73" t="s">
        <v>122</v>
      </c>
      <c r="D4" s="943" t="s">
        <v>604</v>
      </c>
      <c r="F4" s="73" t="s">
        <v>1033</v>
      </c>
    </row>
    <row r="5" spans="1:7" ht="12.75" x14ac:dyDescent="0.2">
      <c r="A5" s="2360"/>
      <c r="B5" s="2361"/>
      <c r="C5" s="2361"/>
      <c r="D5" s="2361"/>
      <c r="E5" s="2361"/>
      <c r="F5" s="2361"/>
    </row>
    <row r="6" spans="1:7" ht="13.5" customHeight="1" thickBot="1" x14ac:dyDescent="0.25">
      <c r="A6" s="2351" t="s">
        <v>1316</v>
      </c>
      <c r="B6" s="2352"/>
      <c r="C6" s="2352"/>
      <c r="D6" s="2352"/>
      <c r="E6" s="2352"/>
      <c r="F6" s="2353"/>
      <c r="G6" s="358"/>
    </row>
    <row r="7" spans="1:7" s="358" customFormat="1" ht="12" thickTop="1" x14ac:dyDescent="0.2">
      <c r="A7" s="944" t="s">
        <v>592</v>
      </c>
      <c r="B7" s="579"/>
      <c r="C7" s="580"/>
      <c r="D7" s="579"/>
      <c r="E7" s="580"/>
      <c r="F7" s="579"/>
    </row>
    <row r="8" spans="1:7" ht="12" customHeight="1" x14ac:dyDescent="0.2">
      <c r="A8" s="360" t="s">
        <v>538</v>
      </c>
      <c r="B8" s="945" t="s">
        <v>1871</v>
      </c>
      <c r="C8" s="359"/>
      <c r="D8" s="360" t="s">
        <v>591</v>
      </c>
      <c r="E8" s="580" t="s">
        <v>1134</v>
      </c>
      <c r="F8" s="946">
        <f>'Expenditures 15-22'!K114</f>
        <v>10164600</v>
      </c>
      <c r="G8" s="358"/>
    </row>
    <row r="9" spans="1:7" ht="12" customHeight="1" x14ac:dyDescent="0.2">
      <c r="A9" s="360" t="s">
        <v>539</v>
      </c>
      <c r="B9" s="945" t="s">
        <v>1872</v>
      </c>
      <c r="C9" s="359"/>
      <c r="D9" s="360" t="s">
        <v>591</v>
      </c>
      <c r="E9" s="580"/>
      <c r="F9" s="947">
        <f>'Expenditures 15-22'!K150</f>
        <v>1310331</v>
      </c>
      <c r="G9" s="948"/>
    </row>
    <row r="10" spans="1:7" ht="12" customHeight="1" x14ac:dyDescent="0.2">
      <c r="A10" s="360" t="s">
        <v>589</v>
      </c>
      <c r="B10" s="945" t="s">
        <v>1873</v>
      </c>
      <c r="C10" s="359"/>
      <c r="D10" s="360" t="s">
        <v>591</v>
      </c>
      <c r="E10" s="580"/>
      <c r="F10" s="947">
        <f>'Expenditures 15-22'!K168</f>
        <v>629825</v>
      </c>
      <c r="G10" s="948"/>
    </row>
    <row r="11" spans="1:7" ht="12" customHeight="1" x14ac:dyDescent="0.2">
      <c r="A11" s="360" t="s">
        <v>540</v>
      </c>
      <c r="B11" s="945" t="s">
        <v>1874</v>
      </c>
      <c r="C11" s="359"/>
      <c r="D11" s="360" t="s">
        <v>591</v>
      </c>
      <c r="E11" s="580"/>
      <c r="F11" s="947">
        <f>'Expenditures 15-22'!K204</f>
        <v>198117</v>
      </c>
      <c r="G11" s="948"/>
    </row>
    <row r="12" spans="1:7" ht="12" customHeight="1" x14ac:dyDescent="0.2">
      <c r="A12" s="360" t="s">
        <v>541</v>
      </c>
      <c r="B12" s="945" t="s">
        <v>1875</v>
      </c>
      <c r="C12" s="359"/>
      <c r="D12" s="360" t="s">
        <v>591</v>
      </c>
      <c r="E12" s="580"/>
      <c r="F12" s="947">
        <f>'Expenditures 15-22'!K288</f>
        <v>299730</v>
      </c>
      <c r="G12" s="948"/>
    </row>
    <row r="13" spans="1:7" ht="12" customHeight="1" x14ac:dyDescent="0.2">
      <c r="A13" s="360" t="s">
        <v>113</v>
      </c>
      <c r="B13" s="945" t="s">
        <v>1876</v>
      </c>
      <c r="C13" s="359"/>
      <c r="D13" s="360" t="s">
        <v>591</v>
      </c>
      <c r="E13" s="580"/>
      <c r="F13" s="947">
        <f>'Expenditures 15-22'!K331</f>
        <v>256484</v>
      </c>
      <c r="G13" s="949"/>
    </row>
    <row r="14" spans="1:7" ht="12" customHeight="1" thickBot="1" x14ac:dyDescent="0.25">
      <c r="A14" s="950"/>
      <c r="B14" s="581"/>
      <c r="C14" s="582"/>
      <c r="D14" s="1005" t="s">
        <v>591</v>
      </c>
      <c r="E14" s="593" t="s">
        <v>1134</v>
      </c>
      <c r="F14" s="951">
        <f>SUM(F8:F13)</f>
        <v>12859087</v>
      </c>
      <c r="G14" s="358"/>
    </row>
    <row r="15" spans="1:7" ht="12" thickTop="1" x14ac:dyDescent="0.2">
      <c r="A15" s="358"/>
      <c r="B15" s="358"/>
      <c r="C15" s="359"/>
      <c r="D15" s="358"/>
      <c r="E15" s="580"/>
      <c r="F15" s="358"/>
      <c r="G15" s="358"/>
    </row>
    <row r="16" spans="1:7" ht="12" customHeight="1" x14ac:dyDescent="0.2">
      <c r="A16" s="952" t="s">
        <v>605</v>
      </c>
      <c r="B16" s="291"/>
      <c r="C16" s="291"/>
      <c r="D16" s="579"/>
      <c r="E16" s="580"/>
      <c r="F16" s="579"/>
      <c r="G16" s="358"/>
    </row>
    <row r="17" spans="1:7" ht="12" customHeight="1" x14ac:dyDescent="0.2">
      <c r="A17" s="952"/>
      <c r="B17" s="291"/>
      <c r="C17" s="291"/>
      <c r="D17" s="579"/>
      <c r="E17" s="580"/>
      <c r="F17" s="579"/>
      <c r="G17" s="358"/>
    </row>
    <row r="18" spans="1:7" ht="12" customHeight="1" x14ac:dyDescent="0.2">
      <c r="A18" s="360" t="s">
        <v>540</v>
      </c>
      <c r="B18" s="945" t="s">
        <v>1195</v>
      </c>
      <c r="C18" s="381">
        <f>'Revenues 9-14'!B43</f>
        <v>1412</v>
      </c>
      <c r="D18" s="953" t="str">
        <f>'Revenues 9-14'!A43</f>
        <v>Regular - Transp Fees from Other Districts (In State)</v>
      </c>
      <c r="E18" s="580" t="s">
        <v>1134</v>
      </c>
      <c r="F18" s="954">
        <f>'Revenues 9-14'!F43</f>
        <v>0</v>
      </c>
      <c r="G18" s="358"/>
    </row>
    <row r="19" spans="1:7" ht="12" customHeight="1" x14ac:dyDescent="0.2">
      <c r="A19" s="360" t="s">
        <v>540</v>
      </c>
      <c r="B19" s="945" t="s">
        <v>1196</v>
      </c>
      <c r="C19" s="955">
        <f>'Revenues 9-14'!B47</f>
        <v>1421</v>
      </c>
      <c r="D19" s="956" t="str">
        <f>'Revenues 9-14'!A47</f>
        <v>Summer Sch - Transp. Fees from Pupils or Parents (In State)</v>
      </c>
      <c r="E19" s="594"/>
      <c r="F19" s="957">
        <f>'Revenues 9-14'!F47</f>
        <v>0</v>
      </c>
      <c r="G19" s="358"/>
    </row>
    <row r="20" spans="1:7" ht="12" customHeight="1" x14ac:dyDescent="0.2">
      <c r="A20" s="360" t="s">
        <v>540</v>
      </c>
      <c r="B20" s="945" t="s">
        <v>1197</v>
      </c>
      <c r="C20" s="381">
        <f>'Revenues 9-14'!B48</f>
        <v>1422</v>
      </c>
      <c r="D20" s="953" t="str">
        <f>'Revenues 9-14'!A48</f>
        <v>Summer Sch - Transp. Fees from Other Districts (In State)</v>
      </c>
      <c r="E20" s="580"/>
      <c r="F20" s="958">
        <f>'Revenues 9-14'!F48</f>
        <v>0</v>
      </c>
      <c r="G20" s="358"/>
    </row>
    <row r="21" spans="1:7" ht="12" customHeight="1" x14ac:dyDescent="0.2">
      <c r="A21" s="360" t="s">
        <v>540</v>
      </c>
      <c r="B21" s="945" t="s">
        <v>1198</v>
      </c>
      <c r="C21" s="955">
        <f>'Revenues 9-14'!B49</f>
        <v>1423</v>
      </c>
      <c r="D21" s="953" t="str">
        <f>'Revenues 9-14'!A49</f>
        <v>Summer Sch - Transp. Fees from Other Sources (In State)</v>
      </c>
      <c r="E21" s="580"/>
      <c r="F21" s="1109">
        <f>'Revenues 9-14'!F49</f>
        <v>0</v>
      </c>
      <c r="G21" s="358"/>
    </row>
    <row r="22" spans="1:7" ht="12" customHeight="1" x14ac:dyDescent="0.2">
      <c r="A22" s="360" t="s">
        <v>540</v>
      </c>
      <c r="B22" s="945" t="s">
        <v>1199</v>
      </c>
      <c r="C22" s="955">
        <f>'Revenues 9-14'!B50</f>
        <v>1424</v>
      </c>
      <c r="D22" s="953" t="str">
        <f>'Revenues 9-14'!A50</f>
        <v>Summer Sch - Transp. Fees from Other Sources (Out of State)</v>
      </c>
      <c r="E22" s="580"/>
      <c r="F22" s="1109">
        <f>'Revenues 9-14'!F50</f>
        <v>0</v>
      </c>
      <c r="G22" s="358"/>
    </row>
    <row r="23" spans="1:7" ht="12" customHeight="1" x14ac:dyDescent="0.2">
      <c r="A23" s="360" t="s">
        <v>540</v>
      </c>
      <c r="B23" s="945" t="s">
        <v>1200</v>
      </c>
      <c r="C23" s="381">
        <f>'Revenues 9-14'!B52</f>
        <v>1432</v>
      </c>
      <c r="D23" s="953" t="str">
        <f>'Revenues 9-14'!A52</f>
        <v>CTE - Transp Fees from Other Districts (In State)</v>
      </c>
      <c r="E23" s="580"/>
      <c r="F23" s="1109">
        <f>'Revenues 9-14'!F52</f>
        <v>0</v>
      </c>
      <c r="G23" s="358"/>
    </row>
    <row r="24" spans="1:7" ht="12" customHeight="1" x14ac:dyDescent="0.2">
      <c r="A24" s="360" t="s">
        <v>540</v>
      </c>
      <c r="B24" s="945" t="s">
        <v>1201</v>
      </c>
      <c r="C24" s="381">
        <f>'Revenues 9-14'!B56</f>
        <v>1442</v>
      </c>
      <c r="D24" s="953" t="str">
        <f>'Revenues 9-14'!A56</f>
        <v>Special Ed - Transp Fees from Other Districts (In State)</v>
      </c>
      <c r="E24" s="580"/>
      <c r="F24" s="1109">
        <f>'Revenues 9-14'!F56</f>
        <v>0</v>
      </c>
      <c r="G24" s="358"/>
    </row>
    <row r="25" spans="1:7" ht="12" customHeight="1" x14ac:dyDescent="0.2">
      <c r="A25" s="360" t="s">
        <v>540</v>
      </c>
      <c r="B25" s="945" t="s">
        <v>1202</v>
      </c>
      <c r="C25" s="381">
        <f>'Revenues 9-14'!B59</f>
        <v>1451</v>
      </c>
      <c r="D25" s="953" t="str">
        <f>'Revenues 9-14'!A59</f>
        <v>Adult - Transp Fees from Pupils or Parents (In State)</v>
      </c>
      <c r="E25" s="580"/>
      <c r="F25" s="1109">
        <f>'Revenues 9-14'!F59</f>
        <v>0</v>
      </c>
      <c r="G25" s="358"/>
    </row>
    <row r="26" spans="1:7" ht="12" customHeight="1" x14ac:dyDescent="0.2">
      <c r="A26" s="360" t="s">
        <v>540</v>
      </c>
      <c r="B26" s="945" t="s">
        <v>1203</v>
      </c>
      <c r="C26" s="381">
        <f>'Revenues 9-14'!B60</f>
        <v>1452</v>
      </c>
      <c r="D26" s="953" t="str">
        <f>'Revenues 9-14'!A60</f>
        <v>Adult - Transp Fees from Other Districts (In State)</v>
      </c>
      <c r="E26" s="580"/>
      <c r="F26" s="1109">
        <f>'Revenues 9-14'!F60</f>
        <v>0</v>
      </c>
      <c r="G26" s="358"/>
    </row>
    <row r="27" spans="1:7" ht="12" customHeight="1" x14ac:dyDescent="0.2">
      <c r="A27" s="360" t="s">
        <v>540</v>
      </c>
      <c r="B27" s="945" t="s">
        <v>1204</v>
      </c>
      <c r="C27" s="381">
        <f>'Revenues 9-14'!B61</f>
        <v>1453</v>
      </c>
      <c r="D27" s="953" t="str">
        <f>'Revenues 9-14'!A61</f>
        <v>Adult - Transp Fees from Other Sources (In State)</v>
      </c>
      <c r="E27" s="580"/>
      <c r="F27" s="1109">
        <f>'Revenues 9-14'!F61</f>
        <v>0</v>
      </c>
      <c r="G27" s="358"/>
    </row>
    <row r="28" spans="1:7" ht="12" customHeight="1" x14ac:dyDescent="0.2">
      <c r="A28" s="360" t="s">
        <v>540</v>
      </c>
      <c r="B28" s="945" t="s">
        <v>1205</v>
      </c>
      <c r="C28" s="381">
        <f>'Revenues 9-14'!B62</f>
        <v>1454</v>
      </c>
      <c r="D28" s="953" t="str">
        <f>'Revenues 9-14'!A62</f>
        <v>Adult - Transp Fees from Other Sources (Out of State)</v>
      </c>
      <c r="E28" s="580"/>
      <c r="F28" s="1109">
        <f>'Revenues 9-14'!F62</f>
        <v>0</v>
      </c>
      <c r="G28" s="358"/>
    </row>
    <row r="29" spans="1:7" ht="12" customHeight="1" x14ac:dyDescent="0.2">
      <c r="A29" s="360" t="s">
        <v>539</v>
      </c>
      <c r="B29" s="945" t="s">
        <v>967</v>
      </c>
      <c r="C29" s="959">
        <f>'Revenues 9-14'!B148</f>
        <v>3410</v>
      </c>
      <c r="D29" s="960" t="str">
        <f>'Revenues 9-14'!A148</f>
        <v>Adult Ed (from ICCB)</v>
      </c>
      <c r="E29" s="580"/>
      <c r="F29" s="1109">
        <f>'Revenues 9-14'!D148</f>
        <v>0</v>
      </c>
      <c r="G29" s="358"/>
    </row>
    <row r="30" spans="1:7" ht="12" customHeight="1" x14ac:dyDescent="0.2">
      <c r="A30" s="360" t="s">
        <v>1304</v>
      </c>
      <c r="B30" s="945" t="s">
        <v>968</v>
      </c>
      <c r="C30" s="959">
        <f>'Revenues 9-14'!B149</f>
        <v>3499</v>
      </c>
      <c r="D30" s="960" t="str">
        <f>'Revenues 9-14'!A149</f>
        <v>Adult Ed - Other (Describe &amp; Itemize)</v>
      </c>
      <c r="E30" s="580"/>
      <c r="F30" s="1110">
        <f>('Revenues 9-14'!D149+'Revenues 9-14'!F149)</f>
        <v>0</v>
      </c>
      <c r="G30" s="358"/>
    </row>
    <row r="31" spans="1:7" ht="12" customHeight="1" x14ac:dyDescent="0.2">
      <c r="A31" s="360" t="s">
        <v>1304</v>
      </c>
      <c r="B31" s="945" t="s">
        <v>969</v>
      </c>
      <c r="C31" s="381">
        <f>'Revenues 9-14'!B218</f>
        <v>4600</v>
      </c>
      <c r="D31" s="961" t="str">
        <f>'Revenues 9-14'!A218</f>
        <v>Fed - Spec Education - Preschool Flow-Through</v>
      </c>
      <c r="E31" s="595"/>
      <c r="F31" s="1109">
        <f>SUM('Revenues 9-14'!D218,'Revenues 9-14'!F218)</f>
        <v>0</v>
      </c>
      <c r="G31" s="358"/>
    </row>
    <row r="32" spans="1:7" ht="12" customHeight="1" x14ac:dyDescent="0.2">
      <c r="A32" s="360" t="s">
        <v>1304</v>
      </c>
      <c r="B32" s="945" t="s">
        <v>898</v>
      </c>
      <c r="C32" s="381">
        <f>'Revenues 9-14'!B219</f>
        <v>4605</v>
      </c>
      <c r="D32" s="962" t="str">
        <f>'Revenues 9-14'!A219</f>
        <v>Fed - Spec Education - Preschool Discretionary</v>
      </c>
      <c r="E32" s="595"/>
      <c r="F32" s="1109">
        <f>SUM('Revenues 9-14'!D219,'Revenues 9-14'!F219)</f>
        <v>0</v>
      </c>
      <c r="G32" s="358"/>
    </row>
    <row r="33" spans="1:7" ht="12" customHeight="1" x14ac:dyDescent="0.2">
      <c r="A33" s="360" t="s">
        <v>539</v>
      </c>
      <c r="B33" s="945" t="s">
        <v>899</v>
      </c>
      <c r="C33" s="381">
        <f>'Revenues 9-14'!B229</f>
        <v>4810</v>
      </c>
      <c r="D33" s="961" t="str">
        <f>'Revenues 9-14'!A229</f>
        <v>Federal - Adult Education</v>
      </c>
      <c r="E33" s="580"/>
      <c r="F33" s="1109">
        <f>'Revenues 9-14'!D229</f>
        <v>0</v>
      </c>
      <c r="G33" s="358"/>
    </row>
    <row r="34" spans="1:7" ht="12" customHeight="1" x14ac:dyDescent="0.2">
      <c r="A34" s="360" t="s">
        <v>538</v>
      </c>
      <c r="B34" s="360" t="s">
        <v>1877</v>
      </c>
      <c r="C34" s="963" t="str">
        <f>'Expenditures 15-22'!B7</f>
        <v>1125</v>
      </c>
      <c r="D34" s="964" t="str">
        <f>'Expenditures 15-22'!A7</f>
        <v>Pre-K Programs</v>
      </c>
      <c r="E34" s="580"/>
      <c r="F34" s="1109">
        <f>'Expenditures 15-22'!K7-SUM('Expenditures 15-22'!G7,'Expenditures 15-22'!I7)</f>
        <v>0</v>
      </c>
      <c r="G34" s="358"/>
    </row>
    <row r="35" spans="1:7" ht="12" customHeight="1" x14ac:dyDescent="0.2">
      <c r="A35" s="360" t="s">
        <v>538</v>
      </c>
      <c r="B35" s="360" t="s">
        <v>1878</v>
      </c>
      <c r="C35" s="963" t="str">
        <f>'Expenditures 15-22'!B9</f>
        <v>1225</v>
      </c>
      <c r="D35" s="964" t="str">
        <f>'Expenditures 15-22'!A9</f>
        <v>Special Education Programs Pre-K</v>
      </c>
      <c r="E35" s="580"/>
      <c r="F35" s="1109">
        <f>'Expenditures 15-22'!K9-SUM('Expenditures 15-22'!G9+'Expenditures 15-22'!I9)</f>
        <v>129166</v>
      </c>
      <c r="G35" s="358"/>
    </row>
    <row r="36" spans="1:7" ht="12" customHeight="1" x14ac:dyDescent="0.2">
      <c r="A36" s="360" t="s">
        <v>538</v>
      </c>
      <c r="B36" s="360" t="s">
        <v>123</v>
      </c>
      <c r="C36" s="963" t="str">
        <f>'Expenditures 15-22'!B11</f>
        <v>1275</v>
      </c>
      <c r="D36" s="964" t="str">
        <f>'Expenditures 15-22'!A11</f>
        <v>Remedial and Supplemental Programs Pre-K</v>
      </c>
      <c r="E36" s="580"/>
      <c r="F36" s="1109">
        <f>'Expenditures 15-22'!K11-SUM('Expenditures 15-22'!G11,'Expenditures 15-22'!I11)</f>
        <v>0</v>
      </c>
      <c r="G36" s="358"/>
    </row>
    <row r="37" spans="1:7" ht="12" customHeight="1" x14ac:dyDescent="0.2">
      <c r="A37" s="360" t="s">
        <v>538</v>
      </c>
      <c r="B37" s="360" t="s">
        <v>1879</v>
      </c>
      <c r="C37" s="963">
        <f>'Expenditures 15-22'!B12</f>
        <v>1300</v>
      </c>
      <c r="D37" s="965" t="str">
        <f>'Expenditures 15-22'!A12</f>
        <v>Adult/Continuing Education Programs</v>
      </c>
      <c r="E37" s="580"/>
      <c r="F37" s="1109">
        <f>'Expenditures 15-22'!K12-SUM('Expenditures 15-22'!G12+'Expenditures 15-22'!I12)</f>
        <v>0</v>
      </c>
      <c r="G37" s="358"/>
    </row>
    <row r="38" spans="1:7" ht="12" customHeight="1" x14ac:dyDescent="0.2">
      <c r="A38" s="360" t="s">
        <v>538</v>
      </c>
      <c r="B38" s="360" t="s">
        <v>1880</v>
      </c>
      <c r="C38" s="963">
        <f>'Expenditures 15-22'!B15</f>
        <v>1600</v>
      </c>
      <c r="D38" s="965" t="str">
        <f>'Expenditures 15-22'!A15</f>
        <v>Summer School Programs</v>
      </c>
      <c r="E38" s="580"/>
      <c r="F38" s="1109">
        <f>'Expenditures 15-22'!K15-SUM('Expenditures 15-22'!G15,'Expenditures 15-22'!I15)</f>
        <v>50374</v>
      </c>
      <c r="G38" s="358"/>
    </row>
    <row r="39" spans="1:7" ht="12" customHeight="1" x14ac:dyDescent="0.2">
      <c r="A39" s="360" t="s">
        <v>538</v>
      </c>
      <c r="B39" s="360" t="s">
        <v>124</v>
      </c>
      <c r="C39" s="963" t="str">
        <f>'Expenditures 15-22'!B20</f>
        <v>1910</v>
      </c>
      <c r="D39" s="965" t="str">
        <f>'Expenditures 15-22'!A20</f>
        <v>Pre-K Programs - Private Tuition</v>
      </c>
      <c r="E39" s="580"/>
      <c r="F39" s="1109">
        <f>'Expenditures 15-22'!K20</f>
        <v>0</v>
      </c>
      <c r="G39" s="358"/>
    </row>
    <row r="40" spans="1:7" ht="12" customHeight="1" x14ac:dyDescent="0.2">
      <c r="A40" s="360" t="s">
        <v>538</v>
      </c>
      <c r="B40" s="360" t="s">
        <v>125</v>
      </c>
      <c r="C40" s="963" t="str">
        <f>'Expenditures 15-22'!B21</f>
        <v>1911</v>
      </c>
      <c r="D40" s="965" t="str">
        <f>'Expenditures 15-22'!A21</f>
        <v>Regular K-12 Programs - Private Tuition</v>
      </c>
      <c r="E40" s="580"/>
      <c r="F40" s="1109">
        <f>'Expenditures 15-22'!K21</f>
        <v>0</v>
      </c>
      <c r="G40" s="358"/>
    </row>
    <row r="41" spans="1:7" ht="12" customHeight="1" x14ac:dyDescent="0.2">
      <c r="A41" s="360" t="s">
        <v>538</v>
      </c>
      <c r="B41" s="360" t="s">
        <v>126</v>
      </c>
      <c r="C41" s="963" t="str">
        <f>'Expenditures 15-22'!B22</f>
        <v>1912</v>
      </c>
      <c r="D41" s="965" t="str">
        <f>'Expenditures 15-22'!A22</f>
        <v>Special Education Programs K-12 - Private Tuition</v>
      </c>
      <c r="E41" s="580"/>
      <c r="F41" s="1109">
        <f>'Expenditures 15-22'!K22</f>
        <v>216379</v>
      </c>
      <c r="G41" s="358"/>
    </row>
    <row r="42" spans="1:7" ht="12" customHeight="1" x14ac:dyDescent="0.2">
      <c r="A42" s="360" t="s">
        <v>538</v>
      </c>
      <c r="B42" s="360" t="s">
        <v>127</v>
      </c>
      <c r="C42" s="966" t="str">
        <f>'Expenditures 15-22'!B23</f>
        <v>1913</v>
      </c>
      <c r="D42" s="965" t="str">
        <f>'Expenditures 15-22'!A23</f>
        <v>Special Education Programs Pre-K - Tuition</v>
      </c>
      <c r="E42" s="580"/>
      <c r="F42" s="1109">
        <f>'Expenditures 15-22'!K23</f>
        <v>0</v>
      </c>
      <c r="G42" s="358"/>
    </row>
    <row r="43" spans="1:7" ht="12" customHeight="1" x14ac:dyDescent="0.2">
      <c r="A43" s="360" t="s">
        <v>538</v>
      </c>
      <c r="B43" s="360" t="s">
        <v>128</v>
      </c>
      <c r="C43" s="963" t="str">
        <f>'Expenditures 15-22'!B24</f>
        <v>1914</v>
      </c>
      <c r="D43" s="965" t="str">
        <f>'Expenditures 15-22'!A24</f>
        <v>Remedial/Supplemental Programs K-12 - Private Tuition</v>
      </c>
      <c r="E43" s="580"/>
      <c r="F43" s="1109">
        <f>'Expenditures 15-22'!K24</f>
        <v>0</v>
      </c>
      <c r="G43" s="358"/>
    </row>
    <row r="44" spans="1:7" ht="12" customHeight="1" x14ac:dyDescent="0.2">
      <c r="A44" s="360" t="s">
        <v>538</v>
      </c>
      <c r="B44" s="360" t="s">
        <v>129</v>
      </c>
      <c r="C44" s="966" t="str">
        <f>'Expenditures 15-22'!B25</f>
        <v>1915</v>
      </c>
      <c r="D44" s="965" t="str">
        <f>'Expenditures 15-22'!A25</f>
        <v>Remedial/Supplemental Programs Pre-K - Private Tuition</v>
      </c>
      <c r="E44" s="580"/>
      <c r="F44" s="1109">
        <f>'Expenditures 15-22'!K25</f>
        <v>0</v>
      </c>
      <c r="G44" s="358"/>
    </row>
    <row r="45" spans="1:7" ht="12" customHeight="1" x14ac:dyDescent="0.2">
      <c r="A45" s="360" t="s">
        <v>538</v>
      </c>
      <c r="B45" s="360" t="s">
        <v>130</v>
      </c>
      <c r="C45" s="966" t="str">
        <f>'Expenditures 15-22'!B26</f>
        <v>1916</v>
      </c>
      <c r="D45" s="965" t="str">
        <f>'Expenditures 15-22'!A26</f>
        <v>Adult/Continuing Education Programs - Private Tuition</v>
      </c>
      <c r="E45" s="580"/>
      <c r="F45" s="1109">
        <f>'Expenditures 15-22'!K26</f>
        <v>0</v>
      </c>
      <c r="G45" s="358"/>
    </row>
    <row r="46" spans="1:7" ht="12" customHeight="1" x14ac:dyDescent="0.2">
      <c r="A46" s="360" t="s">
        <v>538</v>
      </c>
      <c r="B46" s="360" t="s">
        <v>131</v>
      </c>
      <c r="C46" s="963" t="str">
        <f>'Expenditures 15-22'!B27</f>
        <v>1917</v>
      </c>
      <c r="D46" s="965" t="str">
        <f>'Expenditures 15-22'!A27</f>
        <v>CTE Programs - Private Tuition</v>
      </c>
      <c r="E46" s="580"/>
      <c r="F46" s="1109">
        <f>'Expenditures 15-22'!K27</f>
        <v>0</v>
      </c>
      <c r="G46" s="358"/>
    </row>
    <row r="47" spans="1:7" ht="12" customHeight="1" x14ac:dyDescent="0.2">
      <c r="A47" s="360" t="s">
        <v>538</v>
      </c>
      <c r="B47" s="360" t="s">
        <v>132</v>
      </c>
      <c r="C47" s="967" t="str">
        <f>'Expenditures 15-22'!B28</f>
        <v>1918</v>
      </c>
      <c r="D47" s="968" t="str">
        <f>'Expenditures 15-22'!A28</f>
        <v>Interscholastic Programs - Private Tuition</v>
      </c>
      <c r="E47" s="580"/>
      <c r="F47" s="1109">
        <f>'Expenditures 15-22'!K28</f>
        <v>0</v>
      </c>
      <c r="G47" s="358"/>
    </row>
    <row r="48" spans="1:7" ht="12" customHeight="1" x14ac:dyDescent="0.2">
      <c r="A48" s="360" t="s">
        <v>538</v>
      </c>
      <c r="B48" s="360" t="s">
        <v>133</v>
      </c>
      <c r="C48" s="966" t="str">
        <f>'Expenditures 15-22'!B29</f>
        <v>1919</v>
      </c>
      <c r="D48" s="965" t="str">
        <f>'Expenditures 15-22'!A29</f>
        <v>Summer School Programs - Private Tuition</v>
      </c>
      <c r="E48" s="580"/>
      <c r="F48" s="1109">
        <f>'Expenditures 15-22'!K29</f>
        <v>0</v>
      </c>
      <c r="G48" s="358"/>
    </row>
    <row r="49" spans="1:7" ht="12" customHeight="1" x14ac:dyDescent="0.2">
      <c r="A49" s="360" t="s">
        <v>538</v>
      </c>
      <c r="B49" s="360" t="s">
        <v>134</v>
      </c>
      <c r="C49" s="963" t="str">
        <f>'Expenditures 15-22'!B30</f>
        <v>1920</v>
      </c>
      <c r="D49" s="965" t="str">
        <f>'Expenditures 15-22'!A30</f>
        <v>Gifted Programs - Private Tuition</v>
      </c>
      <c r="E49" s="580"/>
      <c r="F49" s="1109">
        <f>'Expenditures 15-22'!K30</f>
        <v>0</v>
      </c>
      <c r="G49" s="358"/>
    </row>
    <row r="50" spans="1:7" ht="12" customHeight="1" x14ac:dyDescent="0.2">
      <c r="A50" s="360" t="s">
        <v>538</v>
      </c>
      <c r="B50" s="360" t="s">
        <v>135</v>
      </c>
      <c r="C50" s="963" t="str">
        <f>'Expenditures 15-22'!B31</f>
        <v>1921</v>
      </c>
      <c r="D50" s="965" t="str">
        <f>'Expenditures 15-22'!A31</f>
        <v>Bilingual Programs - Private Tuition</v>
      </c>
      <c r="E50" s="580"/>
      <c r="F50" s="1109">
        <f>'Expenditures 15-22'!K31</f>
        <v>0</v>
      </c>
      <c r="G50" s="358"/>
    </row>
    <row r="51" spans="1:7" ht="12" customHeight="1" x14ac:dyDescent="0.2">
      <c r="A51" s="360" t="s">
        <v>538</v>
      </c>
      <c r="B51" s="360" t="s">
        <v>1881</v>
      </c>
      <c r="C51" s="963" t="str">
        <f>'Expenditures 15-22'!B32</f>
        <v>1922</v>
      </c>
      <c r="D51" s="965" t="str">
        <f>'Expenditures 15-22'!A32</f>
        <v>Truants Alternative/Optional Ed Progms - Private Tuition</v>
      </c>
      <c r="E51" s="580"/>
      <c r="F51" s="1109">
        <f>'Expenditures 15-22'!K32</f>
        <v>0</v>
      </c>
      <c r="G51" s="358"/>
    </row>
    <row r="52" spans="1:7" ht="12" customHeight="1" x14ac:dyDescent="0.2">
      <c r="A52" s="360" t="s">
        <v>538</v>
      </c>
      <c r="B52" s="360" t="s">
        <v>1882</v>
      </c>
      <c r="C52" s="966" t="str">
        <f>'Expenditures 15-22'!B75</f>
        <v>3000</v>
      </c>
      <c r="D52" s="965" t="s">
        <v>528</v>
      </c>
      <c r="E52" s="580"/>
      <c r="F52" s="1109">
        <f>'Expenditures 15-22'!K75-SUM('Expenditures 15-22'!G75,'Expenditures 15-22'!I75)</f>
        <v>44009</v>
      </c>
      <c r="G52" s="358"/>
    </row>
    <row r="53" spans="1:7" ht="12" customHeight="1" x14ac:dyDescent="0.2">
      <c r="A53" s="360" t="s">
        <v>538</v>
      </c>
      <c r="B53" s="360" t="s">
        <v>1883</v>
      </c>
      <c r="C53" s="966">
        <f>'Expenditures 15-22'!B102</f>
        <v>4000</v>
      </c>
      <c r="D53" s="965" t="str">
        <f>'Expenditures 15-22'!A102</f>
        <v>Total Payments to Other Govt Units</v>
      </c>
      <c r="E53" s="580"/>
      <c r="F53" s="1109">
        <f>'Expenditures 15-22'!K102</f>
        <v>211885</v>
      </c>
      <c r="G53" s="358"/>
    </row>
    <row r="54" spans="1:7" ht="12" customHeight="1" x14ac:dyDescent="0.2">
      <c r="A54" s="360" t="s">
        <v>538</v>
      </c>
      <c r="B54" s="360" t="s">
        <v>1884</v>
      </c>
      <c r="C54" s="966" t="s">
        <v>1160</v>
      </c>
      <c r="D54" s="962" t="s">
        <v>1302</v>
      </c>
      <c r="E54" s="580"/>
      <c r="F54" s="1109">
        <f>'Expenditures 15-22'!G114</f>
        <v>62567</v>
      </c>
      <c r="G54" s="358"/>
    </row>
    <row r="55" spans="1:7" ht="12" customHeight="1" x14ac:dyDescent="0.2">
      <c r="A55" s="360" t="s">
        <v>538</v>
      </c>
      <c r="B55" s="360" t="s">
        <v>1885</v>
      </c>
      <c r="C55" s="966" t="s">
        <v>1160</v>
      </c>
      <c r="D55" s="962" t="s">
        <v>331</v>
      </c>
      <c r="E55" s="580"/>
      <c r="F55" s="1109">
        <f>'Expenditures 15-22'!I114</f>
        <v>218788</v>
      </c>
      <c r="G55" s="358"/>
    </row>
    <row r="56" spans="1:7" ht="12" customHeight="1" x14ac:dyDescent="0.2">
      <c r="A56" s="360" t="s">
        <v>539</v>
      </c>
      <c r="B56" s="360" t="s">
        <v>1886</v>
      </c>
      <c r="C56" s="963" t="str">
        <f>'Expenditures 15-22'!B130</f>
        <v>3000</v>
      </c>
      <c r="D56" s="1053" t="s">
        <v>528</v>
      </c>
      <c r="E56" s="580"/>
      <c r="F56" s="1109">
        <f>'Expenditures 15-22'!K130-SUM('Expenditures 15-22'!G130+'Expenditures 15-22'!I130)</f>
        <v>0</v>
      </c>
      <c r="G56" s="358"/>
    </row>
    <row r="57" spans="1:7" ht="12" customHeight="1" x14ac:dyDescent="0.2">
      <c r="A57" s="360" t="s">
        <v>539</v>
      </c>
      <c r="B57" s="360" t="s">
        <v>1887</v>
      </c>
      <c r="C57" s="966">
        <f>'Expenditures 15-22'!B138</f>
        <v>4000</v>
      </c>
      <c r="D57" s="964" t="str">
        <f>'Expenditures 15-22'!A138</f>
        <v>Total Payments to Other Govt Units</v>
      </c>
      <c r="E57" s="580"/>
      <c r="F57" s="1109">
        <f>'Expenditures 15-22'!K138-'Expenditures 15-22'!I138</f>
        <v>0</v>
      </c>
      <c r="G57" s="358"/>
    </row>
    <row r="58" spans="1:7" ht="12" customHeight="1" x14ac:dyDescent="0.2">
      <c r="A58" s="360" t="s">
        <v>539</v>
      </c>
      <c r="B58" s="360" t="s">
        <v>1888</v>
      </c>
      <c r="C58" s="963" t="s">
        <v>1160</v>
      </c>
      <c r="D58" s="962" t="s">
        <v>1302</v>
      </c>
      <c r="E58" s="580"/>
      <c r="F58" s="1111">
        <f>'Expenditures 15-22'!G150</f>
        <v>119369</v>
      </c>
      <c r="G58" s="358"/>
    </row>
    <row r="59" spans="1:7" ht="12" customHeight="1" x14ac:dyDescent="0.2">
      <c r="A59" s="972" t="s">
        <v>539</v>
      </c>
      <c r="B59" s="68" t="s">
        <v>1889</v>
      </c>
      <c r="C59" s="1052" t="s">
        <v>1160</v>
      </c>
      <c r="D59" s="68" t="s">
        <v>331</v>
      </c>
      <c r="F59" s="1112">
        <f>'Expenditures 15-22'!I150</f>
        <v>107728</v>
      </c>
      <c r="G59" s="358"/>
    </row>
    <row r="60" spans="1:7" ht="12" customHeight="1" x14ac:dyDescent="0.2">
      <c r="A60" s="972" t="s">
        <v>589</v>
      </c>
      <c r="B60" s="68" t="s">
        <v>1890</v>
      </c>
      <c r="C60" s="1052">
        <v>4000</v>
      </c>
      <c r="D60" s="68" t="s">
        <v>357</v>
      </c>
      <c r="F60" s="1113">
        <f>'Expenditures 15-22'!K154</f>
        <v>0</v>
      </c>
      <c r="G60" s="358"/>
    </row>
    <row r="61" spans="1:7" ht="12" customHeight="1" x14ac:dyDescent="0.2">
      <c r="A61" s="969" t="s">
        <v>589</v>
      </c>
      <c r="B61" s="969" t="s">
        <v>1891</v>
      </c>
      <c r="C61" s="970" t="str">
        <f>'Expenditures 15-22'!B164</f>
        <v>5300</v>
      </c>
      <c r="D61" s="1054" t="s">
        <v>356</v>
      </c>
      <c r="E61" s="594"/>
      <c r="F61" s="1109">
        <f>'Expenditures 15-22'!K164</f>
        <v>535000</v>
      </c>
      <c r="G61" s="358"/>
    </row>
    <row r="62" spans="1:7" ht="12" customHeight="1" x14ac:dyDescent="0.2">
      <c r="A62" s="360" t="s">
        <v>540</v>
      </c>
      <c r="B62" s="360" t="s">
        <v>1892</v>
      </c>
      <c r="C62" s="963">
        <f>'Expenditures 15-22'!B179</f>
        <v>3000</v>
      </c>
      <c r="D62" s="953" t="s">
        <v>528</v>
      </c>
      <c r="E62" s="580"/>
      <c r="F62" s="1109">
        <f>'Expenditures 15-22'!K179-SUM('Expenditures 15-22'!G179,'Expenditures 15-22'!I179)</f>
        <v>0</v>
      </c>
      <c r="G62" s="358"/>
    </row>
    <row r="63" spans="1:7" ht="12" customHeight="1" x14ac:dyDescent="0.2">
      <c r="A63" s="360" t="s">
        <v>540</v>
      </c>
      <c r="B63" s="360" t="s">
        <v>1893</v>
      </c>
      <c r="C63" s="963" t="str">
        <f>'Expenditures 15-22'!B190</f>
        <v>4000</v>
      </c>
      <c r="D63" s="964" t="str">
        <f>'Expenditures 15-22'!A190</f>
        <v>Total Payments to Other Govt Units</v>
      </c>
      <c r="E63" s="580"/>
      <c r="F63" s="1109">
        <f>'Expenditures 15-22'!K190</f>
        <v>114171</v>
      </c>
      <c r="G63" s="358"/>
    </row>
    <row r="64" spans="1:7" ht="12" customHeight="1" x14ac:dyDescent="0.2">
      <c r="A64" s="969" t="s">
        <v>540</v>
      </c>
      <c r="B64" s="969" t="s">
        <v>1894</v>
      </c>
      <c r="C64" s="970" t="str">
        <f>'Expenditures 15-22'!B200</f>
        <v>5300</v>
      </c>
      <c r="D64" s="1053" t="s">
        <v>356</v>
      </c>
      <c r="E64" s="580"/>
      <c r="F64" s="1109">
        <f>'Expenditures 15-22'!K200</f>
        <v>0</v>
      </c>
      <c r="G64" s="358"/>
    </row>
    <row r="65" spans="1:8" ht="12" customHeight="1" x14ac:dyDescent="0.2">
      <c r="A65" s="360" t="s">
        <v>540</v>
      </c>
      <c r="B65" s="360" t="s">
        <v>1895</v>
      </c>
      <c r="C65" s="963" t="s">
        <v>1160</v>
      </c>
      <c r="D65" s="962" t="s">
        <v>1302</v>
      </c>
      <c r="E65" s="580"/>
      <c r="F65" s="1109">
        <f>'Expenditures 15-22'!G204</f>
        <v>0</v>
      </c>
      <c r="G65" s="358"/>
    </row>
    <row r="66" spans="1:8" ht="12" customHeight="1" x14ac:dyDescent="0.2">
      <c r="A66" s="360" t="s">
        <v>540</v>
      </c>
      <c r="B66" s="360" t="s">
        <v>1896</v>
      </c>
      <c r="C66" s="963" t="s">
        <v>1160</v>
      </c>
      <c r="D66" s="962" t="s">
        <v>331</v>
      </c>
      <c r="E66" s="580"/>
      <c r="F66" s="1109">
        <f>'Expenditures 15-22'!I204</f>
        <v>0</v>
      </c>
      <c r="G66" s="358"/>
    </row>
    <row r="67" spans="1:8" ht="12" customHeight="1" x14ac:dyDescent="0.2">
      <c r="A67" s="360" t="s">
        <v>541</v>
      </c>
      <c r="B67" s="360" t="s">
        <v>1897</v>
      </c>
      <c r="C67" s="963" t="str">
        <f>'Expenditures 15-22'!B210</f>
        <v>1125</v>
      </c>
      <c r="D67" s="1053" t="str">
        <f>'Expenditures 15-22'!A210</f>
        <v>Pre-K Programs</v>
      </c>
      <c r="E67" s="580"/>
      <c r="F67" s="1109">
        <f>'Expenditures 15-22'!K210</f>
        <v>0</v>
      </c>
      <c r="G67" s="358"/>
    </row>
    <row r="68" spans="1:8" ht="12" customHeight="1" x14ac:dyDescent="0.2">
      <c r="A68" s="360" t="s">
        <v>541</v>
      </c>
      <c r="B68" s="360" t="s">
        <v>1898</v>
      </c>
      <c r="C68" s="963" t="str">
        <f>'Expenditures 15-22'!B212</f>
        <v>1225</v>
      </c>
      <c r="D68" s="1053" t="str">
        <f>'Expenditures 15-22'!A212</f>
        <v>Special Education Programs - Pre-K</v>
      </c>
      <c r="E68" s="580"/>
      <c r="F68" s="1109">
        <f>'Expenditures 15-22'!K212</f>
        <v>7121</v>
      </c>
      <c r="G68" s="358"/>
    </row>
    <row r="69" spans="1:8" ht="12" customHeight="1" x14ac:dyDescent="0.2">
      <c r="A69" s="360" t="s">
        <v>541</v>
      </c>
      <c r="B69" s="360" t="s">
        <v>1192</v>
      </c>
      <c r="C69" s="963" t="str">
        <f>'Expenditures 15-22'!B214</f>
        <v>1275</v>
      </c>
      <c r="D69" s="1053" t="str">
        <f>'Expenditures 15-22'!A214</f>
        <v>Remedial and Supplemental Programs - Pre-K</v>
      </c>
      <c r="E69" s="580"/>
      <c r="F69" s="1109">
        <f>'Expenditures 15-22'!K214</f>
        <v>0</v>
      </c>
      <c r="G69" s="358"/>
    </row>
    <row r="70" spans="1:8" ht="12" customHeight="1" x14ac:dyDescent="0.2">
      <c r="A70" s="360" t="s">
        <v>541</v>
      </c>
      <c r="B70" s="360" t="s">
        <v>1899</v>
      </c>
      <c r="C70" s="963">
        <f>'Expenditures 15-22'!B215</f>
        <v>1300</v>
      </c>
      <c r="D70" s="964" t="str">
        <f>'Expenditures 15-22'!A215</f>
        <v>Adult/Continuing Education Programs</v>
      </c>
      <c r="E70" s="580"/>
      <c r="F70" s="1109">
        <f>'Expenditures 15-22'!K215</f>
        <v>0</v>
      </c>
      <c r="G70" s="358"/>
    </row>
    <row r="71" spans="1:8" ht="12" customHeight="1" x14ac:dyDescent="0.2">
      <c r="A71" s="360" t="s">
        <v>541</v>
      </c>
      <c r="B71" s="360" t="s">
        <v>1900</v>
      </c>
      <c r="C71" s="963">
        <f>'Expenditures 15-22'!B218</f>
        <v>1600</v>
      </c>
      <c r="D71" s="964" t="str">
        <f>'Expenditures 15-22'!A218</f>
        <v>Summer School Programs</v>
      </c>
      <c r="E71" s="580"/>
      <c r="F71" s="1109">
        <f>'Expenditures 15-22'!K218</f>
        <v>1239</v>
      </c>
      <c r="G71" s="358"/>
    </row>
    <row r="72" spans="1:8" ht="12" customHeight="1" x14ac:dyDescent="0.2">
      <c r="A72" s="360" t="s">
        <v>541</v>
      </c>
      <c r="B72" s="360" t="s">
        <v>1901</v>
      </c>
      <c r="C72" s="963">
        <f>'Expenditures 15-22'!B274</f>
        <v>3000</v>
      </c>
      <c r="D72" s="953" t="s">
        <v>528</v>
      </c>
      <c r="E72" s="580"/>
      <c r="F72" s="1109">
        <f>'Expenditures 15-22'!K274</f>
        <v>0</v>
      </c>
      <c r="G72" s="358"/>
    </row>
    <row r="73" spans="1:8" ht="12" customHeight="1" x14ac:dyDescent="0.2">
      <c r="A73" s="360" t="s">
        <v>541</v>
      </c>
      <c r="B73" s="360" t="s">
        <v>1902</v>
      </c>
      <c r="C73" s="963" t="str">
        <f>'Expenditures 15-22'!B278</f>
        <v>4000</v>
      </c>
      <c r="D73" s="964" t="str">
        <f>'Expenditures 15-22'!A278</f>
        <v>Total Payments to Other Govt Units</v>
      </c>
      <c r="E73" s="580"/>
      <c r="F73" s="1109">
        <f>'Expenditures 15-22'!K278</f>
        <v>0</v>
      </c>
      <c r="G73" s="358"/>
    </row>
    <row r="74" spans="1:8" ht="12" customHeight="1" x14ac:dyDescent="0.2">
      <c r="A74" s="358"/>
      <c r="B74" s="381"/>
      <c r="C74" s="381"/>
      <c r="D74" s="358"/>
      <c r="E74" s="580"/>
      <c r="F74" s="1110"/>
      <c r="G74" s="579"/>
    </row>
    <row r="75" spans="1:8" ht="12" thickBot="1" x14ac:dyDescent="0.25">
      <c r="A75" s="589"/>
      <c r="B75" s="584"/>
      <c r="C75" s="585"/>
      <c r="D75" s="971" t="s">
        <v>1859</v>
      </c>
      <c r="E75" s="596" t="s">
        <v>1134</v>
      </c>
      <c r="F75" s="1114">
        <f>SUM(F18:F73)</f>
        <v>1817796</v>
      </c>
      <c r="G75" s="358"/>
    </row>
    <row r="76" spans="1:8" s="972" customFormat="1" ht="12" customHeight="1" thickTop="1" thickBot="1" x14ac:dyDescent="0.25">
      <c r="A76" s="586"/>
      <c r="B76" s="584"/>
      <c r="C76" s="585"/>
      <c r="D76" s="971" t="s">
        <v>1858</v>
      </c>
      <c r="E76" s="596"/>
      <c r="F76" s="1115">
        <f>(F14-F75)</f>
        <v>11041291</v>
      </c>
      <c r="G76" s="360"/>
    </row>
    <row r="77" spans="1:8" s="972" customFormat="1" ht="12" customHeight="1" thickTop="1" x14ac:dyDescent="0.2">
      <c r="A77" s="587"/>
      <c r="B77" s="584"/>
      <c r="C77" s="585"/>
      <c r="D77" s="971" t="s">
        <v>1948</v>
      </c>
      <c r="E77" s="596"/>
      <c r="F77" s="1623">
        <v>774</v>
      </c>
      <c r="G77" s="361"/>
      <c r="H77" s="360"/>
    </row>
    <row r="78" spans="1:8" s="972" customFormat="1" ht="12" customHeight="1" thickBot="1" x14ac:dyDescent="0.25">
      <c r="A78" s="588"/>
      <c r="B78" s="584"/>
      <c r="C78" s="585"/>
      <c r="D78" s="971" t="s">
        <v>1928</v>
      </c>
      <c r="E78" s="596" t="s">
        <v>1134</v>
      </c>
      <c r="F78" s="1116">
        <f>IF(F77&gt;0,F76/F77," Complete Line 77")</f>
        <v>14265.2338501292</v>
      </c>
      <c r="G78" s="360"/>
    </row>
    <row r="79" spans="1:8" s="972" customFormat="1" ht="12" thickTop="1" x14ac:dyDescent="0.2">
      <c r="A79" s="385"/>
      <c r="B79" s="360"/>
      <c r="C79" s="359"/>
      <c r="D79" s="583"/>
      <c r="E79" s="580"/>
      <c r="F79" s="973"/>
      <c r="G79" s="360"/>
    </row>
    <row r="80" spans="1:8" s="972" customFormat="1" ht="12" thickBot="1" x14ac:dyDescent="0.25">
      <c r="A80" s="2351" t="s">
        <v>1317</v>
      </c>
      <c r="B80" s="2352"/>
      <c r="C80" s="2352"/>
      <c r="D80" s="2352"/>
      <c r="E80" s="2352"/>
      <c r="F80" s="2353"/>
      <c r="G80" s="360"/>
    </row>
    <row r="81" spans="1:7" s="972" customFormat="1" ht="12" thickTop="1" x14ac:dyDescent="0.2">
      <c r="A81" s="360"/>
      <c r="B81" s="360"/>
      <c r="C81" s="359"/>
      <c r="D81" s="360"/>
      <c r="E81" s="359"/>
      <c r="F81" s="360"/>
      <c r="G81" s="974"/>
    </row>
    <row r="82" spans="1:7" ht="12" customHeight="1" x14ac:dyDescent="0.2">
      <c r="A82" s="975" t="s">
        <v>974</v>
      </c>
      <c r="B82" s="382"/>
      <c r="C82" s="386"/>
      <c r="D82" s="976"/>
      <c r="E82" s="386"/>
      <c r="F82" s="382"/>
      <c r="G82" s="382"/>
    </row>
    <row r="83" spans="1:7" ht="12" customHeight="1" x14ac:dyDescent="0.2">
      <c r="A83" s="981" t="s">
        <v>540</v>
      </c>
      <c r="B83" s="977" t="s">
        <v>153</v>
      </c>
      <c r="C83" s="978">
        <f>'Revenues 9-14'!B42</f>
        <v>1411</v>
      </c>
      <c r="D83" s="979" t="str">
        <f>'Revenues 9-14'!A42</f>
        <v>Regular -Transp Fees from Pupils or Parents (In State)</v>
      </c>
      <c r="E83" s="386" t="s">
        <v>1134</v>
      </c>
      <c r="F83" s="1076">
        <f>'Revenues 9-14'!F42</f>
        <v>0</v>
      </c>
      <c r="G83" s="980"/>
    </row>
    <row r="84" spans="1:7" ht="12" customHeight="1" x14ac:dyDescent="0.2">
      <c r="A84" s="981" t="s">
        <v>540</v>
      </c>
      <c r="B84" s="981" t="s">
        <v>198</v>
      </c>
      <c r="C84" s="982">
        <f>'Revenues 9-14'!B44</f>
        <v>1413</v>
      </c>
      <c r="D84" s="979" t="str">
        <f>'Revenues 9-14'!A44</f>
        <v>Regular - Transp Fees from Other Sources (In State)</v>
      </c>
      <c r="E84" s="386"/>
      <c r="F84" s="1074">
        <f>'Revenues 9-14'!F44</f>
        <v>0</v>
      </c>
      <c r="G84" s="983"/>
    </row>
    <row r="85" spans="1:7" ht="12" customHeight="1" x14ac:dyDescent="0.2">
      <c r="A85" s="981" t="s">
        <v>540</v>
      </c>
      <c r="B85" s="981" t="s">
        <v>174</v>
      </c>
      <c r="C85" s="978">
        <f>'Revenues 9-14'!B45</f>
        <v>1415</v>
      </c>
      <c r="D85" s="979" t="str">
        <f>'Revenues 9-14'!A45</f>
        <v>Regular - Transp Fees from Co-curricular Activities (In State)</v>
      </c>
      <c r="E85" s="386"/>
      <c r="F85" s="1074">
        <f>'Revenues 9-14'!F45</f>
        <v>0</v>
      </c>
      <c r="G85" s="983"/>
    </row>
    <row r="86" spans="1:7" ht="12" customHeight="1" x14ac:dyDescent="0.2">
      <c r="A86" s="981" t="s">
        <v>540</v>
      </c>
      <c r="B86" s="981" t="s">
        <v>175</v>
      </c>
      <c r="C86" s="978">
        <v>1416</v>
      </c>
      <c r="D86" s="979" t="str">
        <f>'Revenues 9-14'!A46</f>
        <v>Regular Transp Fees from Other Sources (Out of State)</v>
      </c>
      <c r="E86" s="386"/>
      <c r="F86" s="1074">
        <f>'Revenues 9-14'!F46</f>
        <v>0</v>
      </c>
      <c r="G86" s="983"/>
    </row>
    <row r="87" spans="1:7" ht="12" customHeight="1" x14ac:dyDescent="0.2">
      <c r="A87" s="981" t="s">
        <v>540</v>
      </c>
      <c r="B87" s="981" t="s">
        <v>176</v>
      </c>
      <c r="C87" s="978">
        <f>'Revenues 9-14'!B51</f>
        <v>1431</v>
      </c>
      <c r="D87" s="979" t="str">
        <f>'Revenues 9-14'!A51</f>
        <v>CTE - Transp Fees from Pupils or Parents (In State)</v>
      </c>
      <c r="E87" s="386"/>
      <c r="F87" s="1074">
        <f>'Revenues 9-14'!F51</f>
        <v>0</v>
      </c>
      <c r="G87" s="983"/>
    </row>
    <row r="88" spans="1:7" ht="12" customHeight="1" x14ac:dyDescent="0.2">
      <c r="A88" s="981" t="s">
        <v>540</v>
      </c>
      <c r="B88" s="981" t="s">
        <v>177</v>
      </c>
      <c r="C88" s="978">
        <f>'Revenues 9-14'!B53</f>
        <v>1433</v>
      </c>
      <c r="D88" s="979" t="str">
        <f>'Revenues 9-14'!A53</f>
        <v>CTE - Transp Fees from Other Sources (In State)</v>
      </c>
      <c r="E88" s="386"/>
      <c r="F88" s="1074">
        <f>'Revenues 9-14'!F53</f>
        <v>0</v>
      </c>
      <c r="G88" s="983"/>
    </row>
    <row r="89" spans="1:7" ht="12" customHeight="1" x14ac:dyDescent="0.2">
      <c r="A89" s="981" t="s">
        <v>540</v>
      </c>
      <c r="B89" s="981" t="s">
        <v>178</v>
      </c>
      <c r="C89" s="978">
        <f>'Revenues 9-14'!B54</f>
        <v>1434</v>
      </c>
      <c r="D89" s="979" t="str">
        <f>'Revenues 9-14'!A54</f>
        <v>CTE - Transp Fees from Other Sources (Out of State)</v>
      </c>
      <c r="E89" s="386"/>
      <c r="F89" s="1074">
        <f>'Revenues 9-14'!F54</f>
        <v>0</v>
      </c>
      <c r="G89" s="983"/>
    </row>
    <row r="90" spans="1:7" ht="12" customHeight="1" x14ac:dyDescent="0.2">
      <c r="A90" s="981" t="s">
        <v>540</v>
      </c>
      <c r="B90" s="981" t="s">
        <v>179</v>
      </c>
      <c r="C90" s="984">
        <f>'Revenues 9-14'!B55</f>
        <v>1441</v>
      </c>
      <c r="D90" s="979" t="str">
        <f>'Revenues 9-14'!A55</f>
        <v>Special Ed - Transp Fees from Pupils or Parents (In State)</v>
      </c>
      <c r="E90" s="386"/>
      <c r="F90" s="1074">
        <f>'Revenues 9-14'!F55</f>
        <v>0</v>
      </c>
      <c r="G90" s="983"/>
    </row>
    <row r="91" spans="1:7" ht="12" customHeight="1" x14ac:dyDescent="0.2">
      <c r="A91" s="981" t="s">
        <v>540</v>
      </c>
      <c r="B91" s="981" t="s">
        <v>180</v>
      </c>
      <c r="C91" s="978">
        <f>'Revenues 9-14'!B57</f>
        <v>1443</v>
      </c>
      <c r="D91" s="979" t="str">
        <f>'Revenues 9-14'!A57</f>
        <v>Special Ed - Transp Fees from Other Sources (In State)</v>
      </c>
      <c r="E91" s="386"/>
      <c r="F91" s="1074">
        <f>'Revenues 9-14'!F57</f>
        <v>0</v>
      </c>
      <c r="G91" s="985"/>
    </row>
    <row r="92" spans="1:7" ht="12" customHeight="1" x14ac:dyDescent="0.2">
      <c r="A92" s="981" t="s">
        <v>540</v>
      </c>
      <c r="B92" s="981" t="s">
        <v>181</v>
      </c>
      <c r="C92" s="978">
        <f>'Revenues 9-14'!B58</f>
        <v>1444</v>
      </c>
      <c r="D92" s="979" t="str">
        <f>'Revenues 9-14'!A58</f>
        <v>Special Ed - Transp Fees from Other Sources (Out of State)</v>
      </c>
      <c r="E92" s="386"/>
      <c r="F92" s="1074">
        <f>'Revenues 9-14'!F58</f>
        <v>0</v>
      </c>
      <c r="G92" s="985"/>
    </row>
    <row r="93" spans="1:7" ht="12" customHeight="1" x14ac:dyDescent="0.2">
      <c r="A93" s="981" t="s">
        <v>538</v>
      </c>
      <c r="B93" s="981" t="s">
        <v>182</v>
      </c>
      <c r="C93" s="978">
        <v>1600</v>
      </c>
      <c r="D93" s="986" t="str">
        <f>'Revenues 9-14'!A75</f>
        <v>Total Food Service</v>
      </c>
      <c r="E93" s="386"/>
      <c r="F93" s="1074">
        <f>'Revenues 9-14'!C75</f>
        <v>6891</v>
      </c>
      <c r="G93" s="980"/>
    </row>
    <row r="94" spans="1:7" ht="12" customHeight="1" x14ac:dyDescent="0.2">
      <c r="A94" s="981" t="s">
        <v>147</v>
      </c>
      <c r="B94" s="981" t="s">
        <v>183</v>
      </c>
      <c r="C94" s="978">
        <v>1700</v>
      </c>
      <c r="D94" s="987" t="str">
        <f>'Revenues 9-14'!A82</f>
        <v>Total District/School Activity Income</v>
      </c>
      <c r="E94" s="386"/>
      <c r="F94" s="1074">
        <f>SUM('Revenues 9-14'!C82,'Revenues 9-14'!D82)</f>
        <v>7807</v>
      </c>
      <c r="G94" s="980"/>
    </row>
    <row r="95" spans="1:7" ht="12" customHeight="1" x14ac:dyDescent="0.2">
      <c r="A95" s="981" t="s">
        <v>538</v>
      </c>
      <c r="B95" s="981" t="s">
        <v>184</v>
      </c>
      <c r="C95" s="978">
        <f>'Revenues 9-14'!B84</f>
        <v>1811</v>
      </c>
      <c r="D95" s="979" t="str">
        <f>'Revenues 9-14'!A84</f>
        <v>Rentals - Regular Textbooks</v>
      </c>
      <c r="E95" s="386"/>
      <c r="F95" s="1074">
        <f>'Revenues 9-14'!C84</f>
        <v>101809</v>
      </c>
      <c r="G95" s="980"/>
    </row>
    <row r="96" spans="1:7" ht="12" customHeight="1" x14ac:dyDescent="0.2">
      <c r="A96" s="981" t="s">
        <v>538</v>
      </c>
      <c r="B96" s="981" t="s">
        <v>185</v>
      </c>
      <c r="C96" s="978">
        <f>'Revenues 9-14'!B87</f>
        <v>1819</v>
      </c>
      <c r="D96" s="979" t="str">
        <f>'Revenues 9-14'!A87</f>
        <v>Rentals - Other (Describe &amp; Itemize)</v>
      </c>
      <c r="E96" s="386"/>
      <c r="F96" s="1074">
        <f>'Revenues 9-14'!C87</f>
        <v>0</v>
      </c>
      <c r="G96" s="980"/>
    </row>
    <row r="97" spans="1:7" ht="12" customHeight="1" x14ac:dyDescent="0.2">
      <c r="A97" s="981" t="s">
        <v>538</v>
      </c>
      <c r="B97" s="981" t="s">
        <v>186</v>
      </c>
      <c r="C97" s="978">
        <f>'Revenues 9-14'!B88</f>
        <v>1821</v>
      </c>
      <c r="D97" s="979" t="str">
        <f>'Revenues 9-14'!A88</f>
        <v>Sales - Regular Textbooks</v>
      </c>
      <c r="E97" s="386"/>
      <c r="F97" s="1074">
        <f>'Revenues 9-14'!C88</f>
        <v>17</v>
      </c>
      <c r="G97" s="980"/>
    </row>
    <row r="98" spans="1:7" ht="12" customHeight="1" x14ac:dyDescent="0.2">
      <c r="A98" s="981" t="s">
        <v>538</v>
      </c>
      <c r="B98" s="981" t="s">
        <v>187</v>
      </c>
      <c r="C98" s="978">
        <f>'Revenues 9-14'!B91</f>
        <v>1829</v>
      </c>
      <c r="D98" s="979" t="str">
        <f>'Revenues 9-14'!A91</f>
        <v>Sales - Other (Describe &amp; Itemize)</v>
      </c>
      <c r="E98" s="386"/>
      <c r="F98" s="1074">
        <f>'Revenues 9-14'!C91</f>
        <v>0</v>
      </c>
      <c r="G98" s="980"/>
    </row>
    <row r="99" spans="1:7" ht="12" customHeight="1" x14ac:dyDescent="0.2">
      <c r="A99" s="981" t="s">
        <v>538</v>
      </c>
      <c r="B99" s="981" t="s">
        <v>188</v>
      </c>
      <c r="C99" s="978">
        <f>'Revenues 9-14'!B92</f>
        <v>1890</v>
      </c>
      <c r="D99" s="979" t="str">
        <f>'Revenues 9-14'!A92</f>
        <v>Other (Describe &amp; Itemize)</v>
      </c>
      <c r="E99" s="386"/>
      <c r="F99" s="1074">
        <f>'Revenues 9-14'!C92</f>
        <v>0</v>
      </c>
      <c r="G99" s="980"/>
    </row>
    <row r="100" spans="1:7" ht="12" customHeight="1" x14ac:dyDescent="0.2">
      <c r="A100" s="981" t="s">
        <v>147</v>
      </c>
      <c r="B100" s="981" t="s">
        <v>189</v>
      </c>
      <c r="C100" s="978">
        <f>'Revenues 9-14'!B95</f>
        <v>1910</v>
      </c>
      <c r="D100" s="979" t="str">
        <f>'Revenues 9-14'!A95</f>
        <v>Rentals</v>
      </c>
      <c r="E100" s="386"/>
      <c r="F100" s="1074">
        <f>SUM('Revenues 9-14'!C95:D95)</f>
        <v>66040</v>
      </c>
      <c r="G100" s="980"/>
    </row>
    <row r="101" spans="1:7" ht="12" customHeight="1" x14ac:dyDescent="0.2">
      <c r="A101" s="981" t="s">
        <v>593</v>
      </c>
      <c r="B101" s="981" t="s">
        <v>190</v>
      </c>
      <c r="C101" s="978">
        <f>'Revenues 9-14'!B98</f>
        <v>1940</v>
      </c>
      <c r="D101" s="979" t="str">
        <f>'Revenues 9-14'!A98</f>
        <v>Services Provided Other Districts</v>
      </c>
      <c r="E101" s="386"/>
      <c r="F101" s="1074">
        <f>SUM('Revenues 9-14'!C98,'Revenues 9-14'!D98,'Revenues 9-14'!F98)</f>
        <v>0</v>
      </c>
      <c r="G101" s="980"/>
    </row>
    <row r="102" spans="1:7" ht="12" customHeight="1" x14ac:dyDescent="0.2">
      <c r="A102" s="981" t="s">
        <v>1193</v>
      </c>
      <c r="B102" s="981" t="s">
        <v>939</v>
      </c>
      <c r="C102" s="978">
        <f>'Revenues 9-14'!B104</f>
        <v>1991</v>
      </c>
      <c r="D102" s="988" t="str">
        <f>'Revenues 9-14'!A104</f>
        <v>Payment from Other Districts</v>
      </c>
      <c r="E102" s="386"/>
      <c r="F102" s="1074">
        <f>SUM('Revenues 9-14'!C104,'Revenues 9-14'!D104,'Revenues 9-14'!E104,'Revenues 9-14'!F104,'Revenues 9-14'!G104)</f>
        <v>0</v>
      </c>
      <c r="G102" s="980"/>
    </row>
    <row r="103" spans="1:7" ht="12" customHeight="1" x14ac:dyDescent="0.2">
      <c r="A103" s="981" t="s">
        <v>538</v>
      </c>
      <c r="B103" s="981" t="s">
        <v>947</v>
      </c>
      <c r="C103" s="978">
        <f>'Revenues 9-14'!B106</f>
        <v>1993</v>
      </c>
      <c r="D103" s="979" t="str">
        <f>'Revenues 9-14'!A106</f>
        <v>Other Local Fees (Describe &amp; Itemize)</v>
      </c>
      <c r="E103" s="386"/>
      <c r="F103" s="1074">
        <f>('Revenues 9-14'!C106)</f>
        <v>0</v>
      </c>
      <c r="G103" s="980"/>
    </row>
    <row r="104" spans="1:7" ht="12" customHeight="1" x14ac:dyDescent="0.2">
      <c r="A104" s="981" t="s">
        <v>593</v>
      </c>
      <c r="B104" s="981" t="s">
        <v>948</v>
      </c>
      <c r="C104" s="982">
        <v>3100</v>
      </c>
      <c r="D104" s="988" t="str">
        <f>'Revenues 9-14'!A131</f>
        <v>Total Special Education</v>
      </c>
      <c r="E104" s="386"/>
      <c r="F104" s="1074">
        <f>SUM('Revenues 9-14'!C131:D131,'Revenues 9-14'!F131)</f>
        <v>392202</v>
      </c>
      <c r="G104" s="980"/>
    </row>
    <row r="105" spans="1:7" ht="12" customHeight="1" x14ac:dyDescent="0.2">
      <c r="A105" s="981" t="s">
        <v>781</v>
      </c>
      <c r="B105" s="981" t="s">
        <v>1770</v>
      </c>
      <c r="C105" s="989">
        <v>3200</v>
      </c>
      <c r="D105" s="979" t="str">
        <f>'Revenues 9-14'!A140</f>
        <v>Total Career and Technical Education</v>
      </c>
      <c r="E105" s="386"/>
      <c r="F105" s="1074">
        <f>SUM('Revenues 9-14'!C140,'Revenues 9-14'!D140,'Revenues 9-14'!G140)</f>
        <v>0</v>
      </c>
      <c r="G105" s="980"/>
    </row>
    <row r="106" spans="1:7" ht="12" customHeight="1" x14ac:dyDescent="0.2">
      <c r="A106" s="1050" t="s">
        <v>769</v>
      </c>
      <c r="B106" s="981" t="s">
        <v>949</v>
      </c>
      <c r="C106" s="989">
        <v>3300</v>
      </c>
      <c r="D106" s="979" t="str">
        <f>'Revenues 9-14'!A144</f>
        <v>Total Bilingual Ed</v>
      </c>
      <c r="E106" s="386"/>
      <c r="F106" s="1074">
        <f>SUM('Revenues 9-14'!C144,'Revenues 9-14'!G144)</f>
        <v>0</v>
      </c>
      <c r="G106" s="980"/>
    </row>
    <row r="107" spans="1:7" ht="12" customHeight="1" x14ac:dyDescent="0.2">
      <c r="A107" s="981" t="s">
        <v>538</v>
      </c>
      <c r="B107" s="981" t="s">
        <v>950</v>
      </c>
      <c r="C107" s="989">
        <f>'Revenues 9-14'!B145</f>
        <v>3360</v>
      </c>
      <c r="D107" s="979" t="str">
        <f>'Revenues 9-14'!A145</f>
        <v>State Free Lunch &amp; Breakfast</v>
      </c>
      <c r="E107" s="386"/>
      <c r="F107" s="1074">
        <f>'Revenues 9-14'!C145</f>
        <v>0</v>
      </c>
      <c r="G107" s="980"/>
    </row>
    <row r="108" spans="1:7" ht="12" customHeight="1" x14ac:dyDescent="0.2">
      <c r="A108" s="981" t="s">
        <v>781</v>
      </c>
      <c r="B108" s="981" t="s">
        <v>951</v>
      </c>
      <c r="C108" s="989">
        <f>'Revenues 9-14'!B146</f>
        <v>3365</v>
      </c>
      <c r="D108" s="979" t="str">
        <f>'Revenues 9-14'!A146</f>
        <v>School Breakfast Initiative</v>
      </c>
      <c r="E108" s="386"/>
      <c r="F108" s="1074">
        <f>SUM('Revenues 9-14'!C146,'Revenues 9-14'!D146,'Revenues 9-14'!G146)</f>
        <v>0</v>
      </c>
      <c r="G108" s="980"/>
    </row>
    <row r="109" spans="1:7" ht="12" customHeight="1" x14ac:dyDescent="0.2">
      <c r="A109" s="981" t="s">
        <v>147</v>
      </c>
      <c r="B109" s="981" t="s">
        <v>952</v>
      </c>
      <c r="C109" s="989">
        <f>'Revenues 9-14'!B147</f>
        <v>3370</v>
      </c>
      <c r="D109" s="979" t="str">
        <f>'Revenues 9-14'!A147</f>
        <v>Driver Education</v>
      </c>
      <c r="E109" s="386"/>
      <c r="F109" s="1074">
        <f>SUM('Revenues 9-14'!C147,'Revenues 9-14'!D147)</f>
        <v>0</v>
      </c>
      <c r="G109" s="980"/>
    </row>
    <row r="110" spans="1:7" ht="12" customHeight="1" x14ac:dyDescent="0.2">
      <c r="A110" s="981" t="s">
        <v>773</v>
      </c>
      <c r="B110" s="981" t="s">
        <v>900</v>
      </c>
      <c r="C110" s="990">
        <v>3500</v>
      </c>
      <c r="D110" s="979" t="str">
        <f>'Revenues 9-14'!A154</f>
        <v>Total Transportation</v>
      </c>
      <c r="E110" s="386"/>
      <c r="F110" s="1074">
        <f>SUM('Revenues 9-14'!C154,'Revenues 9-14'!D154,'Revenues 9-14'!F154,'Revenues 9-14'!G154)</f>
        <v>138488</v>
      </c>
      <c r="G110" s="980"/>
    </row>
    <row r="111" spans="1:7" ht="12" customHeight="1" x14ac:dyDescent="0.2">
      <c r="A111" s="981" t="s">
        <v>538</v>
      </c>
      <c r="B111" s="981" t="s">
        <v>953</v>
      </c>
      <c r="C111" s="989">
        <f>'Revenues 9-14'!B155</f>
        <v>3610</v>
      </c>
      <c r="D111" s="979" t="str">
        <f>'Revenues 9-14'!A155</f>
        <v>Learning Improvement - Change Grants</v>
      </c>
      <c r="E111" s="386"/>
      <c r="F111" s="1074">
        <f>'Revenues 9-14'!C155</f>
        <v>0</v>
      </c>
      <c r="G111" s="980"/>
    </row>
    <row r="112" spans="1:7" ht="12" customHeight="1" x14ac:dyDescent="0.2">
      <c r="A112" s="981" t="s">
        <v>773</v>
      </c>
      <c r="B112" s="981" t="s">
        <v>954</v>
      </c>
      <c r="C112" s="989">
        <f>'Revenues 9-14'!B156</f>
        <v>3660</v>
      </c>
      <c r="D112" s="979" t="str">
        <f>'Revenues 9-14'!A156</f>
        <v>Scientific Literacy</v>
      </c>
      <c r="E112" s="386"/>
      <c r="F112" s="1074">
        <f>SUM('Revenues 9-14'!C156,'Revenues 9-14'!D156,'Revenues 9-14'!F156,'Revenues 9-14'!G156)</f>
        <v>0</v>
      </c>
      <c r="G112" s="980"/>
    </row>
    <row r="113" spans="1:7" ht="12" customHeight="1" x14ac:dyDescent="0.2">
      <c r="A113" s="981" t="s">
        <v>6</v>
      </c>
      <c r="B113" s="981" t="s">
        <v>955</v>
      </c>
      <c r="C113" s="989">
        <f>'Revenues 9-14'!B157</f>
        <v>3695</v>
      </c>
      <c r="D113" s="979" t="str">
        <f>'Revenues 9-14'!A157</f>
        <v>Truant Alternative/Optional Education</v>
      </c>
      <c r="E113" s="386"/>
      <c r="F113" s="1074">
        <f>SUM('Revenues 9-14'!C157,'Revenues 9-14'!F157,'Revenues 9-14'!G157)</f>
        <v>0</v>
      </c>
      <c r="G113" s="980"/>
    </row>
    <row r="114" spans="1:7" ht="12" customHeight="1" x14ac:dyDescent="0.2">
      <c r="A114" s="981" t="s">
        <v>6</v>
      </c>
      <c r="B114" s="981" t="s">
        <v>191</v>
      </c>
      <c r="C114" s="989">
        <f>'Revenues 9-14'!B159</f>
        <v>3715</v>
      </c>
      <c r="D114" s="979" t="str">
        <f>'Revenues 9-14'!A159</f>
        <v>Reading Improvement Block Grant</v>
      </c>
      <c r="E114" s="386"/>
      <c r="F114" s="1074">
        <f>SUM('Revenues 9-14'!C159,'Revenues 9-14'!F159,'Revenues 9-14'!G159)</f>
        <v>0</v>
      </c>
      <c r="G114" s="980"/>
    </row>
    <row r="115" spans="1:7" ht="12" customHeight="1" x14ac:dyDescent="0.2">
      <c r="A115" s="991" t="s">
        <v>6</v>
      </c>
      <c r="B115" s="991" t="s">
        <v>192</v>
      </c>
      <c r="C115" s="992">
        <f>'Revenues 9-14'!B160</f>
        <v>3720</v>
      </c>
      <c r="D115" s="993" t="str">
        <f>'Revenues 9-14'!A160</f>
        <v>Reading Improvement Block Grant - Reading Recovery</v>
      </c>
      <c r="E115" s="1055"/>
      <c r="F115" s="1074">
        <f>SUM('Revenues 9-14'!C160,'Revenues 9-14'!F160,'Revenues 9-14'!G160)</f>
        <v>0</v>
      </c>
      <c r="G115" s="980"/>
    </row>
    <row r="116" spans="1:7" ht="12" customHeight="1" x14ac:dyDescent="0.2">
      <c r="A116" s="991" t="s">
        <v>6</v>
      </c>
      <c r="B116" s="991" t="s">
        <v>193</v>
      </c>
      <c r="C116" s="992">
        <f>'Revenues 9-14'!B161</f>
        <v>3725</v>
      </c>
      <c r="D116" s="993" t="str">
        <f>'Revenues 9-14'!A161</f>
        <v>Continued Reading Improvement Block Grant</v>
      </c>
      <c r="E116" s="1055"/>
      <c r="F116" s="1074">
        <f>SUM('Revenues 9-14'!C161,'Revenues 9-14'!F161,'Revenues 9-14'!G161)</f>
        <v>0</v>
      </c>
      <c r="G116" s="980"/>
    </row>
    <row r="117" spans="1:7" ht="12" customHeight="1" x14ac:dyDescent="0.2">
      <c r="A117" s="991" t="s">
        <v>6</v>
      </c>
      <c r="B117" s="991" t="s">
        <v>956</v>
      </c>
      <c r="C117" s="992">
        <f>'Revenues 9-14'!B162</f>
        <v>3726</v>
      </c>
      <c r="D117" s="993" t="str">
        <f>'Revenues 9-14'!A162</f>
        <v>Continued Reading Improvement Block Grant (2% Set Aside)</v>
      </c>
      <c r="E117" s="1055"/>
      <c r="F117" s="1075">
        <f>SUM('Revenues 9-14'!C162,'Revenues 9-14'!F162,'Revenues 9-14'!G162)</f>
        <v>0</v>
      </c>
      <c r="G117" s="980"/>
    </row>
    <row r="118" spans="1:7" ht="12" customHeight="1" x14ac:dyDescent="0.2">
      <c r="A118" s="981" t="s">
        <v>773</v>
      </c>
      <c r="B118" s="981" t="s">
        <v>194</v>
      </c>
      <c r="C118" s="989">
        <f>'Revenues 9-14'!B163</f>
        <v>3766</v>
      </c>
      <c r="D118" s="979" t="str">
        <f>'Revenues 9-14'!A163</f>
        <v>Chicago General Education Block Grant</v>
      </c>
      <c r="E118" s="386"/>
      <c r="F118" s="1074">
        <f>SUM('Revenues 9-14'!C163,'Revenues 9-14'!D163,'Revenues 9-14'!F163,'Revenues 9-14'!G163)</f>
        <v>0</v>
      </c>
      <c r="G118" s="980"/>
    </row>
    <row r="119" spans="1:7" ht="12" customHeight="1" x14ac:dyDescent="0.2">
      <c r="A119" s="981" t="s">
        <v>773</v>
      </c>
      <c r="B119" s="981" t="s">
        <v>957</v>
      </c>
      <c r="C119" s="989">
        <f>'Revenues 9-14'!B164</f>
        <v>3767</v>
      </c>
      <c r="D119" s="979" t="str">
        <f>'Revenues 9-14'!A164</f>
        <v>Chicago Educational Services Block Grant</v>
      </c>
      <c r="E119" s="386"/>
      <c r="F119" s="1074">
        <f>SUM('Revenues 9-14'!C164,'Revenues 9-14'!D164,'Revenues 9-14'!F164,'Revenues 9-14'!G164)</f>
        <v>0</v>
      </c>
      <c r="G119" s="980"/>
    </row>
    <row r="120" spans="1:7" ht="12" customHeight="1" x14ac:dyDescent="0.2">
      <c r="A120" s="991" t="s">
        <v>1193</v>
      </c>
      <c r="B120" s="991" t="s">
        <v>195</v>
      </c>
      <c r="C120" s="992">
        <f>'Revenues 9-14'!B165</f>
        <v>3775</v>
      </c>
      <c r="D120" s="993" t="str">
        <f>'Revenues 9-14'!A165</f>
        <v>School Safety &amp; Educational Improvement Block Grant</v>
      </c>
      <c r="E120" s="386"/>
      <c r="F120" s="1076">
        <f>SUM('Revenues 9-14'!C165,'Revenues 9-14'!D165,'Revenues 9-14'!E165,'Revenues 9-14'!F165,'Revenues 9-14'!G165)</f>
        <v>0</v>
      </c>
      <c r="G120" s="980"/>
    </row>
    <row r="121" spans="1:7" ht="12" customHeight="1" x14ac:dyDescent="0.2">
      <c r="A121" s="991" t="s">
        <v>1193</v>
      </c>
      <c r="B121" s="991" t="s">
        <v>958</v>
      </c>
      <c r="C121" s="992">
        <f>'Revenues 9-14'!B166</f>
        <v>3780</v>
      </c>
      <c r="D121" s="993" t="str">
        <f>'Revenues 9-14'!A166</f>
        <v>Technology - Technology for Success</v>
      </c>
      <c r="E121" s="386"/>
      <c r="F121" s="1076">
        <f>SUM('Revenues 9-14'!C166:G166)</f>
        <v>0</v>
      </c>
      <c r="G121" s="980"/>
    </row>
    <row r="122" spans="1:7" ht="12" customHeight="1" x14ac:dyDescent="0.2">
      <c r="A122" s="991" t="s">
        <v>594</v>
      </c>
      <c r="B122" s="991" t="s">
        <v>959</v>
      </c>
      <c r="C122" s="992">
        <f>'Revenues 9-14'!B167</f>
        <v>3815</v>
      </c>
      <c r="D122" s="993" t="str">
        <f>'Revenues 9-14'!A167</f>
        <v>State Charter Schools</v>
      </c>
      <c r="E122" s="386"/>
      <c r="F122" s="1076">
        <f>SUM('Revenues 9-14'!C167,'Revenues 9-14'!F167)</f>
        <v>0</v>
      </c>
      <c r="G122" s="980"/>
    </row>
    <row r="123" spans="1:7" ht="12" customHeight="1" x14ac:dyDescent="0.2">
      <c r="A123" s="383" t="s">
        <v>539</v>
      </c>
      <c r="B123" s="383" t="s">
        <v>960</v>
      </c>
      <c r="C123" s="994">
        <f>'Revenues 9-14'!B170</f>
        <v>3925</v>
      </c>
      <c r="D123" s="995" t="str">
        <f>'Revenues 9-14'!A170</f>
        <v>School Infrastructure - Maintenance Projects</v>
      </c>
      <c r="E123" s="386"/>
      <c r="F123" s="1074">
        <f>'Revenues 9-14'!D170</f>
        <v>0</v>
      </c>
      <c r="G123" s="69"/>
    </row>
    <row r="124" spans="1:7" ht="12" customHeight="1" x14ac:dyDescent="0.2">
      <c r="A124" s="383" t="s">
        <v>590</v>
      </c>
      <c r="B124" s="383" t="s">
        <v>961</v>
      </c>
      <c r="C124" s="994">
        <f>'Revenues 9-14'!B171</f>
        <v>3999</v>
      </c>
      <c r="D124" s="995" t="s">
        <v>642</v>
      </c>
      <c r="E124" s="1056"/>
      <c r="F124" s="1074">
        <f>SUM('Revenues 9-14'!C171:G171,'Revenues 9-14'!J171)</f>
        <v>750</v>
      </c>
      <c r="G124" s="69"/>
    </row>
    <row r="125" spans="1:7" ht="12" customHeight="1" x14ac:dyDescent="0.2">
      <c r="A125" s="383" t="s">
        <v>538</v>
      </c>
      <c r="B125" s="383" t="s">
        <v>962</v>
      </c>
      <c r="C125" s="996">
        <f>'Revenues 9-14'!B180</f>
        <v>4045</v>
      </c>
      <c r="D125" s="995" t="str">
        <f>'Revenues 9-14'!A180 &amp; " (Subtract)"</f>
        <v>Head Start (Subtract)</v>
      </c>
      <c r="E125" s="386"/>
      <c r="F125" s="1074">
        <f>SUM(-'Revenues 9-14'!C180)</f>
        <v>0</v>
      </c>
      <c r="G125" s="69"/>
    </row>
    <row r="126" spans="1:7" ht="12" customHeight="1" x14ac:dyDescent="0.2">
      <c r="A126" s="383" t="s">
        <v>773</v>
      </c>
      <c r="B126" s="383" t="s">
        <v>963</v>
      </c>
      <c r="C126" s="996" t="s">
        <v>1160</v>
      </c>
      <c r="D126" s="995" t="str">
        <f>('Revenues 9-14'!A184)</f>
        <v>Total Restricted Grants-In-Aid Received Directly from Federal Govt</v>
      </c>
      <c r="E126" s="386"/>
      <c r="F126" s="1074">
        <f>SUM('Revenues 9-14'!C184,'Revenues 9-14'!D184,'Revenues 9-14'!F184,'Revenues 9-14'!G184)</f>
        <v>0</v>
      </c>
      <c r="G126" s="69"/>
    </row>
    <row r="127" spans="1:7" ht="12" customHeight="1" x14ac:dyDescent="0.2">
      <c r="A127" s="383" t="s">
        <v>773</v>
      </c>
      <c r="B127" s="383" t="s">
        <v>964</v>
      </c>
      <c r="C127" s="996" t="s">
        <v>1160</v>
      </c>
      <c r="D127" s="997" t="str">
        <f>'Revenues 9-14'!A191</f>
        <v>Total Title V</v>
      </c>
      <c r="E127" s="386"/>
      <c r="F127" s="1074">
        <f>SUM('Revenues 9-14'!C191,'Revenues 9-14'!D191,'Revenues 9-14'!F191,'Revenues 9-14'!G191)</f>
        <v>0</v>
      </c>
      <c r="G127" s="69"/>
    </row>
    <row r="128" spans="1:7" ht="12" customHeight="1" x14ac:dyDescent="0.2">
      <c r="A128" s="383" t="s">
        <v>769</v>
      </c>
      <c r="B128" s="383" t="s">
        <v>901</v>
      </c>
      <c r="C128" s="996" t="s">
        <v>1160</v>
      </c>
      <c r="D128" s="995" t="str">
        <f>'Revenues 9-14'!A201</f>
        <v>Total Food Service</v>
      </c>
      <c r="E128" s="386"/>
      <c r="F128" s="1074">
        <f>SUM('Revenues 9-14'!C201,'Revenues 9-14'!G201)</f>
        <v>15984</v>
      </c>
      <c r="G128" s="69"/>
    </row>
    <row r="129" spans="1:7" ht="12" customHeight="1" x14ac:dyDescent="0.2">
      <c r="A129" s="383" t="s">
        <v>773</v>
      </c>
      <c r="B129" s="383" t="s">
        <v>902</v>
      </c>
      <c r="C129" s="996" t="s">
        <v>1160</v>
      </c>
      <c r="D129" s="997" t="str">
        <f>'Revenues 9-14'!A211</f>
        <v>Total Title I</v>
      </c>
      <c r="E129" s="386"/>
      <c r="F129" s="1074">
        <f>SUM('Revenues 9-14'!C211,'Revenues 9-14'!D211,'Revenues 9-14'!F211,'Revenues 9-14'!G211)</f>
        <v>97341</v>
      </c>
      <c r="G129" s="69"/>
    </row>
    <row r="130" spans="1:7" ht="12" customHeight="1" x14ac:dyDescent="0.2">
      <c r="A130" s="383" t="s">
        <v>773</v>
      </c>
      <c r="B130" s="383" t="s">
        <v>903</v>
      </c>
      <c r="C130" s="996" t="s">
        <v>1160</v>
      </c>
      <c r="D130" s="997" t="str">
        <f>'Revenues 9-14'!A216</f>
        <v>Total Title IV</v>
      </c>
      <c r="E130" s="386"/>
      <c r="F130" s="1074">
        <f>SUM('Revenues 9-14'!C216,'Revenues 9-14'!D216,'Revenues 9-14'!F216,'Revenues 9-14'!G216)</f>
        <v>0</v>
      </c>
      <c r="G130" s="69"/>
    </row>
    <row r="131" spans="1:7" ht="12" customHeight="1" x14ac:dyDescent="0.2">
      <c r="A131" s="383" t="s">
        <v>773</v>
      </c>
      <c r="B131" s="383" t="s">
        <v>196</v>
      </c>
      <c r="C131" s="996">
        <f>'Revenues 9-14'!B220</f>
        <v>4620</v>
      </c>
      <c r="D131" s="997" t="str">
        <f>'Revenues 9-14'!A220</f>
        <v>Fed - Spec Education - IDEA - Flow Through</v>
      </c>
      <c r="E131" s="386"/>
      <c r="F131" s="1074">
        <f>SUM('Revenues 9-14'!C220:D220,'Revenues 9-14'!F220:G220)</f>
        <v>20308</v>
      </c>
      <c r="G131" s="69"/>
    </row>
    <row r="132" spans="1:7" ht="12" customHeight="1" x14ac:dyDescent="0.2">
      <c r="A132" s="383" t="s">
        <v>773</v>
      </c>
      <c r="B132" s="383" t="s">
        <v>197</v>
      </c>
      <c r="C132" s="996">
        <f>'Revenues 9-14'!B221</f>
        <v>4625</v>
      </c>
      <c r="D132" s="997" t="str">
        <f>'Revenues 9-14'!A221</f>
        <v>Fed - Spec Education - IDEA - Room &amp; Board</v>
      </c>
      <c r="E132" s="386"/>
      <c r="F132" s="1074">
        <f>SUM('Revenues 9-14'!C221,'Revenues 9-14'!D221,'Revenues 9-14'!F221,'Revenues 9-14'!G221)</f>
        <v>0</v>
      </c>
      <c r="G132" s="69"/>
    </row>
    <row r="133" spans="1:7" ht="12" customHeight="1" x14ac:dyDescent="0.2">
      <c r="A133" s="383" t="s">
        <v>773</v>
      </c>
      <c r="B133" s="383" t="s">
        <v>965</v>
      </c>
      <c r="C133" s="996">
        <f>'Revenues 9-14'!B222</f>
        <v>4630</v>
      </c>
      <c r="D133" s="997" t="str">
        <f>'Revenues 9-14'!A222</f>
        <v>Fed - Spec Education - IDEA - Discretionary</v>
      </c>
      <c r="E133" s="386"/>
      <c r="F133" s="1074">
        <f>SUM('Revenues 9-14'!C222:D222,'Revenues 9-14'!F222:G222)</f>
        <v>0</v>
      </c>
      <c r="G133" s="69">
        <v>6297</v>
      </c>
    </row>
    <row r="134" spans="1:7" ht="12" customHeight="1" x14ac:dyDescent="0.2">
      <c r="A134" s="383" t="s">
        <v>773</v>
      </c>
      <c r="B134" s="383" t="s">
        <v>904</v>
      </c>
      <c r="C134" s="996">
        <f>'Revenues 9-14'!B223</f>
        <v>4699</v>
      </c>
      <c r="D134" s="997" t="str">
        <f>'Revenues 9-14'!A223</f>
        <v>Fed - Spec Education - IDEA - Other (Describe &amp; Itemize)</v>
      </c>
      <c r="E134" s="386"/>
      <c r="F134" s="1074">
        <f>SUM('Revenues 9-14'!C223:D223,'Revenues 9-14'!F223:G223)</f>
        <v>0</v>
      </c>
      <c r="G134" s="69"/>
    </row>
    <row r="135" spans="1:7" x14ac:dyDescent="0.2">
      <c r="A135" s="383" t="s">
        <v>781</v>
      </c>
      <c r="B135" s="383" t="s">
        <v>905</v>
      </c>
      <c r="C135" s="996">
        <v>4700</v>
      </c>
      <c r="D135" s="995" t="str">
        <f>'Revenues 9-14'!A228</f>
        <v>Total CTE - Perkins</v>
      </c>
      <c r="E135" s="386"/>
      <c r="F135" s="1074">
        <f>SUM('Revenues 9-14'!C228,'Revenues 9-14'!D228,'Revenues 9-14'!G228)</f>
        <v>0</v>
      </c>
      <c r="G135" s="69">
        <v>6303</v>
      </c>
    </row>
    <row r="136" spans="1:7" s="579" customFormat="1" ht="5.25" hidden="1" customHeight="1" x14ac:dyDescent="0.2">
      <c r="A136" s="1131" t="s">
        <v>233</v>
      </c>
      <c r="B136" s="1131" t="s">
        <v>1771</v>
      </c>
      <c r="C136" s="1132" t="s">
        <v>234</v>
      </c>
      <c r="D136" s="1140" t="str">
        <f>'Revenues 9-14'!A231</f>
        <v>ARRA - Title I - Low Income</v>
      </c>
      <c r="E136" s="1133"/>
      <c r="F136" s="1134">
        <f>SUM('Revenues 9-14'!$C$231:$D$231,'Revenues 9-14'!$F$231:$G$231)</f>
        <v>0</v>
      </c>
      <c r="G136" s="382"/>
    </row>
    <row r="137" spans="1:7" s="579" customFormat="1" hidden="1" x14ac:dyDescent="0.2">
      <c r="A137" s="1131" t="s">
        <v>233</v>
      </c>
      <c r="B137" s="1131" t="s">
        <v>1772</v>
      </c>
      <c r="C137" s="1132" t="s">
        <v>235</v>
      </c>
      <c r="D137" s="1140" t="str">
        <f>'Revenues 9-14'!A232</f>
        <v>ARRA - Title I - Neglected, Private</v>
      </c>
      <c r="E137" s="1133"/>
      <c r="F137" s="1135">
        <f>SUM('Revenues 9-14'!C232:G232,'Revenues 9-14'!J232)</f>
        <v>0</v>
      </c>
      <c r="G137" s="382"/>
    </row>
    <row r="138" spans="1:7" s="579" customFormat="1" ht="10.5" hidden="1" customHeight="1" x14ac:dyDescent="0.2">
      <c r="A138" s="1131" t="s">
        <v>233</v>
      </c>
      <c r="B138" s="1131" t="s">
        <v>238</v>
      </c>
      <c r="C138" s="1132" t="s">
        <v>236</v>
      </c>
      <c r="D138" s="1140" t="str">
        <f>'Revenues 9-14'!A233</f>
        <v>ARRA - Title I - Delinquent, Private</v>
      </c>
      <c r="E138" s="1133"/>
      <c r="F138" s="1135">
        <f>SUM('Revenues 9-14'!C233:G233,'Revenues 9-14'!J233)</f>
        <v>0</v>
      </c>
      <c r="G138" s="382"/>
    </row>
    <row r="139" spans="1:7" s="579" customFormat="1" ht="10.5" hidden="1" customHeight="1" x14ac:dyDescent="0.2">
      <c r="A139" s="1131" t="s">
        <v>233</v>
      </c>
      <c r="B139" s="1131" t="s">
        <v>240</v>
      </c>
      <c r="C139" s="1132" t="s">
        <v>237</v>
      </c>
      <c r="D139" s="1140" t="str">
        <f>'Revenues 9-14'!A234</f>
        <v>ARRA - Title I - School Improvement (Part A)</v>
      </c>
      <c r="E139" s="1133"/>
      <c r="F139" s="1135">
        <f>SUM('Revenues 9-14'!C234:G234,'Revenues 9-14'!J234)</f>
        <v>0</v>
      </c>
      <c r="G139" s="382"/>
    </row>
    <row r="140" spans="1:7" s="579" customFormat="1" ht="10.5" hidden="1" customHeight="1" x14ac:dyDescent="0.2">
      <c r="A140" s="1131" t="s">
        <v>233</v>
      </c>
      <c r="B140" s="1131" t="s">
        <v>242</v>
      </c>
      <c r="C140" s="1132" t="s">
        <v>239</v>
      </c>
      <c r="D140" s="1140" t="str">
        <f>'Revenues 9-14'!A235</f>
        <v>ARRA - Title I - School Improvement (Section 1003g)</v>
      </c>
      <c r="E140" s="1133"/>
      <c r="F140" s="1135">
        <f>SUM('Revenues 9-14'!C235:G235,'Revenues 9-14'!J235)</f>
        <v>0</v>
      </c>
      <c r="G140" s="382"/>
    </row>
    <row r="141" spans="1:7" s="579" customFormat="1" ht="10.5" hidden="1" customHeight="1" x14ac:dyDescent="0.2">
      <c r="A141" s="1131" t="s">
        <v>233</v>
      </c>
      <c r="B141" s="1131" t="s">
        <v>244</v>
      </c>
      <c r="C141" s="1132" t="s">
        <v>241</v>
      </c>
      <c r="D141" s="1140" t="str">
        <f>'Revenues 9-14'!A236</f>
        <v>ARRA - IDEA - Part B - Preschool</v>
      </c>
      <c r="E141" s="1133"/>
      <c r="F141" s="1135">
        <v>0</v>
      </c>
      <c r="G141" s="382"/>
    </row>
    <row r="142" spans="1:7" s="579" customFormat="1" ht="10.5" hidden="1" customHeight="1" x14ac:dyDescent="0.2">
      <c r="A142" s="1131" t="s">
        <v>233</v>
      </c>
      <c r="B142" s="1131" t="s">
        <v>246</v>
      </c>
      <c r="C142" s="1132" t="s">
        <v>243</v>
      </c>
      <c r="D142" s="1140" t="str">
        <f>'Revenues 9-14'!A237</f>
        <v>ARRA - IDEA - Part B - Flow-Through</v>
      </c>
      <c r="E142" s="1133"/>
      <c r="F142" s="1135">
        <f>SUM('Revenues 9-14'!C237:G237,'Revenues 9-14'!J237)</f>
        <v>0</v>
      </c>
      <c r="G142" s="382"/>
    </row>
    <row r="143" spans="1:7" s="579" customFormat="1" ht="10.5" hidden="1" customHeight="1" x14ac:dyDescent="0.2">
      <c r="A143" s="1131" t="s">
        <v>233</v>
      </c>
      <c r="B143" s="1131" t="s">
        <v>966</v>
      </c>
      <c r="C143" s="1132" t="s">
        <v>245</v>
      </c>
      <c r="D143" s="1140" t="str">
        <f>'Revenues 9-14'!A238</f>
        <v>ARRA - Title IID - Technology-Formula</v>
      </c>
      <c r="E143" s="1133"/>
      <c r="F143" s="1135">
        <f>SUM('Revenues 9-14'!C238:G238,'Revenues 9-14'!J238)</f>
        <v>0</v>
      </c>
      <c r="G143" s="382"/>
    </row>
    <row r="144" spans="1:7" s="579" customFormat="1" ht="10.5" hidden="1" customHeight="1" x14ac:dyDescent="0.2">
      <c r="A144" s="1131" t="s">
        <v>233</v>
      </c>
      <c r="B144" s="1131" t="s">
        <v>1773</v>
      </c>
      <c r="C144" s="1132" t="s">
        <v>247</v>
      </c>
      <c r="D144" s="1140" t="str">
        <f>'Revenues 9-14'!A239</f>
        <v>ARRA - Title IID - Technology-Competitive</v>
      </c>
      <c r="E144" s="1133"/>
      <c r="F144" s="1135">
        <f>SUM('Revenues 9-14'!C239:G239,'Revenues 9-14'!J239)</f>
        <v>0</v>
      </c>
      <c r="G144" s="382"/>
    </row>
    <row r="145" spans="1:7" s="579" customFormat="1" ht="10.5" hidden="1" customHeight="1" x14ac:dyDescent="0.2">
      <c r="A145" s="1131" t="s">
        <v>773</v>
      </c>
      <c r="B145" s="1131" t="s">
        <v>1774</v>
      </c>
      <c r="C145" s="1132" t="s">
        <v>248</v>
      </c>
      <c r="D145" s="1140" t="str">
        <f>'Revenues 9-14'!A240</f>
        <v>ARRA - McKinney - Vento Homeless Education</v>
      </c>
      <c r="E145" s="1133"/>
      <c r="F145" s="1135">
        <f>SUM('Revenues 9-14'!C240:G240,'Revenues 9-14'!J240)</f>
        <v>0</v>
      </c>
      <c r="G145" s="382"/>
    </row>
    <row r="146" spans="1:7" s="579" customFormat="1" ht="10.5" hidden="1" customHeight="1" x14ac:dyDescent="0.2">
      <c r="A146" s="1131" t="s">
        <v>233</v>
      </c>
      <c r="B146" s="1131" t="s">
        <v>251</v>
      </c>
      <c r="C146" s="1132" t="s">
        <v>249</v>
      </c>
      <c r="D146" s="1140" t="str">
        <f>'Revenues 9-14'!A244</f>
        <v>Qualified Zone Academy Bond Tax Credits</v>
      </c>
      <c r="E146" s="1133"/>
      <c r="F146" s="1135">
        <f>SUM('Revenues 9-14'!C244:G244,'Revenues 9-14'!J244)</f>
        <v>0</v>
      </c>
      <c r="G146" s="382"/>
    </row>
    <row r="147" spans="1:7" s="579" customFormat="1" ht="10.5" hidden="1" customHeight="1" x14ac:dyDescent="0.2">
      <c r="A147" s="1131" t="s">
        <v>233</v>
      </c>
      <c r="B147" s="1131" t="s">
        <v>253</v>
      </c>
      <c r="C147" s="1132" t="s">
        <v>250</v>
      </c>
      <c r="D147" s="1140" t="str">
        <f>'Revenues 9-14'!A245</f>
        <v>Qualified School Construction Bond Credits</v>
      </c>
      <c r="E147" s="1133"/>
      <c r="F147" s="1135">
        <f>SUM('Revenues 9-14'!C245:G245,'Revenues 9-14'!J245)</f>
        <v>0</v>
      </c>
      <c r="G147" s="382"/>
    </row>
    <row r="148" spans="1:7" s="579" customFormat="1" ht="10.5" hidden="1" customHeight="1" x14ac:dyDescent="0.2">
      <c r="A148" s="1131" t="s">
        <v>233</v>
      </c>
      <c r="B148" s="1131" t="s">
        <v>255</v>
      </c>
      <c r="C148" s="1132" t="s">
        <v>252</v>
      </c>
      <c r="D148" s="1140" t="str">
        <f>'Revenues 9-14'!A246</f>
        <v>Build America Bond Tax Credits</v>
      </c>
      <c r="E148" s="1133"/>
      <c r="F148" s="1135">
        <f>SUM('Revenues 9-14'!C246:G246,'Revenues 9-14'!J246)</f>
        <v>0</v>
      </c>
      <c r="G148" s="382"/>
    </row>
    <row r="149" spans="1:7" s="579" customFormat="1" ht="10.5" hidden="1" customHeight="1" x14ac:dyDescent="0.2">
      <c r="A149" s="1131" t="s">
        <v>233</v>
      </c>
      <c r="B149" s="1131" t="s">
        <v>1775</v>
      </c>
      <c r="C149" s="1132" t="s">
        <v>254</v>
      </c>
      <c r="D149" s="1140" t="str">
        <f>'Revenues 9-14'!A247</f>
        <v>Build America Bond Interest Reimbursement</v>
      </c>
      <c r="E149" s="1133"/>
      <c r="F149" s="1135">
        <f>SUM('Revenues 9-14'!C247:G247,'Revenues 9-14'!J247)</f>
        <v>0</v>
      </c>
      <c r="G149" s="382"/>
    </row>
    <row r="150" spans="1:7" s="579" customFormat="1" ht="10.5" hidden="1" customHeight="1" x14ac:dyDescent="0.2">
      <c r="A150" s="1131" t="s">
        <v>233</v>
      </c>
      <c r="B150" s="1131" t="s">
        <v>258</v>
      </c>
      <c r="C150" s="1132" t="s">
        <v>256</v>
      </c>
      <c r="D150" s="1140" t="str">
        <f>'Revenues 9-14'!A249</f>
        <v>Other ARRA Funds - II</v>
      </c>
      <c r="E150" s="1133"/>
      <c r="F150" s="1135">
        <f>SUM('Revenues 9-14'!C249:G249,'Revenues 9-14'!J249)</f>
        <v>0</v>
      </c>
      <c r="G150" s="382"/>
    </row>
    <row r="151" spans="1:7" s="579" customFormat="1" ht="10.5" hidden="1" customHeight="1" x14ac:dyDescent="0.2">
      <c r="A151" s="1131" t="s">
        <v>233</v>
      </c>
      <c r="B151" s="1131" t="s">
        <v>260</v>
      </c>
      <c r="C151" s="1132" t="s">
        <v>257</v>
      </c>
      <c r="D151" s="1140" t="str">
        <f>'Revenues 9-14'!A250</f>
        <v>Other ARRA Funds - III</v>
      </c>
      <c r="E151" s="1133"/>
      <c r="F151" s="1135">
        <f>SUM('Revenues 9-14'!C250:G250,'Revenues 9-14'!J250)</f>
        <v>0</v>
      </c>
      <c r="G151" s="382"/>
    </row>
    <row r="152" spans="1:7" s="579" customFormat="1" ht="10.5" hidden="1" customHeight="1" x14ac:dyDescent="0.2">
      <c r="A152" s="1131" t="s">
        <v>233</v>
      </c>
      <c r="B152" s="1131" t="s">
        <v>262</v>
      </c>
      <c r="C152" s="1132" t="s">
        <v>259</v>
      </c>
      <c r="D152" s="1140" t="str">
        <f>'Revenues 9-14'!A251</f>
        <v>Other ARRA Funds - IV</v>
      </c>
      <c r="E152" s="1133"/>
      <c r="F152" s="1135">
        <f>SUM('Revenues 9-14'!C251:G251,'Revenues 9-14'!J251)</f>
        <v>0</v>
      </c>
      <c r="G152" s="382"/>
    </row>
    <row r="153" spans="1:7" s="579" customFormat="1" ht="10.5" hidden="1" customHeight="1" x14ac:dyDescent="0.2">
      <c r="A153" s="1131" t="s">
        <v>233</v>
      </c>
      <c r="B153" s="1131" t="s">
        <v>264</v>
      </c>
      <c r="C153" s="1132" t="s">
        <v>261</v>
      </c>
      <c r="D153" s="1140" t="str">
        <f>'Revenues 9-14'!A252</f>
        <v>Other ARRA Funds - V</v>
      </c>
      <c r="E153" s="1133"/>
      <c r="F153" s="1135">
        <f>SUM('Revenues 9-14'!C252:G252,'Revenues 9-14'!J252)</f>
        <v>0</v>
      </c>
      <c r="G153" s="382"/>
    </row>
    <row r="154" spans="1:7" s="579" customFormat="1" ht="10.5" hidden="1" customHeight="1" x14ac:dyDescent="0.2">
      <c r="A154" s="1131" t="s">
        <v>233</v>
      </c>
      <c r="B154" s="1131" t="s">
        <v>266</v>
      </c>
      <c r="C154" s="1132" t="s">
        <v>263</v>
      </c>
      <c r="D154" s="1140" t="str">
        <f>'Revenues 9-14'!A253</f>
        <v>ARRA - Early Childhood</v>
      </c>
      <c r="E154" s="1133"/>
      <c r="F154" s="1135">
        <v>0</v>
      </c>
      <c r="G154" s="382"/>
    </row>
    <row r="155" spans="1:7" s="579" customFormat="1" ht="10.5" hidden="1" customHeight="1" x14ac:dyDescent="0.2">
      <c r="A155" s="1131" t="s">
        <v>233</v>
      </c>
      <c r="B155" s="1131" t="s">
        <v>268</v>
      </c>
      <c r="C155" s="1132" t="s">
        <v>265</v>
      </c>
      <c r="D155" s="1140" t="str">
        <f>'Revenues 9-14'!A254</f>
        <v>Other ARRA Funds VII</v>
      </c>
      <c r="E155" s="1133"/>
      <c r="F155" s="1135">
        <f>SUM('Revenues 9-14'!C254:G254,'Revenues 9-14'!J254)</f>
        <v>0</v>
      </c>
      <c r="G155" s="382"/>
    </row>
    <row r="156" spans="1:7" s="579" customFormat="1" ht="10.5" hidden="1" customHeight="1" x14ac:dyDescent="0.2">
      <c r="A156" s="1131" t="s">
        <v>233</v>
      </c>
      <c r="B156" s="1131" t="s">
        <v>270</v>
      </c>
      <c r="C156" s="1132" t="s">
        <v>267</v>
      </c>
      <c r="D156" s="1140" t="str">
        <f>'Revenues 9-14'!A255</f>
        <v>Other ARRA Funds VIII</v>
      </c>
      <c r="E156" s="1133"/>
      <c r="F156" s="1135">
        <f>SUM('Revenues 9-14'!C255:G255,'Revenues 9-14'!J255)</f>
        <v>0</v>
      </c>
      <c r="G156" s="382"/>
    </row>
    <row r="157" spans="1:7" s="579" customFormat="1" ht="10.5" hidden="1" customHeight="1" x14ac:dyDescent="0.2">
      <c r="A157" s="1131" t="s">
        <v>233</v>
      </c>
      <c r="B157" s="1131" t="s">
        <v>272</v>
      </c>
      <c r="C157" s="1132" t="s">
        <v>269</v>
      </c>
      <c r="D157" s="1140" t="str">
        <f>'Revenues 9-14'!A256</f>
        <v>Other ARRA Funds IX</v>
      </c>
      <c r="E157" s="1133"/>
      <c r="F157" s="1135">
        <f>SUM('Revenues 9-14'!C256:G256,'Revenues 9-14'!J256)</f>
        <v>0</v>
      </c>
      <c r="G157" s="382"/>
    </row>
    <row r="158" spans="1:7" s="579" customFormat="1" hidden="1" x14ac:dyDescent="0.2">
      <c r="A158" s="1131" t="s">
        <v>233</v>
      </c>
      <c r="B158" s="1131" t="s">
        <v>970</v>
      </c>
      <c r="C158" s="1132" t="s">
        <v>271</v>
      </c>
      <c r="D158" s="1140" t="str">
        <f>'Revenues 9-14'!A257</f>
        <v>Other ARRA Funds X</v>
      </c>
      <c r="E158" s="1133"/>
      <c r="F158" s="1135">
        <f>SUM('Revenues 9-14'!C257:G257,'Revenues 9-14'!J257)</f>
        <v>0</v>
      </c>
      <c r="G158" s="382"/>
    </row>
    <row r="159" spans="1:7" s="579" customFormat="1" hidden="1" x14ac:dyDescent="0.2">
      <c r="A159" s="1131" t="s">
        <v>233</v>
      </c>
      <c r="B159" s="1131" t="s">
        <v>1776</v>
      </c>
      <c r="C159" s="1132" t="s">
        <v>273</v>
      </c>
      <c r="D159" s="1140" t="str">
        <f>'Revenues 9-14'!A258</f>
        <v>Other ARRA Funds Ed Job Fund Program</v>
      </c>
      <c r="E159" s="1133"/>
      <c r="F159" s="1135">
        <f>SUM('Revenues 9-14'!C258:G258,'Revenues 9-14'!J258)</f>
        <v>0</v>
      </c>
      <c r="G159" s="382"/>
    </row>
    <row r="160" spans="1:7" s="579" customFormat="1" x14ac:dyDescent="0.2">
      <c r="A160" s="1186" t="s">
        <v>590</v>
      </c>
      <c r="B160" s="1248" t="s">
        <v>1918</v>
      </c>
      <c r="C160" s="1187" t="s">
        <v>1007</v>
      </c>
      <c r="D160" s="1188" t="s">
        <v>906</v>
      </c>
      <c r="E160" s="1189"/>
      <c r="F160" s="1074">
        <f>SUM(F136:F159)</f>
        <v>0</v>
      </c>
      <c r="G160" s="382"/>
    </row>
    <row r="161" spans="1:7" s="579" customFormat="1" x14ac:dyDescent="0.2">
      <c r="A161" s="1186" t="s">
        <v>538</v>
      </c>
      <c r="B161" s="1248" t="s">
        <v>1801</v>
      </c>
      <c r="C161" s="1187" t="s">
        <v>1799</v>
      </c>
      <c r="D161" s="1188" t="s">
        <v>1800</v>
      </c>
      <c r="E161" s="1189"/>
      <c r="F161" s="1074">
        <f>SUM('Revenues 9-14'!C260)</f>
        <v>0</v>
      </c>
      <c r="G161" s="382"/>
    </row>
    <row r="162" spans="1:7" s="579" customFormat="1" x14ac:dyDescent="0.2">
      <c r="A162" s="1186" t="s">
        <v>590</v>
      </c>
      <c r="B162" s="1248" t="s">
        <v>1868</v>
      </c>
      <c r="C162" s="1187" t="s">
        <v>1869</v>
      </c>
      <c r="D162" s="1188" t="s">
        <v>1870</v>
      </c>
      <c r="E162" s="1189"/>
      <c r="F162" s="1074">
        <f>SUM('Revenues 9-14'!C261:H261,'Revenues 9-14'!J261:K261)</f>
        <v>0</v>
      </c>
      <c r="G162" s="382"/>
    </row>
    <row r="163" spans="1:7" ht="12" customHeight="1" x14ac:dyDescent="0.2">
      <c r="A163" s="383" t="s">
        <v>1194</v>
      </c>
      <c r="B163" s="383" t="s">
        <v>1903</v>
      </c>
      <c r="C163" s="996">
        <f>'Revenues 9-14'!B262</f>
        <v>4904</v>
      </c>
      <c r="D163" s="995" t="str">
        <f>'Revenues 9-14'!A262</f>
        <v>Advanced Placement Fee/International Baccalaureate</v>
      </c>
      <c r="E163" s="386"/>
      <c r="F163" s="1074">
        <f>SUM('Revenues 9-14'!C262,'Revenues 9-14'!D262,'Revenues 9-14'!G262)</f>
        <v>0</v>
      </c>
      <c r="G163" s="69"/>
    </row>
    <row r="164" spans="1:7" ht="12" customHeight="1" x14ac:dyDescent="0.2">
      <c r="A164" s="383" t="s">
        <v>6</v>
      </c>
      <c r="B164" s="383" t="s">
        <v>907</v>
      </c>
      <c r="C164" s="996">
        <f>'Revenues 9-14'!B263</f>
        <v>4905</v>
      </c>
      <c r="D164" s="995" t="str">
        <f>'Revenues 9-14'!A263</f>
        <v>Title III - Immigrant Education Program (IEP)</v>
      </c>
      <c r="E164" s="386"/>
      <c r="F164" s="1074">
        <f>SUM('Revenues 9-14'!C263,'Revenues 9-14'!F263,'Revenues 9-14'!G263)</f>
        <v>0</v>
      </c>
      <c r="G164" s="998">
        <v>6306</v>
      </c>
    </row>
    <row r="165" spans="1:7" ht="12" customHeight="1" x14ac:dyDescent="0.2">
      <c r="A165" s="383" t="s">
        <v>6</v>
      </c>
      <c r="B165" s="383" t="s">
        <v>1802</v>
      </c>
      <c r="C165" s="996">
        <f>'Revenues 9-14'!B264</f>
        <v>4909</v>
      </c>
      <c r="D165" s="995" t="str">
        <f>'Revenues 9-14'!A264</f>
        <v>Title III - Language Inst Program - Limited Eng (LIPLEP)</v>
      </c>
      <c r="E165" s="386"/>
      <c r="F165" s="1074">
        <f>SUM('Revenues 9-14'!C264,'Revenues 9-14'!F264,'Revenues 9-14'!G264)</f>
        <v>0</v>
      </c>
      <c r="G165" s="998"/>
    </row>
    <row r="166" spans="1:7" ht="12" customHeight="1" x14ac:dyDescent="0.2">
      <c r="A166" s="383" t="s">
        <v>6</v>
      </c>
      <c r="B166" s="383" t="s">
        <v>1904</v>
      </c>
      <c r="C166" s="996">
        <f>'Revenues 9-14'!B265</f>
        <v>4910</v>
      </c>
      <c r="D166" s="995" t="str">
        <f>'Revenues 9-14'!A265</f>
        <v>Learn &amp; Serve America</v>
      </c>
      <c r="E166" s="386"/>
      <c r="F166" s="1074">
        <f>SUM('Revenues 9-14'!C265,'Revenues 9-14'!F265,'Revenues 9-14'!G265)</f>
        <v>0</v>
      </c>
      <c r="G166" s="69"/>
    </row>
    <row r="167" spans="1:7" ht="12" customHeight="1" x14ac:dyDescent="0.2">
      <c r="A167" s="383" t="s">
        <v>773</v>
      </c>
      <c r="B167" s="383" t="s">
        <v>795</v>
      </c>
      <c r="C167" s="996">
        <f>'Revenues 9-14'!B266</f>
        <v>4920</v>
      </c>
      <c r="D167" s="995" t="str">
        <f>'Revenues 9-14'!A266</f>
        <v>McKinney Education for Homeless Children</v>
      </c>
      <c r="E167" s="386"/>
      <c r="F167" s="1074">
        <f>SUM('Revenues 9-14'!C266,'Revenues 9-14'!D266,'Revenues 9-14'!F266,'Revenues 9-14'!G266)</f>
        <v>0</v>
      </c>
      <c r="G167" s="69"/>
    </row>
    <row r="168" spans="1:7" ht="12" customHeight="1" x14ac:dyDescent="0.2">
      <c r="A168" s="999" t="s">
        <v>773</v>
      </c>
      <c r="B168" s="999" t="s">
        <v>796</v>
      </c>
      <c r="C168" s="1000">
        <f>'Revenues 9-14'!B267</f>
        <v>4930</v>
      </c>
      <c r="D168" s="1001" t="str">
        <f>'Revenues 9-14'!A267</f>
        <v>Title II - Eisenhower Professional Development Formula</v>
      </c>
      <c r="E168" s="1055"/>
      <c r="F168" s="1076">
        <f>SUM('Revenues 9-14'!C267:D267,'Revenues 9-14'!F267,'Revenues 9-14'!G267)</f>
        <v>0</v>
      </c>
      <c r="G168" s="69"/>
    </row>
    <row r="169" spans="1:7" ht="12" customHeight="1" x14ac:dyDescent="0.2">
      <c r="A169" s="383" t="s">
        <v>773</v>
      </c>
      <c r="B169" s="383" t="s">
        <v>797</v>
      </c>
      <c r="C169" s="996">
        <f>'Revenues 9-14'!B268</f>
        <v>4932</v>
      </c>
      <c r="D169" s="997" t="str">
        <f>'Revenues 9-14'!A268</f>
        <v>Title II - Teacher Quality</v>
      </c>
      <c r="E169" s="386"/>
      <c r="F169" s="1076">
        <f>SUM('Revenues 9-14'!C268,'Revenues 9-14'!D268,'Revenues 9-14'!F268,'Revenues 9-14'!G268)</f>
        <v>16890</v>
      </c>
      <c r="G169" s="69"/>
    </row>
    <row r="170" spans="1:7" ht="12" customHeight="1" x14ac:dyDescent="0.2">
      <c r="A170" s="383" t="s">
        <v>773</v>
      </c>
      <c r="B170" s="383" t="s">
        <v>971</v>
      </c>
      <c r="C170" s="996">
        <f>'Revenues 9-14'!B269</f>
        <v>4960</v>
      </c>
      <c r="D170" s="995" t="str">
        <f>'Revenues 9-14'!A269</f>
        <v>Federal Charter Schools</v>
      </c>
      <c r="E170" s="386"/>
      <c r="F170" s="1074">
        <f>SUM('Revenues 9-14'!C269:D269,'Revenues 9-14'!F269:G269)</f>
        <v>0</v>
      </c>
      <c r="G170" s="69"/>
    </row>
    <row r="171" spans="1:7" ht="12" customHeight="1" x14ac:dyDescent="0.2">
      <c r="A171" s="383" t="s">
        <v>773</v>
      </c>
      <c r="B171" s="383" t="s">
        <v>908</v>
      </c>
      <c r="C171" s="996">
        <f>'Revenues 9-14'!B270</f>
        <v>4991</v>
      </c>
      <c r="D171" s="997" t="str">
        <f>'Revenues 9-14'!A270</f>
        <v>Medicaid Matching Funds - Administrative Outreach</v>
      </c>
      <c r="E171" s="386"/>
      <c r="F171" s="1074">
        <f>SUM('Revenues 9-14'!C270:D270,'Revenues 9-14'!F270:G270)</f>
        <v>0</v>
      </c>
      <c r="G171" s="1002">
        <v>6320</v>
      </c>
    </row>
    <row r="172" spans="1:7" ht="12" customHeight="1" x14ac:dyDescent="0.2">
      <c r="A172" s="383" t="s">
        <v>773</v>
      </c>
      <c r="B172" s="383" t="s">
        <v>1803</v>
      </c>
      <c r="C172" s="996">
        <f>'Revenues 9-14'!B271</f>
        <v>4992</v>
      </c>
      <c r="D172" s="997" t="str">
        <f>'Revenues 9-14'!A271</f>
        <v>Medicaid Matching Funds - Fee-for-Service Program</v>
      </c>
      <c r="E172" s="386"/>
      <c r="F172" s="1074">
        <f>SUM('Revenues 9-14'!C271:D271,'Revenues 9-14'!F271:G271)</f>
        <v>0</v>
      </c>
      <c r="G172" s="1002"/>
    </row>
    <row r="173" spans="1:7" x14ac:dyDescent="0.2">
      <c r="A173" s="1051" t="s">
        <v>773</v>
      </c>
      <c r="B173" s="999" t="s">
        <v>1905</v>
      </c>
      <c r="C173" s="1000">
        <f>'Revenues 9-14'!B272</f>
        <v>4999</v>
      </c>
      <c r="D173" s="1001" t="str">
        <f>'Revenues 9-14'!A272</f>
        <v>Other Restricted Revenue from Federal Sources (Describe &amp; Itemize)</v>
      </c>
      <c r="E173" s="386"/>
      <c r="F173" s="1074">
        <f>SUM('Revenues 9-14'!C272:D272,'Revenues 9-14'!F272:G272)</f>
        <v>0</v>
      </c>
      <c r="G173" s="383"/>
    </row>
    <row r="174" spans="1:7" x14ac:dyDescent="0.2">
      <c r="A174" s="383"/>
      <c r="B174" s="383"/>
      <c r="C174" s="387"/>
      <c r="D174" s="383"/>
      <c r="E174" s="386"/>
      <c r="F174" s="1117"/>
      <c r="G174" s="1002"/>
    </row>
    <row r="175" spans="1:7" x14ac:dyDescent="0.2">
      <c r="A175" s="589"/>
      <c r="B175" s="590"/>
      <c r="C175" s="591"/>
      <c r="D175" s="1003" t="s">
        <v>1926</v>
      </c>
      <c r="E175" s="1057" t="s">
        <v>1134</v>
      </c>
      <c r="F175" s="1118">
        <f>SUM(F83:F135,F160:F173)</f>
        <v>864527</v>
      </c>
    </row>
    <row r="176" spans="1:7" ht="12" customHeight="1" x14ac:dyDescent="0.2">
      <c r="A176" s="589"/>
      <c r="B176" s="590"/>
      <c r="C176" s="591"/>
      <c r="D176" s="1003" t="s">
        <v>1925</v>
      </c>
      <c r="E176" s="1057"/>
      <c r="F176" s="1119">
        <f>'PCTC-OEPP 28-29'!F76-F175</f>
        <v>10176764</v>
      </c>
    </row>
    <row r="177" spans="1:7" ht="12" customHeight="1" x14ac:dyDescent="0.2">
      <c r="A177" s="589"/>
      <c r="B177" s="590"/>
      <c r="C177" s="591"/>
      <c r="D177" s="1003" t="s">
        <v>798</v>
      </c>
      <c r="E177" s="1057"/>
      <c r="F177" s="1119">
        <f>'Cap Outlay Deprec 27'!I18</f>
        <v>726640.6</v>
      </c>
    </row>
    <row r="178" spans="1:7" ht="12" customHeight="1" x14ac:dyDescent="0.2">
      <c r="A178" s="589"/>
      <c r="B178" s="590"/>
      <c r="C178" s="591"/>
      <c r="D178" s="1003" t="s">
        <v>1927</v>
      </c>
      <c r="E178" s="1057"/>
      <c r="F178" s="1119">
        <f>F176+F177</f>
        <v>10903404.6</v>
      </c>
    </row>
    <row r="179" spans="1:7" ht="12" customHeight="1" x14ac:dyDescent="0.2">
      <c r="A179" s="589"/>
      <c r="B179" s="592"/>
      <c r="C179" s="591"/>
      <c r="D179" s="1003" t="s">
        <v>1979</v>
      </c>
      <c r="E179" s="1057"/>
      <c r="F179" s="1120">
        <f>'PCTC-OEPP 28-29'!F77</f>
        <v>774</v>
      </c>
      <c r="G179" s="69"/>
    </row>
    <row r="180" spans="1:7" ht="12" customHeight="1" thickBot="1" x14ac:dyDescent="0.25">
      <c r="A180" s="589"/>
      <c r="B180" s="592"/>
      <c r="C180" s="591"/>
      <c r="D180" s="1003" t="s">
        <v>2070</v>
      </c>
      <c r="E180" s="1057" t="s">
        <v>2071</v>
      </c>
      <c r="F180" s="1121">
        <f>F178/F179</f>
        <v>14087.086046511628</v>
      </c>
      <c r="G180" s="68">
        <v>6323</v>
      </c>
    </row>
    <row r="181" spans="1:7" ht="12" thickTop="1" x14ac:dyDescent="0.2">
      <c r="B181" s="69"/>
      <c r="C181" s="387"/>
      <c r="D181" s="69"/>
      <c r="E181" s="387"/>
      <c r="F181" s="69"/>
      <c r="G181" s="1004">
        <v>6326</v>
      </c>
    </row>
    <row r="182" spans="1:7" ht="12.2" customHeight="1" x14ac:dyDescent="0.2">
      <c r="A182" s="69" t="s">
        <v>1708</v>
      </c>
      <c r="B182" s="69"/>
      <c r="C182" s="387"/>
      <c r="D182" s="69"/>
      <c r="E182" s="387"/>
      <c r="F182" s="69"/>
      <c r="G182" s="69"/>
    </row>
    <row r="183" spans="1:7" ht="12.2" customHeight="1" x14ac:dyDescent="0.2">
      <c r="B183" s="69"/>
      <c r="C183" s="387"/>
      <c r="D183" s="69"/>
      <c r="E183" s="387"/>
      <c r="F183" s="69"/>
      <c r="G183" s="69"/>
    </row>
    <row r="184" spans="1:7" ht="12.2" customHeight="1" x14ac:dyDescent="0.2">
      <c r="A184" s="597"/>
      <c r="C184" s="387"/>
      <c r="D184" s="69"/>
      <c r="E184" s="387"/>
      <c r="F184" s="69"/>
      <c r="G184" s="69"/>
    </row>
    <row r="185" spans="1:7" ht="12.2" customHeight="1" x14ac:dyDescent="0.2">
      <c r="A185" s="554"/>
      <c r="C185" s="387"/>
      <c r="D185" s="69"/>
      <c r="E185" s="387"/>
      <c r="F185" s="69"/>
      <c r="G185" s="69"/>
    </row>
    <row r="186" spans="1:7" x14ac:dyDescent="0.2">
      <c r="A186" s="69"/>
      <c r="B186" s="69"/>
      <c r="C186" s="387"/>
      <c r="D186" s="69"/>
      <c r="E186" s="387"/>
      <c r="F186" s="69"/>
      <c r="G186" s="69"/>
    </row>
    <row r="187" spans="1:7" x14ac:dyDescent="0.2">
      <c r="A187" s="69"/>
      <c r="B187" s="69"/>
      <c r="C187" s="387"/>
      <c r="D187" s="69"/>
      <c r="E187" s="387"/>
      <c r="F187" s="69"/>
      <c r="G187" s="69"/>
    </row>
    <row r="188" spans="1:7" x14ac:dyDescent="0.2">
      <c r="A188" s="69"/>
      <c r="B188" s="69"/>
      <c r="C188" s="387"/>
      <c r="D188" s="69"/>
      <c r="E188" s="387"/>
      <c r="F188" s="69"/>
      <c r="G188" s="69"/>
    </row>
    <row r="189" spans="1:7" x14ac:dyDescent="0.2">
      <c r="A189" s="69"/>
      <c r="B189" s="69"/>
      <c r="C189" s="387"/>
      <c r="D189" s="69"/>
      <c r="E189" s="387"/>
      <c r="F189" s="69"/>
      <c r="G189" s="69"/>
    </row>
    <row r="190" spans="1:7" x14ac:dyDescent="0.2">
      <c r="A190" s="69"/>
      <c r="B190" s="69"/>
      <c r="C190" s="387"/>
      <c r="D190" s="69"/>
      <c r="E190" s="387"/>
      <c r="F190" s="69"/>
      <c r="G190" s="69"/>
    </row>
    <row r="191" spans="1:7" x14ac:dyDescent="0.2">
      <c r="A191" s="69"/>
      <c r="B191" s="69"/>
      <c r="C191" s="387"/>
      <c r="D191" s="69"/>
      <c r="E191" s="387"/>
      <c r="F191" s="69"/>
      <c r="G191" s="69"/>
    </row>
    <row r="192" spans="1:7" x14ac:dyDescent="0.2">
      <c r="A192" s="69"/>
      <c r="B192" s="69"/>
      <c r="C192" s="387"/>
      <c r="D192" s="69"/>
      <c r="E192" s="387"/>
      <c r="F192" s="69"/>
      <c r="G192" s="69"/>
    </row>
    <row r="193" spans="1:7" x14ac:dyDescent="0.2">
      <c r="A193" s="69"/>
      <c r="B193" s="69"/>
      <c r="C193" s="387"/>
      <c r="D193" s="69"/>
      <c r="E193" s="387"/>
      <c r="F193" s="69"/>
      <c r="G193" s="69"/>
    </row>
    <row r="194" spans="1:7" x14ac:dyDescent="0.2">
      <c r="A194" s="69"/>
      <c r="B194" s="69"/>
      <c r="C194" s="387"/>
      <c r="D194" s="69"/>
      <c r="E194" s="387"/>
      <c r="F194" s="69"/>
      <c r="G194" s="69"/>
    </row>
    <row r="195" spans="1:7" x14ac:dyDescent="0.2">
      <c r="A195" s="69"/>
      <c r="B195" s="69"/>
      <c r="C195" s="387"/>
      <c r="D195" s="69"/>
      <c r="E195" s="387"/>
      <c r="F195" s="69"/>
      <c r="G195" s="69"/>
    </row>
    <row r="196" spans="1:7" x14ac:dyDescent="0.2">
      <c r="A196" s="69"/>
      <c r="B196" s="69"/>
      <c r="C196" s="387"/>
      <c r="D196" s="69"/>
      <c r="E196" s="387"/>
      <c r="F196" s="69"/>
      <c r="G196" s="69"/>
    </row>
    <row r="197" spans="1:7" x14ac:dyDescent="0.2">
      <c r="A197" s="69"/>
      <c r="B197" s="69"/>
      <c r="C197" s="387"/>
      <c r="D197" s="69"/>
      <c r="E197" s="387"/>
      <c r="F197" s="69"/>
      <c r="G197" s="69"/>
    </row>
    <row r="198" spans="1:7" x14ac:dyDescent="0.2">
      <c r="A198" s="69"/>
      <c r="B198" s="69"/>
      <c r="C198" s="387"/>
      <c r="D198" s="69"/>
      <c r="E198" s="387"/>
      <c r="F198" s="69"/>
      <c r="G198" s="69"/>
    </row>
    <row r="199" spans="1:7" x14ac:dyDescent="0.2">
      <c r="A199" s="69"/>
      <c r="B199" s="69"/>
      <c r="C199" s="387"/>
      <c r="D199" s="69"/>
      <c r="E199" s="387"/>
      <c r="F199" s="69"/>
      <c r="G199" s="69"/>
    </row>
    <row r="200" spans="1:7" x14ac:dyDescent="0.2">
      <c r="A200" s="69"/>
      <c r="B200" s="69"/>
      <c r="C200" s="387"/>
      <c r="D200" s="69"/>
      <c r="E200" s="387"/>
      <c r="F200" s="69"/>
      <c r="G200" s="69"/>
    </row>
    <row r="201" spans="1:7" x14ac:dyDescent="0.2">
      <c r="A201" s="69"/>
      <c r="B201" s="69"/>
      <c r="C201" s="387"/>
      <c r="D201" s="69"/>
      <c r="E201" s="387"/>
      <c r="F201" s="69"/>
      <c r="G201" s="69"/>
    </row>
    <row r="202" spans="1:7" x14ac:dyDescent="0.2">
      <c r="A202" s="69"/>
      <c r="B202" s="69"/>
      <c r="C202" s="387"/>
      <c r="D202" s="69"/>
      <c r="E202" s="387"/>
      <c r="F202" s="69"/>
      <c r="G202" s="69"/>
    </row>
    <row r="203" spans="1:7" x14ac:dyDescent="0.2">
      <c r="A203" s="69"/>
      <c r="B203" s="69"/>
      <c r="C203" s="387"/>
      <c r="D203" s="69"/>
      <c r="E203" s="387"/>
      <c r="F203" s="69"/>
      <c r="G203" s="69"/>
    </row>
  </sheetData>
  <sheetProtection password="D6BB" sheet="1" objects="1" scenarios="1" formatRows="0"/>
  <mergeCells count="5">
    <mergeCell ref="A6:F6"/>
    <mergeCell ref="A1:F1"/>
    <mergeCell ref="A80:F80"/>
    <mergeCell ref="A2:F2"/>
    <mergeCell ref="A5:F5"/>
  </mergeCells>
  <phoneticPr fontId="8" type="noConversion"/>
  <printOptions headings="1"/>
  <pageMargins left="0.54" right="0.2" top="0.7" bottom="0.45" header="0.19" footer="0.17"/>
  <pageSetup scale="70" firstPageNumber="28" orientation="portrait" useFirstPageNumber="1" r:id="rId1"/>
  <headerFooter alignWithMargins="0">
    <oddHeader>&amp;L&amp;8Page &amp;P&amp;C &amp;R&amp;8Page &amp;P</oddHeader>
    <oddFooter>&amp;L&amp;8Print Date: &amp;D
&amp;F</oddFooter>
  </headerFooter>
  <rowBreaks count="1" manualBreakCount="1">
    <brk id="79" max="16383" man="1"/>
  </rowBreaks>
  <ignoredErrors>
    <ignoredError sqref="F100 F121 F124 F131 F133:F134 F168 F170:F173" formulaRange="1"/>
    <ignoredError sqref="F180" evalErro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45"/>
  <sheetViews>
    <sheetView showGridLines="0" defaultGridColor="0" topLeftCell="A7" colorId="8" zoomScale="110" zoomScaleNormal="110" workbookViewId="0">
      <selection activeCell="D20" sqref="D20"/>
    </sheetView>
  </sheetViews>
  <sheetFormatPr defaultColWidth="9.140625" defaultRowHeight="12.75" x14ac:dyDescent="0.2"/>
  <cols>
    <col min="1" max="1" width="8.140625" style="215" customWidth="1"/>
    <col min="2" max="2" width="46.85546875" style="215" customWidth="1"/>
    <col min="3" max="3" width="8" style="215" customWidth="1"/>
    <col min="4" max="6" width="16.7109375" style="215" customWidth="1"/>
    <col min="7" max="7" width="17.140625" style="215" customWidth="1"/>
    <col min="8" max="8" width="3.7109375" style="215" customWidth="1"/>
    <col min="9" max="9" width="3.28515625" style="396" customWidth="1"/>
    <col min="10" max="10" width="5.42578125" style="215" customWidth="1"/>
    <col min="11" max="14" width="4.5703125" style="215" customWidth="1"/>
    <col min="15" max="16384" width="9.140625" style="215"/>
  </cols>
  <sheetData>
    <row r="1" spans="1:9" ht="25.5" customHeight="1" x14ac:dyDescent="0.2">
      <c r="A1" s="844" t="s">
        <v>1329</v>
      </c>
      <c r="B1" s="845"/>
      <c r="C1" s="846"/>
    </row>
    <row r="2" spans="1:9" x14ac:dyDescent="0.2">
      <c r="A2" s="852" t="s">
        <v>1330</v>
      </c>
      <c r="B2" s="847"/>
      <c r="C2" s="847"/>
      <c r="D2" s="847"/>
      <c r="E2" s="856"/>
      <c r="F2" s="856"/>
      <c r="G2" s="848"/>
    </row>
    <row r="3" spans="1:9" ht="12" customHeight="1" x14ac:dyDescent="0.2">
      <c r="A3" s="1624" t="s">
        <v>1676</v>
      </c>
      <c r="B3" s="850"/>
      <c r="C3" s="850"/>
      <c r="D3" s="850"/>
      <c r="E3" s="857"/>
      <c r="F3" s="857"/>
      <c r="G3" s="851"/>
    </row>
    <row r="4" spans="1:9" ht="12" customHeight="1" x14ac:dyDescent="0.2">
      <c r="A4" s="854" t="s">
        <v>874</v>
      </c>
      <c r="B4" s="853"/>
      <c r="C4" s="853"/>
      <c r="D4" s="853"/>
      <c r="E4" s="858"/>
      <c r="F4" s="859"/>
      <c r="G4" s="860"/>
      <c r="H4" s="22"/>
      <c r="I4" s="22"/>
    </row>
    <row r="5" spans="1:9" s="1710" customFormat="1" ht="57" customHeight="1" x14ac:dyDescent="0.2">
      <c r="A5" s="2362" t="s">
        <v>1689</v>
      </c>
      <c r="B5" s="2363"/>
      <c r="C5" s="2363"/>
      <c r="D5" s="2363"/>
      <c r="E5" s="2363"/>
      <c r="F5" s="2363"/>
      <c r="G5" s="2364"/>
      <c r="H5" s="3"/>
      <c r="I5" s="1709"/>
    </row>
    <row r="6" spans="1:9" s="2" customFormat="1" ht="15.75" customHeight="1" x14ac:dyDescent="0.2">
      <c r="A6" s="782" t="s">
        <v>230</v>
      </c>
      <c r="B6" s="793"/>
      <c r="C6" s="793"/>
      <c r="D6" s="783"/>
      <c r="E6" s="783"/>
      <c r="F6" s="865"/>
      <c r="G6" s="867"/>
      <c r="H6" s="216"/>
      <c r="I6" s="216"/>
    </row>
    <row r="7" spans="1:9" s="2" customFormat="1" ht="12" customHeight="1" x14ac:dyDescent="0.2">
      <c r="A7" s="794" t="s">
        <v>1081</v>
      </c>
      <c r="B7" s="795"/>
      <c r="C7" s="795"/>
      <c r="D7" s="796"/>
      <c r="E7" s="863"/>
      <c r="F7" s="866"/>
      <c r="G7" s="1122"/>
      <c r="H7" s="216"/>
      <c r="I7" s="216"/>
    </row>
    <row r="8" spans="1:9" s="2" customFormat="1" ht="12" customHeight="1" x14ac:dyDescent="0.2">
      <c r="A8" s="794" t="s">
        <v>136</v>
      </c>
      <c r="B8" s="795"/>
      <c r="C8" s="795"/>
      <c r="D8" s="796"/>
      <c r="E8" s="863"/>
      <c r="F8" s="866"/>
      <c r="G8" s="1122"/>
      <c r="H8" s="216"/>
      <c r="I8" s="216"/>
    </row>
    <row r="9" spans="1:9" s="2" customFormat="1" ht="12" customHeight="1" x14ac:dyDescent="0.2">
      <c r="A9" s="794" t="s">
        <v>137</v>
      </c>
      <c r="B9" s="795"/>
      <c r="C9" s="795"/>
      <c r="D9" s="796"/>
      <c r="E9" s="863"/>
      <c r="F9" s="866"/>
      <c r="G9" s="1122"/>
      <c r="H9" s="216"/>
      <c r="I9" s="216"/>
    </row>
    <row r="10" spans="1:9" s="2" customFormat="1" ht="12" customHeight="1" x14ac:dyDescent="0.2">
      <c r="A10" s="797" t="s">
        <v>837</v>
      </c>
      <c r="B10" s="795"/>
      <c r="C10" s="798"/>
      <c r="D10" s="796"/>
      <c r="E10" s="863">
        <v>39053</v>
      </c>
      <c r="F10" s="866"/>
      <c r="G10" s="1122"/>
      <c r="H10" s="216"/>
      <c r="I10" s="216"/>
    </row>
    <row r="11" spans="1:9" s="2" customFormat="1" ht="22.5" customHeight="1" x14ac:dyDescent="0.2">
      <c r="A11" s="2367" t="s">
        <v>2060</v>
      </c>
      <c r="B11" s="2368"/>
      <c r="C11" s="2368"/>
      <c r="D11" s="2286"/>
      <c r="E11" s="864"/>
      <c r="F11" s="866"/>
      <c r="G11" s="1123"/>
      <c r="H11" s="216"/>
      <c r="I11" s="216"/>
    </row>
    <row r="12" spans="1:9" s="2" customFormat="1" ht="12" customHeight="1" x14ac:dyDescent="0.2">
      <c r="A12" s="794" t="s">
        <v>138</v>
      </c>
      <c r="B12" s="795"/>
      <c r="C12" s="795"/>
      <c r="D12" s="796"/>
      <c r="E12" s="863"/>
      <c r="F12" s="866"/>
      <c r="G12" s="1122"/>
      <c r="H12" s="216"/>
      <c r="I12" s="216"/>
    </row>
    <row r="13" spans="1:9" s="2" customFormat="1" ht="12" customHeight="1" x14ac:dyDescent="0.2">
      <c r="A13" s="794" t="s">
        <v>228</v>
      </c>
      <c r="B13" s="795"/>
      <c r="C13" s="795"/>
      <c r="D13" s="796"/>
      <c r="E13" s="863"/>
      <c r="F13" s="866"/>
      <c r="G13" s="1122"/>
      <c r="H13" s="216"/>
      <c r="I13" s="216"/>
    </row>
    <row r="14" spans="1:9" s="2" customFormat="1" ht="12" customHeight="1" x14ac:dyDescent="0.2">
      <c r="A14" s="794" t="s">
        <v>229</v>
      </c>
      <c r="B14" s="795"/>
      <c r="C14" s="795"/>
      <c r="D14" s="796"/>
      <c r="E14" s="863">
        <v>8404</v>
      </c>
      <c r="F14" s="868"/>
      <c r="G14" s="1124"/>
      <c r="H14" s="216"/>
      <c r="I14" s="216"/>
    </row>
    <row r="15" spans="1:9" s="2" customFormat="1" ht="12" customHeight="1" x14ac:dyDescent="0.2">
      <c r="A15" s="782" t="s">
        <v>436</v>
      </c>
      <c r="B15" s="783"/>
      <c r="C15" s="783"/>
      <c r="D15" s="783"/>
      <c r="E15" s="783"/>
      <c r="F15" s="783"/>
      <c r="G15" s="784"/>
      <c r="H15" s="216"/>
      <c r="I15" s="216"/>
    </row>
    <row r="16" spans="1:9" s="2" customFormat="1" x14ac:dyDescent="0.2">
      <c r="A16" s="1625" t="s">
        <v>1702</v>
      </c>
      <c r="B16" s="855"/>
      <c r="C16" s="849"/>
      <c r="D16" s="849"/>
      <c r="E16" s="861"/>
      <c r="F16" s="861"/>
      <c r="G16" s="862"/>
      <c r="H16" s="216"/>
      <c r="I16" s="216"/>
    </row>
    <row r="17" spans="1:9" s="2" customFormat="1" ht="12" customHeight="1" x14ac:dyDescent="0.2">
      <c r="A17" s="395"/>
      <c r="B17" s="394"/>
      <c r="C17" s="215"/>
      <c r="D17" s="785" t="s">
        <v>629</v>
      </c>
      <c r="E17" s="608"/>
      <c r="F17" s="785" t="s">
        <v>512</v>
      </c>
      <c r="G17" s="786"/>
      <c r="H17" s="287"/>
      <c r="I17" s="216"/>
    </row>
    <row r="18" spans="1:9" s="24" customFormat="1" ht="11.25" x14ac:dyDescent="0.2">
      <c r="A18" s="761"/>
      <c r="C18" s="763" t="s">
        <v>513</v>
      </c>
      <c r="D18" s="763" t="s">
        <v>514</v>
      </c>
      <c r="E18" s="763" t="s">
        <v>56</v>
      </c>
      <c r="F18" s="763" t="s">
        <v>514</v>
      </c>
      <c r="G18" s="763" t="s">
        <v>56</v>
      </c>
      <c r="H18" s="761"/>
      <c r="I18" s="762"/>
    </row>
    <row r="19" spans="1:9" s="2" customFormat="1" ht="12" customHeight="1" x14ac:dyDescent="0.2">
      <c r="A19" s="770" t="s">
        <v>535</v>
      </c>
      <c r="B19" s="764"/>
      <c r="C19" s="765" t="s">
        <v>669</v>
      </c>
      <c r="D19" s="772"/>
      <c r="E19" s="773">
        <f>'Expenditures 15-22'!K33-SUM('Expenditures 15-22'!G33,'Expenditures 15-22'!I33)+'Expenditures 15-22'!D223</f>
        <v>7450178</v>
      </c>
      <c r="F19" s="772"/>
      <c r="G19" s="774">
        <f>'Expenditures 15-22'!K33-SUM('Expenditures 15-22'!G33,'Expenditures 15-22'!I33)+'Expenditures 15-22'!D223</f>
        <v>7450178</v>
      </c>
      <c r="H19" s="287"/>
      <c r="I19" s="216"/>
    </row>
    <row r="20" spans="1:9" s="2" customFormat="1" ht="12" customHeight="1" x14ac:dyDescent="0.2">
      <c r="A20" s="770" t="s">
        <v>57</v>
      </c>
      <c r="B20" s="764"/>
      <c r="C20" s="766"/>
      <c r="D20" s="772"/>
      <c r="E20" s="772"/>
      <c r="F20" s="772"/>
      <c r="G20" s="775"/>
      <c r="H20" s="287"/>
      <c r="I20" s="216"/>
    </row>
    <row r="21" spans="1:9" s="2" customFormat="1" ht="12" customHeight="1" x14ac:dyDescent="0.2">
      <c r="A21" s="771" t="s">
        <v>470</v>
      </c>
      <c r="B21" s="767"/>
      <c r="C21" s="766">
        <v>2100</v>
      </c>
      <c r="D21" s="772"/>
      <c r="E21" s="773">
        <f>'Expenditures 15-22'!K42-SUM('Expenditures 15-22'!G42,'Expenditures 15-22'!I42)+'Expenditures 15-22'!K120-SUM('Expenditures 15-22'!G120,'Expenditures 15-22'!I120)+'Expenditures 15-22'!K174-SUM('Expenditures 15-22'!G174,'Expenditures 15-22'!I174)+'Expenditures 15-22'!D232</f>
        <v>521478</v>
      </c>
      <c r="F21" s="772"/>
      <c r="G21" s="774">
        <f>'Expenditures 15-22'!K42-SUM('Expenditures 15-22'!G42,'Expenditures 15-22'!I42)+'Expenditures 15-22'!K120-SUM('Expenditures 15-22'!G120,'Expenditures 15-22'!I120)+'Expenditures 15-22'!K174-SUM('Expenditures 15-22'!G174,'Expenditures 15-22'!I174)+'Expenditures 15-22'!D232</f>
        <v>521478</v>
      </c>
      <c r="H21" s="287"/>
      <c r="I21" s="216"/>
    </row>
    <row r="22" spans="1:9" s="2" customFormat="1" ht="12" customHeight="1" x14ac:dyDescent="0.2">
      <c r="A22" s="771" t="s">
        <v>663</v>
      </c>
      <c r="B22" s="767"/>
      <c r="C22" s="766">
        <v>2200</v>
      </c>
      <c r="D22" s="772"/>
      <c r="E22" s="773">
        <f>'Expenditures 15-22'!K47-SUM('Expenditures 15-22'!G47,'Expenditures 15-22'!I47)+'Expenditures 15-22'!D237</f>
        <v>495570</v>
      </c>
      <c r="F22" s="772"/>
      <c r="G22" s="774">
        <f>'Expenditures 15-22'!K47-SUM('Expenditures 15-22'!G47,'Expenditures 15-22'!I47)+'Expenditures 15-22'!D237</f>
        <v>495570</v>
      </c>
      <c r="H22" s="287"/>
      <c r="I22" s="216"/>
    </row>
    <row r="23" spans="1:9" s="2" customFormat="1" ht="12" customHeight="1" x14ac:dyDescent="0.2">
      <c r="A23" s="771" t="s">
        <v>664</v>
      </c>
      <c r="B23" s="767"/>
      <c r="C23" s="766">
        <v>2300</v>
      </c>
      <c r="D23" s="772"/>
      <c r="E23" s="773">
        <f>'Expenditures 15-22'!K53-SUM('Expenditures 15-22'!G53,'Expenditures 15-22'!I53)+'Expenditures 15-22'!D251+'Expenditures 15-22'!K323-SUM('Expenditures 15-22'!G323,'Expenditures 15-22'!I323)</f>
        <v>655176</v>
      </c>
      <c r="F23" s="772"/>
      <c r="G23" s="773">
        <f>'Expenditures 15-22'!K53-SUM('Expenditures 15-22'!G53,'Expenditures 15-22'!I53)+'Expenditures 15-22'!D251+'Expenditures 15-22'!K323-SUM('Expenditures 15-22'!G323,'Expenditures 15-22'!I323)</f>
        <v>655176</v>
      </c>
      <c r="H23" s="287"/>
      <c r="I23" s="216"/>
    </row>
    <row r="24" spans="1:9" s="2" customFormat="1" ht="12" customHeight="1" x14ac:dyDescent="0.2">
      <c r="A24" s="771" t="s">
        <v>665</v>
      </c>
      <c r="B24" s="767"/>
      <c r="C24" s="766">
        <v>2400</v>
      </c>
      <c r="D24" s="772"/>
      <c r="E24" s="773">
        <f>'Expenditures 15-22'!K57-SUM('Expenditures 15-22'!G57,'Expenditures 15-22'!I57)+'Expenditures 15-22'!D255</f>
        <v>508962</v>
      </c>
      <c r="F24" s="772"/>
      <c r="G24" s="774">
        <f>'Expenditures 15-22'!K57-SUM('Expenditures 15-22'!G57,'Expenditures 15-22'!I57)+'Expenditures 15-22'!D255</f>
        <v>508962</v>
      </c>
      <c r="H24" s="287"/>
      <c r="I24" s="216"/>
    </row>
    <row r="25" spans="1:9" s="2" customFormat="1" ht="12" customHeight="1" x14ac:dyDescent="0.2">
      <c r="A25" s="770" t="s">
        <v>666</v>
      </c>
      <c r="B25" s="768"/>
      <c r="C25" s="766"/>
      <c r="D25" s="772"/>
      <c r="E25" s="773"/>
      <c r="F25" s="772"/>
      <c r="G25" s="774"/>
      <c r="H25" s="287"/>
      <c r="I25" s="216"/>
    </row>
    <row r="26" spans="1:9" s="2" customFormat="1" ht="12" customHeight="1" x14ac:dyDescent="0.2">
      <c r="A26" s="771" t="s">
        <v>608</v>
      </c>
      <c r="B26" s="769"/>
      <c r="C26" s="766">
        <v>2510</v>
      </c>
      <c r="D26" s="773">
        <f>'Expenditures 15-22'!K59-SUM('Expenditures 15-22'!G59,'Expenditures 15-22'!I59)+'Expenditures 15-22'!D257-E7</f>
        <v>0</v>
      </c>
      <c r="E26" s="773">
        <f>'Expenditures 15-22'!K122-SUM('Expenditures 15-22'!G122,'Expenditures 15-22'!I122)+E7</f>
        <v>0</v>
      </c>
      <c r="F26" s="773">
        <f>'Expenditures 15-22'!K59-SUM('Expenditures 15-22'!G59,'Expenditures 15-22'!I59)+'Expenditures 15-22'!D257-E7</f>
        <v>0</v>
      </c>
      <c r="G26" s="774">
        <f>'Expenditures 15-22'!K122-SUM('Expenditures 15-22'!G122,'Expenditures 15-22'!I122)+E7</f>
        <v>0</v>
      </c>
      <c r="H26" s="287"/>
      <c r="I26" s="216"/>
    </row>
    <row r="27" spans="1:9" s="2" customFormat="1" ht="12" customHeight="1" x14ac:dyDescent="0.2">
      <c r="A27" s="771" t="s">
        <v>543</v>
      </c>
      <c r="B27" s="769"/>
      <c r="C27" s="766">
        <v>2520</v>
      </c>
      <c r="D27" s="773">
        <f>'Expenditures 15-22'!K60-SUM('Expenditures 15-22'!G60,'Expenditures 15-22'!I60)+'Expenditures 15-22'!D258-E8</f>
        <v>173703</v>
      </c>
      <c r="E27" s="773">
        <f>E8</f>
        <v>0</v>
      </c>
      <c r="F27" s="773">
        <f>'Expenditures 15-22'!K60-SUM('Expenditures 15-22'!G60,'Expenditures 15-22'!I60)+'Expenditures 15-22'!D258-E8</f>
        <v>173703</v>
      </c>
      <c r="G27" s="774">
        <f>E8</f>
        <v>0</v>
      </c>
      <c r="H27" s="287"/>
      <c r="I27" s="216"/>
    </row>
    <row r="28" spans="1:9" s="2" customFormat="1" ht="12" customHeight="1" x14ac:dyDescent="0.2">
      <c r="A28" s="771" t="s">
        <v>609</v>
      </c>
      <c r="B28" s="769"/>
      <c r="C28" s="766">
        <v>2540</v>
      </c>
      <c r="D28" s="776"/>
      <c r="E28" s="773">
        <f>'Expenditures 15-22'!K61-SUM('Expenditures 15-22'!G61,'Expenditures 15-22'!I61)+'Expenditures 15-22'!K124-SUM('Expenditures 15-22'!G124,'Expenditures 15-22'!I124)+'Expenditures 15-22'!D260</f>
        <v>1148488</v>
      </c>
      <c r="F28" s="776">
        <f>'Expenditures 15-22'!K61-SUM('Expenditures 15-22'!G61,'Expenditures 15-22'!I61)+'Expenditures 15-22'!K124-SUM('Expenditures 15-22'!G124,'Expenditures 15-22'!I124)+'Expenditures 15-22'!D260-E9</f>
        <v>1148488</v>
      </c>
      <c r="G28" s="774">
        <f>E9</f>
        <v>0</v>
      </c>
      <c r="H28" s="287"/>
      <c r="I28" s="216"/>
    </row>
    <row r="29" spans="1:9" ht="12" customHeight="1" x14ac:dyDescent="0.2">
      <c r="A29" s="771" t="s">
        <v>610</v>
      </c>
      <c r="B29" s="769"/>
      <c r="C29" s="766">
        <v>2550</v>
      </c>
      <c r="D29" s="772"/>
      <c r="E29" s="773">
        <f>'Expenditures 15-22'!K62-SUM('Expenditures 15-22'!G62,'Expenditures 15-22'!I62)+'Expenditures 15-22'!K125-SUM('Expenditures 15-22'!G125,'Expenditures 15-22'!I125)+'Expenditures 15-22'!K176-SUM('Expenditures 15-22'!G176,'Expenditures 15-22'!I176)+'Expenditures 15-22'!D261</f>
        <v>86113</v>
      </c>
      <c r="F29" s="772"/>
      <c r="G29" s="774">
        <f>'Expenditures 15-22'!K62-SUM('Expenditures 15-22'!G62,'Expenditures 15-22'!I62)+'Expenditures 15-22'!K125-SUM('Expenditures 15-22'!G125,'Expenditures 15-22'!I125)+'Expenditures 15-22'!K176-SUM('Expenditures 15-22'!G176,'Expenditures 15-22'!I176)+'Expenditures 15-22'!D261</f>
        <v>86113</v>
      </c>
      <c r="H29" s="395"/>
    </row>
    <row r="30" spans="1:9" ht="12" customHeight="1" x14ac:dyDescent="0.2">
      <c r="A30" s="771" t="s">
        <v>107</v>
      </c>
      <c r="B30" s="769"/>
      <c r="C30" s="766">
        <v>2560</v>
      </c>
      <c r="D30" s="772"/>
      <c r="E30" s="773">
        <f>'Expenditures 15-22'!K63-SUM('Expenditures 15-22'!G63,'Expenditures 15-22'!I63)+'Expenditures 15-22'!D262-E10</f>
        <v>74977</v>
      </c>
      <c r="F30" s="772"/>
      <c r="G30" s="773">
        <f>'Expenditures 15-22'!K63-SUM('Expenditures 15-22'!G63,'Expenditures 15-22'!I63)+'Expenditures 15-22'!D262-E10</f>
        <v>74977</v>
      </c>
    </row>
    <row r="31" spans="1:9" ht="12" customHeight="1" x14ac:dyDescent="0.2">
      <c r="A31" s="771" t="s">
        <v>108</v>
      </c>
      <c r="B31" s="769"/>
      <c r="C31" s="766">
        <v>2570</v>
      </c>
      <c r="D31" s="773">
        <f>'Expenditures 15-22'!K64-SUM('Expenditures 15-22'!G64,'Expenditures 15-22'!I64)+'Expenditures 15-22'!D263-E12</f>
        <v>0</v>
      </c>
      <c r="E31" s="773">
        <f>E12</f>
        <v>0</v>
      </c>
      <c r="F31" s="773">
        <f>'Expenditures 15-22'!K64-SUM('Expenditures 15-22'!G64,'Expenditures 15-22'!I64)+'Expenditures 15-22'!D263-E12</f>
        <v>0</v>
      </c>
      <c r="G31" s="773">
        <f>E12</f>
        <v>0</v>
      </c>
    </row>
    <row r="32" spans="1:9" ht="12" customHeight="1" x14ac:dyDescent="0.2">
      <c r="A32" s="770" t="s">
        <v>611</v>
      </c>
      <c r="B32" s="768"/>
      <c r="C32" s="766"/>
      <c r="D32" s="772"/>
      <c r="E32" s="772"/>
      <c r="F32" s="772"/>
      <c r="G32" s="772"/>
    </row>
    <row r="33" spans="1:7" ht="12" customHeight="1" x14ac:dyDescent="0.2">
      <c r="A33" s="771" t="s">
        <v>612</v>
      </c>
      <c r="B33" s="769"/>
      <c r="C33" s="766">
        <v>2610</v>
      </c>
      <c r="D33" s="772"/>
      <c r="E33" s="773">
        <f>'Expenditures 15-22'!K67-SUM('Expenditures 15-22'!G67,'Expenditures 15-22'!I67)+'Expenditures 15-22'!D266</f>
        <v>0</v>
      </c>
      <c r="F33" s="772"/>
      <c r="G33" s="773">
        <f>'Expenditures 15-22'!K67-SUM('Expenditures 15-22'!G67,'Expenditures 15-22'!I67)+'Expenditures 15-22'!D266</f>
        <v>0</v>
      </c>
    </row>
    <row r="34" spans="1:7" ht="12" customHeight="1" x14ac:dyDescent="0.2">
      <c r="A34" s="771" t="s">
        <v>613</v>
      </c>
      <c r="B34" s="769"/>
      <c r="C34" s="766">
        <v>2620</v>
      </c>
      <c r="D34" s="772"/>
      <c r="E34" s="773">
        <f>'Expenditures 15-22'!K68-SUM('Expenditures 15-22'!G68,'Expenditures 15-22'!I68)+'Expenditures 15-22'!D267</f>
        <v>0</v>
      </c>
      <c r="F34" s="772"/>
      <c r="G34" s="773">
        <f>'Expenditures 15-22'!K68-SUM('Expenditures 15-22'!G68,'Expenditures 15-22'!I68)+'Expenditures 15-22'!D267</f>
        <v>0</v>
      </c>
    </row>
    <row r="35" spans="1:7" ht="12" customHeight="1" x14ac:dyDescent="0.2">
      <c r="A35" s="771" t="s">
        <v>1251</v>
      </c>
      <c r="B35" s="769"/>
      <c r="C35" s="766">
        <v>2630</v>
      </c>
      <c r="D35" s="772"/>
      <c r="E35" s="773">
        <f>'Expenditures 15-22'!K69-SUM('Expenditures 15-22'!G69,'Expenditures 15-22'!I69)+'Expenditures 15-22'!D268</f>
        <v>0</v>
      </c>
      <c r="F35" s="772"/>
      <c r="G35" s="773">
        <f>'Expenditures 15-22'!K69-SUM('Expenditures 15-22'!G69,'Expenditures 15-22'!I69)+'Expenditures 15-22'!D268</f>
        <v>0</v>
      </c>
    </row>
    <row r="36" spans="1:7" ht="12" customHeight="1" x14ac:dyDescent="0.2">
      <c r="A36" s="771" t="s">
        <v>472</v>
      </c>
      <c r="B36" s="769"/>
      <c r="C36" s="766">
        <v>2640</v>
      </c>
      <c r="D36" s="773">
        <f>'Expenditures 15-22'!K70-SUM('Expenditures 15-22'!G70,'Expenditures 15-22'!I70)+'Expenditures 15-22'!D269-E13</f>
        <v>0</v>
      </c>
      <c r="E36" s="773">
        <f>E13</f>
        <v>0</v>
      </c>
      <c r="F36" s="773">
        <f>'Expenditures 15-22'!K70-SUM('Expenditures 15-22'!G70,'Expenditures 15-22'!I70)+'Expenditures 15-22'!D269-E13</f>
        <v>0</v>
      </c>
      <c r="G36" s="773">
        <f>E13</f>
        <v>0</v>
      </c>
    </row>
    <row r="37" spans="1:7" ht="12" customHeight="1" x14ac:dyDescent="0.2">
      <c r="A37" s="771" t="s">
        <v>473</v>
      </c>
      <c r="B37" s="769"/>
      <c r="C37" s="766">
        <v>2660</v>
      </c>
      <c r="D37" s="773">
        <f>'Expenditures 15-22'!K71-SUM('Expenditures 15-22'!G71,'Expenditures 15-22'!I71)+'Expenditures 15-22'!D270-E14</f>
        <v>188643</v>
      </c>
      <c r="E37" s="773">
        <f>E14</f>
        <v>8404</v>
      </c>
      <c r="F37" s="773">
        <f>'Expenditures 15-22'!K71-SUM('Expenditures 15-22'!G71,'Expenditures 15-22'!I71)+'Expenditures 15-22'!D270-E14</f>
        <v>188643</v>
      </c>
      <c r="G37" s="773">
        <f>E14</f>
        <v>8404</v>
      </c>
    </row>
    <row r="38" spans="1:7" ht="12" customHeight="1" x14ac:dyDescent="0.2">
      <c r="A38" s="770" t="s">
        <v>614</v>
      </c>
      <c r="B38" s="764"/>
      <c r="C38" s="766">
        <v>2900</v>
      </c>
      <c r="D38" s="772"/>
      <c r="E38" s="773">
        <f>'Expenditures 15-22'!K73-SUM('Expenditures 15-22'!G73,'Expenditures 15-22'!I73)+'Expenditures 15-22'!K128-SUM('Expenditures 15-22'!G128,'Expenditures 15-22'!I128)+'Expenditures 15-22'!K177-SUM('Expenditures 15-22'!G177,'Expenditures 15-22'!I177)+'Expenditures 15-22'!D272</f>
        <v>0</v>
      </c>
      <c r="F38" s="772"/>
      <c r="G38" s="773">
        <f>'Expenditures 15-22'!K73-SUM('Expenditures 15-22'!G73,'Expenditures 15-22'!I73)+'Expenditures 15-22'!K128-SUM('Expenditures 15-22'!G128,'Expenditures 15-22'!I128)+'Expenditures 15-22'!K177-SUM('Expenditures 15-22'!G177,'Expenditures 15-22'!I177)+'Expenditures 15-22'!D272</f>
        <v>0</v>
      </c>
    </row>
    <row r="39" spans="1:7" ht="12" customHeight="1" x14ac:dyDescent="0.2">
      <c r="A39" s="770" t="s">
        <v>528</v>
      </c>
      <c r="B39" s="764"/>
      <c r="C39" s="766">
        <v>3000</v>
      </c>
      <c r="D39" s="772"/>
      <c r="E39" s="773">
        <f>'Expenditures 15-22'!K75-SUM('Expenditures 15-22'!G75,'Expenditures 15-22'!I75)+'Expenditures 15-22'!K130-SUM('Expenditures 15-22'!G130,'Expenditures 15-22'!I130)+'Expenditures 15-22'!K179-SUM('Expenditures 15-22'!G179,'Expenditures 15-22'!I179)+'Expenditures 15-22'!D274</f>
        <v>44009</v>
      </c>
      <c r="F39" s="772"/>
      <c r="G39" s="773">
        <f>'Expenditures 15-22'!K75-SUM('Expenditures 15-22'!G75,'Expenditures 15-22'!I75)+'Expenditures 15-22'!K130-SUM('Expenditures 15-22'!G130,'Expenditures 15-22'!I130)+'Expenditures 15-22'!K179-SUM('Expenditures 15-22'!G179,'Expenditures 15-22'!I179)+'Expenditures 15-22'!D274</f>
        <v>44009</v>
      </c>
    </row>
    <row r="40" spans="1:7" ht="12" customHeight="1" x14ac:dyDescent="0.2">
      <c r="A40" s="788" t="s">
        <v>163</v>
      </c>
      <c r="B40" s="789"/>
      <c r="C40" s="790"/>
      <c r="D40" s="776">
        <f>SUM(D19:D39)</f>
        <v>362346</v>
      </c>
      <c r="E40" s="776">
        <f>SUM(E19:E39)</f>
        <v>10993355</v>
      </c>
      <c r="F40" s="776">
        <f>SUM(F19:F39)</f>
        <v>1510834</v>
      </c>
      <c r="G40" s="776">
        <f>SUM(G19:G39)</f>
        <v>9844867</v>
      </c>
    </row>
    <row r="41" spans="1:7" x14ac:dyDescent="0.2">
      <c r="A41" s="287"/>
      <c r="B41" s="216"/>
      <c r="C41" s="288"/>
      <c r="D41" s="2365" t="s">
        <v>615</v>
      </c>
      <c r="E41" s="2366"/>
      <c r="F41" s="780" t="s">
        <v>616</v>
      </c>
      <c r="G41" s="787"/>
    </row>
    <row r="42" spans="1:7" ht="12" customHeight="1" x14ac:dyDescent="0.2">
      <c r="A42" s="287"/>
      <c r="B42" s="216"/>
      <c r="C42" s="288"/>
      <c r="D42" s="781" t="s">
        <v>562</v>
      </c>
      <c r="E42" s="777">
        <f>D40</f>
        <v>362346</v>
      </c>
      <c r="F42" s="781" t="s">
        <v>564</v>
      </c>
      <c r="G42" s="777">
        <f>F40</f>
        <v>1510834</v>
      </c>
    </row>
    <row r="43" spans="1:7" ht="12" customHeight="1" x14ac:dyDescent="0.2">
      <c r="A43" s="287"/>
      <c r="B43" s="216"/>
      <c r="C43" s="288"/>
      <c r="D43" s="781" t="s">
        <v>563</v>
      </c>
      <c r="E43" s="777">
        <f>E40</f>
        <v>10993355</v>
      </c>
      <c r="F43" s="781" t="s">
        <v>563</v>
      </c>
      <c r="G43" s="777">
        <f>G40</f>
        <v>9844867</v>
      </c>
    </row>
    <row r="44" spans="1:7" ht="12" customHeight="1" x14ac:dyDescent="0.2">
      <c r="A44" s="287"/>
      <c r="B44" s="216"/>
      <c r="C44" s="216"/>
      <c r="D44" s="791" t="s">
        <v>1187</v>
      </c>
      <c r="E44" s="792">
        <f>(E42/E43)</f>
        <v>3.2960456566716895E-2</v>
      </c>
      <c r="F44" s="791" t="s">
        <v>1187</v>
      </c>
      <c r="G44" s="792">
        <f>(G42/G43)</f>
        <v>0.15346413516810334</v>
      </c>
    </row>
    <row r="45" spans="1:7" x14ac:dyDescent="0.2">
      <c r="A45" s="290"/>
      <c r="B45" s="289"/>
      <c r="C45" s="289"/>
      <c r="D45" s="778"/>
      <c r="E45" s="779"/>
      <c r="F45" s="778"/>
      <c r="G45" s="779"/>
    </row>
  </sheetData>
  <sheetProtection password="D6BB" sheet="1" objects="1" scenarios="1"/>
  <mergeCells count="3">
    <mergeCell ref="A5:G5"/>
    <mergeCell ref="D41:E41"/>
    <mergeCell ref="A11:D11"/>
  </mergeCells>
  <phoneticPr fontId="0" type="noConversion"/>
  <printOptions headings="1"/>
  <pageMargins left="1" right="0" top="0.77" bottom="0.34" header="0.17" footer="0.17"/>
  <pageSetup scale="85" firstPageNumber="30" orientation="landscape" useFirstPageNumber="1" r:id="rId1"/>
  <headerFooter alignWithMargins="0">
    <oddHeader>&amp;L&amp;8Page &amp;P&amp;C&amp;"Arial,Bold"
ESTIMATED INDIRECT COST DATA&amp;R&amp;8Page &amp;P</oddHeader>
    <oddFooter>&amp;L&amp;8Print Date:  &amp;D
&amp;F</oddFooter>
  </headerFooter>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K97"/>
  <sheetViews>
    <sheetView showGridLines="0" zoomScale="110" zoomScaleNormal="110" workbookViewId="0">
      <pane ySplit="4" topLeftCell="A5" activePane="bottomLeft" state="frozen"/>
      <selection activeCell="A2" sqref="A2"/>
      <selection pane="bottomLeft" activeCell="E21" sqref="E21"/>
    </sheetView>
  </sheetViews>
  <sheetFormatPr defaultColWidth="9.140625" defaultRowHeight="12.75" x14ac:dyDescent="0.2"/>
  <cols>
    <col min="1" max="1" width="52.85546875" style="2013" customWidth="1"/>
    <col min="2" max="3" width="9.85546875" style="1992" customWidth="1"/>
    <col min="4" max="4" width="12.5703125" style="2014" customWidth="1"/>
    <col min="5" max="5" width="52.28515625" style="1992" customWidth="1"/>
    <col min="6" max="6" width="9.140625" style="1992"/>
    <col min="7" max="7" width="5.85546875" style="1992" bestFit="1" customWidth="1"/>
    <col min="8" max="16384" width="9.140625" style="1992"/>
  </cols>
  <sheetData>
    <row r="1" spans="1:7" ht="21" customHeight="1" x14ac:dyDescent="0.2">
      <c r="A1" s="1989" t="s">
        <v>1709</v>
      </c>
      <c r="B1" s="1990"/>
      <c r="C1" s="1990"/>
      <c r="D1" s="1990"/>
      <c r="E1" s="1991"/>
    </row>
    <row r="2" spans="1:7" ht="14.25" customHeight="1" x14ac:dyDescent="0.2">
      <c r="A2" s="1990" t="s">
        <v>1710</v>
      </c>
      <c r="B2" s="1990"/>
      <c r="C2" s="1990"/>
      <c r="D2" s="1990"/>
      <c r="E2" s="1991"/>
    </row>
    <row r="3" spans="1:7" ht="15" customHeight="1" x14ac:dyDescent="0.2">
      <c r="A3" s="1990" t="s">
        <v>1949</v>
      </c>
      <c r="B3" s="1990"/>
      <c r="C3" s="1990"/>
      <c r="D3" s="1990"/>
      <c r="E3" s="1991"/>
    </row>
    <row r="4" spans="1:7" ht="3.75" customHeight="1" x14ac:dyDescent="0.2">
      <c r="A4" s="1990"/>
      <c r="B4" s="1990"/>
      <c r="C4" s="1990"/>
      <c r="D4" s="1990"/>
      <c r="E4" s="1991"/>
    </row>
    <row r="5" spans="1:7" ht="15" x14ac:dyDescent="0.25">
      <c r="A5" s="2372" t="s">
        <v>2072</v>
      </c>
      <c r="B5" s="2373"/>
      <c r="C5" s="2373"/>
      <c r="D5" s="2373"/>
      <c r="E5" s="2373"/>
    </row>
    <row r="6" spans="1:7" ht="12" customHeight="1" x14ac:dyDescent="0.25">
      <c r="A6" s="1993"/>
      <c r="B6" s="2374" t="str">
        <f>COVER!A17</f>
        <v>LaGrange Highlands SD 106</v>
      </c>
      <c r="C6" s="2374"/>
      <c r="D6" s="2374"/>
      <c r="E6" s="1994"/>
    </row>
    <row r="7" spans="1:7" ht="11.25" customHeight="1" x14ac:dyDescent="0.25">
      <c r="A7" s="1993"/>
      <c r="B7" s="2375">
        <f>COVER!A13</f>
        <v>6016106002</v>
      </c>
      <c r="C7" s="2375"/>
      <c r="D7" s="2375"/>
      <c r="E7" s="1994"/>
    </row>
    <row r="8" spans="1:7" ht="34.5" customHeight="1" x14ac:dyDescent="0.2">
      <c r="A8" s="2016" t="s">
        <v>1711</v>
      </c>
      <c r="B8" s="1995" t="s">
        <v>1712</v>
      </c>
      <c r="C8" s="1995" t="s">
        <v>1713</v>
      </c>
      <c r="D8" s="1996" t="s">
        <v>1714</v>
      </c>
      <c r="E8" s="1995" t="s">
        <v>1715</v>
      </c>
      <c r="G8" s="2015" t="b">
        <v>0</v>
      </c>
    </row>
    <row r="9" spans="1:7" ht="15.75" customHeight="1" x14ac:dyDescent="0.2">
      <c r="A9" s="2017" t="s">
        <v>2059</v>
      </c>
      <c r="B9" s="1997"/>
      <c r="C9" s="1997"/>
      <c r="D9" s="1998"/>
      <c r="E9" s="1999"/>
    </row>
    <row r="10" spans="1:7" ht="27.75" customHeight="1" x14ac:dyDescent="0.2">
      <c r="A10" s="2000" t="s">
        <v>1787</v>
      </c>
      <c r="B10" s="2001"/>
      <c r="C10" s="2001"/>
      <c r="D10" s="2002" t="s">
        <v>1716</v>
      </c>
      <c r="E10" s="2003" t="s">
        <v>1717</v>
      </c>
    </row>
    <row r="11" spans="1:7" ht="12" customHeight="1" x14ac:dyDescent="0.2">
      <c r="A11" s="2004" t="s">
        <v>1718</v>
      </c>
      <c r="B11" s="2005"/>
      <c r="C11" s="2005"/>
      <c r="D11" s="2006"/>
      <c r="E11" s="2007"/>
    </row>
    <row r="12" spans="1:7" ht="12" customHeight="1" x14ac:dyDescent="0.2">
      <c r="A12" s="2004" t="s">
        <v>1719</v>
      </c>
      <c r="B12" s="2005" t="s">
        <v>2093</v>
      </c>
      <c r="C12" s="2005" t="s">
        <v>2093</v>
      </c>
      <c r="D12" s="2008"/>
      <c r="E12" s="2007" t="s">
        <v>2115</v>
      </c>
    </row>
    <row r="13" spans="1:7" ht="12" customHeight="1" x14ac:dyDescent="0.2">
      <c r="A13" s="2004" t="s">
        <v>1720</v>
      </c>
      <c r="B13" s="2005"/>
      <c r="C13" s="2005"/>
      <c r="D13" s="2008"/>
      <c r="E13" s="2007"/>
    </row>
    <row r="14" spans="1:7" ht="12" customHeight="1" x14ac:dyDescent="0.2">
      <c r="A14" s="2004" t="s">
        <v>1721</v>
      </c>
      <c r="B14" s="2005" t="s">
        <v>2093</v>
      </c>
      <c r="C14" s="2005" t="s">
        <v>2093</v>
      </c>
      <c r="D14" s="2008"/>
      <c r="E14" s="2007" t="s">
        <v>2116</v>
      </c>
    </row>
    <row r="15" spans="1:7" ht="12" customHeight="1" x14ac:dyDescent="0.2">
      <c r="A15" s="2004" t="s">
        <v>1722</v>
      </c>
      <c r="B15" s="2005" t="s">
        <v>2093</v>
      </c>
      <c r="C15" s="2005" t="s">
        <v>2093</v>
      </c>
      <c r="D15" s="2008"/>
      <c r="E15" s="2007" t="s">
        <v>2117</v>
      </c>
    </row>
    <row r="16" spans="1:7" ht="12" customHeight="1" x14ac:dyDescent="0.2">
      <c r="A16" s="2004" t="s">
        <v>1723</v>
      </c>
      <c r="B16" s="2005" t="s">
        <v>2093</v>
      </c>
      <c r="C16" s="2005" t="s">
        <v>2093</v>
      </c>
      <c r="D16" s="2008"/>
      <c r="E16" s="2007" t="s">
        <v>2118</v>
      </c>
    </row>
    <row r="17" spans="1:11" ht="12" customHeight="1" x14ac:dyDescent="0.2">
      <c r="A17" s="2004" t="s">
        <v>1724</v>
      </c>
      <c r="B17" s="2005"/>
      <c r="C17" s="2005"/>
      <c r="D17" s="2008"/>
      <c r="E17" s="2007"/>
    </row>
    <row r="18" spans="1:11" ht="12" customHeight="1" x14ac:dyDescent="0.2">
      <c r="A18" s="2004" t="s">
        <v>1725</v>
      </c>
      <c r="B18" s="2005" t="s">
        <v>2093</v>
      </c>
      <c r="C18" s="2005" t="s">
        <v>2093</v>
      </c>
      <c r="D18" s="2008"/>
      <c r="E18" s="2007" t="s">
        <v>2119</v>
      </c>
    </row>
    <row r="19" spans="1:11" ht="12" customHeight="1" x14ac:dyDescent="0.2">
      <c r="A19" s="2004" t="s">
        <v>2044</v>
      </c>
      <c r="B19" s="2005" t="s">
        <v>2093</v>
      </c>
      <c r="C19" s="2005" t="s">
        <v>2093</v>
      </c>
      <c r="D19" s="2008"/>
      <c r="E19" s="2007" t="s">
        <v>2120</v>
      </c>
    </row>
    <row r="20" spans="1:11" ht="12" customHeight="1" x14ac:dyDescent="0.2">
      <c r="A20" s="2004" t="s">
        <v>2045</v>
      </c>
      <c r="B20" s="2005" t="s">
        <v>2093</v>
      </c>
      <c r="C20" s="2005" t="s">
        <v>2093</v>
      </c>
      <c r="D20" s="2008"/>
      <c r="E20" s="2007" t="s">
        <v>2121</v>
      </c>
    </row>
    <row r="21" spans="1:11" ht="12" customHeight="1" x14ac:dyDescent="0.2">
      <c r="A21" s="2004" t="s">
        <v>2046</v>
      </c>
      <c r="B21" s="2005" t="s">
        <v>2093</v>
      </c>
      <c r="C21" s="2005" t="s">
        <v>2093</v>
      </c>
      <c r="D21" s="2008"/>
      <c r="E21" s="2007" t="s">
        <v>2124</v>
      </c>
    </row>
    <row r="22" spans="1:11" ht="12" customHeight="1" x14ac:dyDescent="0.2">
      <c r="A22" s="2004" t="s">
        <v>2047</v>
      </c>
      <c r="B22" s="2005"/>
      <c r="C22" s="2005"/>
      <c r="D22" s="2008"/>
      <c r="E22" s="2007"/>
    </row>
    <row r="23" spans="1:11" ht="12" customHeight="1" x14ac:dyDescent="0.2">
      <c r="A23" s="2004" t="s">
        <v>2048</v>
      </c>
      <c r="B23" s="2005"/>
      <c r="C23" s="2005"/>
      <c r="D23" s="2008"/>
      <c r="E23" s="2007"/>
    </row>
    <row r="24" spans="1:11" ht="12" customHeight="1" x14ac:dyDescent="0.2">
      <c r="A24" s="2004" t="s">
        <v>2049</v>
      </c>
      <c r="B24" s="2005"/>
      <c r="C24" s="2005"/>
      <c r="D24" s="2008"/>
      <c r="E24" s="2007"/>
    </row>
    <row r="25" spans="1:11" ht="12" customHeight="1" x14ac:dyDescent="0.2">
      <c r="A25" s="2004" t="s">
        <v>2050</v>
      </c>
      <c r="B25" s="2005"/>
      <c r="C25" s="2005"/>
      <c r="D25" s="2008"/>
      <c r="E25" s="2007"/>
    </row>
    <row r="26" spans="1:11" ht="12" customHeight="1" x14ac:dyDescent="0.2">
      <c r="A26" s="2004" t="s">
        <v>2051</v>
      </c>
      <c r="B26" s="2005" t="s">
        <v>2093</v>
      </c>
      <c r="C26" s="2005" t="s">
        <v>2093</v>
      </c>
      <c r="D26" s="2008"/>
      <c r="E26" s="2007" t="s">
        <v>2122</v>
      </c>
    </row>
    <row r="27" spans="1:11" x14ac:dyDescent="0.2">
      <c r="A27" s="2004" t="s">
        <v>2052</v>
      </c>
      <c r="B27" s="2005"/>
      <c r="C27" s="2005"/>
      <c r="D27" s="2008"/>
      <c r="E27" s="2007"/>
    </row>
    <row r="28" spans="1:11" ht="12" customHeight="1" x14ac:dyDescent="0.2">
      <c r="A28" s="2004" t="s">
        <v>2053</v>
      </c>
      <c r="B28" s="2005"/>
      <c r="C28" s="2005"/>
      <c r="D28" s="2008"/>
      <c r="E28" s="2007"/>
    </row>
    <row r="29" spans="1:11" ht="12" customHeight="1" x14ac:dyDescent="0.2">
      <c r="A29" s="2004" t="s">
        <v>2054</v>
      </c>
      <c r="B29" s="2005"/>
      <c r="C29" s="2005"/>
      <c r="D29" s="2008"/>
      <c r="E29" s="2007"/>
    </row>
    <row r="30" spans="1:11" ht="12" customHeight="1" x14ac:dyDescent="0.2">
      <c r="A30" s="2004" t="s">
        <v>2055</v>
      </c>
      <c r="B30" s="2005" t="s">
        <v>2093</v>
      </c>
      <c r="C30" s="2005" t="s">
        <v>2093</v>
      </c>
      <c r="D30" s="2008"/>
      <c r="E30" s="2007" t="s">
        <v>2123</v>
      </c>
    </row>
    <row r="31" spans="1:11" ht="12" customHeight="1" x14ac:dyDescent="0.2">
      <c r="A31" s="2004" t="s">
        <v>2056</v>
      </c>
      <c r="B31" s="2005"/>
      <c r="C31" s="2005"/>
      <c r="D31" s="2008"/>
      <c r="E31" s="2007"/>
      <c r="K31" s="2018"/>
    </row>
    <row r="32" spans="1:11" ht="12" customHeight="1" x14ac:dyDescent="0.2">
      <c r="A32" s="2004" t="s">
        <v>2057</v>
      </c>
      <c r="B32" s="2005"/>
      <c r="C32" s="2005"/>
      <c r="D32" s="2008"/>
      <c r="E32" s="2007"/>
    </row>
    <row r="33" spans="1:5" ht="12" customHeight="1" x14ac:dyDescent="0.2">
      <c r="A33" s="2004" t="s">
        <v>2058</v>
      </c>
      <c r="B33" s="2005"/>
      <c r="C33" s="2005"/>
      <c r="D33" s="2008"/>
      <c r="E33" s="2007"/>
    </row>
    <row r="34" spans="1:5" ht="12" customHeight="1" x14ac:dyDescent="0.25">
      <c r="A34" s="2009"/>
      <c r="B34" s="2009"/>
      <c r="C34" s="2009"/>
      <c r="D34" s="2009"/>
      <c r="E34" s="2009"/>
    </row>
    <row r="35" spans="1:5" ht="12" customHeight="1" x14ac:dyDescent="0.2">
      <c r="A35" s="2010" t="s">
        <v>1727</v>
      </c>
      <c r="B35" s="2376"/>
      <c r="C35" s="2376"/>
      <c r="D35" s="2376"/>
      <c r="E35" s="2377"/>
    </row>
    <row r="36" spans="1:5" ht="12" customHeight="1" x14ac:dyDescent="0.2">
      <c r="A36" s="2378"/>
      <c r="B36" s="2379"/>
      <c r="C36" s="2379"/>
      <c r="D36" s="2379"/>
      <c r="E36" s="2380"/>
    </row>
    <row r="37" spans="1:5" ht="12" customHeight="1" x14ac:dyDescent="0.2">
      <c r="A37" s="2378"/>
      <c r="B37" s="2379"/>
      <c r="C37" s="2379"/>
      <c r="D37" s="2379"/>
      <c r="E37" s="2380"/>
    </row>
    <row r="38" spans="1:5" ht="12" customHeight="1" x14ac:dyDescent="0.2">
      <c r="A38" s="2381"/>
      <c r="B38" s="2382"/>
      <c r="C38" s="2382"/>
      <c r="D38" s="2382"/>
      <c r="E38" s="2383"/>
    </row>
    <row r="39" spans="1:5" ht="4.5" hidden="1" customHeight="1" x14ac:dyDescent="0.2">
      <c r="A39" s="2011"/>
      <c r="B39" s="2011"/>
      <c r="C39" s="2011"/>
      <c r="D39" s="2011"/>
      <c r="E39" s="2011"/>
    </row>
    <row r="40" spans="1:5" s="2009" customFormat="1" ht="12" customHeight="1" x14ac:dyDescent="0.25">
      <c r="A40" s="2012" t="s">
        <v>1726</v>
      </c>
      <c r="B40" s="2384"/>
      <c r="C40" s="2384"/>
      <c r="D40" s="2384"/>
      <c r="E40" s="2385"/>
    </row>
    <row r="41" spans="1:5" s="2009" customFormat="1" ht="12" customHeight="1" x14ac:dyDescent="0.25">
      <c r="A41" s="2386"/>
      <c r="B41" s="2387"/>
      <c r="C41" s="2387"/>
      <c r="D41" s="2387"/>
      <c r="E41" s="2388"/>
    </row>
    <row r="42" spans="1:5" s="2009" customFormat="1" ht="12" customHeight="1" x14ac:dyDescent="0.25">
      <c r="A42" s="2386"/>
      <c r="B42" s="2387"/>
      <c r="C42" s="2387"/>
      <c r="D42" s="2387"/>
      <c r="E42" s="2388"/>
    </row>
    <row r="43" spans="1:5" s="2009" customFormat="1" ht="15" x14ac:dyDescent="0.25">
      <c r="A43" s="2369"/>
      <c r="B43" s="2370"/>
      <c r="C43" s="2370"/>
      <c r="D43" s="2370"/>
      <c r="E43" s="2371"/>
    </row>
    <row r="44" spans="1:5" s="2009" customFormat="1" ht="12" hidden="1" customHeight="1" x14ac:dyDescent="0.25">
      <c r="A44" s="2369"/>
      <c r="B44" s="2370"/>
      <c r="C44" s="2370"/>
      <c r="D44" s="2370"/>
      <c r="E44" s="2371"/>
    </row>
    <row r="45" spans="1:5" s="2009" customFormat="1" ht="12" customHeight="1" x14ac:dyDescent="0.25"/>
    <row r="46" spans="1:5" s="2009" customFormat="1" ht="9.75" customHeight="1" x14ac:dyDescent="0.25"/>
    <row r="47" spans="1:5" s="2009" customFormat="1" ht="13.5" customHeight="1" x14ac:dyDescent="0.25"/>
    <row r="48" spans="1:5" s="2009" customFormat="1" ht="15" x14ac:dyDescent="0.25"/>
    <row r="49" spans="1:1" s="2009" customFormat="1" ht="15" hidden="1" x14ac:dyDescent="0.25">
      <c r="A49" s="2009" t="b">
        <v>0</v>
      </c>
    </row>
    <row r="50" spans="1:1" s="2009" customFormat="1" ht="15" x14ac:dyDescent="0.25"/>
    <row r="51" spans="1:1" s="2009" customFormat="1" ht="15" x14ac:dyDescent="0.25"/>
    <row r="52" spans="1:1" s="2009" customFormat="1" ht="15" x14ac:dyDescent="0.25"/>
    <row r="53" spans="1:1" s="2009" customFormat="1" ht="15" x14ac:dyDescent="0.25"/>
    <row r="54" spans="1:1" s="2009" customFormat="1" ht="15" x14ac:dyDescent="0.25"/>
    <row r="55" spans="1:1" s="2009" customFormat="1" ht="15" x14ac:dyDescent="0.25"/>
    <row r="56" spans="1:1" s="2009" customFormat="1" ht="15" x14ac:dyDescent="0.25"/>
    <row r="57" spans="1:1" s="2009" customFormat="1" ht="15" x14ac:dyDescent="0.25"/>
    <row r="58" spans="1:1" s="2009" customFormat="1" ht="15" x14ac:dyDescent="0.25"/>
    <row r="59" spans="1:1" s="2009" customFormat="1" ht="15" x14ac:dyDescent="0.25"/>
    <row r="60" spans="1:1" s="2009" customFormat="1" ht="15" x14ac:dyDescent="0.25"/>
    <row r="61" spans="1:1" s="2009" customFormat="1" ht="15" x14ac:dyDescent="0.25"/>
    <row r="62" spans="1:1" s="2009" customFormat="1" ht="15" x14ac:dyDescent="0.25"/>
    <row r="63" spans="1:1" s="2009" customFormat="1" ht="15" x14ac:dyDescent="0.25"/>
    <row r="64" spans="1:1" s="2009" customFormat="1" ht="15" x14ac:dyDescent="0.25"/>
    <row r="65" s="2009" customFormat="1" ht="15" x14ac:dyDescent="0.25"/>
    <row r="66" s="2009" customFormat="1" ht="15" x14ac:dyDescent="0.25"/>
    <row r="67" s="2009" customFormat="1" ht="15" x14ac:dyDescent="0.25"/>
    <row r="68" s="2009" customFormat="1" ht="15" x14ac:dyDescent="0.25"/>
    <row r="69" s="2009" customFormat="1" ht="15" x14ac:dyDescent="0.25"/>
    <row r="70" s="2009" customFormat="1" ht="15" x14ac:dyDescent="0.25"/>
    <row r="71" s="2009" customFormat="1" ht="15" x14ac:dyDescent="0.25"/>
    <row r="72" s="2009" customFormat="1" ht="15" x14ac:dyDescent="0.25"/>
    <row r="73" s="2009" customFormat="1" ht="15" x14ac:dyDescent="0.25"/>
    <row r="74" s="2009" customFormat="1" ht="15" x14ac:dyDescent="0.25"/>
    <row r="75" s="2009" customFormat="1" ht="15" x14ac:dyDescent="0.25"/>
    <row r="76" s="2009" customFormat="1" ht="15" x14ac:dyDescent="0.25"/>
    <row r="77" s="2009" customFormat="1" ht="15" x14ac:dyDescent="0.25"/>
    <row r="78" s="2009" customFormat="1" ht="15" x14ac:dyDescent="0.25"/>
    <row r="79" s="2009" customFormat="1" ht="15" x14ac:dyDescent="0.25"/>
    <row r="80" s="2009" customFormat="1" ht="15" x14ac:dyDescent="0.25"/>
    <row r="81" s="2009" customFormat="1" ht="15" x14ac:dyDescent="0.25"/>
    <row r="82" s="2009" customFormat="1" ht="15" x14ac:dyDescent="0.25"/>
    <row r="83" s="2009" customFormat="1" ht="15" x14ac:dyDescent="0.25"/>
    <row r="84" s="2009" customFormat="1" ht="15" x14ac:dyDescent="0.25"/>
    <row r="85" s="2009" customFormat="1" ht="15" x14ac:dyDescent="0.25"/>
    <row r="86" s="2009" customFormat="1" ht="15" x14ac:dyDescent="0.25"/>
    <row r="87" s="2009" customFormat="1" ht="15" x14ac:dyDescent="0.25"/>
    <row r="88" s="2009" customFormat="1" ht="15" x14ac:dyDescent="0.25"/>
    <row r="89" s="2009" customFormat="1" ht="15" x14ac:dyDescent="0.25"/>
    <row r="90" s="2009" customFormat="1" ht="15" x14ac:dyDescent="0.25"/>
    <row r="91" s="2009" customFormat="1" ht="15" x14ac:dyDescent="0.25"/>
    <row r="92" s="2009" customFormat="1" ht="15" x14ac:dyDescent="0.25"/>
    <row r="93" s="2009" customFormat="1" ht="15" x14ac:dyDescent="0.25"/>
    <row r="94" s="2009" customFormat="1" ht="15" x14ac:dyDescent="0.25"/>
    <row r="95" s="2009" customFormat="1" ht="15" x14ac:dyDescent="0.25"/>
    <row r="96" s="2009" customFormat="1" ht="15" x14ac:dyDescent="0.25"/>
    <row r="97" s="2009" customFormat="1" ht="15" x14ac:dyDescent="0.25"/>
  </sheetData>
  <sheetProtection formatCells="0"/>
  <mergeCells count="12">
    <mergeCell ref="A44:E44"/>
    <mergeCell ref="A5:E5"/>
    <mergeCell ref="B6:D6"/>
    <mergeCell ref="B7:D7"/>
    <mergeCell ref="B35:E35"/>
    <mergeCell ref="A36:E36"/>
    <mergeCell ref="A37:E37"/>
    <mergeCell ref="A38:E38"/>
    <mergeCell ref="B40:E40"/>
    <mergeCell ref="A41:E41"/>
    <mergeCell ref="A42:E42"/>
    <mergeCell ref="A43:E43"/>
  </mergeCells>
  <printOptions headings="1"/>
  <pageMargins left="0.27" right="0.2" top="0.18" bottom="0.37" header="0.17" footer="0.17"/>
  <pageSetup orientation="landscape" r:id="rId1"/>
  <headerFooter>
    <oddFooter>&amp;C&amp;8Page 31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8851" r:id="rId4" name="Check Box 3">
              <controlPr locked="0" defaultSize="0" autoFill="0" autoLine="0" autoPict="0" altText="">
                <anchor moveWithCells="1">
                  <from>
                    <xdr:col>0</xdr:col>
                    <xdr:colOff>352425</xdr:colOff>
                    <xdr:row>7</xdr:row>
                    <xdr:rowOff>9525</xdr:rowOff>
                  </from>
                  <to>
                    <xdr:col>0</xdr:col>
                    <xdr:colOff>847725</xdr:colOff>
                    <xdr:row>7</xdr:row>
                    <xdr:rowOff>419100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40"/>
  <sheetViews>
    <sheetView showGridLines="0" defaultGridColor="0" colorId="8" zoomScale="110" zoomScaleNormal="110" workbookViewId="0">
      <selection activeCell="G20" sqref="G20"/>
    </sheetView>
  </sheetViews>
  <sheetFormatPr defaultColWidth="9.140625" defaultRowHeight="12.75" x14ac:dyDescent="0.2"/>
  <cols>
    <col min="1" max="1" width="3" style="1652" customWidth="1"/>
    <col min="2" max="2" width="2.7109375" style="1652" customWidth="1"/>
    <col min="3" max="3" width="32.140625" style="1652" customWidth="1"/>
    <col min="4" max="4" width="6.42578125" style="1652" customWidth="1"/>
    <col min="5" max="10" width="15.7109375" style="1652" customWidth="1"/>
    <col min="11" max="14" width="4.7109375" style="1652" customWidth="1"/>
    <col min="15" max="16384" width="9.140625" style="1652"/>
  </cols>
  <sheetData>
    <row r="1" spans="1:10" ht="11.85" customHeight="1" x14ac:dyDescent="0.2">
      <c r="A1" s="1650"/>
      <c r="B1" s="1651"/>
      <c r="E1" s="1653"/>
      <c r="F1" s="1654" t="s">
        <v>474</v>
      </c>
      <c r="G1" s="1655"/>
    </row>
    <row r="2" spans="1:10" ht="11.85" customHeight="1" x14ac:dyDescent="0.2">
      <c r="A2" s="1650"/>
      <c r="B2" s="1651"/>
      <c r="E2" s="1653"/>
      <c r="F2" s="1656" t="s">
        <v>330</v>
      </c>
      <c r="G2" s="1655"/>
    </row>
    <row r="3" spans="1:10" ht="11.85" customHeight="1" x14ac:dyDescent="0.2">
      <c r="E3" s="1653"/>
      <c r="F3" s="1656" t="s">
        <v>475</v>
      </c>
      <c r="G3" s="1653"/>
    </row>
    <row r="4" spans="1:10" ht="11.85" customHeight="1" x14ac:dyDescent="0.2">
      <c r="E4" s="1653"/>
      <c r="F4" s="1656" t="s">
        <v>1036</v>
      </c>
      <c r="G4" s="1653"/>
    </row>
    <row r="5" spans="1:10" ht="12.2" customHeight="1" x14ac:dyDescent="0.2">
      <c r="F5" s="1656"/>
    </row>
    <row r="6" spans="1:10" x14ac:dyDescent="0.2">
      <c r="A6" s="1657" t="s">
        <v>780</v>
      </c>
      <c r="B6" s="1658"/>
      <c r="C6" s="1658"/>
      <c r="D6" s="1658"/>
      <c r="E6" s="1659"/>
      <c r="F6" s="1660"/>
      <c r="G6" s="1651"/>
      <c r="H6" s="1661" t="s">
        <v>1213</v>
      </c>
      <c r="I6" s="2394" t="str">
        <f>COVER!A17</f>
        <v>LaGrange Highlands SD 106</v>
      </c>
      <c r="J6" s="2395"/>
    </row>
    <row r="7" spans="1:10" x14ac:dyDescent="0.2">
      <c r="A7" s="2396" t="s">
        <v>1037</v>
      </c>
      <c r="B7" s="2397"/>
      <c r="C7" s="2397"/>
      <c r="D7" s="2397"/>
      <c r="E7" s="2398"/>
      <c r="F7" s="1662"/>
      <c r="G7" s="1651"/>
      <c r="H7" s="1661" t="s">
        <v>438</v>
      </c>
      <c r="I7" s="2399">
        <f>COVER!A13</f>
        <v>6016106002</v>
      </c>
      <c r="J7" s="2399"/>
    </row>
    <row r="8" spans="1:10" ht="8.25" customHeight="1" x14ac:dyDescent="0.2">
      <c r="A8" s="1663"/>
      <c r="B8" s="1664"/>
      <c r="C8" s="1664"/>
      <c r="D8" s="1664"/>
      <c r="E8" s="1665"/>
      <c r="F8" s="1666"/>
      <c r="G8" s="1667"/>
      <c r="H8" s="1667"/>
      <c r="I8" s="1667"/>
      <c r="J8" s="1667"/>
    </row>
    <row r="9" spans="1:10" ht="13.5" customHeight="1" x14ac:dyDescent="0.2">
      <c r="A9" s="1668"/>
      <c r="B9" s="1669"/>
      <c r="C9" s="1669"/>
      <c r="D9" s="1670"/>
      <c r="E9" s="1671" t="s">
        <v>1950</v>
      </c>
      <c r="F9" s="1672"/>
      <c r="G9" s="1672"/>
      <c r="H9" s="1673" t="s">
        <v>1951</v>
      </c>
      <c r="I9" s="1672"/>
      <c r="J9" s="1674"/>
    </row>
    <row r="10" spans="1:10" s="1682" customFormat="1" ht="13.5" customHeight="1" x14ac:dyDescent="0.2">
      <c r="A10" s="1675"/>
      <c r="B10" s="1676"/>
      <c r="C10" s="1677"/>
      <c r="D10" s="1678"/>
      <c r="E10" s="1679" t="s">
        <v>504</v>
      </c>
      <c r="F10" s="1680" t="s">
        <v>505</v>
      </c>
      <c r="G10" s="1681"/>
      <c r="H10" s="1680" t="s">
        <v>504</v>
      </c>
      <c r="I10" s="1680" t="s">
        <v>505</v>
      </c>
      <c r="J10" s="1680"/>
    </row>
    <row r="11" spans="1:10" s="1682" customFormat="1" ht="22.5" x14ac:dyDescent="0.2">
      <c r="A11" s="2400" t="s">
        <v>571</v>
      </c>
      <c r="B11" s="2401"/>
      <c r="C11" s="2402"/>
      <c r="D11" s="1683" t="s">
        <v>1039</v>
      </c>
      <c r="E11" s="1683" t="s">
        <v>67</v>
      </c>
      <c r="F11" s="1683" t="s">
        <v>7</v>
      </c>
      <c r="G11" s="1684" t="s">
        <v>163</v>
      </c>
      <c r="H11" s="1684" t="s">
        <v>67</v>
      </c>
      <c r="I11" s="1683" t="s">
        <v>7</v>
      </c>
      <c r="J11" s="1684" t="s">
        <v>163</v>
      </c>
    </row>
    <row r="12" spans="1:10" ht="15" customHeight="1" x14ac:dyDescent="0.2">
      <c r="A12" s="1685">
        <v>1</v>
      </c>
      <c r="B12" s="1686" t="s">
        <v>979</v>
      </c>
      <c r="C12" s="1687"/>
      <c r="D12" s="1688">
        <v>2320</v>
      </c>
      <c r="E12" s="1689">
        <f>'Expenditures 15-22'!K50</f>
        <v>284218</v>
      </c>
      <c r="F12" s="1690"/>
      <c r="G12" s="1689">
        <f t="shared" ref="G12:G18" si="0">SUM(E12:F12)</f>
        <v>284218</v>
      </c>
      <c r="H12" s="1691">
        <v>289904</v>
      </c>
      <c r="I12" s="1690"/>
      <c r="J12" s="1689">
        <f t="shared" ref="J12:J18" si="1">SUM(H12:I12)</f>
        <v>289904</v>
      </c>
    </row>
    <row r="13" spans="1:10" ht="15" customHeight="1" x14ac:dyDescent="0.2">
      <c r="A13" s="1685">
        <v>2</v>
      </c>
      <c r="B13" s="1686" t="s">
        <v>45</v>
      </c>
      <c r="C13" s="1687"/>
      <c r="D13" s="1688">
        <v>2330</v>
      </c>
      <c r="E13" s="1689">
        <f>'Expenditures 15-22'!K51</f>
        <v>0</v>
      </c>
      <c r="F13" s="1690"/>
      <c r="G13" s="1689">
        <f t="shared" si="0"/>
        <v>0</v>
      </c>
      <c r="H13" s="1691"/>
      <c r="I13" s="1690"/>
      <c r="J13" s="1689">
        <f t="shared" si="1"/>
        <v>0</v>
      </c>
    </row>
    <row r="14" spans="1:10" ht="15" customHeight="1" x14ac:dyDescent="0.2">
      <c r="A14" s="1685">
        <v>3</v>
      </c>
      <c r="B14" s="1686" t="s">
        <v>46</v>
      </c>
      <c r="C14" s="1687"/>
      <c r="D14" s="1692">
        <v>2490</v>
      </c>
      <c r="E14" s="1689">
        <f>'Expenditures 15-22'!K56</f>
        <v>0</v>
      </c>
      <c r="F14" s="1690"/>
      <c r="G14" s="1689">
        <f t="shared" si="0"/>
        <v>0</v>
      </c>
      <c r="H14" s="1691"/>
      <c r="I14" s="1690"/>
      <c r="J14" s="1689">
        <f t="shared" si="1"/>
        <v>0</v>
      </c>
    </row>
    <row r="15" spans="1:10" ht="15" customHeight="1" x14ac:dyDescent="0.2">
      <c r="A15" s="1685">
        <v>4</v>
      </c>
      <c r="B15" s="1686" t="s">
        <v>1258</v>
      </c>
      <c r="C15" s="1687"/>
      <c r="D15" s="1688">
        <v>2510</v>
      </c>
      <c r="E15" s="1689">
        <f>'Expenditures 15-22'!K59</f>
        <v>0</v>
      </c>
      <c r="F15" s="1689">
        <f>'Expenditures 15-22'!K122</f>
        <v>0</v>
      </c>
      <c r="G15" s="1689">
        <f t="shared" si="0"/>
        <v>0</v>
      </c>
      <c r="H15" s="1691"/>
      <c r="I15" s="1691"/>
      <c r="J15" s="1689">
        <f t="shared" si="1"/>
        <v>0</v>
      </c>
    </row>
    <row r="16" spans="1:10" ht="15" customHeight="1" x14ac:dyDescent="0.2">
      <c r="A16" s="1685">
        <v>5</v>
      </c>
      <c r="B16" s="1686" t="s">
        <v>108</v>
      </c>
      <c r="C16" s="1687"/>
      <c r="D16" s="1688">
        <v>2570</v>
      </c>
      <c r="E16" s="1689">
        <f>'Expenditures 15-22'!K64</f>
        <v>0</v>
      </c>
      <c r="F16" s="1690"/>
      <c r="G16" s="1689">
        <f t="shared" si="0"/>
        <v>0</v>
      </c>
      <c r="H16" s="1691"/>
      <c r="I16" s="1690"/>
      <c r="J16" s="1689">
        <f t="shared" si="1"/>
        <v>0</v>
      </c>
    </row>
    <row r="17" spans="1:10" ht="15" customHeight="1" x14ac:dyDescent="0.2">
      <c r="A17" s="1685">
        <v>6</v>
      </c>
      <c r="B17" s="1686" t="s">
        <v>1250</v>
      </c>
      <c r="C17" s="1687"/>
      <c r="D17" s="1688">
        <v>2610</v>
      </c>
      <c r="E17" s="1689">
        <f>'Expenditures 15-22'!K67</f>
        <v>0</v>
      </c>
      <c r="F17" s="1690"/>
      <c r="G17" s="1689">
        <f t="shared" si="0"/>
        <v>0</v>
      </c>
      <c r="H17" s="1691"/>
      <c r="I17" s="1690"/>
      <c r="J17" s="1689">
        <f t="shared" si="1"/>
        <v>0</v>
      </c>
    </row>
    <row r="18" spans="1:10" ht="22.5" customHeight="1" x14ac:dyDescent="0.2">
      <c r="A18" s="1973">
        <v>7</v>
      </c>
      <c r="B18" s="2403" t="s">
        <v>8</v>
      </c>
      <c r="C18" s="2404"/>
      <c r="D18" s="2405"/>
      <c r="E18" s="1693"/>
      <c r="F18" s="1693"/>
      <c r="G18" s="1694">
        <f t="shared" si="0"/>
        <v>0</v>
      </c>
      <c r="H18" s="1691"/>
      <c r="I18" s="1691"/>
      <c r="J18" s="1689">
        <f t="shared" si="1"/>
        <v>0</v>
      </c>
    </row>
    <row r="19" spans="1:10" ht="12.75" customHeight="1" thickBot="1" x14ac:dyDescent="0.25">
      <c r="A19" s="1685">
        <v>8</v>
      </c>
      <c r="B19" s="1695" t="s">
        <v>1382</v>
      </c>
      <c r="D19" s="1696"/>
      <c r="E19" s="1697">
        <f t="shared" ref="E19:J19" si="2">SUM(E12:E17)-E18</f>
        <v>284218</v>
      </c>
      <c r="F19" s="1697">
        <f t="shared" si="2"/>
        <v>0</v>
      </c>
      <c r="G19" s="1697">
        <f t="shared" si="2"/>
        <v>284218</v>
      </c>
      <c r="H19" s="1697">
        <f t="shared" si="2"/>
        <v>289904</v>
      </c>
      <c r="I19" s="1697">
        <f t="shared" si="2"/>
        <v>0</v>
      </c>
      <c r="J19" s="1697">
        <f t="shared" si="2"/>
        <v>289904</v>
      </c>
    </row>
    <row r="20" spans="1:10" ht="25.5" customHeight="1" thickTop="1" x14ac:dyDescent="0.2">
      <c r="A20" s="1685">
        <v>9</v>
      </c>
      <c r="B20" s="2406" t="s">
        <v>1954</v>
      </c>
      <c r="C20" s="2404"/>
      <c r="D20" s="2405"/>
      <c r="E20" s="1698"/>
      <c r="F20" s="1698"/>
      <c r="G20" s="1698"/>
      <c r="H20" s="1698"/>
      <c r="I20" s="1698"/>
      <c r="J20" s="1699">
        <f>IF(AND(G19&gt;0,J19&gt;0),(((J19-G19)/G19)),"Enter Budget Data")</f>
        <v>2.0005770218634991E-2</v>
      </c>
    </row>
    <row r="21" spans="1:10" ht="9" customHeight="1" x14ac:dyDescent="0.2">
      <c r="B21" s="1700"/>
    </row>
    <row r="22" spans="1:10" x14ac:dyDescent="0.2">
      <c r="A22" s="1701" t="s">
        <v>140</v>
      </c>
      <c r="B22" s="1700"/>
    </row>
    <row r="23" spans="1:10" x14ac:dyDescent="0.2">
      <c r="A23" s="1653" t="s">
        <v>1952</v>
      </c>
      <c r="B23" s="1700"/>
    </row>
    <row r="24" spans="1:10" x14ac:dyDescent="0.2">
      <c r="A24" s="1653" t="s">
        <v>1953</v>
      </c>
      <c r="B24" s="1700"/>
    </row>
    <row r="25" spans="1:10" x14ac:dyDescent="0.2">
      <c r="A25" s="1702"/>
      <c r="B25" s="1700"/>
    </row>
    <row r="26" spans="1:10" ht="20.100000000000001" customHeight="1" x14ac:dyDescent="0.2">
      <c r="B26" s="1700"/>
      <c r="C26" s="2411"/>
      <c r="D26" s="2411"/>
      <c r="E26" s="1972"/>
      <c r="F26" s="2410"/>
      <c r="G26" s="2410"/>
    </row>
    <row r="27" spans="1:10" x14ac:dyDescent="0.2">
      <c r="B27" s="1700"/>
      <c r="C27" s="1967" t="s">
        <v>1222</v>
      </c>
      <c r="D27" s="1968"/>
      <c r="E27" s="1969"/>
      <c r="F27" s="2407" t="s">
        <v>1998</v>
      </c>
      <c r="G27" s="2407"/>
    </row>
    <row r="28" spans="1:10" ht="28.5" customHeight="1" x14ac:dyDescent="0.2">
      <c r="B28" s="1700"/>
      <c r="C28" s="2409"/>
      <c r="D28" s="2409"/>
      <c r="E28" s="1971"/>
      <c r="F28" s="2409"/>
      <c r="G28" s="2409"/>
    </row>
    <row r="29" spans="1:10" x14ac:dyDescent="0.2">
      <c r="B29" s="1700"/>
      <c r="C29" s="1965" t="s">
        <v>2000</v>
      </c>
      <c r="E29" s="1970"/>
      <c r="F29" s="2408" t="s">
        <v>1999</v>
      </c>
      <c r="G29" s="2408"/>
    </row>
    <row r="30" spans="1:10" ht="9" customHeight="1" x14ac:dyDescent="0.2">
      <c r="B30" s="1700"/>
      <c r="C30" s="1964"/>
      <c r="E30" s="1966"/>
      <c r="F30" s="1963"/>
      <c r="G30" s="1963"/>
    </row>
    <row r="31" spans="1:10" ht="15" customHeight="1" x14ac:dyDescent="0.2">
      <c r="A31" s="1653"/>
      <c r="B31" s="1703" t="s">
        <v>1223</v>
      </c>
    </row>
    <row r="32" spans="1:10" ht="9" customHeight="1" x14ac:dyDescent="0.2">
      <c r="A32" s="1653"/>
      <c r="B32" s="1701"/>
    </row>
    <row r="33" spans="1:10" ht="12.75" customHeight="1" x14ac:dyDescent="0.2">
      <c r="A33" s="1653"/>
      <c r="B33" s="1704"/>
      <c r="C33" s="2391" t="s">
        <v>139</v>
      </c>
      <c r="D33" s="2392"/>
      <c r="E33" s="2392"/>
      <c r="F33" s="2392"/>
      <c r="G33" s="2392"/>
      <c r="H33" s="2392"/>
      <c r="I33" s="2392"/>
    </row>
    <row r="34" spans="1:10" ht="10.35" customHeight="1" x14ac:dyDescent="0.2">
      <c r="C34" s="2392"/>
      <c r="D34" s="2392"/>
      <c r="E34" s="2392"/>
      <c r="F34" s="2392"/>
      <c r="G34" s="2392"/>
      <c r="H34" s="2392"/>
      <c r="I34" s="2392"/>
    </row>
    <row r="35" spans="1:10" ht="6" customHeight="1" x14ac:dyDescent="0.2">
      <c r="C35" s="1705"/>
    </row>
    <row r="36" spans="1:10" ht="13.5" customHeight="1" x14ac:dyDescent="0.2">
      <c r="B36" s="1704"/>
      <c r="C36" s="2393" t="s">
        <v>2001</v>
      </c>
      <c r="D36" s="2392"/>
      <c r="E36" s="2392"/>
      <c r="F36" s="2392"/>
      <c r="G36" s="2392"/>
      <c r="H36" s="2392"/>
      <c r="I36" s="2392"/>
      <c r="J36" s="1706"/>
    </row>
    <row r="37" spans="1:10" ht="31.5" customHeight="1" x14ac:dyDescent="0.2">
      <c r="C37" s="2392"/>
      <c r="D37" s="2392"/>
      <c r="E37" s="2392"/>
      <c r="F37" s="2392"/>
      <c r="G37" s="2392"/>
      <c r="H37" s="2392"/>
      <c r="I37" s="2392"/>
      <c r="J37" s="1706"/>
    </row>
    <row r="38" spans="1:10" ht="6" customHeight="1" x14ac:dyDescent="0.2">
      <c r="C38" s="1705"/>
      <c r="D38" s="1707"/>
      <c r="E38" s="1708"/>
      <c r="F38" s="1708"/>
      <c r="G38" s="1708"/>
    </row>
    <row r="39" spans="1:10" ht="13.5" customHeight="1" x14ac:dyDescent="0.2">
      <c r="B39" s="1704"/>
      <c r="C39" s="2389" t="s">
        <v>1050</v>
      </c>
      <c r="D39" s="2390"/>
      <c r="E39" s="2390"/>
      <c r="F39" s="2390"/>
      <c r="G39" s="2390"/>
      <c r="H39" s="2390"/>
      <c r="I39" s="2390"/>
    </row>
    <row r="40" spans="1:10" ht="13.35" customHeight="1" x14ac:dyDescent="0.2">
      <c r="A40" s="1653"/>
      <c r="C40" s="1974"/>
      <c r="D40" s="1974"/>
      <c r="E40" s="1974"/>
      <c r="F40" s="1974"/>
      <c r="G40" s="1974"/>
      <c r="H40" s="1974"/>
      <c r="I40" s="1974"/>
    </row>
  </sheetData>
  <sheetProtection password="D6BB" sheet="1" objects="1" scenarios="1"/>
  <mergeCells count="15">
    <mergeCell ref="C39:I39"/>
    <mergeCell ref="C33:I34"/>
    <mergeCell ref="C36:I37"/>
    <mergeCell ref="I6:J6"/>
    <mergeCell ref="A7:E7"/>
    <mergeCell ref="I7:J7"/>
    <mergeCell ref="A11:C11"/>
    <mergeCell ref="B18:D18"/>
    <mergeCell ref="B20:D20"/>
    <mergeCell ref="F27:G27"/>
    <mergeCell ref="F29:G29"/>
    <mergeCell ref="F28:G28"/>
    <mergeCell ref="F26:G26"/>
    <mergeCell ref="C26:D26"/>
    <mergeCell ref="C28:D28"/>
  </mergeCells>
  <pageMargins left="0.64" right="0.27" top="0.9" bottom="0.38" header="0.28000000000000003" footer="0.25"/>
  <pageSetup scale="90" firstPageNumber="31" orientation="landscape" useFirstPageNumber="1" r:id="rId1"/>
  <headerFooter alignWithMargins="0">
    <oddHeader>&amp;L&amp;8Page 32&amp;C &amp;R&amp;8Page 32</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B65"/>
  <sheetViews>
    <sheetView showGridLines="0" zoomScale="110" zoomScaleNormal="110" workbookViewId="0">
      <selection activeCell="B8" sqref="B8"/>
    </sheetView>
  </sheetViews>
  <sheetFormatPr defaultRowHeight="12.75" x14ac:dyDescent="0.2"/>
  <cols>
    <col min="1" max="1" width="3" customWidth="1"/>
    <col min="2" max="2" width="109.140625" customWidth="1"/>
    <col min="3" max="3" width="3.140625" customWidth="1"/>
  </cols>
  <sheetData>
    <row r="2" spans="1:2" x14ac:dyDescent="0.2">
      <c r="A2" s="134" t="s">
        <v>297</v>
      </c>
    </row>
    <row r="3" spans="1:2" x14ac:dyDescent="0.2">
      <c r="A3" t="s">
        <v>298</v>
      </c>
    </row>
    <row r="5" spans="1:2" x14ac:dyDescent="0.2">
      <c r="A5" s="388">
        <v>1</v>
      </c>
      <c r="B5" t="s">
        <v>2111</v>
      </c>
    </row>
    <row r="6" spans="1:2" x14ac:dyDescent="0.2">
      <c r="A6" s="388">
        <v>2</v>
      </c>
      <c r="B6" t="s">
        <v>2112</v>
      </c>
    </row>
    <row r="7" spans="1:2" x14ac:dyDescent="0.2">
      <c r="A7" s="388">
        <v>3</v>
      </c>
      <c r="B7" t="s">
        <v>2113</v>
      </c>
    </row>
    <row r="8" spans="1:2" x14ac:dyDescent="0.2">
      <c r="A8" s="388">
        <v>4</v>
      </c>
      <c r="B8" t="s">
        <v>2114</v>
      </c>
    </row>
    <row r="9" spans="1:2" x14ac:dyDescent="0.2">
      <c r="A9" s="389"/>
    </row>
    <row r="10" spans="1:2" x14ac:dyDescent="0.2">
      <c r="A10" s="389"/>
    </row>
    <row r="11" spans="1:2" x14ac:dyDescent="0.2">
      <c r="A11" s="389"/>
    </row>
    <row r="12" spans="1:2" x14ac:dyDescent="0.2">
      <c r="A12" s="389"/>
    </row>
    <row r="13" spans="1:2" x14ac:dyDescent="0.2">
      <c r="A13" s="389"/>
    </row>
    <row r="14" spans="1:2" x14ac:dyDescent="0.2">
      <c r="A14" s="389"/>
    </row>
    <row r="15" spans="1:2" x14ac:dyDescent="0.2">
      <c r="A15" s="389"/>
    </row>
    <row r="16" spans="1:2" x14ac:dyDescent="0.2">
      <c r="A16" s="389"/>
    </row>
    <row r="17" spans="1:1" x14ac:dyDescent="0.2">
      <c r="A17" s="389"/>
    </row>
    <row r="18" spans="1:1" x14ac:dyDescent="0.2">
      <c r="A18" s="389"/>
    </row>
    <row r="19" spans="1:1" x14ac:dyDescent="0.2">
      <c r="A19" s="389"/>
    </row>
    <row r="20" spans="1:1" x14ac:dyDescent="0.2">
      <c r="A20" s="389"/>
    </row>
    <row r="21" spans="1:1" x14ac:dyDescent="0.2">
      <c r="A21" s="389"/>
    </row>
    <row r="22" spans="1:1" x14ac:dyDescent="0.2">
      <c r="A22" s="389"/>
    </row>
    <row r="23" spans="1:1" x14ac:dyDescent="0.2">
      <c r="A23" s="389"/>
    </row>
    <row r="24" spans="1:1" x14ac:dyDescent="0.2">
      <c r="A24" s="389"/>
    </row>
    <row r="25" spans="1:1" x14ac:dyDescent="0.2">
      <c r="A25" s="389"/>
    </row>
    <row r="26" spans="1:1" x14ac:dyDescent="0.2">
      <c r="A26" s="389"/>
    </row>
    <row r="27" spans="1:1" x14ac:dyDescent="0.2">
      <c r="A27" s="389"/>
    </row>
    <row r="28" spans="1:1" x14ac:dyDescent="0.2">
      <c r="A28" s="389"/>
    </row>
    <row r="29" spans="1:1" x14ac:dyDescent="0.2">
      <c r="A29" s="389"/>
    </row>
    <row r="30" spans="1:1" x14ac:dyDescent="0.2">
      <c r="A30" s="389"/>
    </row>
    <row r="31" spans="1:1" x14ac:dyDescent="0.2">
      <c r="A31" s="389"/>
    </row>
    <row r="32" spans="1:1" x14ac:dyDescent="0.2">
      <c r="A32" s="389"/>
    </row>
    <row r="33" spans="1:1" x14ac:dyDescent="0.2">
      <c r="A33" s="389"/>
    </row>
    <row r="34" spans="1:1" x14ac:dyDescent="0.2">
      <c r="A34" s="389"/>
    </row>
    <row r="35" spans="1:1" x14ac:dyDescent="0.2">
      <c r="A35" s="389"/>
    </row>
    <row r="36" spans="1:1" x14ac:dyDescent="0.2">
      <c r="A36" s="389"/>
    </row>
    <row r="37" spans="1:1" x14ac:dyDescent="0.2">
      <c r="A37" s="389"/>
    </row>
    <row r="38" spans="1:1" x14ac:dyDescent="0.2">
      <c r="A38" s="389"/>
    </row>
    <row r="39" spans="1:1" x14ac:dyDescent="0.2">
      <c r="A39" s="389"/>
    </row>
    <row r="40" spans="1:1" x14ac:dyDescent="0.2">
      <c r="A40" s="389"/>
    </row>
    <row r="41" spans="1:1" x14ac:dyDescent="0.2">
      <c r="A41" s="389"/>
    </row>
    <row r="42" spans="1:1" x14ac:dyDescent="0.2">
      <c r="A42" s="389"/>
    </row>
    <row r="43" spans="1:1" x14ac:dyDescent="0.2">
      <c r="A43" s="389"/>
    </row>
    <row r="44" spans="1:1" x14ac:dyDescent="0.2">
      <c r="A44" s="389"/>
    </row>
    <row r="45" spans="1:1" x14ac:dyDescent="0.2">
      <c r="A45" s="389"/>
    </row>
    <row r="46" spans="1:1" x14ac:dyDescent="0.2">
      <c r="A46" s="389"/>
    </row>
    <row r="47" spans="1:1" x14ac:dyDescent="0.2">
      <c r="A47" s="389"/>
    </row>
    <row r="48" spans="1:1" x14ac:dyDescent="0.2">
      <c r="A48" s="389"/>
    </row>
    <row r="49" spans="1:2" x14ac:dyDescent="0.2">
      <c r="A49" s="389"/>
    </row>
    <row r="50" spans="1:2" x14ac:dyDescent="0.2">
      <c r="A50" s="389"/>
    </row>
    <row r="51" spans="1:2" x14ac:dyDescent="0.2">
      <c r="A51" s="389"/>
    </row>
    <row r="52" spans="1:2" x14ac:dyDescent="0.2">
      <c r="A52" s="389"/>
    </row>
    <row r="53" spans="1:2" x14ac:dyDescent="0.2">
      <c r="A53" s="389"/>
    </row>
    <row r="54" spans="1:2" x14ac:dyDescent="0.2">
      <c r="A54" s="389"/>
    </row>
    <row r="55" spans="1:2" x14ac:dyDescent="0.2">
      <c r="A55" s="389"/>
    </row>
    <row r="56" spans="1:2" x14ac:dyDescent="0.2">
      <c r="A56" s="389"/>
    </row>
    <row r="57" spans="1:2" x14ac:dyDescent="0.2">
      <c r="A57" s="389"/>
    </row>
    <row r="58" spans="1:2" x14ac:dyDescent="0.2">
      <c r="A58" s="389"/>
    </row>
    <row r="59" spans="1:2" x14ac:dyDescent="0.2">
      <c r="A59" s="389"/>
    </row>
    <row r="60" spans="1:2" x14ac:dyDescent="0.2">
      <c r="A60" s="389"/>
    </row>
    <row r="61" spans="1:2" x14ac:dyDescent="0.2">
      <c r="A61" s="389"/>
    </row>
    <row r="62" spans="1:2" x14ac:dyDescent="0.2">
      <c r="A62" s="389"/>
    </row>
    <row r="63" spans="1:2" x14ac:dyDescent="0.2">
      <c r="A63" s="389"/>
    </row>
    <row r="64" spans="1:2" x14ac:dyDescent="0.2">
      <c r="A64" s="389"/>
      <c r="B64" s="167" t="str">
        <f>COVER!A17</f>
        <v>LaGrange Highlands SD 106</v>
      </c>
    </row>
    <row r="65" spans="2:2" x14ac:dyDescent="0.2">
      <c r="B65" s="397">
        <f>COVER!A13</f>
        <v>6016106002</v>
      </c>
    </row>
  </sheetData>
  <phoneticPr fontId="8" type="noConversion"/>
  <pageMargins left="0.2" right="0.2" top="1.17" bottom="0.75" header="0.19" footer="0.16"/>
  <pageSetup scale="80" firstPageNumber="32" orientation="portrait" useFirstPageNumber="1" r:id="rId1"/>
  <headerFooter alignWithMargins="0">
    <oddHeader>&amp;L&amp;8Page 33&amp;C &amp;R&amp;8Page 33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80"/>
  <sheetViews>
    <sheetView showGridLines="0" defaultGridColor="0" topLeftCell="A43" colorId="8" zoomScale="110" zoomScaleNormal="110" zoomScaleSheetLayoutView="100" workbookViewId="0">
      <selection activeCell="B28" sqref="B28"/>
    </sheetView>
  </sheetViews>
  <sheetFormatPr defaultColWidth="9.140625" defaultRowHeight="12" x14ac:dyDescent="0.2"/>
  <cols>
    <col min="1" max="1" width="1.5703125" style="216" customWidth="1"/>
    <col min="2" max="2" width="88.140625" style="216" customWidth="1"/>
    <col min="3" max="3" width="1" style="216" customWidth="1"/>
    <col min="4" max="4" width="23.42578125" style="216" customWidth="1"/>
    <col min="5" max="5" width="11" style="216" customWidth="1"/>
    <col min="6" max="6" width="5.140625" style="216" customWidth="1"/>
    <col min="7" max="7" width="2.5703125" style="216" customWidth="1"/>
    <col min="8" max="8" width="5.42578125" style="216" customWidth="1"/>
    <col min="9" max="16384" width="9.140625" style="216"/>
  </cols>
  <sheetData>
    <row r="1" spans="1:5" ht="19.5" customHeight="1" thickBot="1" x14ac:dyDescent="0.25">
      <c r="A1" s="616" t="s">
        <v>1256</v>
      </c>
      <c r="C1" s="603" t="s">
        <v>1390</v>
      </c>
      <c r="D1" s="603"/>
      <c r="E1" s="603"/>
    </row>
    <row r="2" spans="1:5" ht="24.75" customHeight="1" thickTop="1" x14ac:dyDescent="0.2">
      <c r="A2" s="604"/>
      <c r="B2" s="604"/>
      <c r="C2" s="604" t="s">
        <v>1390</v>
      </c>
      <c r="D2" s="410" t="s">
        <v>790</v>
      </c>
      <c r="E2" s="393" t="s">
        <v>1305</v>
      </c>
    </row>
    <row r="3" spans="1:5" ht="5.25" customHeight="1" x14ac:dyDescent="0.2">
      <c r="C3" s="216" t="s">
        <v>1390</v>
      </c>
      <c r="D3" s="605"/>
    </row>
    <row r="4" spans="1:5" x14ac:dyDescent="0.2">
      <c r="A4" s="11" t="s">
        <v>402</v>
      </c>
      <c r="C4" s="216" t="s">
        <v>1390</v>
      </c>
      <c r="D4" s="606" t="s">
        <v>11</v>
      </c>
      <c r="E4" s="1723" t="s">
        <v>23</v>
      </c>
    </row>
    <row r="5" spans="1:5" x14ac:dyDescent="0.2">
      <c r="A5" s="11" t="s">
        <v>203</v>
      </c>
      <c r="C5" s="216" t="s">
        <v>1390</v>
      </c>
      <c r="D5" s="606" t="s">
        <v>11</v>
      </c>
      <c r="E5" s="1723" t="s">
        <v>23</v>
      </c>
    </row>
    <row r="6" spans="1:5" x14ac:dyDescent="0.2">
      <c r="A6" s="11" t="s">
        <v>202</v>
      </c>
      <c r="C6" s="216" t="s">
        <v>1390</v>
      </c>
      <c r="D6" s="605" t="s">
        <v>12</v>
      </c>
      <c r="E6" s="1723" t="s">
        <v>1117</v>
      </c>
    </row>
    <row r="7" spans="1:5" x14ac:dyDescent="0.2">
      <c r="A7" s="11" t="s">
        <v>1157</v>
      </c>
      <c r="C7" s="216" t="s">
        <v>1390</v>
      </c>
      <c r="D7" s="606" t="s">
        <v>13</v>
      </c>
      <c r="E7" s="1723" t="s">
        <v>1118</v>
      </c>
    </row>
    <row r="8" spans="1:5" x14ac:dyDescent="0.2">
      <c r="A8" s="11" t="s">
        <v>448</v>
      </c>
      <c r="C8" s="216" t="s">
        <v>1390</v>
      </c>
      <c r="D8" s="606"/>
      <c r="E8" s="607"/>
    </row>
    <row r="9" spans="1:5" x14ac:dyDescent="0.2">
      <c r="B9" s="605" t="s">
        <v>778</v>
      </c>
      <c r="C9" s="605" t="s">
        <v>1390</v>
      </c>
      <c r="D9" s="606" t="s">
        <v>14</v>
      </c>
      <c r="E9" s="1723" t="s">
        <v>24</v>
      </c>
    </row>
    <row r="10" spans="1:5" x14ac:dyDescent="0.2">
      <c r="B10" s="605" t="s">
        <v>1150</v>
      </c>
      <c r="C10" s="216" t="s">
        <v>1390</v>
      </c>
      <c r="D10" s="606"/>
      <c r="E10" s="607"/>
    </row>
    <row r="11" spans="1:5" x14ac:dyDescent="0.2">
      <c r="B11" s="605" t="s">
        <v>335</v>
      </c>
      <c r="C11" s="216" t="s">
        <v>1390</v>
      </c>
      <c r="D11" s="606" t="s">
        <v>15</v>
      </c>
      <c r="E11" s="1723" t="s">
        <v>1376</v>
      </c>
    </row>
    <row r="12" spans="1:5" x14ac:dyDescent="0.2">
      <c r="B12" s="606" t="s">
        <v>779</v>
      </c>
      <c r="C12" s="216" t="s">
        <v>1390</v>
      </c>
      <c r="D12" s="606" t="s">
        <v>16</v>
      </c>
      <c r="E12" s="1723" t="s">
        <v>1228</v>
      </c>
    </row>
    <row r="13" spans="1:5" x14ac:dyDescent="0.2">
      <c r="B13" s="605" t="s">
        <v>1369</v>
      </c>
      <c r="C13" s="216" t="s">
        <v>1390</v>
      </c>
      <c r="D13" s="606" t="s">
        <v>17</v>
      </c>
      <c r="E13" s="1723" t="s">
        <v>739</v>
      </c>
    </row>
    <row r="14" spans="1:5" x14ac:dyDescent="0.2">
      <c r="A14" s="11" t="s">
        <v>597</v>
      </c>
      <c r="B14" s="605"/>
      <c r="D14" s="606"/>
      <c r="E14" s="607"/>
    </row>
    <row r="15" spans="1:5" x14ac:dyDescent="0.2">
      <c r="A15" s="598"/>
      <c r="B15" s="216" t="s">
        <v>1627</v>
      </c>
      <c r="D15" s="606" t="s">
        <v>741</v>
      </c>
      <c r="E15" s="1723" t="s">
        <v>740</v>
      </c>
    </row>
    <row r="16" spans="1:5" x14ac:dyDescent="0.2">
      <c r="A16" s="598"/>
      <c r="B16" s="216" t="s">
        <v>231</v>
      </c>
      <c r="C16" s="216" t="s">
        <v>1390</v>
      </c>
      <c r="D16" s="606" t="s">
        <v>18</v>
      </c>
      <c r="E16" s="1723" t="s">
        <v>1229</v>
      </c>
    </row>
    <row r="17" spans="1:5" x14ac:dyDescent="0.2">
      <c r="A17" s="598"/>
      <c r="B17" s="216" t="s">
        <v>232</v>
      </c>
      <c r="C17" s="216" t="s">
        <v>1390</v>
      </c>
      <c r="D17" s="606" t="s">
        <v>789</v>
      </c>
      <c r="E17" s="1723" t="s">
        <v>1230</v>
      </c>
    </row>
    <row r="18" spans="1:5" x14ac:dyDescent="0.2">
      <c r="B18" s="605" t="s">
        <v>1167</v>
      </c>
      <c r="C18" s="216" t="s">
        <v>1390</v>
      </c>
    </row>
    <row r="19" spans="1:5" x14ac:dyDescent="0.2">
      <c r="B19" s="605" t="s">
        <v>1168</v>
      </c>
      <c r="D19" s="606" t="s">
        <v>19</v>
      </c>
      <c r="E19" s="1723" t="s">
        <v>54</v>
      </c>
    </row>
    <row r="20" spans="1:5" x14ac:dyDescent="0.2">
      <c r="A20" s="11" t="s">
        <v>1306</v>
      </c>
      <c r="C20" s="216" t="s">
        <v>1390</v>
      </c>
      <c r="D20" s="606"/>
      <c r="E20" s="607"/>
    </row>
    <row r="21" spans="1:5" x14ac:dyDescent="0.2">
      <c r="B21" s="605" t="s">
        <v>1401</v>
      </c>
      <c r="C21" s="216" t="s">
        <v>1390</v>
      </c>
      <c r="D21" s="606" t="s">
        <v>20</v>
      </c>
      <c r="E21" s="1723" t="s">
        <v>1377</v>
      </c>
    </row>
    <row r="22" spans="1:5" x14ac:dyDescent="0.2">
      <c r="B22" s="605" t="s">
        <v>1628</v>
      </c>
      <c r="C22" s="216" t="s">
        <v>1390</v>
      </c>
      <c r="D22" s="606" t="s">
        <v>21</v>
      </c>
      <c r="E22" s="1723" t="s">
        <v>1231</v>
      </c>
    </row>
    <row r="23" spans="1:5" x14ac:dyDescent="0.2">
      <c r="A23" s="11" t="s">
        <v>403</v>
      </c>
      <c r="C23" s="216" t="s">
        <v>1390</v>
      </c>
      <c r="D23" s="605" t="s">
        <v>742</v>
      </c>
      <c r="E23" s="1723" t="s">
        <v>1135</v>
      </c>
    </row>
    <row r="24" spans="1:5" x14ac:dyDescent="0.2">
      <c r="A24" s="1628" t="s">
        <v>1781</v>
      </c>
      <c r="C24" s="216" t="s">
        <v>1390</v>
      </c>
      <c r="D24" s="605" t="s">
        <v>1728</v>
      </c>
      <c r="E24" s="1723" t="s">
        <v>1136</v>
      </c>
    </row>
    <row r="25" spans="1:5" x14ac:dyDescent="0.2">
      <c r="A25" s="11" t="s">
        <v>1158</v>
      </c>
      <c r="C25" s="216" t="s">
        <v>1390</v>
      </c>
      <c r="D25" s="606" t="s">
        <v>22</v>
      </c>
      <c r="E25" s="1723" t="s">
        <v>1232</v>
      </c>
    </row>
    <row r="26" spans="1:5" x14ac:dyDescent="0.2">
      <c r="A26" s="11" t="s">
        <v>1267</v>
      </c>
      <c r="C26" s="216" t="s">
        <v>1390</v>
      </c>
      <c r="D26" s="606" t="s">
        <v>662</v>
      </c>
      <c r="E26" s="1723" t="s">
        <v>1233</v>
      </c>
    </row>
    <row r="27" spans="1:5" x14ac:dyDescent="0.2">
      <c r="A27" s="11" t="s">
        <v>404</v>
      </c>
      <c r="C27" s="216" t="s">
        <v>1390</v>
      </c>
      <c r="D27" s="606" t="s">
        <v>656</v>
      </c>
      <c r="E27" s="1723" t="s">
        <v>791</v>
      </c>
    </row>
    <row r="28" spans="1:5" x14ac:dyDescent="0.2">
      <c r="A28" s="11" t="s">
        <v>792</v>
      </c>
      <c r="D28" s="606" t="s">
        <v>793</v>
      </c>
      <c r="E28" s="1723" t="s">
        <v>1691</v>
      </c>
    </row>
    <row r="29" spans="1:5" x14ac:dyDescent="0.2">
      <c r="A29" s="1628" t="s">
        <v>1701</v>
      </c>
      <c r="D29" s="606" t="s">
        <v>1729</v>
      </c>
      <c r="E29" s="1723" t="s">
        <v>1700</v>
      </c>
    </row>
    <row r="30" spans="1:5" x14ac:dyDescent="0.2">
      <c r="A30" s="328" t="s">
        <v>1295</v>
      </c>
      <c r="C30" s="216" t="s">
        <v>1390</v>
      </c>
      <c r="D30" s="606" t="s">
        <v>43</v>
      </c>
      <c r="E30" s="1723" t="s">
        <v>1160</v>
      </c>
    </row>
    <row r="31" spans="1:5" x14ac:dyDescent="0.2">
      <c r="A31" s="1628" t="s">
        <v>2036</v>
      </c>
      <c r="C31" s="216" t="s">
        <v>1390</v>
      </c>
      <c r="D31" s="605"/>
      <c r="E31" s="607"/>
    </row>
    <row r="32" spans="1:5" x14ac:dyDescent="0.2">
      <c r="B32" s="605" t="s">
        <v>1296</v>
      </c>
      <c r="C32" s="216" t="s">
        <v>1390</v>
      </c>
      <c r="D32" s="606" t="s">
        <v>2037</v>
      </c>
      <c r="E32" s="1723" t="s">
        <v>1730</v>
      </c>
    </row>
    <row r="33" spans="1:5" x14ac:dyDescent="0.2">
      <c r="A33" s="598"/>
      <c r="D33" s="606"/>
      <c r="E33" s="607"/>
    </row>
    <row r="34" spans="1:5" x14ac:dyDescent="0.2">
      <c r="A34" s="598"/>
      <c r="D34" s="606"/>
      <c r="E34" s="607"/>
    </row>
    <row r="35" spans="1:5" ht="18" customHeight="1" thickBot="1" x14ac:dyDescent="0.25">
      <c r="A35" s="614" t="s">
        <v>1255</v>
      </c>
      <c r="B35" s="615"/>
      <c r="C35" s="615" t="s">
        <v>1390</v>
      </c>
      <c r="D35" s="615"/>
      <c r="E35" s="615"/>
    </row>
    <row r="36" spans="1:5" ht="5.25" customHeight="1" thickTop="1" x14ac:dyDescent="0.2">
      <c r="B36" s="328"/>
      <c r="C36" s="608"/>
      <c r="D36" s="608"/>
      <c r="E36" s="609"/>
    </row>
    <row r="37" spans="1:5" ht="12" customHeight="1" x14ac:dyDescent="0.2">
      <c r="A37" s="216" t="s">
        <v>806</v>
      </c>
    </row>
    <row r="38" spans="1:5" ht="24" customHeight="1" x14ac:dyDescent="0.2">
      <c r="A38" s="1141" t="s">
        <v>387</v>
      </c>
      <c r="B38" s="609"/>
    </row>
    <row r="39" spans="1:5" ht="12" customHeight="1" x14ac:dyDescent="0.2">
      <c r="B39" s="612" t="s">
        <v>1291</v>
      </c>
    </row>
    <row r="40" spans="1:5" ht="7.5" customHeight="1" x14ac:dyDescent="0.2"/>
    <row r="41" spans="1:5" ht="9.75" customHeight="1" x14ac:dyDescent="0.2">
      <c r="A41" s="605"/>
      <c r="B41" s="1797" t="s">
        <v>1207</v>
      </c>
    </row>
    <row r="42" spans="1:5" ht="7.5" customHeight="1" x14ac:dyDescent="0.2">
      <c r="A42" s="605"/>
      <c r="B42" s="611"/>
    </row>
    <row r="43" spans="1:5" x14ac:dyDescent="0.2">
      <c r="B43" s="612" t="s">
        <v>388</v>
      </c>
    </row>
    <row r="44" spans="1:5" x14ac:dyDescent="0.2">
      <c r="C44" s="610"/>
    </row>
    <row r="45" spans="1:5" ht="12.75" customHeight="1" x14ac:dyDescent="0.2">
      <c r="A45" s="25" t="s">
        <v>1399</v>
      </c>
    </row>
    <row r="46" spans="1:5" ht="12" customHeight="1" x14ac:dyDescent="0.2">
      <c r="A46" s="598" t="s">
        <v>895</v>
      </c>
    </row>
    <row r="47" spans="1:5" ht="12" customHeight="1" x14ac:dyDescent="0.2">
      <c r="A47" s="598"/>
      <c r="B47" s="598" t="s">
        <v>389</v>
      </c>
    </row>
    <row r="48" spans="1:5" ht="8.25" customHeight="1" x14ac:dyDescent="0.2">
      <c r="A48" s="598"/>
      <c r="B48" s="598"/>
    </row>
    <row r="49" spans="1:2" ht="12" customHeight="1" x14ac:dyDescent="0.2">
      <c r="A49" s="598"/>
      <c r="B49" s="1142" t="s">
        <v>684</v>
      </c>
    </row>
    <row r="50" spans="1:2" ht="9" customHeight="1" x14ac:dyDescent="0.2">
      <c r="A50" s="598"/>
      <c r="B50" s="1143"/>
    </row>
    <row r="51" spans="1:2" x14ac:dyDescent="0.2">
      <c r="A51" s="598"/>
      <c r="B51" s="1724" t="s">
        <v>1794</v>
      </c>
    </row>
    <row r="52" spans="1:2" ht="8.25" customHeight="1" x14ac:dyDescent="0.2">
      <c r="A52" s="598"/>
      <c r="B52" s="818"/>
    </row>
    <row r="53" spans="1:2" ht="12" customHeight="1" x14ac:dyDescent="0.2">
      <c r="A53" s="601" t="s">
        <v>227</v>
      </c>
    </row>
    <row r="54" spans="1:2" ht="12" customHeight="1" x14ac:dyDescent="0.2">
      <c r="A54" s="717" t="s">
        <v>896</v>
      </c>
    </row>
    <row r="55" spans="1:2" ht="12" customHeight="1" x14ac:dyDescent="0.2">
      <c r="A55" s="602"/>
      <c r="B55" s="598" t="s">
        <v>897</v>
      </c>
    </row>
    <row r="56" spans="1:2" ht="13.5" customHeight="1" x14ac:dyDescent="0.2">
      <c r="A56" s="820" t="s">
        <v>390</v>
      </c>
      <c r="B56" s="762"/>
    </row>
    <row r="57" spans="1:2" ht="12" customHeight="1" x14ac:dyDescent="0.2">
      <c r="A57" s="1145" t="s">
        <v>391</v>
      </c>
      <c r="B57" s="1144"/>
    </row>
    <row r="58" spans="1:2" ht="7.5" customHeight="1" x14ac:dyDescent="0.2">
      <c r="A58" s="817"/>
    </row>
    <row r="59" spans="1:2" ht="3.75" customHeight="1" x14ac:dyDescent="0.2">
      <c r="A59" s="598"/>
      <c r="B59" s="611"/>
    </row>
    <row r="60" spans="1:2" ht="14.25" customHeight="1" x14ac:dyDescent="0.2">
      <c r="A60" s="600" t="s">
        <v>1400</v>
      </c>
    </row>
    <row r="61" spans="1:2" ht="12" customHeight="1" x14ac:dyDescent="0.2">
      <c r="A61" s="612" t="s">
        <v>1396</v>
      </c>
      <c r="B61" s="612"/>
    </row>
    <row r="62" spans="1:2" ht="12" customHeight="1" x14ac:dyDescent="0.2">
      <c r="A62" s="820" t="s">
        <v>1292</v>
      </c>
      <c r="B62" s="819"/>
    </row>
    <row r="63" spans="1:2" ht="12" customHeight="1" x14ac:dyDescent="0.2">
      <c r="A63" s="612" t="s">
        <v>1290</v>
      </c>
    </row>
    <row r="64" spans="1:2" ht="12" customHeight="1" x14ac:dyDescent="0.2">
      <c r="A64" s="598"/>
      <c r="B64" s="716" t="s">
        <v>393</v>
      </c>
    </row>
    <row r="65" spans="1:9" ht="12" customHeight="1" x14ac:dyDescent="0.2">
      <c r="A65" s="612" t="s">
        <v>1289</v>
      </c>
    </row>
    <row r="66" spans="1:9" ht="12" customHeight="1" x14ac:dyDescent="0.2">
      <c r="B66" s="716" t="s">
        <v>392</v>
      </c>
    </row>
    <row r="67" spans="1:9" ht="7.5" customHeight="1" x14ac:dyDescent="0.2">
      <c r="A67" s="598"/>
    </row>
    <row r="68" spans="1:9" ht="9.75" customHeight="1" x14ac:dyDescent="0.2">
      <c r="A68" s="598" t="s">
        <v>1789</v>
      </c>
    </row>
    <row r="69" spans="1:9" ht="12.2" customHeight="1" x14ac:dyDescent="0.2">
      <c r="A69" s="601"/>
      <c r="B69" s="1988" t="s">
        <v>2038</v>
      </c>
    </row>
    <row r="70" spans="1:9" ht="4.5" customHeight="1" x14ac:dyDescent="0.2"/>
    <row r="71" spans="1:9" ht="3.75" customHeight="1" x14ac:dyDescent="0.2"/>
    <row r="72" spans="1:9" ht="12.2" customHeight="1" x14ac:dyDescent="0.2">
      <c r="A72" s="1280" t="s">
        <v>1404</v>
      </c>
    </row>
    <row r="73" spans="1:9" ht="12.2" customHeight="1" x14ac:dyDescent="0.2">
      <c r="A73" s="1576" t="s">
        <v>1731</v>
      </c>
      <c r="C73" s="628"/>
      <c r="D73" s="620"/>
      <c r="E73" s="157"/>
      <c r="F73" s="157"/>
      <c r="G73" s="157"/>
      <c r="H73" s="157"/>
      <c r="I73" s="33"/>
    </row>
    <row r="74" spans="1:9" ht="11.25" customHeight="1" x14ac:dyDescent="0.2">
      <c r="A74" s="598"/>
      <c r="B74" s="216" t="s">
        <v>1733</v>
      </c>
      <c r="C74" s="628"/>
      <c r="D74" s="1573"/>
      <c r="E74" s="1573"/>
      <c r="F74" s="1573"/>
      <c r="G74" s="1573"/>
      <c r="H74" s="1573"/>
      <c r="I74" s="33"/>
    </row>
    <row r="75" spans="1:9" ht="12.2" customHeight="1" x14ac:dyDescent="0.2">
      <c r="A75" s="1576" t="s">
        <v>1732</v>
      </c>
      <c r="C75" s="628"/>
      <c r="D75" s="1573"/>
      <c r="E75" s="1573"/>
      <c r="F75" s="1573"/>
      <c r="G75" s="1573"/>
      <c r="H75" s="1573"/>
      <c r="I75" s="33"/>
    </row>
    <row r="76" spans="1:9" ht="11.25" customHeight="1" x14ac:dyDescent="0.2">
      <c r="B76" s="216" t="s">
        <v>1763</v>
      </c>
      <c r="C76" s="628"/>
      <c r="D76" s="1573"/>
      <c r="E76" s="1573"/>
      <c r="F76" s="1573"/>
      <c r="G76" s="1573"/>
      <c r="H76" s="1573"/>
      <c r="I76" s="33"/>
    </row>
    <row r="77" spans="1:9" ht="12.2" customHeight="1" x14ac:dyDescent="0.2">
      <c r="A77" s="598"/>
    </row>
    <row r="78" spans="1:9" ht="12.2" customHeight="1" x14ac:dyDescent="0.2">
      <c r="A78" s="598"/>
    </row>
    <row r="79" spans="1:9" ht="3.75" customHeight="1" x14ac:dyDescent="0.2">
      <c r="A79" s="598"/>
    </row>
    <row r="80" spans="1:9" ht="12.2" customHeight="1" x14ac:dyDescent="0.2">
      <c r="A80" s="606"/>
      <c r="B80" s="613"/>
    </row>
  </sheetData>
  <sheetProtection password="D6B3" sheet="1" objects="1" scenarios="1"/>
  <phoneticPr fontId="8" type="noConversion"/>
  <hyperlinks>
    <hyperlink ref="B69" r:id="rId1" display="Single Audit Act A-133"/>
    <hyperlink ref="B41" r:id="rId2"/>
    <hyperlink ref="B49" r:id="rId3"/>
    <hyperlink ref="E15" location="'ARRA Sched 23'!A1" display="23"/>
    <hyperlink ref="E4" location="'Aud Quest 2'!A1" display="2"/>
    <hyperlink ref="E5" location="'Aud Quest 2'!A1" display="2"/>
    <hyperlink ref="E6" location="'FP Info 3'!A1" display="3"/>
    <hyperlink ref="E7" location="'Fin Profile 4'!A1" display="4"/>
    <hyperlink ref="E9" location="'Assets-Liab 5-6'!A1" display="5 - 6 "/>
    <hyperlink ref="E11" location="'Acct Summary 7-8'!A1" display="7 - 8"/>
    <hyperlink ref="E12" location="'Revenues 9-14'!A1" display="9 - 14"/>
    <hyperlink ref="E13" location="'Expenditures 15-22'!A1" display="15 - 22"/>
    <hyperlink ref="E16" location="'Tax Sched 24'!A1" display="24"/>
    <hyperlink ref="E17" location="'Short-Term Long-Term Debt 25'!A1" display="25"/>
    <hyperlink ref="E19" location="'Rest Tax Levies-Tort Im 26'!A1" display="26"/>
    <hyperlink ref="E21" location="'Cap Outlay Deprec 27'!A1" display="27"/>
    <hyperlink ref="E22" location="'PCTC-OEPP 28-29'!A1" display="28 - 29"/>
    <hyperlink ref="E23" location="'ICR Computation 30'!A1" display="30"/>
    <hyperlink ref="E24" location="'Shared Outsourced Services 31'!A1" display="31"/>
    <hyperlink ref="E25" location="'AC32'!A1" display="32"/>
    <hyperlink ref="E26" location="'Itemization 33'!A1" display="33"/>
    <hyperlink ref="E27" location="'REF 34'!A1" display="34"/>
    <hyperlink ref="E28" location="'Opinion-Notes 35'!A1" display="35"/>
    <hyperlink ref="E29" location="'DeficitAFRSum Calc 36'!A1" display="36"/>
    <hyperlink ref="E30" location="AUDITCHECK!A1" display="-"/>
    <hyperlink ref="E32" location="'Single Audit Cover'!A1" display="37 - 46"/>
  </hyperlinks>
  <pageMargins left="0.32" right="0.2" top="0.6" bottom="0.52" header="0.19" footer="0.17"/>
  <pageSetup scale="80" orientation="portrait" r:id="rId4"/>
  <headerFooter alignWithMargins="0">
    <oddHeader xml:space="preserve">&amp;C </oddHeader>
    <oddFooter>&amp;L&amp;8Printed: &amp;D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9"/>
  <sheetViews>
    <sheetView showGridLines="0" defaultGridColor="0" colorId="8" zoomScale="110" zoomScaleNormal="110" workbookViewId="0">
      <selection activeCell="A2" sqref="A2"/>
    </sheetView>
  </sheetViews>
  <sheetFormatPr defaultRowHeight="14.25" x14ac:dyDescent="0.2"/>
  <cols>
    <col min="1" max="1" width="1.140625" customWidth="1"/>
    <col min="2" max="2" width="2.7109375" style="162" customWidth="1"/>
    <col min="3" max="3" width="107.42578125" style="14" customWidth="1"/>
    <col min="4" max="4" width="1.28515625" customWidth="1"/>
  </cols>
  <sheetData>
    <row r="1" spans="1:4" ht="13.5" x14ac:dyDescent="0.2">
      <c r="A1" s="168" t="s">
        <v>623</v>
      </c>
      <c r="B1" s="169"/>
      <c r="C1" s="168"/>
    </row>
    <row r="3" spans="1:4" x14ac:dyDescent="0.2">
      <c r="B3" s="165">
        <v>1</v>
      </c>
      <c r="C3" s="167" t="s">
        <v>1090</v>
      </c>
    </row>
    <row r="4" spans="1:4" ht="22.5" x14ac:dyDescent="0.2">
      <c r="B4" s="165" t="s">
        <v>23</v>
      </c>
      <c r="C4" s="161" t="s">
        <v>315</v>
      </c>
    </row>
    <row r="5" spans="1:4" ht="13.5" customHeight="1" x14ac:dyDescent="0.2">
      <c r="B5" s="165" t="s">
        <v>1117</v>
      </c>
      <c r="C5" s="161" t="s">
        <v>1063</v>
      </c>
    </row>
    <row r="6" spans="1:4" ht="13.5" customHeight="1" x14ac:dyDescent="0.2">
      <c r="A6" s="175"/>
      <c r="B6" s="177" t="s">
        <v>1118</v>
      </c>
      <c r="C6" s="291" t="s">
        <v>1768</v>
      </c>
      <c r="D6" s="176"/>
    </row>
    <row r="7" spans="1:4" ht="13.5" customHeight="1" x14ac:dyDescent="0.2">
      <c r="A7" s="175"/>
      <c r="B7" s="177"/>
      <c r="C7" s="291" t="s">
        <v>1769</v>
      </c>
      <c r="D7" s="176"/>
    </row>
    <row r="8" spans="1:4" ht="13.5" customHeight="1" x14ac:dyDescent="0.2">
      <c r="A8" s="175"/>
      <c r="B8" s="1649" t="s">
        <v>1119</v>
      </c>
      <c r="C8" s="291" t="s">
        <v>1748</v>
      </c>
      <c r="D8" s="176"/>
    </row>
    <row r="9" spans="1:4" ht="13.5" customHeight="1" x14ac:dyDescent="0.2">
      <c r="A9" s="109"/>
      <c r="B9" s="1647" t="s">
        <v>1120</v>
      </c>
      <c r="C9" s="1567" t="s">
        <v>1632</v>
      </c>
    </row>
    <row r="10" spans="1:4" ht="13.5" customHeight="1" x14ac:dyDescent="0.2">
      <c r="B10" s="165" t="s">
        <v>1121</v>
      </c>
      <c r="C10" s="160" t="s">
        <v>1082</v>
      </c>
    </row>
    <row r="11" spans="1:4" ht="12.75" customHeight="1" x14ac:dyDescent="0.2">
      <c r="B11" s="165" t="s">
        <v>1122</v>
      </c>
      <c r="C11" s="161" t="s">
        <v>1027</v>
      </c>
    </row>
    <row r="12" spans="1:4" ht="21.75" customHeight="1" x14ac:dyDescent="0.2">
      <c r="B12" s="165" t="s">
        <v>1123</v>
      </c>
      <c r="C12" s="1648" t="s">
        <v>1747</v>
      </c>
    </row>
    <row r="13" spans="1:4" s="166" customFormat="1" ht="12.75" customHeight="1" x14ac:dyDescent="0.2">
      <c r="B13" s="165" t="s">
        <v>1088</v>
      </c>
      <c r="C13" s="161" t="s">
        <v>1343</v>
      </c>
    </row>
    <row r="14" spans="1:4" ht="21.75" customHeight="1" x14ac:dyDescent="0.2">
      <c r="B14" s="165" t="s">
        <v>1089</v>
      </c>
      <c r="C14" s="161" t="s">
        <v>1009</v>
      </c>
    </row>
    <row r="15" spans="1:4" ht="12.75" customHeight="1" x14ac:dyDescent="0.2">
      <c r="B15" s="1577" t="s">
        <v>1639</v>
      </c>
      <c r="C15" s="1567" t="s">
        <v>1640</v>
      </c>
    </row>
    <row r="16" spans="1:4" ht="12.75" customHeight="1" x14ac:dyDescent="0.2">
      <c r="C16" s="1567" t="s">
        <v>1641</v>
      </c>
    </row>
    <row r="17" spans="3:3" ht="12.75" customHeight="1" x14ac:dyDescent="0.2">
      <c r="C17" s="296" t="s">
        <v>1642</v>
      </c>
    </row>
    <row r="19" spans="3:3" x14ac:dyDescent="0.2">
      <c r="C19" s="71"/>
    </row>
  </sheetData>
  <phoneticPr fontId="8" type="noConversion"/>
  <pageMargins left="0.2" right="0.2" top="1" bottom="1" header="0.5" footer="0.5"/>
  <pageSetup scale="80" firstPageNumber="33" orientation="portrait" useFirstPageNumber="1" r:id="rId1"/>
  <headerFooter alignWithMargins="0">
    <oddHeader>&amp;L&amp;8Page 34&amp;R&amp;8Page 34</oddHead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dimension ref="A11:F19"/>
  <sheetViews>
    <sheetView showGridLines="0" zoomScale="110" zoomScaleNormal="110" workbookViewId="0">
      <selection activeCell="A10" sqref="A10"/>
    </sheetView>
  </sheetViews>
  <sheetFormatPr defaultRowHeight="12.75" x14ac:dyDescent="0.2"/>
  <cols>
    <col min="1" max="1" width="43.42578125" customWidth="1"/>
  </cols>
  <sheetData>
    <row r="11" spans="1:6" x14ac:dyDescent="0.2">
      <c r="B11" s="447"/>
      <c r="C11" s="447"/>
      <c r="D11" s="447"/>
      <c r="E11" s="447"/>
      <c r="F11" s="447"/>
    </row>
    <row r="13" spans="1:6" x14ac:dyDescent="0.2">
      <c r="A13" s="1805" t="s">
        <v>1965</v>
      </c>
    </row>
    <row r="15" spans="1:6" x14ac:dyDescent="0.2">
      <c r="A15" s="134" t="s">
        <v>1025</v>
      </c>
    </row>
    <row r="16" spans="1:6" ht="60" x14ac:dyDescent="0.2">
      <c r="A16" s="448" t="s">
        <v>1024</v>
      </c>
    </row>
    <row r="17" spans="1:1" ht="7.5" customHeight="1" x14ac:dyDescent="0.2"/>
    <row r="18" spans="1:1" x14ac:dyDescent="0.2">
      <c r="A18" t="s">
        <v>304</v>
      </c>
    </row>
    <row r="19" spans="1:1" x14ac:dyDescent="0.2">
      <c r="A19" t="s">
        <v>702</v>
      </c>
    </row>
  </sheetData>
  <sheetProtection selectLockedCells="1"/>
  <phoneticPr fontId="8" type="noConversion"/>
  <pageMargins left="0.75" right="0.75" top="1" bottom="1" header="0.5" footer="0.5"/>
  <pageSetup firstPageNumber="34" orientation="portrait" useFirstPageNumber="1" r:id="rId1"/>
  <headerFooter alignWithMargins="0">
    <oddHeader>&amp;L&amp;8Page 35&amp;R&amp;8Page 35</oddHeader>
  </headerFooter>
  <drawing r:id="rId2"/>
  <legacyDrawing r:id="rId3"/>
  <oleObjects>
    <mc:AlternateContent xmlns:mc="http://schemas.openxmlformats.org/markup-compatibility/2006">
      <mc:Choice Requires="x14">
        <oleObject progId="Acrobat Document" dvAspect="DVASPECT_ICON" shapeId="84993" r:id="rId4">
          <objectPr defaultSize="0" r:id="rId5">
            <anchor moveWithCells="1">
              <from>
                <xdr:col>0</xdr:col>
                <xdr:colOff>0</xdr:colOff>
                <xdr:row>1</xdr:row>
                <xdr:rowOff>0</xdr:rowOff>
              </from>
              <to>
                <xdr:col>0</xdr:col>
                <xdr:colOff>914400</xdr:colOff>
                <xdr:row>5</xdr:row>
                <xdr:rowOff>38100</xdr:rowOff>
              </to>
            </anchor>
          </objectPr>
        </oleObject>
      </mc:Choice>
      <mc:Fallback>
        <oleObject progId="Acrobat Document" dvAspect="DVASPECT_ICON" shapeId="84993" r:id="rId4"/>
      </mc:Fallback>
    </mc:AlternateContent>
    <mc:AlternateContent xmlns:mc="http://schemas.openxmlformats.org/markup-compatibility/2006">
      <mc:Choice Requires="x14">
        <oleObject progId="Acrobat Document" dvAspect="DVASPECT_ICON" shapeId="84994" r:id="rId6">
          <objectPr defaultSize="0" r:id="rId7">
            <anchor moveWithCells="1">
              <from>
                <xdr:col>0</xdr:col>
                <xdr:colOff>1085850</xdr:colOff>
                <xdr:row>0</xdr:row>
                <xdr:rowOff>152400</xdr:rowOff>
              </from>
              <to>
                <xdr:col>0</xdr:col>
                <xdr:colOff>2000250</xdr:colOff>
                <xdr:row>5</xdr:row>
                <xdr:rowOff>28575</xdr:rowOff>
              </to>
            </anchor>
          </objectPr>
        </oleObject>
      </mc:Choice>
      <mc:Fallback>
        <oleObject progId="Acrobat Document" dvAspect="DVASPECT_ICON" shapeId="84994" r:id="rId6"/>
      </mc:Fallback>
    </mc:AlternateContent>
    <mc:AlternateContent xmlns:mc="http://schemas.openxmlformats.org/markup-compatibility/2006">
      <mc:Choice Requires="x14">
        <oleObject progId="Acrobat Document" dvAspect="DVASPECT_ICON" shapeId="84995" r:id="rId8">
          <objectPr defaultSize="0" r:id="rId9">
            <anchor moveWithCells="1">
              <from>
                <xdr:col>0</xdr:col>
                <xdr:colOff>2352675</xdr:colOff>
                <xdr:row>0</xdr:row>
                <xdr:rowOff>142875</xdr:rowOff>
              </from>
              <to>
                <xdr:col>1</xdr:col>
                <xdr:colOff>381000</xdr:colOff>
                <xdr:row>5</xdr:row>
                <xdr:rowOff>19050</xdr:rowOff>
              </to>
            </anchor>
          </objectPr>
        </oleObject>
      </mc:Choice>
      <mc:Fallback>
        <oleObject progId="Acrobat Document" dvAspect="DVASPECT_ICON" shapeId="84995" r:id="rId8"/>
      </mc:Fallback>
    </mc:AlternateContent>
    <mc:AlternateContent xmlns:mc="http://schemas.openxmlformats.org/markup-compatibility/2006">
      <mc:Choice Requires="x14">
        <oleObject progId="Acrobat Document" dvAspect="DVASPECT_ICON" shapeId="84996" r:id="rId10">
          <objectPr defaultSize="0" r:id="rId11">
            <anchor moveWithCells="1">
              <from>
                <xdr:col>2</xdr:col>
                <xdr:colOff>47625</xdr:colOff>
                <xdr:row>0</xdr:row>
                <xdr:rowOff>142875</xdr:rowOff>
              </from>
              <to>
                <xdr:col>3</xdr:col>
                <xdr:colOff>361950</xdr:colOff>
                <xdr:row>5</xdr:row>
                <xdr:rowOff>19050</xdr:rowOff>
              </to>
            </anchor>
          </objectPr>
        </oleObject>
      </mc:Choice>
      <mc:Fallback>
        <oleObject progId="Acrobat Document" dvAspect="DVASPECT_ICON" shapeId="84996" r:id="rId10"/>
      </mc:Fallback>
    </mc:AlternateContent>
  </oleObjec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H46"/>
  <sheetViews>
    <sheetView showGridLines="0" showZeros="0" zoomScale="110" zoomScaleNormal="110" workbookViewId="0">
      <selection activeCell="A2" sqref="A2:F2"/>
    </sheetView>
  </sheetViews>
  <sheetFormatPr defaultColWidth="9.140625" defaultRowHeight="12.75" x14ac:dyDescent="0.2"/>
  <cols>
    <col min="1" max="1" width="33.85546875" style="1579" customWidth="1"/>
    <col min="2" max="6" width="16.7109375" style="1579" customWidth="1"/>
    <col min="7" max="16384" width="9.140625" style="1579"/>
  </cols>
  <sheetData>
    <row r="1" spans="1:8" ht="48.75" customHeight="1" x14ac:dyDescent="0.2">
      <c r="A1" s="2412" t="s">
        <v>1981</v>
      </c>
      <c r="B1" s="2413"/>
      <c r="C1" s="2413"/>
      <c r="D1" s="2413"/>
      <c r="E1" s="2413"/>
      <c r="F1" s="2414"/>
    </row>
    <row r="2" spans="1:8" ht="39.75" customHeight="1" x14ac:dyDescent="0.2">
      <c r="A2" s="2422" t="s">
        <v>1956</v>
      </c>
      <c r="B2" s="2423"/>
      <c r="C2" s="2423"/>
      <c r="D2" s="2423"/>
      <c r="E2" s="2423"/>
      <c r="F2" s="2424"/>
      <c r="G2" s="1881"/>
      <c r="H2" s="1881"/>
    </row>
    <row r="3" spans="1:8" ht="46.5" customHeight="1" x14ac:dyDescent="0.2">
      <c r="A3" s="2425" t="s">
        <v>1782</v>
      </c>
      <c r="B3" s="2426"/>
      <c r="C3" s="2426"/>
      <c r="D3" s="2426"/>
      <c r="E3" s="2426"/>
      <c r="F3" s="2427"/>
      <c r="G3" s="1881"/>
      <c r="H3" s="1881"/>
    </row>
    <row r="4" spans="1:8" s="1629" customFormat="1" ht="41.25" customHeight="1" x14ac:dyDescent="0.2">
      <c r="A4" s="2428" t="s">
        <v>1980</v>
      </c>
      <c r="B4" s="2429"/>
      <c r="C4" s="2429"/>
      <c r="D4" s="2429"/>
      <c r="E4" s="2429"/>
      <c r="F4" s="2430"/>
    </row>
    <row r="5" spans="1:8" ht="42" customHeight="1" x14ac:dyDescent="0.2">
      <c r="A5" s="1896" t="s">
        <v>571</v>
      </c>
      <c r="B5" s="1630" t="s">
        <v>1983</v>
      </c>
      <c r="C5" s="1630" t="s">
        <v>1984</v>
      </c>
      <c r="D5" s="1630" t="s">
        <v>1982</v>
      </c>
      <c r="E5" s="1630" t="s">
        <v>1985</v>
      </c>
      <c r="F5" s="1630" t="s">
        <v>1692</v>
      </c>
    </row>
    <row r="6" spans="1:8" s="1633" customFormat="1" ht="14.25" customHeight="1" x14ac:dyDescent="0.2">
      <c r="A6" s="1631" t="s">
        <v>1693</v>
      </c>
      <c r="B6" s="1632">
        <f>'Acct Summary 7-8'!C8</f>
        <v>10560358</v>
      </c>
      <c r="C6" s="1632">
        <f>'Acct Summary 7-8'!D8</f>
        <v>1275399</v>
      </c>
      <c r="D6" s="1632">
        <f>'Acct Summary 7-8'!F8</f>
        <v>265030</v>
      </c>
      <c r="E6" s="1632">
        <f>'Acct Summary 7-8'!I8</f>
        <v>21356</v>
      </c>
      <c r="F6" s="1632">
        <f>SUM(B6:E6)</f>
        <v>12122143</v>
      </c>
    </row>
    <row r="7" spans="1:8" s="1633" customFormat="1" ht="14.25" customHeight="1" thickBot="1" x14ac:dyDescent="0.25">
      <c r="A7" s="1631" t="s">
        <v>1694</v>
      </c>
      <c r="B7" s="1634">
        <f>'Acct Summary 7-8'!C17</f>
        <v>10164600</v>
      </c>
      <c r="C7" s="1634">
        <f>'Acct Summary 7-8'!D17</f>
        <v>1310331</v>
      </c>
      <c r="D7" s="1634">
        <f>'Acct Summary 7-8'!F17</f>
        <v>198117</v>
      </c>
      <c r="E7" s="1897"/>
      <c r="F7" s="1632">
        <f>SUM(B7:E7)</f>
        <v>11673048</v>
      </c>
    </row>
    <row r="8" spans="1:8" s="1633" customFormat="1" ht="14.25" thickTop="1" thickBot="1" x14ac:dyDescent="0.25">
      <c r="A8" s="1635" t="s">
        <v>1695</v>
      </c>
      <c r="B8" s="1636">
        <f>(B6-B7)</f>
        <v>395758</v>
      </c>
      <c r="C8" s="1636">
        <f>(C6-C7)</f>
        <v>-34932</v>
      </c>
      <c r="D8" s="1636">
        <f>(D6-D7)</f>
        <v>66913</v>
      </c>
      <c r="E8" s="1634">
        <f>(E6-E7)</f>
        <v>21356</v>
      </c>
      <c r="F8" s="1637">
        <f>SUM(F6-F7)</f>
        <v>449095</v>
      </c>
    </row>
    <row r="9" spans="1:8" s="1633" customFormat="1" ht="14.25" thickTop="1" thickBot="1" x14ac:dyDescent="0.25">
      <c r="A9" s="1638" t="s">
        <v>1957</v>
      </c>
      <c r="B9" s="1639">
        <f>'Acct Summary 7-8'!C81</f>
        <v>7435322</v>
      </c>
      <c r="C9" s="1639">
        <f>'Acct Summary 7-8'!D81</f>
        <v>471307</v>
      </c>
      <c r="D9" s="1639">
        <f>'Acct Summary 7-8'!F81</f>
        <v>448440</v>
      </c>
      <c r="E9" s="1639">
        <f>'Acct Summary 7-8'!I81</f>
        <v>1661707</v>
      </c>
      <c r="F9" s="1718">
        <f>SUM(B9:E9)</f>
        <v>10016776</v>
      </c>
    </row>
    <row r="10" spans="1:8" ht="16.5" customHeight="1" thickTop="1" x14ac:dyDescent="0.2">
      <c r="A10" s="1640"/>
      <c r="B10" s="1641"/>
      <c r="C10" s="2416" t="str">
        <f>IF(AND(F8&lt;0,F9&gt;=0,ABS(F8*3)&gt;ABS(F9)),A14,IF(AND(F8&lt;0,F9&gt;0,ABS(F8*3)&lt;=ABS(F9)),A15,IF(AND(F8&lt;0,F9&lt;0),A14,IF(F9=0,A17,A16))))</f>
        <v>Balanced - no deficit reduction plan is required.</v>
      </c>
      <c r="D10" s="2417"/>
      <c r="E10" s="2417"/>
      <c r="F10" s="2418"/>
    </row>
    <row r="11" spans="1:8" ht="19.5" customHeight="1" x14ac:dyDescent="0.2">
      <c r="A11" s="1716"/>
      <c r="B11" s="1717"/>
      <c r="C11" s="2416"/>
      <c r="D11" s="2417"/>
      <c r="E11" s="2417"/>
      <c r="F11" s="2418"/>
      <c r="H11" s="1715"/>
    </row>
    <row r="12" spans="1:8" ht="19.5" customHeight="1" x14ac:dyDescent="0.2">
      <c r="A12" s="1716"/>
      <c r="B12" s="1717"/>
      <c r="C12" s="2416"/>
      <c r="D12" s="2417"/>
      <c r="E12" s="2417"/>
      <c r="F12" s="2418"/>
      <c r="H12" s="1715"/>
    </row>
    <row r="13" spans="1:8" ht="19.5" customHeight="1" x14ac:dyDescent="0.2">
      <c r="A13" s="1716"/>
      <c r="B13" s="1717"/>
      <c r="C13" s="2419"/>
      <c r="D13" s="2420"/>
      <c r="E13" s="2420"/>
      <c r="F13" s="2421"/>
      <c r="H13" s="1715"/>
    </row>
    <row r="14" spans="1:8" s="1588" customFormat="1" ht="0.75" customHeight="1" x14ac:dyDescent="0.2">
      <c r="A14" s="2415" t="s">
        <v>1853</v>
      </c>
      <c r="B14" s="2415"/>
      <c r="C14" s="2415"/>
      <c r="D14" s="2415"/>
      <c r="E14" s="2415"/>
      <c r="F14" s="1588" t="s">
        <v>1696</v>
      </c>
    </row>
    <row r="15" spans="1:8" ht="0.75" hidden="1" customHeight="1" x14ac:dyDescent="0.2">
      <c r="A15" s="1579" t="s">
        <v>1779</v>
      </c>
      <c r="F15" s="1642" t="s">
        <v>1697</v>
      </c>
    </row>
    <row r="16" spans="1:8" ht="40.5" hidden="1" customHeight="1" x14ac:dyDescent="0.2">
      <c r="A16" s="1579" t="s">
        <v>1780</v>
      </c>
      <c r="F16" s="1579" t="s">
        <v>1762</v>
      </c>
    </row>
    <row r="17" spans="1:6" ht="0.75" hidden="1" customHeight="1" x14ac:dyDescent="0.2">
      <c r="A17" s="1579" t="s">
        <v>1761</v>
      </c>
      <c r="F17" s="1579" t="s">
        <v>1699</v>
      </c>
    </row>
    <row r="18" spans="1:6" ht="14.25" customHeight="1" x14ac:dyDescent="0.2"/>
    <row r="19" spans="1:6" x14ac:dyDescent="0.2">
      <c r="B19" s="1424"/>
    </row>
    <row r="46" spans="3:3" x14ac:dyDescent="0.2">
      <c r="C46" s="1642"/>
    </row>
  </sheetData>
  <sheetProtection password="D6BB" sheet="1" objects="1" scenarios="1"/>
  <mergeCells count="6">
    <mergeCell ref="A1:F1"/>
    <mergeCell ref="A14:E14"/>
    <mergeCell ref="C10:F13"/>
    <mergeCell ref="A2:F2"/>
    <mergeCell ref="A3:F3"/>
    <mergeCell ref="A4:F4"/>
  </mergeCells>
  <printOptions headings="1"/>
  <pageMargins left="0.75" right="0.75" top="1" bottom="1" header="0.5" footer="0.5"/>
  <pageSetup scale="88" firstPageNumber="19" fitToHeight="0" orientation="landscape" useFirstPageNumber="1" r:id="rId1"/>
  <headerFooter alignWithMargins="0">
    <oddHeader xml:space="preserve">&amp;L&amp;8Page 36&amp;R&amp;8Page 36
</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FFFF00"/>
  </sheetPr>
  <dimension ref="A1:J87"/>
  <sheetViews>
    <sheetView showGridLines="0" defaultGridColor="0" topLeftCell="A55" colorId="8" zoomScale="110" zoomScaleNormal="110" workbookViewId="0"/>
  </sheetViews>
  <sheetFormatPr defaultColWidth="9.140625" defaultRowHeight="12" x14ac:dyDescent="0.2"/>
  <cols>
    <col min="1" max="2" width="3.140625" style="226" customWidth="1"/>
    <col min="3" max="3" width="100.7109375" style="225" customWidth="1"/>
    <col min="4" max="4" width="31.85546875" style="1279" customWidth="1"/>
    <col min="5" max="5" width="2.7109375" style="224" customWidth="1"/>
    <col min="6" max="6" width="1" style="224" customWidth="1"/>
    <col min="7" max="16384" width="9.140625" style="224"/>
  </cols>
  <sheetData>
    <row r="1" spans="1:4" ht="4.5" customHeight="1" thickBot="1" x14ac:dyDescent="0.25">
      <c r="A1" s="329"/>
      <c r="B1" s="331"/>
      <c r="C1" s="330"/>
      <c r="D1" s="1252"/>
    </row>
    <row r="2" spans="1:4" ht="7.5" customHeight="1" thickTop="1" x14ac:dyDescent="0.2">
      <c r="A2" s="307"/>
      <c r="B2" s="308"/>
      <c r="C2" s="309"/>
      <c r="D2" s="1253"/>
    </row>
    <row r="3" spans="1:4" ht="15" x14ac:dyDescent="0.2">
      <c r="A3" s="310" t="s">
        <v>770</v>
      </c>
      <c r="B3" s="311"/>
      <c r="C3" s="326"/>
      <c r="D3" s="1254"/>
    </row>
    <row r="4" spans="1:4" ht="6" customHeight="1" x14ac:dyDescent="0.2">
      <c r="A4" s="316"/>
      <c r="B4" s="311"/>
      <c r="C4" s="315"/>
      <c r="D4" s="1254"/>
    </row>
    <row r="5" spans="1:4" ht="6" customHeight="1" thickBot="1" x14ac:dyDescent="0.25">
      <c r="A5" s="312"/>
      <c r="B5" s="313"/>
      <c r="C5" s="314"/>
      <c r="D5" s="1255"/>
    </row>
    <row r="6" spans="1:4" ht="12.75" thickTop="1" x14ac:dyDescent="0.2">
      <c r="A6" s="1952" t="s">
        <v>499</v>
      </c>
      <c r="B6" s="403"/>
      <c r="C6" s="227"/>
      <c r="D6" s="1256"/>
    </row>
    <row r="7" spans="1:4" x14ac:dyDescent="0.2">
      <c r="A7" s="1952" t="s">
        <v>498</v>
      </c>
      <c r="B7" s="403"/>
      <c r="C7" s="227"/>
      <c r="D7" s="1256"/>
    </row>
    <row r="8" spans="1:4" ht="18" customHeight="1" x14ac:dyDescent="0.2">
      <c r="A8" s="2431"/>
      <c r="B8" s="2432"/>
      <c r="C8" s="2432"/>
      <c r="D8" s="2433"/>
    </row>
    <row r="9" spans="1:4" s="4" customFormat="1" ht="14.25" customHeight="1" x14ac:dyDescent="0.2">
      <c r="A9" s="1951"/>
      <c r="B9" s="228">
        <v>1</v>
      </c>
      <c r="C9" s="229" t="s">
        <v>909</v>
      </c>
      <c r="D9" s="1257"/>
    </row>
    <row r="10" spans="1:4" s="4" customFormat="1" ht="14.25" customHeight="1" x14ac:dyDescent="0.2">
      <c r="A10" s="1948"/>
      <c r="B10" s="228">
        <f t="shared" ref="B10:B17" si="0">B9+1</f>
        <v>2</v>
      </c>
      <c r="C10" s="229" t="s">
        <v>1032</v>
      </c>
      <c r="D10" s="1257"/>
    </row>
    <row r="11" spans="1:4" s="4" customFormat="1" ht="12.75" x14ac:dyDescent="0.2">
      <c r="A11" s="1948"/>
      <c r="B11" s="228">
        <f t="shared" si="0"/>
        <v>3</v>
      </c>
      <c r="C11" s="2436" t="s">
        <v>1993</v>
      </c>
      <c r="D11" s="2437"/>
    </row>
    <row r="12" spans="1:4" s="4" customFormat="1" ht="12.75" x14ac:dyDescent="0.2">
      <c r="A12" s="1954"/>
      <c r="B12" s="228"/>
      <c r="C12" s="1953" t="s">
        <v>1992</v>
      </c>
      <c r="D12" s="1898"/>
    </row>
    <row r="13" spans="1:4" s="4" customFormat="1" ht="14.25" customHeight="1" x14ac:dyDescent="0.2">
      <c r="A13" s="1948"/>
      <c r="B13" s="228">
        <f>B11+1</f>
        <v>4</v>
      </c>
      <c r="C13" s="229" t="s">
        <v>910</v>
      </c>
      <c r="D13" s="1257"/>
    </row>
    <row r="14" spans="1:4" s="4" customFormat="1" ht="14.25" customHeight="1" x14ac:dyDescent="0.2">
      <c r="A14" s="1948"/>
      <c r="B14" s="228">
        <f t="shared" si="0"/>
        <v>5</v>
      </c>
      <c r="C14" s="229" t="s">
        <v>744</v>
      </c>
      <c r="D14" s="1257"/>
    </row>
    <row r="15" spans="1:4" s="4" customFormat="1" ht="14.25" customHeight="1" x14ac:dyDescent="0.2">
      <c r="A15" s="1948"/>
      <c r="B15" s="228">
        <f t="shared" si="0"/>
        <v>6</v>
      </c>
      <c r="C15" s="229" t="s">
        <v>911</v>
      </c>
      <c r="D15" s="1257"/>
    </row>
    <row r="16" spans="1:4" s="4" customFormat="1" ht="14.25" customHeight="1" x14ac:dyDescent="0.2">
      <c r="A16" s="1948"/>
      <c r="B16" s="228">
        <f t="shared" si="0"/>
        <v>7</v>
      </c>
      <c r="C16" s="229" t="s">
        <v>1252</v>
      </c>
      <c r="D16" s="1257"/>
    </row>
    <row r="17" spans="1:4" s="4" customFormat="1" ht="14.25" customHeight="1" x14ac:dyDescent="0.2">
      <c r="A17" s="1949"/>
      <c r="B17" s="1955">
        <f t="shared" si="0"/>
        <v>8</v>
      </c>
      <c r="C17" s="230" t="s">
        <v>912</v>
      </c>
      <c r="D17" s="1258"/>
    </row>
    <row r="18" spans="1:4" s="4" customFormat="1" ht="14.25" customHeight="1" x14ac:dyDescent="0.2">
      <c r="A18" s="1948"/>
      <c r="B18" s="1960">
        <v>9</v>
      </c>
      <c r="C18" s="1961" t="s">
        <v>1994</v>
      </c>
      <c r="D18" s="1959"/>
    </row>
    <row r="19" spans="1:4" s="4" customFormat="1" x14ac:dyDescent="0.2">
      <c r="A19" s="1950"/>
      <c r="B19" s="1956"/>
      <c r="C19" s="1957"/>
      <c r="D19" s="1958"/>
    </row>
    <row r="20" spans="1:4" s="4" customFormat="1" ht="12.75" customHeight="1" x14ac:dyDescent="0.2">
      <c r="A20" s="321" t="s">
        <v>1189</v>
      </c>
      <c r="B20" s="317"/>
      <c r="C20" s="318"/>
      <c r="D20" s="1259"/>
    </row>
    <row r="21" spans="1:4" s="4" customFormat="1" ht="14.85" customHeight="1" x14ac:dyDescent="0.2">
      <c r="A21" s="322" t="s">
        <v>768</v>
      </c>
      <c r="B21" s="300"/>
      <c r="C21" s="301"/>
      <c r="D21" s="1260"/>
    </row>
    <row r="22" spans="1:4" s="4" customFormat="1" ht="12.75" customHeight="1" x14ac:dyDescent="0.2">
      <c r="A22" s="1249" t="s">
        <v>913</v>
      </c>
      <c r="B22" s="302"/>
      <c r="C22" s="303"/>
      <c r="D22" s="1261"/>
    </row>
    <row r="23" spans="1:4" s="4" customFormat="1" ht="12.75" customHeight="1" x14ac:dyDescent="0.2">
      <c r="A23" s="1249" t="s">
        <v>914</v>
      </c>
      <c r="B23" s="302"/>
      <c r="C23" s="304"/>
      <c r="D23" s="1262"/>
    </row>
    <row r="24" spans="1:4" s="4" customFormat="1" ht="14.25" customHeight="1" x14ac:dyDescent="0.2">
      <c r="A24" s="1249" t="s">
        <v>915</v>
      </c>
      <c r="B24" s="302"/>
      <c r="C24" s="304"/>
      <c r="D24" s="1262"/>
    </row>
    <row r="25" spans="1:4" ht="6.75" customHeight="1" thickBot="1" x14ac:dyDescent="0.25">
      <c r="A25" s="323"/>
      <c r="B25" s="324"/>
      <c r="C25" s="325"/>
      <c r="D25" s="1263"/>
    </row>
    <row r="26" spans="1:4" ht="12.75" thickTop="1" x14ac:dyDescent="0.2">
      <c r="A26" s="319"/>
      <c r="B26" s="320"/>
      <c r="C26" s="1250" t="s">
        <v>826</v>
      </c>
      <c r="D26" s="1264" t="s">
        <v>825</v>
      </c>
    </row>
    <row r="27" spans="1:4" x14ac:dyDescent="0.2">
      <c r="A27" s="237"/>
      <c r="B27" s="363">
        <v>1</v>
      </c>
      <c r="C27" s="2439" t="s">
        <v>359</v>
      </c>
      <c r="D27" s="2440"/>
    </row>
    <row r="28" spans="1:4" ht="12.75" x14ac:dyDescent="0.2">
      <c r="A28" s="231"/>
      <c r="B28" s="232">
        <v>2</v>
      </c>
      <c r="C28" s="2438" t="s">
        <v>2041</v>
      </c>
      <c r="D28" s="2305"/>
    </row>
    <row r="29" spans="1:4" ht="12.2" customHeight="1" x14ac:dyDescent="0.2">
      <c r="A29" s="231"/>
      <c r="B29" s="232"/>
      <c r="C29" s="362" t="s">
        <v>1130</v>
      </c>
      <c r="D29" s="1265" t="str">
        <f>IF(COVER!O11="X","CASH",IF(COVER!O12="X","ACCRUAL ","PLEASE CHECK AN ACCOUNTING BASIS."))</f>
        <v xml:space="preserve">ACCRUAL </v>
      </c>
    </row>
    <row r="30" spans="1:4" ht="12.2" customHeight="1" x14ac:dyDescent="0.2">
      <c r="A30" s="231"/>
      <c r="B30" s="232"/>
      <c r="C30" s="362" t="s">
        <v>1648</v>
      </c>
      <c r="D30" s="1265" t="str">
        <f>IF(COVER!O11="X","OK",IF(AND('Aud Quest 2'!J88=0,'Aud Quest 2'!H75&lt;DATE(2016,12,31)),"ENTER ACCOUNTING INFO",IF(AND('Aud Quest 2'!J88&gt;0,'Aud Quest 2'!H75&lt;DATE(2016,12,31)),"OK")))</f>
        <v>OK</v>
      </c>
    </row>
    <row r="31" spans="1:4" x14ac:dyDescent="0.2">
      <c r="A31" s="233"/>
      <c r="B31" s="234"/>
      <c r="C31" s="1084" t="s">
        <v>2043</v>
      </c>
      <c r="D31" s="1266" t="str">
        <f>IF(AND(COVER!J29="X",COVER!J30="X",COVER!L30&lt;&gt;"X"),"OK",IF(AND(COVER!J29="X",COVER!J30&lt;&gt;"X",COVER!L30="X"),"OK",IF(AND(COVER!L29="X",COVER!J30&lt;&gt;"X"),"OK","PLEASE CHECK YES or NO.")))</f>
        <v>OK</v>
      </c>
    </row>
    <row r="32" spans="1:4" x14ac:dyDescent="0.2">
      <c r="A32" s="233"/>
      <c r="B32" s="236"/>
      <c r="C32" s="1643" t="s">
        <v>2042</v>
      </c>
      <c r="D32" s="1267" t="str">
        <f>IF(AND(COVER!J29="X",COVER!J30="X",COVER!L29&lt;&gt;"X"),"OK",IF(AND(COVER!J29="X",COVER!J30&lt;&gt;"X",COVER!L30="X"),"SENDING AN A-133 SEPERATELY!",IF(AND(COVER!L29="X",COVER!J30&lt;&gt;"X"),"OK","PLEASE CHECK YES or NO.")))</f>
        <v>OK</v>
      </c>
    </row>
    <row r="33" spans="1:10" ht="12" hidden="1" customHeight="1" x14ac:dyDescent="0.2">
      <c r="A33" s="398"/>
      <c r="B33" s="236"/>
      <c r="C33" s="235" t="s">
        <v>1151</v>
      </c>
      <c r="D33" s="1267" t="str">
        <f>IF(AND(COVER!J29="X",COVER!J31="X",COVER!L29&lt;&gt;"X"),"OK",IF(AND(COVER!J29="X",COVER!J31&lt;&gt;"X",COVER!L31="X"),"NO FINDINGS WERE ISSUED",IF(AND(COVER!L29="X",COVER!J31&lt;&gt;"X"),"OK","PLEASE CHECK YES or NO.")))</f>
        <v>OK</v>
      </c>
    </row>
    <row r="34" spans="1:10" ht="24" hidden="1" customHeight="1" x14ac:dyDescent="0.2">
      <c r="A34" s="398"/>
      <c r="B34" s="236"/>
      <c r="C34" s="235" t="s">
        <v>1008</v>
      </c>
      <c r="D34" s="1268" t="str">
        <f>IF('Aud Quest 2'!B51="X",IF('Aud Quest 2'!F51&gt;"00/00/00 ","Enter Effective Date","ok"))</f>
        <v>ok</v>
      </c>
    </row>
    <row r="35" spans="1:10" x14ac:dyDescent="0.2">
      <c r="A35" s="233"/>
      <c r="B35" s="236"/>
      <c r="C35" s="1643" t="s">
        <v>1698</v>
      </c>
      <c r="D35" s="1267" t="str">
        <f>IF(AND('DeficitAFRSum Calc 36'!F8&lt;0,'DeficitAFRSum Calc 36'!F9&gt;=0,ABS('DeficitAFRSum Calc 36'!F8*3)&gt;ABS('DeficitAFRSum Calc 36'!F9)),'DeficitAFRSum Calc 36'!F14,IF(AND('DeficitAFRSum Calc 36'!F8&lt;0,'DeficitAFRSum Calc 36'!F9&gt;0,ABS('DeficitAFRSum Calc 36'!F8*3)&lt;=ABS('DeficitAFRSum Calc 36'!F9)),'DeficitAFRSum Calc 36'!F15,IF(AND('DeficitAFRSum Calc 36'!F8&lt;0,'DeficitAFRSum Calc 36'!F9&lt;0),'DeficitAFRSum Calc 36'!F14,IF('DeficitAFRSum Calc 36'!F9=0,'DeficitAFRSum Calc 36'!F17,'DeficitAFRSum Calc 36'!F16))))</f>
        <v>Congratulations! You have a balanced AFR.</v>
      </c>
    </row>
    <row r="36" spans="1:10" ht="12.6" customHeight="1" x14ac:dyDescent="0.2">
      <c r="A36" s="237"/>
      <c r="B36" s="232">
        <f>B28+1</f>
        <v>3</v>
      </c>
      <c r="C36" s="238" t="s">
        <v>986</v>
      </c>
      <c r="D36" s="1269"/>
    </row>
    <row r="37" spans="1:10" x14ac:dyDescent="0.2">
      <c r="A37" s="233"/>
      <c r="B37" s="239"/>
      <c r="C37" s="72" t="s">
        <v>289</v>
      </c>
      <c r="D37" s="1270" t="str">
        <f>IF(SUM('FP Info 3'!J10:L10)&lt;=0.0999999,"OK","CORRECT THE TAX RATES BY MOVING THE DECIMAL TWO PLACES TO THE LEFT.")</f>
        <v>OK</v>
      </c>
      <c r="E37" s="336"/>
      <c r="F37" s="336"/>
      <c r="G37" s="336"/>
      <c r="H37" s="336"/>
      <c r="I37" s="336"/>
      <c r="J37" s="336"/>
    </row>
    <row r="38" spans="1:10" x14ac:dyDescent="0.2">
      <c r="A38" s="233"/>
      <c r="B38" s="338"/>
      <c r="C38" s="178" t="s">
        <v>1154</v>
      </c>
      <c r="D38" s="1266" t="str">
        <f>IF(OR(COVER!B6="x",'FP Info 3'!B31="X",'FP Info 3'!B32="X"),"OK","ENTRY IS REQUIRED!")</f>
        <v>OK</v>
      </c>
    </row>
    <row r="39" spans="1:10" s="242" customFormat="1" ht="12.75" customHeight="1" x14ac:dyDescent="0.2">
      <c r="A39" s="240"/>
      <c r="B39" s="232">
        <f>B36+1</f>
        <v>4</v>
      </c>
      <c r="C39" s="241" t="s">
        <v>916</v>
      </c>
      <c r="D39" s="1271"/>
    </row>
    <row r="40" spans="1:10" s="242" customFormat="1" x14ac:dyDescent="0.2">
      <c r="A40" s="243"/>
      <c r="B40" s="232"/>
      <c r="C40" s="244" t="s">
        <v>987</v>
      </c>
      <c r="D40" s="1266" t="str">
        <f>IF('Assets-Liab 5-6'!C4&lt;-0.49, "ERROR!","OK")</f>
        <v>OK</v>
      </c>
    </row>
    <row r="41" spans="1:10" x14ac:dyDescent="0.2">
      <c r="A41" s="243"/>
      <c r="B41" s="232"/>
      <c r="C41" s="244" t="s">
        <v>351</v>
      </c>
      <c r="D41" s="1266" t="str">
        <f>IF('Assets-Liab 5-6'!D4&lt;-0.49, "ERROR!","OK")</f>
        <v>OK</v>
      </c>
    </row>
    <row r="42" spans="1:10" x14ac:dyDescent="0.2">
      <c r="A42" s="243"/>
      <c r="B42" s="232"/>
      <c r="C42" s="244" t="s">
        <v>917</v>
      </c>
      <c r="D42" s="1266" t="str">
        <f>IF('Assets-Liab 5-6'!E4&lt;-0.49, "ERROR!","OK")</f>
        <v>OK</v>
      </c>
    </row>
    <row r="43" spans="1:10" x14ac:dyDescent="0.2">
      <c r="A43" s="243"/>
      <c r="B43" s="232"/>
      <c r="C43" s="244" t="s">
        <v>352</v>
      </c>
      <c r="D43" s="1266" t="str">
        <f>IF('Assets-Liab 5-6'!F4&lt;-0.49, "ERROR!","OK")</f>
        <v>OK</v>
      </c>
    </row>
    <row r="44" spans="1:10" x14ac:dyDescent="0.2">
      <c r="A44" s="243"/>
      <c r="B44" s="232"/>
      <c r="C44" s="244" t="s">
        <v>353</v>
      </c>
      <c r="D44" s="1266" t="str">
        <f>IF('Assets-Liab 5-6'!G4&lt;-0.49, "ERROR!","OK")</f>
        <v>OK</v>
      </c>
    </row>
    <row r="45" spans="1:10" x14ac:dyDescent="0.2">
      <c r="A45" s="243"/>
      <c r="B45" s="232"/>
      <c r="C45" s="244" t="s">
        <v>918</v>
      </c>
      <c r="D45" s="1266" t="str">
        <f>IF('Assets-Liab 5-6'!H4&lt;-0.49, "ERROR!","OK")</f>
        <v>OK</v>
      </c>
    </row>
    <row r="46" spans="1:10" x14ac:dyDescent="0.2">
      <c r="A46" s="243"/>
      <c r="B46" s="232"/>
      <c r="C46" s="244" t="s">
        <v>354</v>
      </c>
      <c r="D46" s="1266" t="str">
        <f>IF('Assets-Liab 5-6'!I4&lt;-0.49, "ERROR!","OK")</f>
        <v>OK</v>
      </c>
    </row>
    <row r="47" spans="1:10" x14ac:dyDescent="0.2">
      <c r="A47" s="243"/>
      <c r="B47" s="232"/>
      <c r="C47" s="244" t="s">
        <v>919</v>
      </c>
      <c r="D47" s="1266" t="str">
        <f>IF('Assets-Liab 5-6'!J4&lt;-0.49, "ERROR!","OK")</f>
        <v>OK</v>
      </c>
    </row>
    <row r="48" spans="1:10" x14ac:dyDescent="0.2">
      <c r="A48" s="243"/>
      <c r="B48" s="232"/>
      <c r="C48" s="244" t="s">
        <v>355</v>
      </c>
      <c r="D48" s="1266" t="str">
        <f>IF('Assets-Liab 5-6'!K4&lt;-0.49, "ERROR!","OK")</f>
        <v>OK</v>
      </c>
    </row>
    <row r="49" spans="1:4" x14ac:dyDescent="0.2">
      <c r="A49" s="246"/>
      <c r="B49" s="248">
        <f>B39+1</f>
        <v>5</v>
      </c>
      <c r="C49" s="2441" t="s">
        <v>633</v>
      </c>
      <c r="D49" s="2442"/>
    </row>
    <row r="50" spans="1:4" x14ac:dyDescent="0.2">
      <c r="A50" s="246"/>
      <c r="B50" s="247"/>
      <c r="C50" s="1621" t="s">
        <v>1652</v>
      </c>
      <c r="D50" s="1272" t="str">
        <f>IF(SUM('Assets-Liab 5-6'!C13)&lt;&gt;SUM('Assets-Liab 5-6'!C41),"ERROR!","OK")</f>
        <v>OK</v>
      </c>
    </row>
    <row r="51" spans="1:4" x14ac:dyDescent="0.2">
      <c r="A51" s="246"/>
      <c r="B51" s="247"/>
      <c r="C51" s="1621" t="s">
        <v>1653</v>
      </c>
      <c r="D51" s="1272" t="str">
        <f>IF(SUM('Assets-Liab 5-6'!D13)&lt;&gt;SUM('Assets-Liab 5-6'!D41),"ERROR!","OK")</f>
        <v>OK</v>
      </c>
    </row>
    <row r="52" spans="1:4" x14ac:dyDescent="0.2">
      <c r="A52" s="246"/>
      <c r="B52" s="247"/>
      <c r="C52" s="1621" t="s">
        <v>1654</v>
      </c>
      <c r="D52" s="1272" t="str">
        <f>IF(SUM('Assets-Liab 5-6'!E13)&lt;&gt;SUM('Assets-Liab 5-6'!E41),"ERROR!","OK")</f>
        <v>OK</v>
      </c>
    </row>
    <row r="53" spans="1:4" x14ac:dyDescent="0.2">
      <c r="A53" s="246"/>
      <c r="B53" s="247"/>
      <c r="C53" s="1621" t="s">
        <v>1655</v>
      </c>
      <c r="D53" s="1272" t="str">
        <f>IF(SUM('Assets-Liab 5-6'!F13)&lt;&gt;SUM('Assets-Liab 5-6'!F41),"ERROR!","OK")</f>
        <v>OK</v>
      </c>
    </row>
    <row r="54" spans="1:4" x14ac:dyDescent="0.2">
      <c r="A54" s="246"/>
      <c r="B54" s="247"/>
      <c r="C54" s="1621" t="s">
        <v>1656</v>
      </c>
      <c r="D54" s="1272" t="str">
        <f>IF(SUM('Assets-Liab 5-6'!G13)&lt;&gt;SUM('Assets-Liab 5-6'!G41),"ERROR!","OK")</f>
        <v>OK</v>
      </c>
    </row>
    <row r="55" spans="1:4" x14ac:dyDescent="0.2">
      <c r="A55" s="246"/>
      <c r="B55" s="247"/>
      <c r="C55" s="1621" t="s">
        <v>1657</v>
      </c>
      <c r="D55" s="1272" t="str">
        <f>IF(SUM('Assets-Liab 5-6'!H13)&lt;&gt;SUM('Assets-Liab 5-6'!H41),"ERROR!","OK")</f>
        <v>OK</v>
      </c>
    </row>
    <row r="56" spans="1:4" x14ac:dyDescent="0.2">
      <c r="A56" s="246"/>
      <c r="B56" s="247"/>
      <c r="C56" s="1621" t="s">
        <v>1658</v>
      </c>
      <c r="D56" s="1272" t="str">
        <f>IF(SUM('Assets-Liab 5-6'!I13)&lt;&gt;SUM('Assets-Liab 5-6'!I41),"ERROR!","OK")</f>
        <v>OK</v>
      </c>
    </row>
    <row r="57" spans="1:4" x14ac:dyDescent="0.2">
      <c r="A57" s="246"/>
      <c r="B57" s="247"/>
      <c r="C57" s="1621" t="s">
        <v>1659</v>
      </c>
      <c r="D57" s="1272" t="str">
        <f>IF(SUM('Assets-Liab 5-6'!J13)&lt;&gt;SUM('Assets-Liab 5-6'!J41),"ERROR!","OK")</f>
        <v>OK</v>
      </c>
    </row>
    <row r="58" spans="1:4" x14ac:dyDescent="0.2">
      <c r="A58" s="246"/>
      <c r="B58" s="247"/>
      <c r="C58" s="1621" t="s">
        <v>1660</v>
      </c>
      <c r="D58" s="1272" t="str">
        <f>IF(SUM('Assets-Liab 5-6'!K13)&lt;&gt;SUM('Assets-Liab 5-6'!K41),"ERROR!","OK")</f>
        <v>OK</v>
      </c>
    </row>
    <row r="59" spans="1:4" x14ac:dyDescent="0.2">
      <c r="A59" s="246"/>
      <c r="B59" s="247"/>
      <c r="C59" s="1621" t="s">
        <v>1661</v>
      </c>
      <c r="D59" s="1272" t="str">
        <f>IF(SUM('Assets-Liab 5-6'!L13)&lt;&gt;('Assets-Liab 5-6'!L41),"ERROR!","OK")</f>
        <v>OK</v>
      </c>
    </row>
    <row r="60" spans="1:4" x14ac:dyDescent="0.2">
      <c r="A60" s="246"/>
      <c r="B60" s="247"/>
      <c r="C60" s="1621" t="s">
        <v>1662</v>
      </c>
      <c r="D60" s="1272" t="str">
        <f>IF(SUM('Assets-Liab 5-6'!M23)&lt;&gt;('Assets-Liab 5-6'!M41),"ERROR!","OK")</f>
        <v>OK</v>
      </c>
    </row>
    <row r="61" spans="1:4" x14ac:dyDescent="0.2">
      <c r="A61" s="246"/>
      <c r="B61" s="247"/>
      <c r="C61" s="1621" t="s">
        <v>1663</v>
      </c>
      <c r="D61" s="1272" t="str">
        <f>IF(SUM('Assets-Liab 5-6'!N23)&lt;&gt;('Assets-Liab 5-6'!N41),"ERROR!","OK")</f>
        <v>OK</v>
      </c>
    </row>
    <row r="62" spans="1:4" x14ac:dyDescent="0.2">
      <c r="A62" s="233"/>
      <c r="B62" s="248">
        <f>B49+1</f>
        <v>6</v>
      </c>
      <c r="C62" s="2434" t="s">
        <v>920</v>
      </c>
      <c r="D62" s="2435"/>
    </row>
    <row r="63" spans="1:4" s="242" customFormat="1" x14ac:dyDescent="0.2">
      <c r="A63" s="233"/>
      <c r="B63" s="239"/>
      <c r="C63" s="1622" t="s">
        <v>1664</v>
      </c>
      <c r="D63" s="1273" t="str">
        <f>IF('Assets-Liab 5-6'!C38+'Assets-Liab 5-6'!C39='Acct Summary 7-8'!C81,"OK","ERROR!")</f>
        <v>OK</v>
      </c>
    </row>
    <row r="64" spans="1:4" x14ac:dyDescent="0.2">
      <c r="A64" s="233"/>
      <c r="B64" s="239"/>
      <c r="C64" s="1622" t="s">
        <v>1665</v>
      </c>
      <c r="D64" s="1273" t="str">
        <f>IF((('Assets-Liab 5-6'!D38+'Assets-Liab 5-6'!D39) ='Acct Summary 7-8'!D81), "OK", "ERROR!" )</f>
        <v>OK</v>
      </c>
    </row>
    <row r="65" spans="1:4" s="242" customFormat="1" x14ac:dyDescent="0.2">
      <c r="A65" s="233"/>
      <c r="B65" s="239"/>
      <c r="C65" s="1622" t="s">
        <v>1666</v>
      </c>
      <c r="D65" s="1273" t="str">
        <f>IF((('Assets-Liab 5-6'!E38 + 'Assets-Liab 5-6'!E39) ='Acct Summary 7-8'!E81), "OK", "ERROR!" )</f>
        <v>OK</v>
      </c>
    </row>
    <row r="66" spans="1:4" x14ac:dyDescent="0.2">
      <c r="A66" s="233"/>
      <c r="B66" s="239"/>
      <c r="C66" s="1622" t="s">
        <v>1667</v>
      </c>
      <c r="D66" s="1273" t="str">
        <f>IF((('Assets-Liab 5-6'!F38 + 'Assets-Liab 5-6'!F39) ='Acct Summary 7-8'!F81), "OK", "ERROR!" )</f>
        <v>OK</v>
      </c>
    </row>
    <row r="67" spans="1:4" ht="12.75" customHeight="1" x14ac:dyDescent="0.2">
      <c r="A67" s="233"/>
      <c r="B67" s="239"/>
      <c r="C67" s="1622" t="s">
        <v>1685</v>
      </c>
      <c r="D67" s="1273" t="str">
        <f>IF((('Assets-Liab 5-6'!G38 + 'Assets-Liab 5-6'!G39) ='Acct Summary 7-8'!G81), "OK", "ERROR!" )</f>
        <v>OK</v>
      </c>
    </row>
    <row r="68" spans="1:4" x14ac:dyDescent="0.2">
      <c r="A68" s="233"/>
      <c r="B68" s="239"/>
      <c r="C68" s="1622" t="s">
        <v>1668</v>
      </c>
      <c r="D68" s="1273" t="str">
        <f>IF((('Assets-Liab 5-6'!H38 + 'Assets-Liab 5-6'!H39) ='Acct Summary 7-8'!H81), "OK", "ERROR!" )</f>
        <v>OK</v>
      </c>
    </row>
    <row r="69" spans="1:4" ht="12.75" customHeight="1" x14ac:dyDescent="0.2">
      <c r="A69" s="233"/>
      <c r="B69" s="239"/>
      <c r="C69" s="1622" t="s">
        <v>1669</v>
      </c>
      <c r="D69" s="1273" t="str">
        <f>IF((('Assets-Liab 5-6'!I38 + 'Assets-Liab 5-6'!I39) ='Acct Summary 7-8'!I81), "OK", "ERROR!" )</f>
        <v>OK</v>
      </c>
    </row>
    <row r="70" spans="1:4" x14ac:dyDescent="0.2">
      <c r="A70" s="233"/>
      <c r="B70" s="239"/>
      <c r="C70" s="1622" t="s">
        <v>1670</v>
      </c>
      <c r="D70" s="1273" t="str">
        <f>IF((('Assets-Liab 5-6'!J38 + 'Assets-Liab 5-6'!J39) ='Acct Summary 7-8'!J81), "OK", "ERROR!" )</f>
        <v>OK</v>
      </c>
    </row>
    <row r="71" spans="1:4" x14ac:dyDescent="0.2">
      <c r="A71" s="243"/>
      <c r="B71" s="239"/>
      <c r="C71" s="1622" t="s">
        <v>1686</v>
      </c>
      <c r="D71" s="1273" t="str">
        <f>IF((('Assets-Liab 5-6'!K38 + 'Assets-Liab 5-6'!K39) ='Acct Summary 7-8'!K81), "OK", "ERROR!" )</f>
        <v>OK</v>
      </c>
    </row>
    <row r="72" spans="1:4" x14ac:dyDescent="0.2">
      <c r="A72" s="237"/>
      <c r="B72" s="232">
        <f>B62+1+1</f>
        <v>8</v>
      </c>
      <c r="C72" s="249" t="s">
        <v>776</v>
      </c>
      <c r="D72" s="1274"/>
    </row>
    <row r="73" spans="1:4" x14ac:dyDescent="0.2">
      <c r="A73" s="246"/>
      <c r="B73" s="232"/>
      <c r="C73" s="1083" t="s">
        <v>1206</v>
      </c>
      <c r="D73" s="1274"/>
    </row>
    <row r="74" spans="1:4" x14ac:dyDescent="0.2">
      <c r="A74" s="233"/>
      <c r="B74" s="239"/>
      <c r="C74" s="1084" t="s">
        <v>1671</v>
      </c>
      <c r="D74" s="1273" t="str">
        <f>IF('Short-Term Long-Term Debt 25'!F49=SUM(,'Acct Summary 7-8'!C33:K33),"OK","ERROR!")</f>
        <v>OK</v>
      </c>
    </row>
    <row r="75" spans="1:4" ht="24" x14ac:dyDescent="0.2">
      <c r="A75" s="233"/>
      <c r="B75" s="239"/>
      <c r="C75" s="244" t="s">
        <v>103</v>
      </c>
      <c r="D75" s="1273" t="str">
        <f>IF('Expenditures 15-22'!H164&lt;&gt;'Short-Term Long-Term Debt 25'!H49,"ERROR!","OK")</f>
        <v>OK</v>
      </c>
    </row>
    <row r="76" spans="1:4" x14ac:dyDescent="0.2">
      <c r="A76" s="237"/>
      <c r="B76" s="248">
        <f>B72+1</f>
        <v>9</v>
      </c>
      <c r="C76" s="2434" t="s">
        <v>777</v>
      </c>
      <c r="D76" s="2435"/>
    </row>
    <row r="77" spans="1:4" x14ac:dyDescent="0.2">
      <c r="A77" s="237"/>
      <c r="B77" s="248"/>
      <c r="C77" s="1084" t="s">
        <v>1672</v>
      </c>
      <c r="D77" s="1275" t="str">
        <f>IF(SUM('Acct Summary 7-8'!C27:K27) =SUM( 'Acct Summary 7-8'!C49:K49),"OK", "ERROR")</f>
        <v>OK</v>
      </c>
    </row>
    <row r="78" spans="1:4" x14ac:dyDescent="0.2">
      <c r="A78" s="233"/>
      <c r="B78" s="239"/>
      <c r="C78" s="1622" t="s">
        <v>1673</v>
      </c>
      <c r="D78" s="1273" t="str">
        <f>IF(SUM('Acct Summary 7-8'!C28:K28)=SUM('Acct Summary 7-8'!C50:K50),"OK","ERROR!")</f>
        <v>OK</v>
      </c>
    </row>
    <row r="79" spans="1:4" ht="24" x14ac:dyDescent="0.2">
      <c r="A79" s="245"/>
      <c r="B79" s="239"/>
      <c r="C79" s="1622" t="s">
        <v>1674</v>
      </c>
      <c r="D79" s="1275" t="str">
        <f>IF(SUM('Acct Summary 7-8'!C42:K42)&gt;=SUM( 'Acct Summary 7-8'!C74:K74),"OK", "ERROR")</f>
        <v>OK</v>
      </c>
    </row>
    <row r="80" spans="1:4" ht="15" customHeight="1" x14ac:dyDescent="0.2">
      <c r="A80" s="237"/>
      <c r="B80" s="248">
        <f>B76+1</f>
        <v>10</v>
      </c>
      <c r="C80" s="241" t="s">
        <v>1166</v>
      </c>
      <c r="D80" s="1276"/>
    </row>
    <row r="81" spans="1:4" x14ac:dyDescent="0.2">
      <c r="A81" s="233"/>
      <c r="B81" s="239"/>
      <c r="C81" s="1622" t="s">
        <v>1705</v>
      </c>
      <c r="D81" s="1273" t="str">
        <f>IF(SUM('Assets-Liab 5-6'!C38:H38)&gt;=SUM('Rest Tax Levies-Tort Im 26'!G25:K25),"OK","ERROR")</f>
        <v>OK</v>
      </c>
    </row>
    <row r="82" spans="1:4" x14ac:dyDescent="0.2">
      <c r="A82" s="233"/>
      <c r="B82" s="239"/>
      <c r="C82" s="1622" t="s">
        <v>1778</v>
      </c>
      <c r="D82" s="1273" t="str">
        <f>IF(SUM('Assets-Liab 5-6'!C39:K39)&gt;0,"OK","ENTRY IS REQUIRED!")</f>
        <v>OK</v>
      </c>
    </row>
    <row r="83" spans="1:4" x14ac:dyDescent="0.2">
      <c r="A83" s="233"/>
      <c r="B83" s="1644">
        <f>B80+1</f>
        <v>11</v>
      </c>
      <c r="C83" s="1645" t="s">
        <v>1707</v>
      </c>
      <c r="D83" s="1273"/>
    </row>
    <row r="84" spans="1:4" x14ac:dyDescent="0.2">
      <c r="A84" s="233"/>
      <c r="B84" s="239"/>
      <c r="C84" s="1622" t="s">
        <v>1706</v>
      </c>
      <c r="D84" s="1273" t="str">
        <f>IF(ISNUMBER('Acct Summary 7-8'!C9),"OK","ENTRY IS REQUIRED!")</f>
        <v>OK</v>
      </c>
    </row>
    <row r="85" spans="1:4" x14ac:dyDescent="0.2">
      <c r="A85" s="246"/>
      <c r="B85" s="248">
        <f>B80+1+1</f>
        <v>12</v>
      </c>
      <c r="C85" s="250" t="s">
        <v>1675</v>
      </c>
      <c r="D85" s="1277" t="str">
        <f>IF(OR(COVER!$B$6="X",'PCTC-OEPP 28-29'!F77&gt;0),"OK","PLEASE ENTER 9 MO ADA.")</f>
        <v>OK</v>
      </c>
    </row>
    <row r="86" spans="1:4" x14ac:dyDescent="0.2">
      <c r="A86" s="246"/>
      <c r="B86" s="248">
        <f>B85+1</f>
        <v>13</v>
      </c>
      <c r="C86" s="250" t="s">
        <v>1792</v>
      </c>
      <c r="D86" s="1278" t="str">
        <f>IF(COVER!B5="X",IF('AC32'!J19=0,"ENTER BUDGET DATA!","OK"),"OK")</f>
        <v>OK</v>
      </c>
    </row>
    <row r="87" spans="1:4" x14ac:dyDescent="0.2">
      <c r="B87" s="248">
        <f>B86+1</f>
        <v>14</v>
      </c>
      <c r="C87" s="250" t="s">
        <v>1793</v>
      </c>
      <c r="D87" s="1272" t="str">
        <f>IF('Shared Outsourced Services 31'!G8=TRUE,"OK",IF(COUNTIF('Shared Outsourced Services 31'!$B$11:$D$33,"X"),"OK","ENTRY REQUIRED!"))</f>
        <v>OK</v>
      </c>
    </row>
  </sheetData>
  <sheetProtection password="D6BB" sheet="1" objects="1" scenarios="1"/>
  <mergeCells count="7">
    <mergeCell ref="A8:D8"/>
    <mergeCell ref="C62:D62"/>
    <mergeCell ref="C76:D76"/>
    <mergeCell ref="C11:D11"/>
    <mergeCell ref="C28:D28"/>
    <mergeCell ref="C27:D27"/>
    <mergeCell ref="C49:D49"/>
  </mergeCells>
  <phoneticPr fontId="8" type="noConversion"/>
  <pageMargins left="0.51" right="0.2" top="0.55000000000000004" bottom="0.5" header="0.25" footer="0.25"/>
  <pageSetup scale="70" firstPageNumber="32" orientation="portrait" r:id="rId1"/>
  <headerFooter alignWithMargins="0">
    <oddFooter>&amp;L&amp;8School No:  &amp;F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C60"/>
  <sheetViews>
    <sheetView showGridLines="0" showZeros="0" zoomScale="110" zoomScaleNormal="110" workbookViewId="0">
      <selection activeCell="A7" sqref="A7:D7"/>
    </sheetView>
  </sheetViews>
  <sheetFormatPr defaultColWidth="9.140625" defaultRowHeight="12.75" x14ac:dyDescent="0.2"/>
  <cols>
    <col min="1" max="1" width="7.85546875" style="1285" customWidth="1"/>
    <col min="2" max="2" width="2.28515625" style="1286" customWidth="1"/>
    <col min="3" max="3" width="9.140625" style="1285"/>
    <col min="4" max="4" width="13" style="1285" customWidth="1"/>
    <col min="5" max="5" width="16" style="1285" customWidth="1"/>
    <col min="6" max="6" width="4.140625" style="1285" customWidth="1"/>
    <col min="7" max="7" width="3.7109375" style="1285" customWidth="1"/>
    <col min="8" max="8" width="9.7109375" style="1285" customWidth="1"/>
    <col min="9" max="9" width="10.7109375" style="1285" customWidth="1"/>
    <col min="10" max="10" width="5" style="1285" customWidth="1"/>
    <col min="11" max="11" width="6.5703125" style="1285" customWidth="1"/>
    <col min="12" max="12" width="12.85546875" style="1285" customWidth="1"/>
    <col min="13" max="13" width="2.7109375" style="1285" customWidth="1"/>
    <col min="14" max="14" width="13.140625" style="1285" customWidth="1"/>
    <col min="15" max="15" width="7.140625" style="1285" customWidth="1"/>
    <col min="16" max="16" width="7" style="1285" customWidth="1"/>
    <col min="17" max="17" width="9.7109375" style="1285" customWidth="1"/>
    <col min="18" max="19" width="9.85546875" style="1285" customWidth="1"/>
    <col min="20" max="16384" width="9.140625" style="1285"/>
  </cols>
  <sheetData>
    <row r="1" spans="1:29" x14ac:dyDescent="0.2">
      <c r="A1" s="1315"/>
      <c r="C1" s="1315"/>
      <c r="D1" s="1315"/>
      <c r="E1" s="1315"/>
      <c r="F1" s="1312"/>
      <c r="G1" s="1312"/>
      <c r="H1" s="1315"/>
      <c r="I1" s="1315"/>
      <c r="J1" s="1315"/>
      <c r="K1" s="1315"/>
      <c r="L1" s="1287"/>
      <c r="M1" s="1314"/>
    </row>
    <row r="2" spans="1:29" ht="13.5" customHeight="1" x14ac:dyDescent="0.2">
      <c r="A2" s="1313" t="s">
        <v>1419</v>
      </c>
      <c r="B2" s="1312"/>
      <c r="C2" s="1312"/>
      <c r="D2" s="1312"/>
      <c r="E2" s="1312"/>
      <c r="F2" s="1312"/>
      <c r="G2" s="1312"/>
      <c r="H2" s="1312"/>
      <c r="I2" s="1312"/>
      <c r="J2" s="1312"/>
      <c r="K2" s="1312"/>
      <c r="L2" s="1312"/>
    </row>
    <row r="3" spans="1:29" ht="13.5" customHeight="1" x14ac:dyDescent="0.2">
      <c r="A3" s="1313" t="s">
        <v>1418</v>
      </c>
      <c r="B3" s="1312"/>
      <c r="C3" s="1312"/>
      <c r="D3" s="1312"/>
      <c r="E3" s="1312"/>
      <c r="F3" s="1312"/>
      <c r="G3" s="1312"/>
      <c r="H3" s="1312"/>
      <c r="I3" s="1312"/>
      <c r="J3" s="1312"/>
      <c r="K3" s="1312"/>
      <c r="L3" s="1312"/>
    </row>
    <row r="4" spans="1:29" ht="13.5" customHeight="1" x14ac:dyDescent="0.2">
      <c r="A4" s="2466" t="s">
        <v>1934</v>
      </c>
      <c r="B4" s="2467"/>
      <c r="C4" s="2467"/>
      <c r="D4" s="2467"/>
      <c r="E4" s="2467"/>
      <c r="F4" s="2467"/>
      <c r="G4" s="2467"/>
      <c r="H4" s="2467"/>
      <c r="I4" s="2467"/>
      <c r="J4" s="2467"/>
      <c r="K4" s="2467"/>
      <c r="L4" s="2467"/>
    </row>
    <row r="5" spans="1:29" ht="29.85" customHeight="1" x14ac:dyDescent="0.2">
      <c r="A5" s="1310"/>
      <c r="B5" s="1311"/>
      <c r="C5" s="1310"/>
      <c r="D5" s="1310"/>
      <c r="E5" s="1310"/>
      <c r="F5" s="1310"/>
      <c r="G5" s="1310"/>
      <c r="H5" s="1310"/>
      <c r="I5" s="1310"/>
      <c r="J5" s="1310"/>
      <c r="K5" s="1310"/>
      <c r="L5" s="1310"/>
      <c r="V5" s="1306"/>
      <c r="W5" s="1306"/>
      <c r="X5" s="1306"/>
      <c r="Y5" s="1306"/>
      <c r="Z5" s="1306"/>
      <c r="AA5" s="1306"/>
      <c r="AB5" s="1306"/>
      <c r="AC5" s="1306"/>
    </row>
    <row r="6" spans="1:29" ht="13.5" customHeight="1" x14ac:dyDescent="0.2">
      <c r="A6" s="2040" t="s">
        <v>1417</v>
      </c>
      <c r="B6" s="2041"/>
      <c r="C6" s="2020"/>
      <c r="D6" s="2020"/>
      <c r="E6" s="2042" t="s">
        <v>1416</v>
      </c>
      <c r="F6" s="2043"/>
      <c r="G6" s="2019" t="s">
        <v>1415</v>
      </c>
      <c r="H6" s="2020"/>
      <c r="I6" s="2020"/>
      <c r="J6" s="2020"/>
      <c r="K6" s="2020"/>
      <c r="L6" s="2021"/>
      <c r="V6" s="1306"/>
      <c r="W6" s="1306"/>
      <c r="X6" s="1306"/>
      <c r="Y6" s="1306"/>
      <c r="Z6" s="1306"/>
      <c r="AA6" s="1306"/>
      <c r="AB6" s="1306"/>
      <c r="AC6" s="1306"/>
    </row>
    <row r="7" spans="1:29" x14ac:dyDescent="0.2">
      <c r="A7" s="2454" t="str">
        <f>COVER!A17</f>
        <v>LaGrange Highlands SD 106</v>
      </c>
      <c r="B7" s="2455"/>
      <c r="C7" s="2455"/>
      <c r="D7" s="2468"/>
      <c r="E7" s="2469">
        <f>COVER!A13</f>
        <v>6016106002</v>
      </c>
      <c r="F7" s="2470"/>
      <c r="G7" s="2471" t="str">
        <f>COVER!T23</f>
        <v>065-033233</v>
      </c>
      <c r="H7" s="2472"/>
      <c r="I7" s="2472"/>
      <c r="J7" s="2472"/>
      <c r="K7" s="2472"/>
      <c r="L7" s="2473"/>
    </row>
    <row r="8" spans="1:29" ht="13.5" customHeight="1" x14ac:dyDescent="0.2">
      <c r="A8" s="2040" t="s">
        <v>2030</v>
      </c>
      <c r="B8" s="2041"/>
      <c r="C8" s="2020"/>
      <c r="D8" s="2020"/>
      <c r="E8" s="2044"/>
      <c r="F8" s="2021"/>
      <c r="G8" s="2022" t="s">
        <v>1414</v>
      </c>
      <c r="H8" s="1291"/>
      <c r="I8" s="1291"/>
      <c r="J8" s="1291"/>
      <c r="K8" s="1291"/>
      <c r="L8" s="2023"/>
    </row>
    <row r="9" spans="1:29" ht="13.5" customHeight="1" x14ac:dyDescent="0.2">
      <c r="A9" s="2474"/>
      <c r="B9" s="2444"/>
      <c r="C9" s="2444"/>
      <c r="D9" s="2444"/>
      <c r="E9" s="2444"/>
      <c r="F9" s="2475"/>
      <c r="G9" s="2443" t="str">
        <f>COVER!T13</f>
        <v>Lauterbach &amp; Amen LLP</v>
      </c>
      <c r="H9" s="2465"/>
      <c r="I9" s="2465"/>
      <c r="J9" s="2465"/>
      <c r="K9" s="2465"/>
      <c r="L9" s="2476"/>
    </row>
    <row r="10" spans="1:29" ht="13.5" customHeight="1" x14ac:dyDescent="0.2">
      <c r="A10" s="2451"/>
      <c r="B10" s="2452"/>
      <c r="C10" s="2452"/>
      <c r="D10" s="2452"/>
      <c r="E10" s="2452"/>
      <c r="F10" s="2453"/>
      <c r="G10" s="2443" t="str">
        <f>COVER!T17</f>
        <v>27W457 Warrenville Road</v>
      </c>
      <c r="H10" s="2457"/>
      <c r="I10" s="2457"/>
      <c r="J10" s="2457"/>
      <c r="K10" s="2457"/>
      <c r="L10" s="2458"/>
    </row>
    <row r="11" spans="1:29" ht="13.5" customHeight="1" x14ac:dyDescent="0.2">
      <c r="A11" s="2040" t="s">
        <v>2032</v>
      </c>
      <c r="B11" s="2041"/>
      <c r="C11" s="2020"/>
      <c r="D11" s="2044"/>
      <c r="E11" s="2020"/>
      <c r="F11" s="2021"/>
      <c r="G11" s="2443" t="str">
        <f>COVER!T19</f>
        <v>Warrenville</v>
      </c>
      <c r="H11" s="2457"/>
      <c r="I11" s="2457"/>
      <c r="J11" s="1982" t="str">
        <f>COVER!X19</f>
        <v>IL</v>
      </c>
      <c r="K11" s="1982">
        <f>COVER!Z19</f>
        <v>60555</v>
      </c>
      <c r="L11" s="2024"/>
    </row>
    <row r="12" spans="1:29" ht="13.5" customHeight="1" x14ac:dyDescent="0.2">
      <c r="A12" s="2459" t="s">
        <v>2031</v>
      </c>
      <c r="B12" s="2460"/>
      <c r="C12" s="2460"/>
      <c r="D12" s="2460"/>
      <c r="E12" s="2460"/>
      <c r="F12" s="2461"/>
      <c r="G12" s="1985"/>
      <c r="H12" s="1310"/>
      <c r="I12" s="1310"/>
      <c r="J12" s="1310"/>
      <c r="K12" s="1310"/>
      <c r="L12" s="1986"/>
    </row>
    <row r="13" spans="1:29" ht="13.5" customHeight="1" x14ac:dyDescent="0.2">
      <c r="A13" s="2443"/>
      <c r="B13" s="2465"/>
      <c r="C13" s="2465"/>
      <c r="D13" s="2465"/>
      <c r="E13" s="1309"/>
      <c r="F13" s="2033"/>
      <c r="G13" s="2025" t="s">
        <v>2034</v>
      </c>
      <c r="H13" s="2026"/>
      <c r="I13" s="2462" t="str">
        <f>COVER!T25</f>
        <v>mberan@lauterbachamen.com</v>
      </c>
      <c r="J13" s="2463"/>
      <c r="K13" s="2463"/>
      <c r="L13" s="2464"/>
    </row>
    <row r="14" spans="1:29" ht="13.5" customHeight="1" x14ac:dyDescent="0.2">
      <c r="A14" s="2443" t="str">
        <f>COVER!A19</f>
        <v>1750 Plainfield Road</v>
      </c>
      <c r="B14" s="2444"/>
      <c r="C14" s="2444"/>
      <c r="D14" s="2444"/>
      <c r="E14" s="2031">
        <v>0</v>
      </c>
      <c r="F14" s="1308"/>
      <c r="G14" s="2027" t="s">
        <v>1413</v>
      </c>
      <c r="H14" s="1291"/>
      <c r="I14" s="1291"/>
      <c r="J14" s="1291"/>
      <c r="K14" s="1291"/>
      <c r="L14" s="2023"/>
    </row>
    <row r="15" spans="1:29" ht="13.5" customHeight="1" x14ac:dyDescent="0.2">
      <c r="A15" s="2443" t="str">
        <f>COVER!A21</f>
        <v>LaGrange Highlands</v>
      </c>
      <c r="B15" s="2457"/>
      <c r="C15" s="2457"/>
      <c r="D15" s="1290"/>
      <c r="E15" s="1987"/>
      <c r="F15" s="1307"/>
      <c r="G15" s="1981" t="str">
        <f>COVER!T15</f>
        <v>Matt Beran</v>
      </c>
      <c r="H15" s="1291"/>
      <c r="I15" s="1291"/>
      <c r="J15" s="1291"/>
      <c r="K15" s="1291"/>
      <c r="L15" s="2023"/>
    </row>
    <row r="16" spans="1:29" ht="12.2" customHeight="1" x14ac:dyDescent="0.2">
      <c r="A16" s="2030" t="s">
        <v>2033</v>
      </c>
      <c r="B16" s="1558"/>
      <c r="C16" s="2032">
        <f>COVER!A25</f>
        <v>60525</v>
      </c>
      <c r="D16" s="2032"/>
      <c r="E16" s="2032"/>
      <c r="F16" s="2033"/>
      <c r="G16" s="2445"/>
      <c r="H16" s="2446"/>
      <c r="I16" s="2446"/>
      <c r="J16" s="2446"/>
      <c r="K16" s="2446"/>
      <c r="L16" s="2447"/>
    </row>
    <row r="17" spans="1:13" ht="12.2" customHeight="1" x14ac:dyDescent="0.2">
      <c r="A17" s="2448"/>
      <c r="B17" s="2449"/>
      <c r="C17" s="2449"/>
      <c r="D17" s="2449"/>
      <c r="E17" s="2449"/>
      <c r="F17" s="2450"/>
      <c r="G17" s="2027" t="s">
        <v>1412</v>
      </c>
      <c r="H17" s="1291"/>
      <c r="I17" s="1291"/>
      <c r="J17" s="1291"/>
      <c r="K17" s="2028" t="s">
        <v>1411</v>
      </c>
      <c r="L17" s="2021"/>
      <c r="M17" s="1306"/>
    </row>
    <row r="18" spans="1:13" ht="12.2" customHeight="1" x14ac:dyDescent="0.2">
      <c r="A18" s="2451"/>
      <c r="B18" s="2452"/>
      <c r="C18" s="2452"/>
      <c r="D18" s="2452"/>
      <c r="E18" s="2452"/>
      <c r="F18" s="2453"/>
      <c r="G18" s="2454" t="str">
        <f>COVER!T21</f>
        <v>630-393-1483</v>
      </c>
      <c r="H18" s="2455"/>
      <c r="I18" s="2455"/>
      <c r="J18" s="2455"/>
      <c r="K18" s="2454" t="str">
        <f>COVER!X21</f>
        <v>630-393-2516</v>
      </c>
      <c r="L18" s="2456"/>
    </row>
    <row r="19" spans="1:13" ht="12.2" customHeight="1" x14ac:dyDescent="0.2">
      <c r="A19" s="1289"/>
      <c r="C19" s="1289"/>
      <c r="D19" s="1289"/>
      <c r="E19" s="1289"/>
      <c r="F19" s="1289"/>
      <c r="G19" s="1289"/>
      <c r="H19" s="1289"/>
      <c r="I19" s="1289"/>
      <c r="J19" s="1289"/>
      <c r="K19" s="1289"/>
      <c r="L19" s="1289"/>
    </row>
    <row r="20" spans="1:13" ht="12.2" customHeight="1" x14ac:dyDescent="0.2">
      <c r="A20" s="1289"/>
      <c r="C20" s="1289"/>
      <c r="D20" s="1289"/>
      <c r="E20" s="1289"/>
      <c r="F20" s="1289"/>
      <c r="G20" s="1289"/>
      <c r="H20" s="1289"/>
      <c r="I20" s="1289"/>
      <c r="J20" s="1289" t="s">
        <v>1390</v>
      </c>
      <c r="K20" s="1286" t="s">
        <v>1390</v>
      </c>
    </row>
    <row r="21" spans="1:13" ht="12.2" customHeight="1" x14ac:dyDescent="0.2">
      <c r="A21" s="1305" t="s">
        <v>2008</v>
      </c>
    </row>
    <row r="22" spans="1:13" ht="12.2" customHeight="1" x14ac:dyDescent="0.2">
      <c r="A22" s="1304"/>
    </row>
    <row r="23" spans="1:13" ht="12.2" customHeight="1" x14ac:dyDescent="0.2">
      <c r="A23" s="1304"/>
      <c r="B23" s="1292"/>
      <c r="C23" s="1298" t="s">
        <v>1410</v>
      </c>
    </row>
    <row r="24" spans="1:13" ht="10.15" customHeight="1" x14ac:dyDescent="0.2">
      <c r="A24" s="1304"/>
      <c r="C24" s="1298" t="s">
        <v>1409</v>
      </c>
    </row>
    <row r="25" spans="1:13" ht="4.9000000000000004" customHeight="1" x14ac:dyDescent="0.2">
      <c r="B25" s="1295" t="s">
        <v>1390</v>
      </c>
      <c r="C25" s="1303"/>
      <c r="J25" s="1294"/>
    </row>
    <row r="26" spans="1:13" s="1289" customFormat="1" ht="12.2" customHeight="1" x14ac:dyDescent="0.2">
      <c r="B26" s="1292"/>
      <c r="C26" s="1298" t="s">
        <v>2009</v>
      </c>
      <c r="D26" s="1296"/>
      <c r="E26" s="1296"/>
    </row>
    <row r="27" spans="1:13" s="1289" customFormat="1" ht="4.9000000000000004" customHeight="1" x14ac:dyDescent="0.2">
      <c r="B27" s="1295"/>
      <c r="C27" s="1301"/>
      <c r="D27" s="1296"/>
      <c r="E27" s="1296"/>
    </row>
    <row r="28" spans="1:13" s="1289" customFormat="1" ht="12.2" customHeight="1" x14ac:dyDescent="0.2">
      <c r="A28" s="1302"/>
      <c r="B28" s="1292"/>
      <c r="C28" s="1298" t="s">
        <v>2010</v>
      </c>
      <c r="D28" s="1296"/>
      <c r="E28" s="1296"/>
    </row>
    <row r="29" spans="1:13" s="1289" customFormat="1" ht="4.9000000000000004" customHeight="1" x14ac:dyDescent="0.2">
      <c r="A29" s="1302"/>
      <c r="B29" s="1295"/>
      <c r="C29" s="1301"/>
      <c r="D29" s="1296"/>
      <c r="E29" s="1296"/>
    </row>
    <row r="30" spans="1:13" s="1289" customFormat="1" ht="12.2" customHeight="1" x14ac:dyDescent="0.2">
      <c r="B30" s="1292"/>
      <c r="C30" s="1298" t="s">
        <v>2011</v>
      </c>
      <c r="D30" s="1290"/>
      <c r="E30" s="1290"/>
    </row>
    <row r="31" spans="1:13" s="1289" customFormat="1" ht="4.9000000000000004" customHeight="1" x14ac:dyDescent="0.2">
      <c r="B31" s="1295"/>
      <c r="C31" s="1301"/>
      <c r="D31" s="1290"/>
      <c r="E31" s="1290"/>
    </row>
    <row r="32" spans="1:13" s="1289" customFormat="1" ht="12.2" customHeight="1" x14ac:dyDescent="0.2">
      <c r="B32" s="1292"/>
      <c r="C32" s="1298" t="s">
        <v>1408</v>
      </c>
      <c r="D32" s="1290"/>
      <c r="E32" s="1290"/>
    </row>
    <row r="33" spans="1:8" s="1289" customFormat="1" ht="10.9" customHeight="1" x14ac:dyDescent="0.2">
      <c r="B33" s="1295"/>
      <c r="C33" s="1299" t="s">
        <v>2012</v>
      </c>
      <c r="D33" s="1290"/>
      <c r="E33" s="1290"/>
    </row>
    <row r="34" spans="1:8" ht="5.45" customHeight="1" x14ac:dyDescent="0.2">
      <c r="B34" s="1295"/>
      <c r="C34" s="1299"/>
      <c r="D34" s="1294"/>
      <c r="E34" s="1294"/>
    </row>
    <row r="35" spans="1:8" s="1289" customFormat="1" ht="13.5" customHeight="1" x14ac:dyDescent="0.2">
      <c r="B35" s="1292"/>
      <c r="C35" s="1298" t="s">
        <v>1407</v>
      </c>
      <c r="D35" s="1296"/>
      <c r="E35" s="1296"/>
    </row>
    <row r="36" spans="1:8" s="1289" customFormat="1" ht="10.9" customHeight="1" x14ac:dyDescent="0.2">
      <c r="B36" s="1295"/>
      <c r="C36" s="1299" t="s">
        <v>2013</v>
      </c>
      <c r="D36" s="1296"/>
      <c r="E36" s="1296"/>
    </row>
    <row r="37" spans="1:8" ht="5.45" customHeight="1" x14ac:dyDescent="0.2">
      <c r="B37" s="1295"/>
      <c r="C37" s="1299"/>
      <c r="D37" s="1294"/>
      <c r="E37" s="1294"/>
    </row>
    <row r="38" spans="1:8" s="1289" customFormat="1" ht="12.2" customHeight="1" x14ac:dyDescent="0.2">
      <c r="B38" s="1292"/>
      <c r="C38" s="1298" t="s">
        <v>2014</v>
      </c>
      <c r="D38" s="1296"/>
      <c r="E38" s="1296"/>
    </row>
    <row r="39" spans="1:8" ht="5.45" customHeight="1" x14ac:dyDescent="0.2">
      <c r="B39" s="1295"/>
      <c r="C39" s="1299"/>
      <c r="D39" s="1294"/>
      <c r="E39" s="1294"/>
    </row>
    <row r="40" spans="1:8" s="1289" customFormat="1" ht="13.5" customHeight="1" x14ac:dyDescent="0.2">
      <c r="B40" s="1292"/>
      <c r="C40" s="1298" t="s">
        <v>2015</v>
      </c>
      <c r="D40" s="1296"/>
      <c r="E40" s="1296"/>
    </row>
    <row r="41" spans="1:8" ht="4.9000000000000004" customHeight="1" x14ac:dyDescent="0.2">
      <c r="A41" s="1300"/>
      <c r="B41" s="1295"/>
      <c r="C41" s="1299"/>
      <c r="D41" s="1294"/>
      <c r="E41" s="1294"/>
    </row>
    <row r="42" spans="1:8" s="1289" customFormat="1" ht="13.5" customHeight="1" x14ac:dyDescent="0.2">
      <c r="B42" s="1292"/>
      <c r="C42" s="1298" t="s">
        <v>2016</v>
      </c>
      <c r="D42" s="1290"/>
      <c r="E42" s="1290"/>
      <c r="F42" s="1290"/>
      <c r="G42" s="1290"/>
      <c r="H42" s="1290"/>
    </row>
    <row r="43" spans="1:8" s="1289" customFormat="1" ht="12.2" customHeight="1" x14ac:dyDescent="0.2">
      <c r="B43" s="1295"/>
      <c r="C43" s="1291"/>
      <c r="D43" s="1290"/>
      <c r="E43" s="1290"/>
      <c r="F43" s="1290"/>
      <c r="G43" s="1290"/>
      <c r="H43" s="1290"/>
    </row>
    <row r="44" spans="1:8" s="1289" customFormat="1" ht="13.5" customHeight="1" x14ac:dyDescent="0.2">
      <c r="A44" s="1297" t="s">
        <v>1406</v>
      </c>
      <c r="B44" s="1295"/>
      <c r="C44" s="1296"/>
      <c r="D44" s="1290"/>
      <c r="E44" s="1290"/>
      <c r="F44" s="1290"/>
      <c r="G44" s="1290"/>
      <c r="H44" s="1290"/>
    </row>
    <row r="45" spans="1:8" ht="12.2" customHeight="1" x14ac:dyDescent="0.2">
      <c r="B45" s="1295"/>
      <c r="C45" s="1294"/>
      <c r="D45" s="1293"/>
      <c r="E45" s="1293"/>
      <c r="F45" s="1293"/>
      <c r="G45" s="1293"/>
      <c r="H45" s="1293"/>
    </row>
    <row r="46" spans="1:8" s="1289" customFormat="1" ht="12.2" customHeight="1" x14ac:dyDescent="0.2">
      <c r="B46" s="1292"/>
      <c r="C46" s="1291" t="s">
        <v>2017</v>
      </c>
      <c r="D46" s="1290"/>
      <c r="E46" s="1290"/>
      <c r="F46" s="1290"/>
      <c r="G46" s="1290"/>
      <c r="H46" s="1290"/>
    </row>
    <row r="47" spans="1:8" ht="12.2" customHeight="1" x14ac:dyDescent="0.2"/>
    <row r="48" spans="1:8" ht="12.2" customHeight="1" x14ac:dyDescent="0.2">
      <c r="B48" s="1730"/>
      <c r="C48" s="1306" t="s">
        <v>1809</v>
      </c>
    </row>
    <row r="49" spans="1:12" ht="12.2" customHeight="1" x14ac:dyDescent="0.2"/>
    <row r="50" spans="1:12" ht="12.2" customHeight="1" x14ac:dyDescent="0.2"/>
    <row r="51" spans="1:12" ht="12.2" customHeight="1" x14ac:dyDescent="0.2"/>
    <row r="52" spans="1:12" ht="12.2" customHeight="1" x14ac:dyDescent="0.2"/>
    <row r="53" spans="1:12" ht="12.2" customHeight="1" x14ac:dyDescent="0.2"/>
    <row r="54" spans="1:12" ht="12.2" customHeight="1" x14ac:dyDescent="0.2"/>
    <row r="55" spans="1:12" ht="12.2" customHeight="1" x14ac:dyDescent="0.2"/>
    <row r="56" spans="1:12" ht="12.2" customHeight="1" x14ac:dyDescent="0.2">
      <c r="A56" s="1288"/>
    </row>
    <row r="59" spans="1:12" ht="12.75" customHeight="1" x14ac:dyDescent="0.2"/>
    <row r="60" spans="1:12" ht="36" customHeight="1" x14ac:dyDescent="0.2">
      <c r="L60" s="1287"/>
    </row>
  </sheetData>
  <mergeCells count="19">
    <mergeCell ref="A4:L4"/>
    <mergeCell ref="A7:D7"/>
    <mergeCell ref="E7:F7"/>
    <mergeCell ref="G7:L7"/>
    <mergeCell ref="A9:F9"/>
    <mergeCell ref="G9:L9"/>
    <mergeCell ref="A10:F10"/>
    <mergeCell ref="G10:L10"/>
    <mergeCell ref="A12:F12"/>
    <mergeCell ref="I13:L13"/>
    <mergeCell ref="A13:D13"/>
    <mergeCell ref="G11:I11"/>
    <mergeCell ref="A14:D14"/>
    <mergeCell ref="G16:L16"/>
    <mergeCell ref="A17:F17"/>
    <mergeCell ref="A18:F18"/>
    <mergeCell ref="G18:J18"/>
    <mergeCell ref="K18:L18"/>
    <mergeCell ref="A15:C15"/>
  </mergeCells>
  <pageMargins left="0.32" right="0.27" top="0.68" bottom="1" header="0.26" footer="0.5"/>
  <pageSetup firstPageNumber="35" orientation="portrait" useFirstPageNumber="1" r:id="rId1"/>
  <headerFooter alignWithMargins="0">
    <oddHeader>&amp;L&amp;8Page 37&amp;R&amp;8Page 37</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103"/>
  <sheetViews>
    <sheetView showGridLines="0" zoomScale="115" zoomScaleNormal="115" workbookViewId="0">
      <selection sqref="A1:D1"/>
    </sheetView>
  </sheetViews>
  <sheetFormatPr defaultColWidth="10.7109375" defaultRowHeight="11.25" x14ac:dyDescent="0.2"/>
  <cols>
    <col min="1" max="1" width="1.7109375" style="1318" customWidth="1"/>
    <col min="2" max="2" width="2.7109375" style="1316" customWidth="1"/>
    <col min="3" max="3" width="3.28515625" style="1317" customWidth="1"/>
    <col min="4" max="4" width="103" style="1316" customWidth="1"/>
    <col min="5" max="5" width="4.140625" style="1316" customWidth="1"/>
    <col min="6" max="16384" width="10.7109375" style="1316"/>
  </cols>
  <sheetData>
    <row r="1" spans="1:11" s="1980" customFormat="1" ht="12.75" x14ac:dyDescent="0.2">
      <c r="A1" s="2477" t="str">
        <f>'Single Audit Cover'!A7</f>
        <v>LaGrange Highlands SD 106</v>
      </c>
      <c r="B1" s="2467"/>
      <c r="C1" s="2467"/>
      <c r="D1" s="2467"/>
    </row>
    <row r="2" spans="1:11" s="1980" customFormat="1" ht="12.75" x14ac:dyDescent="0.2">
      <c r="A2" s="2478">
        <f>'Single Audit Cover'!E7</f>
        <v>6016106002</v>
      </c>
      <c r="B2" s="2479"/>
      <c r="C2" s="2479"/>
      <c r="D2" s="2479"/>
    </row>
    <row r="3" spans="1:11" s="1980" customFormat="1" ht="12.75" x14ac:dyDescent="0.2">
      <c r="A3" s="2477" t="s">
        <v>2018</v>
      </c>
      <c r="B3" s="2467"/>
      <c r="C3" s="2467"/>
      <c r="D3" s="2467"/>
    </row>
    <row r="4" spans="1:11" s="1980" customFormat="1" ht="4.5" customHeight="1" x14ac:dyDescent="0.2">
      <c r="A4" s="1978"/>
      <c r="B4" s="1977"/>
      <c r="C4" s="1977"/>
      <c r="D4" s="1977"/>
    </row>
    <row r="5" spans="1:11" x14ac:dyDescent="0.2">
      <c r="B5" s="1346" t="s">
        <v>2019</v>
      </c>
      <c r="C5" s="1345"/>
      <c r="D5" s="1322"/>
    </row>
    <row r="6" spans="1:11" x14ac:dyDescent="0.2">
      <c r="B6" s="1346" t="s">
        <v>1488</v>
      </c>
      <c r="C6" s="1345"/>
      <c r="D6" s="1322"/>
    </row>
    <row r="7" spans="1:11" x14ac:dyDescent="0.2">
      <c r="B7" s="1346" t="s">
        <v>2020</v>
      </c>
      <c r="C7" s="1345"/>
      <c r="D7" s="1322"/>
    </row>
    <row r="8" spans="1:11" ht="4.5" customHeight="1" x14ac:dyDescent="0.2">
      <c r="B8" s="1346"/>
      <c r="C8" s="1345"/>
      <c r="D8" s="1322"/>
    </row>
    <row r="9" spans="1:11" x14ac:dyDescent="0.2">
      <c r="B9" s="1330" t="s">
        <v>1487</v>
      </c>
      <c r="C9" s="1329"/>
      <c r="D9" s="1322"/>
    </row>
    <row r="10" spans="1:11" ht="4.5" customHeight="1" x14ac:dyDescent="0.2">
      <c r="B10" s="1330"/>
      <c r="C10" s="1329"/>
      <c r="D10" s="1322"/>
    </row>
    <row r="11" spans="1:11" x14ac:dyDescent="0.2">
      <c r="B11" s="2036"/>
      <c r="C11" s="1320">
        <v>1</v>
      </c>
      <c r="D11" s="1344" t="s">
        <v>1486</v>
      </c>
      <c r="E11" s="1339"/>
      <c r="F11" s="1339"/>
      <c r="G11" s="1339"/>
      <c r="H11" s="1339"/>
      <c r="I11" s="1339"/>
      <c r="J11" s="1339"/>
      <c r="K11" s="1339"/>
    </row>
    <row r="12" spans="1:11" x14ac:dyDescent="0.2">
      <c r="B12" s="2036"/>
      <c r="C12" s="1320">
        <f>C11+1</f>
        <v>2</v>
      </c>
      <c r="D12" s="1341" t="s">
        <v>1810</v>
      </c>
      <c r="E12" s="1339"/>
      <c r="F12" s="1339"/>
      <c r="G12" s="1339"/>
      <c r="H12" s="1339"/>
      <c r="I12" s="1339"/>
      <c r="J12" s="1339"/>
      <c r="K12" s="1339"/>
    </row>
    <row r="13" spans="1:11" x14ac:dyDescent="0.2">
      <c r="B13" s="2036"/>
      <c r="C13" s="1320">
        <f>C12+1</f>
        <v>3</v>
      </c>
      <c r="D13" s="1344" t="s">
        <v>1485</v>
      </c>
      <c r="E13" s="1339"/>
      <c r="F13" s="1339"/>
      <c r="G13" s="1339"/>
      <c r="H13" s="1339"/>
      <c r="I13" s="1339"/>
      <c r="J13" s="1339"/>
      <c r="K13" s="1339"/>
    </row>
    <row r="14" spans="1:11" ht="10.5" customHeight="1" x14ac:dyDescent="0.2">
      <c r="B14" s="1331"/>
      <c r="D14" s="1341" t="s">
        <v>1484</v>
      </c>
      <c r="E14" s="1339"/>
      <c r="F14" s="1339"/>
      <c r="G14" s="1339"/>
      <c r="H14" s="1339"/>
      <c r="I14" s="1339"/>
      <c r="J14" s="1339"/>
      <c r="K14" s="1339"/>
    </row>
    <row r="15" spans="1:11" ht="4.5" customHeight="1" x14ac:dyDescent="0.2">
      <c r="B15" s="1331"/>
      <c r="D15" s="1341"/>
      <c r="E15" s="1339"/>
      <c r="F15" s="1339"/>
      <c r="G15" s="1339"/>
      <c r="H15" s="1339"/>
      <c r="I15" s="1339"/>
      <c r="J15" s="1339"/>
      <c r="K15" s="1339"/>
    </row>
    <row r="16" spans="1:11" x14ac:dyDescent="0.2">
      <c r="B16" s="2036"/>
      <c r="C16" s="1320">
        <f>C13+1</f>
        <v>4</v>
      </c>
      <c r="D16" s="1343" t="s">
        <v>1483</v>
      </c>
      <c r="E16" s="1339"/>
      <c r="F16" s="1339"/>
      <c r="G16" s="1339"/>
      <c r="H16" s="1339"/>
      <c r="I16" s="1339"/>
      <c r="J16" s="1339"/>
      <c r="K16" s="1339"/>
    </row>
    <row r="17" spans="2:11" s="1316" customFormat="1" ht="9.75" customHeight="1" x14ac:dyDescent="0.2">
      <c r="B17" s="1331"/>
      <c r="C17" s="1317"/>
      <c r="D17" s="1341" t="s">
        <v>1482</v>
      </c>
      <c r="E17" s="1339"/>
      <c r="F17" s="1339"/>
      <c r="G17" s="1339"/>
      <c r="H17" s="1339"/>
      <c r="I17" s="1339"/>
      <c r="J17" s="1339"/>
      <c r="K17" s="1339"/>
    </row>
    <row r="18" spans="2:11" s="1316" customFormat="1" ht="9.75" customHeight="1" x14ac:dyDescent="0.2">
      <c r="B18" s="1331"/>
      <c r="C18" s="1317"/>
      <c r="D18" s="1342" t="s">
        <v>1481</v>
      </c>
      <c r="E18" s="1339"/>
      <c r="F18" s="1339"/>
      <c r="G18" s="1339"/>
      <c r="H18" s="1339"/>
      <c r="I18" s="1339"/>
      <c r="J18" s="1339"/>
      <c r="K18" s="1339"/>
    </row>
    <row r="19" spans="2:11" s="1316" customFormat="1" ht="4.5" customHeight="1" x14ac:dyDescent="0.2">
      <c r="B19" s="1331"/>
      <c r="C19" s="1317"/>
      <c r="D19" s="1341"/>
      <c r="E19" s="1339"/>
      <c r="F19" s="1339"/>
      <c r="G19" s="1339"/>
      <c r="H19" s="1339"/>
      <c r="I19" s="1339"/>
      <c r="J19" s="1339"/>
      <c r="K19" s="1339"/>
    </row>
    <row r="20" spans="2:11" s="1316" customFormat="1" x14ac:dyDescent="0.2">
      <c r="B20" s="2036"/>
      <c r="C20" s="1320">
        <f>C16+1</f>
        <v>5</v>
      </c>
      <c r="D20" s="1341" t="s">
        <v>1480</v>
      </c>
      <c r="E20" s="1339"/>
      <c r="F20" s="1339"/>
      <c r="G20" s="1339"/>
      <c r="H20" s="1339"/>
      <c r="I20" s="1339"/>
      <c r="J20" s="1339"/>
      <c r="K20" s="1339"/>
    </row>
    <row r="21" spans="2:11" s="1316" customFormat="1" ht="10.5" customHeight="1" x14ac:dyDescent="0.2">
      <c r="B21" s="1331"/>
      <c r="C21" s="1317"/>
      <c r="D21" s="1341" t="s">
        <v>1479</v>
      </c>
      <c r="E21" s="1339"/>
      <c r="F21" s="1339"/>
      <c r="G21" s="1339"/>
      <c r="H21" s="1339"/>
      <c r="I21" s="1339"/>
      <c r="J21" s="1339"/>
      <c r="K21" s="1339"/>
    </row>
    <row r="22" spans="2:11" s="1316" customFormat="1" ht="4.5" customHeight="1" x14ac:dyDescent="0.2">
      <c r="B22" s="1331"/>
      <c r="C22" s="1317"/>
      <c r="D22" s="1341"/>
      <c r="E22" s="1339"/>
      <c r="F22" s="1339"/>
      <c r="G22" s="1339"/>
      <c r="H22" s="1339"/>
      <c r="I22" s="1339"/>
      <c r="J22" s="1339"/>
      <c r="K22" s="1339"/>
    </row>
    <row r="23" spans="2:11" s="1316" customFormat="1" x14ac:dyDescent="0.2">
      <c r="B23" s="2036"/>
      <c r="C23" s="1320">
        <f>C20+1</f>
        <v>6</v>
      </c>
      <c r="D23" s="1342" t="s">
        <v>1811</v>
      </c>
      <c r="E23" s="1339"/>
      <c r="F23" s="1339"/>
      <c r="G23" s="1339"/>
      <c r="H23" s="1339"/>
      <c r="I23" s="1339"/>
      <c r="J23" s="1339"/>
      <c r="K23" s="1339"/>
    </row>
    <row r="24" spans="2:11" s="1316" customFormat="1" x14ac:dyDescent="0.2">
      <c r="B24" s="1331"/>
      <c r="C24" s="1317"/>
      <c r="D24" s="1341" t="s">
        <v>1478</v>
      </c>
      <c r="E24" s="1339"/>
      <c r="F24" s="1339"/>
      <c r="G24" s="1339"/>
      <c r="H24" s="1339"/>
      <c r="I24" s="1339"/>
      <c r="J24" s="1339"/>
      <c r="K24" s="1339"/>
    </row>
    <row r="25" spans="2:11" s="1316" customFormat="1" x14ac:dyDescent="0.2">
      <c r="B25" s="1331"/>
      <c r="C25" s="1317"/>
      <c r="D25" s="1340" t="s">
        <v>1477</v>
      </c>
      <c r="E25" s="1339"/>
      <c r="F25" s="1339"/>
      <c r="G25" s="1339"/>
      <c r="H25" s="1339"/>
      <c r="I25" s="1339"/>
      <c r="J25" s="1339"/>
      <c r="K25" s="1339"/>
    </row>
    <row r="26" spans="2:11" s="1316" customFormat="1" ht="4.5" customHeight="1" x14ac:dyDescent="0.2">
      <c r="B26" s="1331"/>
      <c r="C26" s="1317"/>
      <c r="D26" s="1340"/>
      <c r="E26" s="1339"/>
      <c r="F26" s="1339"/>
      <c r="G26" s="1339"/>
      <c r="H26" s="1339"/>
      <c r="I26" s="1339"/>
      <c r="J26" s="1339"/>
      <c r="K26" s="1339"/>
    </row>
    <row r="27" spans="2:11" s="1316" customFormat="1" x14ac:dyDescent="0.2">
      <c r="B27" s="2036"/>
      <c r="C27" s="1317">
        <f>C23+1</f>
        <v>7</v>
      </c>
      <c r="D27" s="1340" t="s">
        <v>1476</v>
      </c>
      <c r="E27" s="1339"/>
      <c r="F27" s="1339"/>
      <c r="G27" s="1339"/>
      <c r="H27" s="1339"/>
      <c r="I27" s="1339"/>
      <c r="J27" s="1339"/>
      <c r="K27" s="1339"/>
    </row>
    <row r="28" spans="2:11" s="1316" customFormat="1" ht="10.5" customHeight="1" x14ac:dyDescent="0.2">
      <c r="C28" s="1317"/>
      <c r="D28" s="1322" t="s">
        <v>1475</v>
      </c>
    </row>
    <row r="29" spans="2:11" s="1316" customFormat="1" ht="4.5" customHeight="1" x14ac:dyDescent="0.2">
      <c r="C29" s="1317"/>
      <c r="D29" s="1322"/>
    </row>
    <row r="30" spans="2:11" s="1316" customFormat="1" x14ac:dyDescent="0.2">
      <c r="B30" s="1330" t="s">
        <v>1474</v>
      </c>
      <c r="C30" s="1329"/>
      <c r="D30" s="1322"/>
    </row>
    <row r="31" spans="2:11" s="1316" customFormat="1" ht="4.5" customHeight="1" x14ac:dyDescent="0.2">
      <c r="B31" s="1330"/>
      <c r="C31" s="1329"/>
      <c r="D31" s="1322"/>
    </row>
    <row r="32" spans="2:11" s="1316" customFormat="1" ht="11.25" customHeight="1" x14ac:dyDescent="0.2">
      <c r="B32" s="2036"/>
      <c r="C32" s="1317">
        <f>C27+1</f>
        <v>8</v>
      </c>
      <c r="D32" s="1334" t="s">
        <v>1473</v>
      </c>
    </row>
    <row r="33" spans="2:4" s="1316" customFormat="1" ht="11.25" customHeight="1" x14ac:dyDescent="0.2">
      <c r="B33" s="1325"/>
      <c r="C33" s="1317"/>
      <c r="D33" s="1319" t="s">
        <v>1472</v>
      </c>
    </row>
    <row r="34" spans="2:4" s="1316" customFormat="1" ht="11.25" customHeight="1" x14ac:dyDescent="0.2">
      <c r="B34" s="1330"/>
      <c r="C34" s="1317"/>
      <c r="D34" s="1319" t="s">
        <v>1471</v>
      </c>
    </row>
    <row r="35" spans="2:4" s="1316" customFormat="1" ht="4.5" customHeight="1" x14ac:dyDescent="0.2">
      <c r="B35" s="1330"/>
      <c r="C35" s="1329"/>
      <c r="D35" s="1322"/>
    </row>
    <row r="36" spans="2:4" s="1316" customFormat="1" x14ac:dyDescent="0.2">
      <c r="B36" s="2036"/>
      <c r="C36" s="1320">
        <v>9</v>
      </c>
      <c r="D36" s="1319" t="s">
        <v>1470</v>
      </c>
    </row>
    <row r="37" spans="2:4" s="1316" customFormat="1" ht="10.5" customHeight="1" x14ac:dyDescent="0.2">
      <c r="B37" s="1337"/>
      <c r="C37" s="1320"/>
      <c r="D37" s="1319" t="s">
        <v>1469</v>
      </c>
    </row>
    <row r="38" spans="2:4" s="1316" customFormat="1" ht="4.5" customHeight="1" x14ac:dyDescent="0.2">
      <c r="B38" s="1331"/>
      <c r="C38" s="1317"/>
      <c r="D38" s="1322"/>
    </row>
    <row r="39" spans="2:4" s="1316" customFormat="1" x14ac:dyDescent="0.2">
      <c r="B39" s="2036"/>
      <c r="C39" s="1320">
        <f>C36+1</f>
        <v>10</v>
      </c>
      <c r="D39" s="1319" t="s">
        <v>1468</v>
      </c>
    </row>
    <row r="40" spans="2:4" s="1316" customFormat="1" ht="10.5" customHeight="1" x14ac:dyDescent="0.2">
      <c r="B40" s="1331"/>
      <c r="C40" s="1317"/>
      <c r="D40" s="1319" t="s">
        <v>1467</v>
      </c>
    </row>
    <row r="41" spans="2:4" s="1316" customFormat="1" ht="4.5" customHeight="1" x14ac:dyDescent="0.2">
      <c r="B41" s="1336"/>
      <c r="C41" s="1335"/>
      <c r="D41" s="1322"/>
    </row>
    <row r="42" spans="2:4" s="1316" customFormat="1" x14ac:dyDescent="0.2">
      <c r="B42" s="2037"/>
      <c r="C42" s="1317">
        <f>C39+1</f>
        <v>11</v>
      </c>
      <c r="D42" s="1322" t="s">
        <v>1466</v>
      </c>
    </row>
    <row r="43" spans="2:4" s="1316" customFormat="1" ht="10.5" customHeight="1" x14ac:dyDescent="0.2">
      <c r="B43" s="1338"/>
      <c r="C43" s="1335"/>
      <c r="D43" s="1322" t="s">
        <v>1465</v>
      </c>
    </row>
    <row r="44" spans="2:4" s="1316" customFormat="1" ht="4.5" customHeight="1" x14ac:dyDescent="0.2">
      <c r="B44" s="1336"/>
      <c r="C44" s="1335"/>
      <c r="D44" s="1322"/>
    </row>
    <row r="45" spans="2:4" s="1316" customFormat="1" x14ac:dyDescent="0.2">
      <c r="B45" s="2036"/>
      <c r="C45" s="1320">
        <f>C42+1</f>
        <v>12</v>
      </c>
      <c r="D45" s="1319" t="s">
        <v>1464</v>
      </c>
    </row>
    <row r="46" spans="2:4" s="1316" customFormat="1" ht="10.5" customHeight="1" x14ac:dyDescent="0.2">
      <c r="B46" s="1337"/>
      <c r="C46" s="1320"/>
      <c r="D46" s="1319" t="s">
        <v>1463</v>
      </c>
    </row>
    <row r="47" spans="2:4" s="1316" customFormat="1" ht="10.5" customHeight="1" x14ac:dyDescent="0.2">
      <c r="B47" s="1336"/>
      <c r="C47" s="1335"/>
      <c r="D47" s="1319" t="s">
        <v>1462</v>
      </c>
    </row>
    <row r="48" spans="2:4" s="1316" customFormat="1" ht="4.5" customHeight="1" x14ac:dyDescent="0.2">
      <c r="B48" s="1336"/>
      <c r="C48" s="1335"/>
      <c r="D48" s="1319"/>
    </row>
    <row r="49" spans="1:4" x14ac:dyDescent="0.2">
      <c r="A49" s="1316"/>
      <c r="B49" s="2036"/>
      <c r="C49" s="1320">
        <f>C45+1</f>
        <v>13</v>
      </c>
      <c r="D49" s="1319" t="s">
        <v>1461</v>
      </c>
    </row>
    <row r="50" spans="1:4" x14ac:dyDescent="0.2">
      <c r="A50" s="1316"/>
      <c r="B50" s="2036"/>
      <c r="C50" s="1320">
        <f>C49+1</f>
        <v>14</v>
      </c>
      <c r="D50" s="1319" t="s">
        <v>1460</v>
      </c>
    </row>
    <row r="51" spans="1:4" x14ac:dyDescent="0.2">
      <c r="A51" s="1316"/>
      <c r="B51" s="2036"/>
      <c r="C51" s="1320">
        <f>C50+1</f>
        <v>15</v>
      </c>
      <c r="D51" s="1319" t="s">
        <v>1459</v>
      </c>
    </row>
    <row r="52" spans="1:4" x14ac:dyDescent="0.2">
      <c r="A52" s="1316"/>
      <c r="B52" s="2036"/>
      <c r="C52" s="1320">
        <f>C51+1</f>
        <v>16</v>
      </c>
      <c r="D52" s="1319" t="s">
        <v>1458</v>
      </c>
    </row>
    <row r="53" spans="1:4" x14ac:dyDescent="0.2">
      <c r="A53" s="1316"/>
      <c r="B53" s="2036"/>
      <c r="C53" s="1320">
        <f>C52+1</f>
        <v>17</v>
      </c>
      <c r="D53" s="1322" t="s">
        <v>1812</v>
      </c>
    </row>
    <row r="54" spans="1:4" ht="10.5" customHeight="1" x14ac:dyDescent="0.2">
      <c r="A54" s="1316"/>
      <c r="D54" s="1319" t="s">
        <v>1457</v>
      </c>
    </row>
    <row r="55" spans="1:4" x14ac:dyDescent="0.2">
      <c r="A55" s="1316"/>
      <c r="C55" s="2038"/>
      <c r="D55" s="1319" t="s">
        <v>1456</v>
      </c>
    </row>
    <row r="56" spans="1:4" ht="10.5" customHeight="1" x14ac:dyDescent="0.2">
      <c r="A56" s="1316"/>
      <c r="D56" s="1322" t="s">
        <v>1455</v>
      </c>
    </row>
    <row r="57" spans="1:4" ht="10.5" customHeight="1" x14ac:dyDescent="0.2">
      <c r="A57" s="1316"/>
      <c r="D57" s="1322" t="s">
        <v>1454</v>
      </c>
    </row>
    <row r="58" spans="1:4" ht="10.5" customHeight="1" x14ac:dyDescent="0.2">
      <c r="A58" s="1316"/>
      <c r="C58" s="2038"/>
      <c r="D58" s="1319" t="s">
        <v>1453</v>
      </c>
    </row>
    <row r="59" spans="1:4" ht="10.5" customHeight="1" x14ac:dyDescent="0.2">
      <c r="A59" s="1316"/>
      <c r="D59" s="1334" t="s">
        <v>1452</v>
      </c>
    </row>
    <row r="60" spans="1:4" ht="10.5" customHeight="1" x14ac:dyDescent="0.2">
      <c r="A60" s="1316"/>
      <c r="D60" s="1322" t="s">
        <v>1451</v>
      </c>
    </row>
    <row r="61" spans="1:4" x14ac:dyDescent="0.2">
      <c r="A61" s="1316"/>
      <c r="C61" s="2038"/>
      <c r="D61" s="1319" t="s">
        <v>1450</v>
      </c>
    </row>
    <row r="62" spans="1:4" ht="10.5" customHeight="1" x14ac:dyDescent="0.2">
      <c r="A62" s="1316"/>
      <c r="D62" s="1319" t="s">
        <v>1449</v>
      </c>
    </row>
    <row r="63" spans="1:4" ht="10.5" customHeight="1" x14ac:dyDescent="0.2">
      <c r="A63" s="1316"/>
      <c r="D63" s="1322" t="s">
        <v>1448</v>
      </c>
    </row>
    <row r="64" spans="1:4" ht="10.5" customHeight="1" x14ac:dyDescent="0.2">
      <c r="A64" s="1316"/>
      <c r="C64" s="2038"/>
      <c r="D64" s="1319" t="s">
        <v>1447</v>
      </c>
    </row>
    <row r="65" spans="1:4" ht="10.5" customHeight="1" x14ac:dyDescent="0.2">
      <c r="A65" s="1316"/>
      <c r="D65" s="1334" t="s">
        <v>1446</v>
      </c>
    </row>
    <row r="66" spans="1:4" ht="4.5" customHeight="1" x14ac:dyDescent="0.2">
      <c r="A66" s="1316"/>
      <c r="D66" s="1322"/>
    </row>
    <row r="67" spans="1:4" x14ac:dyDescent="0.2">
      <c r="A67" s="1316"/>
      <c r="B67" s="2036"/>
      <c r="C67" s="1320">
        <f>C53+1</f>
        <v>18</v>
      </c>
      <c r="D67" s="1324" t="s">
        <v>1445</v>
      </c>
    </row>
    <row r="68" spans="1:4" x14ac:dyDescent="0.2">
      <c r="A68" s="1316"/>
      <c r="B68" s="2036"/>
      <c r="C68" s="1320">
        <f>C67+1</f>
        <v>19</v>
      </c>
      <c r="D68" s="1319" t="s">
        <v>1444</v>
      </c>
    </row>
    <row r="69" spans="1:4" x14ac:dyDescent="0.2">
      <c r="A69" s="1316"/>
      <c r="B69" s="2036"/>
      <c r="C69" s="1320">
        <f>C68+1</f>
        <v>20</v>
      </c>
      <c r="D69" s="1332" t="s">
        <v>1443</v>
      </c>
    </row>
    <row r="70" spans="1:4" x14ac:dyDescent="0.2">
      <c r="A70" s="1316"/>
      <c r="B70" s="2036"/>
      <c r="C70" s="1320">
        <f>C69+1</f>
        <v>21</v>
      </c>
      <c r="D70" s="1322" t="s">
        <v>1442</v>
      </c>
    </row>
    <row r="71" spans="1:4" x14ac:dyDescent="0.2">
      <c r="A71" s="1316"/>
      <c r="B71" s="2036"/>
      <c r="C71" s="1320">
        <f>C70+1</f>
        <v>22</v>
      </c>
      <c r="D71" s="1333" t="s">
        <v>1441</v>
      </c>
    </row>
    <row r="72" spans="1:4" x14ac:dyDescent="0.2">
      <c r="A72" s="1316"/>
      <c r="B72" s="2036"/>
      <c r="C72" s="1320">
        <f>C71+1</f>
        <v>23</v>
      </c>
      <c r="D72" s="1332" t="s">
        <v>1813</v>
      </c>
    </row>
    <row r="73" spans="1:4" ht="10.5" customHeight="1" x14ac:dyDescent="0.2">
      <c r="A73" s="1316"/>
      <c r="B73" s="1331"/>
      <c r="D73" s="1319" t="s">
        <v>1440</v>
      </c>
    </row>
    <row r="74" spans="1:4" x14ac:dyDescent="0.2">
      <c r="A74" s="1316"/>
      <c r="B74" s="2036"/>
      <c r="C74" s="1320">
        <f>C72+1</f>
        <v>24</v>
      </c>
      <c r="D74" s="1319" t="s">
        <v>1439</v>
      </c>
    </row>
    <row r="75" spans="1:4" x14ac:dyDescent="0.2">
      <c r="A75" s="1316"/>
      <c r="B75" s="2036"/>
      <c r="C75" s="1320">
        <f>C74+1</f>
        <v>25</v>
      </c>
      <c r="D75" s="1319" t="s">
        <v>1438</v>
      </c>
    </row>
    <row r="76" spans="1:4" x14ac:dyDescent="0.2">
      <c r="A76" s="1316"/>
      <c r="B76" s="2036"/>
      <c r="C76" s="1320">
        <f>C75+1</f>
        <v>26</v>
      </c>
      <c r="D76" s="1319" t="s">
        <v>1437</v>
      </c>
    </row>
    <row r="77" spans="1:4" x14ac:dyDescent="0.2">
      <c r="A77" s="1316"/>
      <c r="B77" s="2036"/>
      <c r="C77" s="1320">
        <f>C76+1</f>
        <v>27</v>
      </c>
      <c r="D77" s="1319" t="s">
        <v>1436</v>
      </c>
    </row>
    <row r="78" spans="1:4" x14ac:dyDescent="0.2">
      <c r="A78" s="1316"/>
      <c r="B78" s="1325"/>
      <c r="C78" s="2038"/>
      <c r="D78" s="1319" t="s">
        <v>1435</v>
      </c>
    </row>
    <row r="79" spans="1:4" ht="4.5" customHeight="1" x14ac:dyDescent="0.2">
      <c r="A79" s="1316"/>
      <c r="D79" s="1322"/>
    </row>
    <row r="80" spans="1:4" x14ac:dyDescent="0.2">
      <c r="A80" s="1316"/>
      <c r="B80" s="1330" t="s">
        <v>1434</v>
      </c>
      <c r="C80" s="1329"/>
      <c r="D80" s="1322"/>
    </row>
    <row r="81" spans="1:4" ht="4.5" customHeight="1" x14ac:dyDescent="0.2">
      <c r="A81" s="1316"/>
      <c r="B81" s="1330"/>
      <c r="C81" s="1329"/>
      <c r="D81" s="1322"/>
    </row>
    <row r="82" spans="1:4" x14ac:dyDescent="0.2">
      <c r="A82" s="1316"/>
      <c r="B82" s="2036"/>
      <c r="C82" s="1320">
        <f>C77+1</f>
        <v>28</v>
      </c>
      <c r="D82" s="1319" t="s">
        <v>1433</v>
      </c>
    </row>
    <row r="83" spans="1:4" x14ac:dyDescent="0.2">
      <c r="A83" s="1316"/>
      <c r="B83" s="2036"/>
      <c r="C83" s="1320">
        <f>C82+1</f>
        <v>29</v>
      </c>
      <c r="D83" s="1328" t="s">
        <v>1432</v>
      </c>
    </row>
    <row r="84" spans="1:4" x14ac:dyDescent="0.2">
      <c r="A84" s="1316"/>
      <c r="B84" s="2036"/>
      <c r="C84" s="1320">
        <f>C83+1</f>
        <v>30</v>
      </c>
      <c r="D84" s="1319" t="s">
        <v>1431</v>
      </c>
    </row>
    <row r="85" spans="1:4" x14ac:dyDescent="0.2">
      <c r="A85" s="1316"/>
      <c r="B85" s="2036"/>
      <c r="C85" s="1320">
        <f>C84+1</f>
        <v>31</v>
      </c>
      <c r="D85" s="1319" t="s">
        <v>2021</v>
      </c>
    </row>
    <row r="86" spans="1:4" ht="4.5" customHeight="1" x14ac:dyDescent="0.2">
      <c r="A86" s="1316"/>
      <c r="B86" s="1323"/>
      <c r="C86" s="1320"/>
      <c r="D86" s="1319"/>
    </row>
    <row r="87" spans="1:4" ht="14.1" customHeight="1" x14ac:dyDescent="0.2">
      <c r="A87" s="1316"/>
      <c r="B87" s="1327" t="s">
        <v>1430</v>
      </c>
    </row>
    <row r="88" spans="1:4" ht="4.5" customHeight="1" x14ac:dyDescent="0.2">
      <c r="A88" s="1316"/>
      <c r="B88" s="1327"/>
    </row>
    <row r="89" spans="1:4" x14ac:dyDescent="0.2">
      <c r="A89" s="1316"/>
      <c r="B89" s="2036"/>
      <c r="C89" s="1320">
        <f>C85+1</f>
        <v>32</v>
      </c>
      <c r="D89" s="1322" t="s">
        <v>1814</v>
      </c>
    </row>
    <row r="90" spans="1:4" x14ac:dyDescent="0.2">
      <c r="A90" s="1316"/>
      <c r="B90" s="2036"/>
      <c r="C90" s="1320">
        <v>32</v>
      </c>
      <c r="D90" s="1322" t="s">
        <v>1429</v>
      </c>
    </row>
    <row r="91" spans="1:4" x14ac:dyDescent="0.2">
      <c r="A91" s="1316"/>
      <c r="B91" s="2036"/>
      <c r="C91" s="1320">
        <v>33</v>
      </c>
      <c r="D91" s="1322" t="s">
        <v>1428</v>
      </c>
    </row>
    <row r="92" spans="1:4" x14ac:dyDescent="0.2">
      <c r="A92" s="1316"/>
      <c r="B92" s="2036"/>
      <c r="C92" s="1320">
        <v>34</v>
      </c>
      <c r="D92" s="1322" t="s">
        <v>1427</v>
      </c>
    </row>
    <row r="93" spans="1:4" ht="11.25" customHeight="1" x14ac:dyDescent="0.2">
      <c r="A93" s="1316"/>
      <c r="B93" s="2039"/>
      <c r="C93" s="1320"/>
      <c r="D93" s="1326" t="s">
        <v>1426</v>
      </c>
    </row>
    <row r="94" spans="1:4" x14ac:dyDescent="0.2">
      <c r="A94" s="1316"/>
      <c r="B94" s="2036"/>
      <c r="C94" s="1320">
        <f>C92+1</f>
        <v>35</v>
      </c>
      <c r="D94" s="1319" t="s">
        <v>1425</v>
      </c>
    </row>
    <row r="95" spans="1:4" x14ac:dyDescent="0.2">
      <c r="A95" s="1316"/>
      <c r="B95" s="2036"/>
      <c r="C95" s="1320">
        <f>C94+1</f>
        <v>36</v>
      </c>
      <c r="D95" s="1319" t="s">
        <v>1815</v>
      </c>
    </row>
    <row r="96" spans="1:4" x14ac:dyDescent="0.2">
      <c r="A96" s="1316"/>
      <c r="B96" s="2036"/>
      <c r="C96" s="1320">
        <f>C95+1</f>
        <v>37</v>
      </c>
      <c r="D96" s="1319" t="s">
        <v>1424</v>
      </c>
    </row>
    <row r="97" spans="1:4" ht="10.5" customHeight="1" x14ac:dyDescent="0.2">
      <c r="A97" s="1316"/>
      <c r="B97" s="1325"/>
      <c r="C97" s="1320"/>
      <c r="D97" s="1319" t="s">
        <v>1423</v>
      </c>
    </row>
    <row r="98" spans="1:4" ht="10.5" customHeight="1" x14ac:dyDescent="0.2">
      <c r="A98" s="1316"/>
      <c r="B98" s="1325"/>
      <c r="C98" s="1320"/>
      <c r="D98" s="1319" t="s">
        <v>1422</v>
      </c>
    </row>
    <row r="99" spans="1:4" x14ac:dyDescent="0.2">
      <c r="A99" s="1316"/>
      <c r="B99" s="2036"/>
      <c r="C99" s="1320">
        <f>C96+1</f>
        <v>38</v>
      </c>
      <c r="D99" s="1324" t="s">
        <v>1421</v>
      </c>
    </row>
    <row r="100" spans="1:4" x14ac:dyDescent="0.2">
      <c r="A100" s="1316"/>
      <c r="B100" s="1323"/>
      <c r="C100" s="1320"/>
      <c r="D100" s="1319" t="s">
        <v>1420</v>
      </c>
    </row>
    <row r="101" spans="1:4" ht="4.5" customHeight="1" x14ac:dyDescent="0.2">
      <c r="A101" s="1316"/>
      <c r="D101" s="1322"/>
    </row>
    <row r="102" spans="1:4" x14ac:dyDescent="0.2">
      <c r="A102" s="1316"/>
      <c r="B102" s="1321"/>
      <c r="C102" s="1320"/>
      <c r="D102" s="1319"/>
    </row>
    <row r="103" spans="1:4" x14ac:dyDescent="0.2">
      <c r="A103" s="1316"/>
      <c r="D103" s="1319"/>
    </row>
  </sheetData>
  <mergeCells count="3">
    <mergeCell ref="A1:D1"/>
    <mergeCell ref="A2:D2"/>
    <mergeCell ref="A3:D3"/>
  </mergeCells>
  <pageMargins left="0.69" right="0.25" top="0.41" bottom="0.37" header="0.17" footer="0.25"/>
  <pageSetup scale="75" firstPageNumber="36" orientation="portrait" useFirstPageNumber="1" r:id="rId1"/>
  <headerFooter alignWithMargins="0">
    <oddHeader>&amp;L&amp;8Page 38&amp;R&amp;8Page 38</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E49"/>
  <sheetViews>
    <sheetView showGridLines="0" zoomScale="110" zoomScaleNormal="110" zoomScaleSheetLayoutView="100" workbookViewId="0">
      <selection sqref="A1:E1"/>
    </sheetView>
  </sheetViews>
  <sheetFormatPr defaultColWidth="15.7109375" defaultRowHeight="12.75" x14ac:dyDescent="0.2"/>
  <cols>
    <col min="1" max="1" width="31.85546875" style="1347" customWidth="1"/>
    <col min="2" max="2" width="29.5703125" style="1349" customWidth="1"/>
    <col min="3" max="3" width="1.28515625" style="1349" customWidth="1"/>
    <col min="4" max="4" width="24.42578125" style="1348" customWidth="1"/>
    <col min="5" max="5" width="5" style="1347" customWidth="1"/>
    <col min="6" max="16384" width="15.7109375" style="1347"/>
  </cols>
  <sheetData>
    <row r="1" spans="1:5" x14ac:dyDescent="0.2">
      <c r="A1" s="2482" t="str">
        <f>'Single Audit Cover'!A7</f>
        <v>LaGrange Highlands SD 106</v>
      </c>
      <c r="B1" s="2482"/>
      <c r="C1" s="2482"/>
      <c r="D1" s="2482"/>
      <c r="E1" s="2482"/>
    </row>
    <row r="2" spans="1:5" x14ac:dyDescent="0.2">
      <c r="A2" s="2483">
        <f>'Single Audit Cover'!E7</f>
        <v>6016106002</v>
      </c>
      <c r="B2" s="2483"/>
      <c r="C2" s="2483"/>
      <c r="D2" s="2483"/>
      <c r="E2" s="2483"/>
    </row>
    <row r="3" spans="1:5" ht="4.5" customHeight="1" x14ac:dyDescent="0.2"/>
    <row r="4" spans="1:5" x14ac:dyDescent="0.2">
      <c r="A4" s="1367" t="s">
        <v>1510</v>
      </c>
      <c r="B4" s="1364"/>
      <c r="C4" s="1364"/>
      <c r="D4" s="1365"/>
      <c r="E4" s="1364"/>
    </row>
    <row r="5" spans="1:5" x14ac:dyDescent="0.2">
      <c r="A5" s="1366"/>
      <c r="B5" s="1364"/>
      <c r="C5" s="1364"/>
      <c r="D5" s="1365"/>
      <c r="E5" s="1364"/>
    </row>
    <row r="6" spans="1:5" x14ac:dyDescent="0.2">
      <c r="A6" s="1364" t="s">
        <v>1509</v>
      </c>
      <c r="B6" s="1364"/>
      <c r="C6" s="1364"/>
      <c r="D6" s="1365"/>
      <c r="E6" s="1364"/>
    </row>
    <row r="8" spans="1:5" x14ac:dyDescent="0.2">
      <c r="A8" s="1358" t="s">
        <v>1508</v>
      </c>
    </row>
    <row r="10" spans="1:5" x14ac:dyDescent="0.2">
      <c r="A10" s="1363" t="s">
        <v>1507</v>
      </c>
      <c r="B10" s="1362" t="s">
        <v>1506</v>
      </c>
      <c r="C10" s="1362"/>
      <c r="D10" s="1357">
        <f>SUM('Acct Summary 7-8'!C7:K7)</f>
        <v>153115</v>
      </c>
    </row>
    <row r="11" spans="1:5" x14ac:dyDescent="0.2">
      <c r="A11" s="1363" t="s">
        <v>1505</v>
      </c>
      <c r="B11" s="1362"/>
      <c r="C11" s="1362"/>
    </row>
    <row r="12" spans="1:5" x14ac:dyDescent="0.2">
      <c r="A12" s="1363" t="s">
        <v>1504</v>
      </c>
      <c r="B12" s="1362" t="s">
        <v>1503</v>
      </c>
      <c r="C12" s="1362"/>
      <c r="D12" s="1361">
        <f>SUM('Revenues 9-14'!C112:K112)</f>
        <v>0</v>
      </c>
    </row>
    <row r="13" spans="1:5" x14ac:dyDescent="0.2">
      <c r="A13" s="1363" t="s">
        <v>1502</v>
      </c>
      <c r="B13" s="1362"/>
      <c r="C13" s="1362"/>
    </row>
    <row r="14" spans="1:5" x14ac:dyDescent="0.2">
      <c r="A14" s="1363" t="s">
        <v>1501</v>
      </c>
      <c r="B14" s="1362"/>
      <c r="C14" s="1362"/>
      <c r="D14" s="1361">
        <f>'ICR Computation 30'!E11</f>
        <v>0</v>
      </c>
    </row>
    <row r="15" spans="1:5" x14ac:dyDescent="0.2">
      <c r="A15" s="1363"/>
      <c r="B15" s="1362"/>
      <c r="C15" s="1362"/>
    </row>
    <row r="16" spans="1:5" x14ac:dyDescent="0.2">
      <c r="A16" s="1363" t="s">
        <v>1500</v>
      </c>
      <c r="B16" s="1362"/>
      <c r="C16" s="1362"/>
    </row>
    <row r="17" spans="1:4" x14ac:dyDescent="0.2">
      <c r="A17" s="1363" t="s">
        <v>2035</v>
      </c>
      <c r="B17" s="1362" t="s">
        <v>1499</v>
      </c>
      <c r="C17" s="1362"/>
      <c r="D17" s="1361">
        <f>-SUM('Revenues 9-14'!C271:K271)</f>
        <v>0</v>
      </c>
    </row>
    <row r="19" spans="1:4" ht="13.5" thickBot="1" x14ac:dyDescent="0.25">
      <c r="A19" s="1360" t="s">
        <v>1498</v>
      </c>
      <c r="D19" s="1359">
        <f>SUM(D10:D17)</f>
        <v>153115</v>
      </c>
    </row>
    <row r="20" spans="1:4" ht="21.75" customHeight="1" thickTop="1" x14ac:dyDescent="0.2"/>
    <row r="21" spans="1:4" x14ac:dyDescent="0.2">
      <c r="A21" s="1358" t="s">
        <v>1497</v>
      </c>
    </row>
    <row r="22" spans="1:4" ht="8.25" customHeight="1" x14ac:dyDescent="0.2"/>
    <row r="23" spans="1:4" x14ac:dyDescent="0.2">
      <c r="A23" s="1353" t="s">
        <v>1491</v>
      </c>
    </row>
    <row r="24" spans="1:4" x14ac:dyDescent="0.2">
      <c r="A24" s="2484"/>
      <c r="B24" s="2485"/>
      <c r="D24" s="1352"/>
    </row>
    <row r="25" spans="1:4" x14ac:dyDescent="0.2">
      <c r="A25" s="2480"/>
      <c r="B25" s="2481"/>
      <c r="D25" s="1352"/>
    </row>
    <row r="26" spans="1:4" x14ac:dyDescent="0.2">
      <c r="A26" s="2480"/>
      <c r="B26" s="2481"/>
      <c r="D26" s="1352"/>
    </row>
    <row r="27" spans="1:4" x14ac:dyDescent="0.2">
      <c r="A27" s="2480"/>
      <c r="B27" s="2481"/>
      <c r="D27" s="1352"/>
    </row>
    <row r="28" spans="1:4" x14ac:dyDescent="0.2">
      <c r="A28" s="2480"/>
      <c r="B28" s="2481"/>
      <c r="D28" s="1352"/>
    </row>
    <row r="29" spans="1:4" x14ac:dyDescent="0.2">
      <c r="A29" s="2480"/>
      <c r="B29" s="2481"/>
      <c r="D29" s="1352"/>
    </row>
    <row r="30" spans="1:4" x14ac:dyDescent="0.2">
      <c r="A30" s="2480"/>
      <c r="B30" s="2481"/>
      <c r="D30" s="1352"/>
    </row>
    <row r="32" spans="1:4" x14ac:dyDescent="0.2">
      <c r="A32" s="1358" t="s">
        <v>1496</v>
      </c>
      <c r="D32" s="1357">
        <f>SUM(D19:D30)</f>
        <v>153115</v>
      </c>
    </row>
    <row r="33" spans="1:4" x14ac:dyDescent="0.2">
      <c r="D33" s="1356"/>
    </row>
    <row r="34" spans="1:4" x14ac:dyDescent="0.2">
      <c r="A34" s="1347" t="s">
        <v>1495</v>
      </c>
    </row>
    <row r="35" spans="1:4" x14ac:dyDescent="0.2">
      <c r="A35" s="1347" t="s">
        <v>1494</v>
      </c>
      <c r="B35" s="1349" t="s">
        <v>1493</v>
      </c>
      <c r="D35" s="1355"/>
    </row>
    <row r="37" spans="1:4" x14ac:dyDescent="0.2">
      <c r="A37" s="1354" t="s">
        <v>1492</v>
      </c>
    </row>
    <row r="39" spans="1:4" ht="13.35" customHeight="1" x14ac:dyDescent="0.2">
      <c r="A39" s="1353" t="s">
        <v>1491</v>
      </c>
    </row>
    <row r="40" spans="1:4" x14ac:dyDescent="0.2">
      <c r="A40" s="2480"/>
      <c r="B40" s="2481"/>
      <c r="D40" s="1352"/>
    </row>
    <row r="41" spans="1:4" x14ac:dyDescent="0.2">
      <c r="A41" s="2480"/>
      <c r="B41" s="2481"/>
      <c r="D41" s="1351"/>
    </row>
    <row r="42" spans="1:4" x14ac:dyDescent="0.2">
      <c r="A42" s="2480"/>
      <c r="B42" s="2481"/>
      <c r="D42" s="1351"/>
    </row>
    <row r="43" spans="1:4" x14ac:dyDescent="0.2">
      <c r="A43" s="2480"/>
      <c r="B43" s="2481"/>
      <c r="D43" s="1351"/>
    </row>
    <row r="44" spans="1:4" x14ac:dyDescent="0.2">
      <c r="A44" s="2480"/>
      <c r="B44" s="2481"/>
      <c r="D44" s="1351"/>
    </row>
    <row r="45" spans="1:4" x14ac:dyDescent="0.2">
      <c r="A45" s="2480"/>
      <c r="B45" s="2481"/>
      <c r="D45" s="1351"/>
    </row>
    <row r="47" spans="1:4" x14ac:dyDescent="0.2">
      <c r="B47" s="1350" t="s">
        <v>1490</v>
      </c>
      <c r="C47" s="1350"/>
      <c r="D47" s="1983">
        <f>SUM(D35:D45)</f>
        <v>0</v>
      </c>
    </row>
    <row r="49" spans="2:4" x14ac:dyDescent="0.2">
      <c r="B49" s="1350" t="s">
        <v>1489</v>
      </c>
      <c r="C49" s="1350"/>
      <c r="D49" s="1983">
        <f>D32-D47</f>
        <v>153115</v>
      </c>
    </row>
  </sheetData>
  <mergeCells count="15">
    <mergeCell ref="A27:B27"/>
    <mergeCell ref="A1:E1"/>
    <mergeCell ref="A2:E2"/>
    <mergeCell ref="A24:B24"/>
    <mergeCell ref="A25:B25"/>
    <mergeCell ref="A26:B26"/>
    <mergeCell ref="A43:B43"/>
    <mergeCell ref="A44:B44"/>
    <mergeCell ref="A45:B45"/>
    <mergeCell ref="A28:B28"/>
    <mergeCell ref="A29:B29"/>
    <mergeCell ref="A30:B30"/>
    <mergeCell ref="A40:B40"/>
    <mergeCell ref="A41:B41"/>
    <mergeCell ref="A42:B42"/>
  </mergeCells>
  <pageMargins left="0.9" right="0.5" top="0.79" bottom="0.61" header="0.5" footer="0.3"/>
  <pageSetup firstPageNumber="37" orientation="portrait" useFirstPageNumber="1" r:id="rId1"/>
  <headerFooter alignWithMargins="0">
    <oddHeader>&amp;L&amp;8Page 39&amp;R&amp;8Page 39</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B1:L144"/>
  <sheetViews>
    <sheetView showGridLines="0" topLeftCell="A3" zoomScale="110" zoomScaleNormal="110" workbookViewId="0">
      <selection activeCell="G28" sqref="G28"/>
    </sheetView>
  </sheetViews>
  <sheetFormatPr defaultColWidth="33.5703125" defaultRowHeight="12.75" x14ac:dyDescent="0.2"/>
  <cols>
    <col min="1" max="1" width="0.140625" style="1368" customWidth="1"/>
    <col min="2" max="2" width="42.85546875" style="1368" customWidth="1"/>
    <col min="3" max="3" width="8.7109375" style="1371" customWidth="1"/>
    <col min="4" max="4" width="13.7109375" style="1370" customWidth="1"/>
    <col min="5" max="6" width="13.7109375" style="1368" customWidth="1"/>
    <col min="7" max="9" width="13.7109375" style="1369" customWidth="1"/>
    <col min="10" max="10" width="12.42578125" style="1369" customWidth="1"/>
    <col min="11" max="11" width="13.7109375" style="1368" customWidth="1"/>
    <col min="12" max="12" width="2.7109375" style="1368" customWidth="1"/>
    <col min="13" max="16384" width="33.5703125" style="1368"/>
  </cols>
  <sheetData>
    <row r="1" spans="2:12" ht="11.85" customHeight="1" x14ac:dyDescent="0.2">
      <c r="B1" s="2486" t="str">
        <f>'Single Audit Cover'!A7</f>
        <v>LaGrange Highlands SD 106</v>
      </c>
      <c r="C1" s="2487"/>
      <c r="D1" s="2487"/>
      <c r="E1" s="2487"/>
      <c r="F1" s="2487"/>
      <c r="G1" s="2487"/>
      <c r="H1" s="2487"/>
      <c r="I1" s="2487"/>
      <c r="J1" s="2487"/>
      <c r="K1" s="2487"/>
    </row>
    <row r="2" spans="2:12" ht="15" x14ac:dyDescent="0.2">
      <c r="B2" s="2488">
        <f>'Single Audit Cover'!E7</f>
        <v>6016106002</v>
      </c>
      <c r="C2" s="2488"/>
      <c r="D2" s="2488"/>
      <c r="E2" s="2488"/>
      <c r="F2" s="2488"/>
      <c r="G2" s="2488"/>
      <c r="H2" s="2488"/>
      <c r="I2" s="2488"/>
      <c r="J2" s="2488"/>
      <c r="K2" s="2488"/>
      <c r="L2" s="1422"/>
    </row>
    <row r="3" spans="2:12" ht="15" x14ac:dyDescent="0.2">
      <c r="B3" s="2489" t="s">
        <v>1474</v>
      </c>
      <c r="C3" s="2489"/>
      <c r="D3" s="2489"/>
      <c r="E3" s="2489"/>
      <c r="F3" s="2489"/>
      <c r="G3" s="2489"/>
      <c r="H3" s="2489"/>
      <c r="I3" s="2489"/>
      <c r="J3" s="2489"/>
      <c r="K3" s="2489"/>
      <c r="L3" s="1422"/>
    </row>
    <row r="4" spans="2:12" ht="15" x14ac:dyDescent="0.2">
      <c r="B4" s="2466" t="str">
        <f>'[1]Single Audit Cover'!A4</f>
        <v>Year Ending June 30, 2016</v>
      </c>
      <c r="C4" s="2466"/>
      <c r="D4" s="2466"/>
      <c r="E4" s="2466"/>
      <c r="F4" s="2466"/>
      <c r="G4" s="2466"/>
      <c r="H4" s="2466"/>
      <c r="I4" s="2466"/>
      <c r="J4" s="2466"/>
      <c r="K4" s="2466"/>
      <c r="L4" s="1422"/>
    </row>
    <row r="6" spans="2:12" x14ac:dyDescent="0.2">
      <c r="B6" s="1421"/>
      <c r="C6" s="1420"/>
      <c r="D6" s="1419" t="s">
        <v>1539</v>
      </c>
      <c r="E6" s="1416" t="s">
        <v>624</v>
      </c>
      <c r="F6" s="1418"/>
      <c r="G6" s="1417" t="s">
        <v>1538</v>
      </c>
      <c r="H6" s="1416"/>
      <c r="I6" s="1415"/>
      <c r="J6" s="1414"/>
      <c r="K6" s="1413"/>
    </row>
    <row r="7" spans="2:12" ht="15.75" x14ac:dyDescent="0.25">
      <c r="B7" s="2048" t="s">
        <v>2089</v>
      </c>
      <c r="C7" s="1412" t="s">
        <v>1537</v>
      </c>
      <c r="D7" s="1411" t="s">
        <v>1536</v>
      </c>
      <c r="E7" s="1410" t="s">
        <v>1535</v>
      </c>
      <c r="F7" s="1409" t="s">
        <v>1535</v>
      </c>
      <c r="G7" s="1408" t="s">
        <v>1535</v>
      </c>
      <c r="H7" s="1407" t="s">
        <v>1535</v>
      </c>
      <c r="I7" s="1407" t="s">
        <v>1534</v>
      </c>
      <c r="J7" s="1406" t="s">
        <v>1533</v>
      </c>
      <c r="K7" s="1405" t="s">
        <v>31</v>
      </c>
    </row>
    <row r="8" spans="2:12" ht="13.5" x14ac:dyDescent="0.2">
      <c r="B8" s="1404" t="s">
        <v>1532</v>
      </c>
      <c r="C8" s="1412" t="s">
        <v>1531</v>
      </c>
      <c r="D8" s="1411" t="s">
        <v>1530</v>
      </c>
      <c r="E8" s="1410" t="s">
        <v>1860</v>
      </c>
      <c r="F8" s="1409" t="s">
        <v>1958</v>
      </c>
      <c r="G8" s="1408" t="s">
        <v>1860</v>
      </c>
      <c r="H8" s="1407" t="s">
        <v>1958</v>
      </c>
      <c r="I8" s="1407" t="s">
        <v>1529</v>
      </c>
      <c r="J8" s="1406" t="s">
        <v>1528</v>
      </c>
      <c r="K8" s="1405"/>
    </row>
    <row r="9" spans="2:12" ht="11.85" customHeight="1" x14ac:dyDescent="0.2">
      <c r="B9" s="1404" t="s">
        <v>1527</v>
      </c>
      <c r="C9" s="1403" t="s">
        <v>1526</v>
      </c>
      <c r="D9" s="1402" t="s">
        <v>1525</v>
      </c>
      <c r="E9" s="1401" t="s">
        <v>1524</v>
      </c>
      <c r="F9" s="1400" t="s">
        <v>1523</v>
      </c>
      <c r="G9" s="1399" t="s">
        <v>1522</v>
      </c>
      <c r="H9" s="1398" t="s">
        <v>1521</v>
      </c>
      <c r="I9" s="1397" t="s">
        <v>1520</v>
      </c>
      <c r="J9" s="1397" t="s">
        <v>1519</v>
      </c>
      <c r="K9" s="1396" t="s">
        <v>1518</v>
      </c>
    </row>
    <row r="10" spans="2:12" ht="20.100000000000001" customHeight="1" x14ac:dyDescent="0.2">
      <c r="B10" s="1392"/>
      <c r="C10" s="1395"/>
      <c r="D10" s="1394"/>
      <c r="E10" s="1393"/>
      <c r="F10" s="1393"/>
      <c r="G10" s="1393"/>
      <c r="H10" s="1393"/>
      <c r="I10" s="1393"/>
      <c r="J10" s="1393"/>
      <c r="K10" s="1393"/>
    </row>
    <row r="11" spans="2:12" ht="20.100000000000001" customHeight="1" x14ac:dyDescent="0.2">
      <c r="B11" s="1392"/>
      <c r="C11" s="1391"/>
      <c r="D11" s="1390"/>
      <c r="E11" s="1389"/>
      <c r="F11" s="1389"/>
      <c r="G11" s="1389"/>
      <c r="H11" s="1389"/>
      <c r="I11" s="1389"/>
      <c r="J11" s="1389"/>
      <c r="K11" s="1389"/>
    </row>
    <row r="12" spans="2:12" ht="20.100000000000001" customHeight="1" x14ac:dyDescent="0.2">
      <c r="B12" s="1392"/>
      <c r="C12" s="1391"/>
      <c r="D12" s="1390"/>
      <c r="E12" s="1389"/>
      <c r="F12" s="1389"/>
      <c r="G12" s="1389"/>
      <c r="H12" s="1389"/>
      <c r="I12" s="1389"/>
      <c r="J12" s="1389"/>
      <c r="K12" s="1389"/>
    </row>
    <row r="13" spans="2:12" ht="20.100000000000001" customHeight="1" x14ac:dyDescent="0.2">
      <c r="B13" s="1392"/>
      <c r="C13" s="1391"/>
      <c r="D13" s="1390"/>
      <c r="E13" s="1389"/>
      <c r="F13" s="1389"/>
      <c r="G13" s="1389"/>
      <c r="H13" s="1389"/>
      <c r="I13" s="1389"/>
      <c r="J13" s="1389"/>
      <c r="K13" s="1389"/>
    </row>
    <row r="14" spans="2:12" ht="20.100000000000001" customHeight="1" x14ac:dyDescent="0.2">
      <c r="B14" s="1392" t="s">
        <v>1390</v>
      </c>
      <c r="C14" s="1391"/>
      <c r="D14" s="1390"/>
      <c r="E14" s="1389"/>
      <c r="F14" s="1389"/>
      <c r="G14" s="1389"/>
      <c r="H14" s="1389"/>
      <c r="I14" s="1389"/>
      <c r="J14" s="1389"/>
      <c r="K14" s="1389"/>
    </row>
    <row r="15" spans="2:12" ht="20.100000000000001" customHeight="1" x14ac:dyDescent="0.2">
      <c r="B15" s="1392"/>
      <c r="C15" s="1391"/>
      <c r="D15" s="1390"/>
      <c r="E15" s="1389"/>
      <c r="F15" s="1389"/>
      <c r="G15" s="1389"/>
      <c r="H15" s="1389"/>
      <c r="I15" s="1389"/>
      <c r="J15" s="1389"/>
      <c r="K15" s="1389"/>
    </row>
    <row r="16" spans="2:12" ht="20.100000000000001" customHeight="1" x14ac:dyDescent="0.2">
      <c r="B16" s="1392"/>
      <c r="C16" s="1391"/>
      <c r="D16" s="1390"/>
      <c r="E16" s="1389"/>
      <c r="F16" s="1389"/>
      <c r="G16" s="1389"/>
      <c r="H16" s="1389"/>
      <c r="I16" s="1389"/>
      <c r="J16" s="1389"/>
      <c r="K16" s="1389"/>
    </row>
    <row r="17" spans="2:12" ht="20.100000000000001" customHeight="1" x14ac:dyDescent="0.2">
      <c r="B17" s="1392"/>
      <c r="C17" s="1391"/>
      <c r="D17" s="1390"/>
      <c r="E17" s="1389"/>
      <c r="F17" s="1389"/>
      <c r="G17" s="1389"/>
      <c r="H17" s="1389"/>
      <c r="I17" s="1389"/>
      <c r="J17" s="1389"/>
      <c r="K17" s="1389"/>
    </row>
    <row r="18" spans="2:12" ht="20.100000000000001" customHeight="1" x14ac:dyDescent="0.2">
      <c r="B18" s="1392"/>
      <c r="C18" s="1391"/>
      <c r="D18" s="1390"/>
      <c r="E18" s="1389"/>
      <c r="F18" s="1389"/>
      <c r="G18" s="1389"/>
      <c r="H18" s="1389"/>
      <c r="I18" s="1389"/>
      <c r="J18" s="1389"/>
      <c r="K18" s="1389"/>
    </row>
    <row r="19" spans="2:12" ht="20.100000000000001" customHeight="1" x14ac:dyDescent="0.2">
      <c r="B19" s="1392"/>
      <c r="C19" s="1391"/>
      <c r="D19" s="1390"/>
      <c r="E19" s="1389"/>
      <c r="F19" s="1389"/>
      <c r="G19" s="1389"/>
      <c r="H19" s="1389"/>
      <c r="I19" s="1389"/>
      <c r="J19" s="1389"/>
      <c r="K19" s="1389"/>
    </row>
    <row r="20" spans="2:12" ht="20.100000000000001" customHeight="1" x14ac:dyDescent="0.2">
      <c r="B20" s="1392"/>
      <c r="C20" s="1391"/>
      <c r="D20" s="1390"/>
      <c r="E20" s="1389"/>
      <c r="F20" s="1389"/>
      <c r="G20" s="1389"/>
      <c r="H20" s="1389"/>
      <c r="I20" s="1389"/>
      <c r="J20" s="1389"/>
      <c r="K20" s="1389"/>
    </row>
    <row r="21" spans="2:12" ht="20.100000000000001" customHeight="1" x14ac:dyDescent="0.2">
      <c r="B21" s="1392"/>
      <c r="C21" s="1391"/>
      <c r="D21" s="1390"/>
      <c r="E21" s="1389"/>
      <c r="F21" s="1389"/>
      <c r="G21" s="1389"/>
      <c r="H21" s="1389"/>
      <c r="I21" s="1389"/>
      <c r="J21" s="1389"/>
      <c r="K21" s="1389"/>
    </row>
    <row r="22" spans="2:12" ht="20.100000000000001" customHeight="1" x14ac:dyDescent="0.2">
      <c r="B22" s="1392"/>
      <c r="C22" s="1391"/>
      <c r="D22" s="1390"/>
      <c r="E22" s="1389"/>
      <c r="F22" s="1389"/>
      <c r="G22" s="1389"/>
      <c r="H22" s="1389"/>
      <c r="I22" s="1389"/>
      <c r="J22" s="1389"/>
      <c r="K22" s="1389"/>
    </row>
    <row r="23" spans="2:12" ht="20.100000000000001" customHeight="1" x14ac:dyDescent="0.2">
      <c r="B23" s="1392"/>
      <c r="C23" s="1391"/>
      <c r="D23" s="1390"/>
      <c r="E23" s="1389"/>
      <c r="F23" s="1389"/>
      <c r="G23" s="1389"/>
      <c r="H23" s="1389"/>
      <c r="I23" s="1389"/>
      <c r="J23" s="1389"/>
      <c r="K23" s="1389"/>
    </row>
    <row r="24" spans="2:12" ht="20.100000000000001" customHeight="1" x14ac:dyDescent="0.2">
      <c r="B24" s="1392"/>
      <c r="C24" s="1391"/>
      <c r="D24" s="1390"/>
      <c r="E24" s="1389"/>
      <c r="F24" s="1389"/>
      <c r="G24" s="1389"/>
      <c r="H24" s="1389"/>
      <c r="I24" s="1389"/>
      <c r="J24" s="1389"/>
      <c r="K24" s="1389"/>
      <c r="L24" s="1385"/>
    </row>
    <row r="25" spans="2:12" x14ac:dyDescent="0.2">
      <c r="B25" s="1321"/>
      <c r="C25" s="1387"/>
      <c r="D25" s="1386"/>
      <c r="E25" s="1321"/>
      <c r="F25" s="1321"/>
      <c r="G25" s="1325"/>
      <c r="H25" s="1325"/>
      <c r="I25" s="1325"/>
      <c r="J25" s="1325"/>
      <c r="K25" s="1321"/>
      <c r="L25" s="1385"/>
    </row>
    <row r="26" spans="2:12" ht="13.5" customHeight="1" x14ac:dyDescent="0.2">
      <c r="B26" s="1388" t="s">
        <v>2079</v>
      </c>
      <c r="C26" s="1387"/>
      <c r="D26" s="1386"/>
      <c r="E26" s="1321"/>
      <c r="F26" s="1321"/>
      <c r="G26" s="1325"/>
      <c r="H26" s="1325"/>
      <c r="I26" s="1325"/>
      <c r="J26" s="1325"/>
      <c r="K26" s="1321"/>
      <c r="L26" s="1385"/>
    </row>
    <row r="27" spans="2:12" ht="8.25" customHeight="1" x14ac:dyDescent="0.2">
      <c r="B27" s="1388"/>
      <c r="C27" s="1387"/>
      <c r="D27" s="1386"/>
      <c r="E27" s="1321"/>
      <c r="F27" s="1321"/>
      <c r="G27" s="1325"/>
      <c r="H27" s="1325"/>
      <c r="I27" s="1325"/>
      <c r="J27" s="1325"/>
      <c r="K27" s="1321"/>
      <c r="L27" s="1385"/>
    </row>
    <row r="28" spans="2:12" x14ac:dyDescent="0.2">
      <c r="B28" s="2049" t="s">
        <v>2090</v>
      </c>
      <c r="C28" s="2050"/>
      <c r="D28" s="2051"/>
      <c r="E28" s="2052"/>
      <c r="F28" s="2052"/>
      <c r="G28" s="1368"/>
      <c r="H28" s="1368"/>
    </row>
    <row r="29" spans="2:12" x14ac:dyDescent="0.2">
      <c r="B29" s="2053"/>
      <c r="C29" s="2054"/>
      <c r="D29" s="2055"/>
      <c r="E29" s="2056"/>
      <c r="F29" s="2056"/>
      <c r="G29" s="1368"/>
      <c r="H29" s="1368"/>
    </row>
    <row r="30" spans="2:12" ht="13.5" customHeight="1" x14ac:dyDescent="0.2">
      <c r="B30" s="1358" t="s">
        <v>1517</v>
      </c>
      <c r="G30" s="1368"/>
      <c r="H30" s="1368"/>
    </row>
    <row r="31" spans="2:12" ht="9.6" customHeight="1" x14ac:dyDescent="0.2">
      <c r="B31" s="1384"/>
      <c r="C31" s="1383"/>
      <c r="D31" s="1382"/>
      <c r="E31" s="1347"/>
      <c r="F31" s="1347"/>
      <c r="G31" s="1368"/>
      <c r="H31" s="1368"/>
    </row>
    <row r="32" spans="2:12" ht="11.1" customHeight="1" x14ac:dyDescent="0.2">
      <c r="B32" s="1379" t="s">
        <v>1516</v>
      </c>
      <c r="C32" s="1381"/>
      <c r="D32" s="1381"/>
      <c r="E32" s="1381"/>
      <c r="F32" s="1381"/>
      <c r="G32" s="1381"/>
      <c r="H32" s="1378"/>
      <c r="I32" s="1378"/>
      <c r="J32" s="1378"/>
      <c r="K32" s="1378"/>
    </row>
    <row r="33" spans="2:11" ht="11.1" customHeight="1" x14ac:dyDescent="0.2">
      <c r="B33" s="1380" t="s">
        <v>1515</v>
      </c>
      <c r="C33" s="1378"/>
      <c r="D33" s="1378"/>
      <c r="E33" s="1378"/>
      <c r="F33" s="1378"/>
      <c r="G33" s="1378"/>
      <c r="H33" s="1378"/>
      <c r="I33" s="1378"/>
      <c r="J33" s="1378"/>
      <c r="K33" s="1378"/>
    </row>
    <row r="34" spans="2:11" ht="11.1" customHeight="1" x14ac:dyDescent="0.2">
      <c r="B34" s="1379" t="s">
        <v>1514</v>
      </c>
      <c r="C34" s="1378"/>
      <c r="D34" s="1378"/>
      <c r="E34" s="1378"/>
      <c r="F34" s="1378"/>
      <c r="G34" s="1378"/>
      <c r="H34" s="1378"/>
      <c r="I34" s="1378"/>
      <c r="J34" s="1378"/>
      <c r="K34" s="1378"/>
    </row>
    <row r="35" spans="2:11" ht="11.1" customHeight="1" x14ac:dyDescent="0.2">
      <c r="B35" s="1373" t="s">
        <v>1513</v>
      </c>
      <c r="C35" s="1376"/>
      <c r="D35" s="1375"/>
      <c r="E35" s="1373"/>
      <c r="F35" s="1373"/>
      <c r="G35" s="1373"/>
      <c r="H35" s="1373"/>
      <c r="I35" s="1374"/>
      <c r="J35" s="1374"/>
      <c r="K35" s="1373"/>
    </row>
    <row r="36" spans="2:11" ht="14.25" customHeight="1" x14ac:dyDescent="0.2">
      <c r="B36" s="1377" t="s">
        <v>2080</v>
      </c>
      <c r="C36" s="1376"/>
      <c r="D36" s="1375"/>
      <c r="E36" s="1373"/>
      <c r="F36" s="1373"/>
      <c r="G36" s="1373"/>
      <c r="H36" s="1373"/>
      <c r="I36" s="1374"/>
      <c r="J36" s="1374"/>
      <c r="K36" s="1373"/>
    </row>
    <row r="37" spans="2:11" ht="13.5" x14ac:dyDescent="0.2">
      <c r="B37" s="1984" t="s">
        <v>2022</v>
      </c>
      <c r="C37" s="1376"/>
      <c r="D37" s="1375"/>
      <c r="E37" s="1373"/>
      <c r="F37" s="1373"/>
      <c r="G37" s="1373"/>
      <c r="H37" s="1373"/>
      <c r="I37" s="1374"/>
      <c r="J37" s="1374"/>
      <c r="K37" s="1373"/>
    </row>
    <row r="38" spans="2:11" ht="11.1" customHeight="1" x14ac:dyDescent="0.2">
      <c r="B38" s="1373" t="s">
        <v>2023</v>
      </c>
      <c r="G38" s="1368"/>
      <c r="H38" s="1368"/>
    </row>
    <row r="39" spans="2:11" ht="11.1" customHeight="1" x14ac:dyDescent="0.2">
      <c r="B39" s="1373" t="s">
        <v>1512</v>
      </c>
      <c r="G39" s="1368"/>
      <c r="H39" s="1368"/>
    </row>
    <row r="40" spans="2:11" ht="11.1" customHeight="1" x14ac:dyDescent="0.2">
      <c r="B40" s="1373" t="s">
        <v>1511</v>
      </c>
      <c r="G40" s="1368"/>
      <c r="H40" s="1368"/>
    </row>
    <row r="41" spans="2:11" ht="13.5" customHeight="1" x14ac:dyDescent="0.2">
      <c r="K41" s="1372"/>
    </row>
    <row r="42" spans="2:11" ht="13.5" customHeight="1" x14ac:dyDescent="0.2">
      <c r="K42" s="1372"/>
    </row>
    <row r="43" spans="2:11" ht="13.5" customHeight="1" x14ac:dyDescent="0.2">
      <c r="K43" s="1372"/>
    </row>
    <row r="44" spans="2:11" ht="13.5" customHeight="1" x14ac:dyDescent="0.2">
      <c r="G44" s="1368"/>
      <c r="H44" s="1368"/>
    </row>
    <row r="45" spans="2:11" ht="13.5" customHeight="1" x14ac:dyDescent="0.2">
      <c r="G45" s="1368"/>
      <c r="H45" s="1368"/>
    </row>
    <row r="46" spans="2:11" ht="13.5" customHeight="1" x14ac:dyDescent="0.2">
      <c r="G46" s="1368"/>
      <c r="H46" s="1368"/>
    </row>
    <row r="47" spans="2:11" ht="13.5" customHeight="1" x14ac:dyDescent="0.2">
      <c r="G47" s="1368"/>
      <c r="H47" s="1368"/>
    </row>
    <row r="48" spans="2:11" ht="13.5" customHeight="1" x14ac:dyDescent="0.2">
      <c r="G48" s="1368"/>
      <c r="H48" s="1368"/>
    </row>
    <row r="49" spans="7:8" ht="13.5" customHeight="1" x14ac:dyDescent="0.2">
      <c r="G49" s="1368"/>
      <c r="H49" s="1368"/>
    </row>
    <row r="50" spans="7:8" ht="13.5" customHeight="1" x14ac:dyDescent="0.2">
      <c r="G50" s="1368"/>
      <c r="H50" s="1368"/>
    </row>
    <row r="51" spans="7:8" ht="13.5" customHeight="1" x14ac:dyDescent="0.2"/>
    <row r="52" spans="7:8" ht="13.5" customHeight="1" x14ac:dyDescent="0.2"/>
    <row r="53" spans="7:8" ht="13.5" customHeight="1" x14ac:dyDescent="0.2"/>
    <row r="54" spans="7:8" ht="25.5" customHeight="1" x14ac:dyDescent="0.2"/>
    <row r="55" spans="7:8" ht="25.5" customHeight="1" x14ac:dyDescent="0.2"/>
    <row r="56" spans="7:8" ht="25.5" customHeight="1" x14ac:dyDescent="0.2"/>
    <row r="57" spans="7:8" ht="25.5" customHeight="1" x14ac:dyDescent="0.2"/>
    <row r="58" spans="7:8" ht="25.5" customHeight="1" x14ac:dyDescent="0.2"/>
    <row r="59" spans="7:8" ht="25.5" customHeight="1" x14ac:dyDescent="0.2"/>
    <row r="60" spans="7:8" ht="25.5" customHeight="1" x14ac:dyDescent="0.2"/>
    <row r="61" spans="7:8" ht="25.5" customHeight="1" x14ac:dyDescent="0.2"/>
    <row r="62" spans="7:8" ht="25.5" customHeight="1" x14ac:dyDescent="0.2"/>
    <row r="63" spans="7:8" ht="25.5" customHeight="1" x14ac:dyDescent="0.2"/>
    <row r="64" spans="7:8" ht="25.5" customHeight="1" x14ac:dyDescent="0.2"/>
    <row r="65" ht="25.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4.7" customHeight="1" x14ac:dyDescent="0.2"/>
    <row r="104" ht="12.2"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4.7" customHeight="1" x14ac:dyDescent="0.2"/>
    <row r="144" ht="12.2" customHeight="1" x14ac:dyDescent="0.2"/>
  </sheetData>
  <mergeCells count="4">
    <mergeCell ref="B1:K1"/>
    <mergeCell ref="B2:K2"/>
    <mergeCell ref="B3:K3"/>
    <mergeCell ref="B4:K4"/>
  </mergeCells>
  <pageMargins left="0.34" right="0.15" top="0.5" bottom="0.5" header="0.25" footer="0.25"/>
  <pageSetup scale="83" firstPageNumber="38" orientation="landscape" useFirstPageNumber="1" r:id="rId1"/>
  <headerFooter alignWithMargins="0">
    <oddHeader>&amp;L&amp;8Page 40&amp;R&amp;8Page 40</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G47"/>
  <sheetViews>
    <sheetView showGridLines="0" zoomScale="110" zoomScaleNormal="110" workbookViewId="0">
      <selection activeCell="B10" sqref="B10"/>
    </sheetView>
  </sheetViews>
  <sheetFormatPr defaultColWidth="8" defaultRowHeight="12.75" x14ac:dyDescent="0.2"/>
  <cols>
    <col min="1" max="1" width="1.42578125" style="1368" customWidth="1"/>
    <col min="2" max="2" width="53.28515625" style="1368" customWidth="1"/>
    <col min="3" max="3" width="14" style="1369" customWidth="1"/>
    <col min="4" max="4" width="22.28515625" style="1369" customWidth="1"/>
    <col min="5" max="5" width="7.5703125" style="1368" customWidth="1"/>
    <col min="6" max="6" width="2.7109375" style="1368" customWidth="1"/>
    <col min="7" max="7" width="3.28515625" style="1368" customWidth="1"/>
    <col min="8" max="16384" width="8" style="1368"/>
  </cols>
  <sheetData>
    <row r="1" spans="1:7" ht="13.5" customHeight="1" x14ac:dyDescent="0.25">
      <c r="A1" s="2494" t="str">
        <f>'Single Audit Cover'!A7</f>
        <v>LaGrange Highlands SD 106</v>
      </c>
      <c r="B1" s="2495"/>
      <c r="C1" s="2495"/>
      <c r="D1" s="2495"/>
      <c r="E1" s="1435"/>
    </row>
    <row r="2" spans="1:7" ht="13.5" customHeight="1" x14ac:dyDescent="0.2">
      <c r="A2" s="2496">
        <f>'Single Audit Cover'!E7</f>
        <v>6016106002</v>
      </c>
      <c r="B2" s="2497"/>
      <c r="C2" s="2497"/>
      <c r="D2" s="2497"/>
      <c r="E2" s="1424"/>
    </row>
    <row r="3" spans="1:7" ht="15.75" customHeight="1" x14ac:dyDescent="0.25">
      <c r="A3" s="2498" t="s">
        <v>1545</v>
      </c>
      <c r="B3" s="2499"/>
      <c r="C3" s="2499"/>
      <c r="D3" s="2499"/>
      <c r="E3" s="1434"/>
    </row>
    <row r="4" spans="1:7" ht="13.5" customHeight="1" x14ac:dyDescent="0.25">
      <c r="A4" s="2500" t="str">
        <f>'[1]Single Audit Cover'!A4</f>
        <v>Year Ending June 30, 2016</v>
      </c>
      <c r="B4" s="2501"/>
      <c r="C4" s="2501"/>
      <c r="D4" s="2501"/>
      <c r="E4" s="1434"/>
    </row>
    <row r="5" spans="1:7" ht="8.25" customHeight="1" x14ac:dyDescent="0.2">
      <c r="C5" s="1368"/>
      <c r="D5" s="1368"/>
    </row>
    <row r="6" spans="1:7" ht="13.5" customHeight="1" x14ac:dyDescent="0.2">
      <c r="A6" s="1358" t="s">
        <v>1915</v>
      </c>
      <c r="C6" s="1368"/>
      <c r="D6" s="1368"/>
    </row>
    <row r="7" spans="1:7" ht="60.95" customHeight="1" x14ac:dyDescent="0.2">
      <c r="A7" s="2502" t="s">
        <v>2024</v>
      </c>
      <c r="B7" s="2503"/>
      <c r="C7" s="2503"/>
      <c r="D7" s="2503"/>
      <c r="E7" s="1433"/>
    </row>
    <row r="8" spans="1:7" ht="12" customHeight="1" x14ac:dyDescent="0.2">
      <c r="A8" s="1358"/>
      <c r="B8" s="2046"/>
      <c r="C8" s="2046"/>
      <c r="D8" s="2046"/>
      <c r="E8" s="1433"/>
    </row>
    <row r="9" spans="1:7" ht="21.75" customHeight="1" x14ac:dyDescent="0.2">
      <c r="A9" s="2053" t="s">
        <v>2073</v>
      </c>
      <c r="B9" s="2057"/>
      <c r="C9" s="2057"/>
      <c r="D9" s="2057"/>
      <c r="E9" s="2058"/>
      <c r="F9" s="2056"/>
      <c r="G9" s="2056"/>
    </row>
    <row r="10" spans="1:7" ht="15" customHeight="1" x14ac:dyDescent="0.2">
      <c r="A10" s="2059" t="s">
        <v>2074</v>
      </c>
      <c r="B10" s="2060"/>
      <c r="C10" s="2061"/>
      <c r="D10" s="2062" t="s">
        <v>2075</v>
      </c>
      <c r="E10" s="2061"/>
      <c r="F10" s="2062" t="s">
        <v>106</v>
      </c>
      <c r="G10" s="2056"/>
    </row>
    <row r="11" spans="1:7" ht="22.5" customHeight="1" x14ac:dyDescent="0.2">
      <c r="A11" s="1358" t="s">
        <v>2076</v>
      </c>
      <c r="C11" s="1354"/>
      <c r="D11" s="1354"/>
    </row>
    <row r="12" spans="1:7" x14ac:dyDescent="0.2">
      <c r="A12" s="2502" t="s">
        <v>1916</v>
      </c>
      <c r="B12" s="2503"/>
      <c r="C12" s="2503"/>
      <c r="D12" s="2503"/>
    </row>
    <row r="13" spans="1:7" ht="9.75" customHeight="1" x14ac:dyDescent="0.2">
      <c r="C13" s="1354"/>
      <c r="D13" s="1354"/>
    </row>
    <row r="14" spans="1:7" ht="13.5" customHeight="1" x14ac:dyDescent="0.2">
      <c r="C14" s="1798" t="s">
        <v>1544</v>
      </c>
      <c r="D14" s="1798" t="s">
        <v>1543</v>
      </c>
      <c r="E14" s="1430"/>
    </row>
    <row r="15" spans="1:7" ht="13.5" customHeight="1" x14ac:dyDescent="0.2">
      <c r="A15" s="1388"/>
      <c r="B15" s="1358" t="s">
        <v>1542</v>
      </c>
      <c r="C15" s="1798" t="s">
        <v>1541</v>
      </c>
      <c r="D15" s="1309" t="s">
        <v>1540</v>
      </c>
      <c r="E15" s="1430"/>
    </row>
    <row r="16" spans="1:7" ht="20.45" customHeight="1" x14ac:dyDescent="0.2">
      <c r="A16" s="1799"/>
      <c r="B16" s="1429"/>
      <c r="C16" s="2047"/>
      <c r="D16" s="2491"/>
      <c r="E16" s="2491"/>
      <c r="F16" s="2491"/>
    </row>
    <row r="17" spans="1:6" ht="20.65" customHeight="1" x14ac:dyDescent="0.2">
      <c r="A17" s="1799"/>
      <c r="B17" s="1429"/>
      <c r="C17" s="2047"/>
      <c r="D17" s="2491"/>
      <c r="E17" s="2491"/>
      <c r="F17" s="2491"/>
    </row>
    <row r="18" spans="1:6" ht="20.65" customHeight="1" x14ac:dyDescent="0.2">
      <c r="A18" s="1799"/>
      <c r="B18" s="1429"/>
      <c r="C18" s="2047"/>
      <c r="D18" s="2491"/>
      <c r="E18" s="2491"/>
      <c r="F18" s="2491"/>
    </row>
    <row r="19" spans="1:6" ht="20.65" customHeight="1" x14ac:dyDescent="0.2">
      <c r="A19" s="1799"/>
      <c r="B19" s="1429"/>
      <c r="C19" s="2047"/>
      <c r="D19" s="2491"/>
      <c r="E19" s="2491"/>
      <c r="F19" s="2491"/>
    </row>
    <row r="20" spans="1:6" ht="20.65" customHeight="1" x14ac:dyDescent="0.2">
      <c r="A20" s="1799"/>
      <c r="B20" s="1429"/>
      <c r="C20" s="2047"/>
      <c r="D20" s="2491"/>
      <c r="E20" s="2491"/>
      <c r="F20" s="2491"/>
    </row>
    <row r="21" spans="1:6" ht="20.65" customHeight="1" x14ac:dyDescent="0.2">
      <c r="A21" s="1799"/>
      <c r="B21" s="1429"/>
      <c r="C21" s="2047"/>
      <c r="D21" s="2491"/>
      <c r="E21" s="2491"/>
      <c r="F21" s="2491"/>
    </row>
    <row r="22" spans="1:6" ht="20.65" customHeight="1" x14ac:dyDescent="0.2">
      <c r="A22" s="1799"/>
      <c r="B22" s="1429"/>
      <c r="C22" s="2047"/>
      <c r="D22" s="2491"/>
      <c r="E22" s="2491"/>
      <c r="F22" s="2491"/>
    </row>
    <row r="23" spans="1:6" ht="20.65" customHeight="1" x14ac:dyDescent="0.2">
      <c r="A23" s="1799"/>
      <c r="B23" s="1429"/>
      <c r="C23" s="2047"/>
      <c r="D23" s="2491"/>
      <c r="E23" s="2491"/>
      <c r="F23" s="2491"/>
    </row>
    <row r="24" spans="1:6" ht="20.65" customHeight="1" x14ac:dyDescent="0.2">
      <c r="A24" s="1799"/>
      <c r="B24" s="1429"/>
      <c r="C24" s="2047"/>
      <c r="D24" s="2491"/>
      <c r="E24" s="2491"/>
      <c r="F24" s="2491"/>
    </row>
    <row r="25" spans="1:6" ht="20.65" customHeight="1" x14ac:dyDescent="0.2">
      <c r="A25" s="1799"/>
      <c r="B25" s="1429"/>
      <c r="C25" s="2047"/>
      <c r="D25" s="2491"/>
      <c r="E25" s="2491"/>
      <c r="F25" s="2491"/>
    </row>
    <row r="26" spans="1:6" ht="20.65" customHeight="1" x14ac:dyDescent="0.2">
      <c r="A26" s="1799"/>
      <c r="B26" s="1429"/>
      <c r="C26" s="2047"/>
      <c r="D26" s="2491"/>
      <c r="E26" s="2491"/>
      <c r="F26" s="2491"/>
    </row>
    <row r="27" spans="1:6" ht="20.65" customHeight="1" x14ac:dyDescent="0.2">
      <c r="A27" s="1799"/>
      <c r="B27" s="1429"/>
      <c r="C27" s="2047"/>
      <c r="D27" s="2491"/>
      <c r="E27" s="2491"/>
      <c r="F27" s="2491"/>
    </row>
    <row r="28" spans="1:6" ht="20.65" customHeight="1" x14ac:dyDescent="0.2">
      <c r="A28" s="1799"/>
      <c r="B28" s="1429"/>
      <c r="C28" s="2047"/>
      <c r="D28" s="2491"/>
      <c r="E28" s="2491"/>
      <c r="F28" s="2491"/>
    </row>
    <row r="29" spans="1:6" ht="10.5" customHeight="1" x14ac:dyDescent="0.2">
      <c r="A29" s="1534"/>
      <c r="B29" s="1731"/>
      <c r="C29" s="1732"/>
      <c r="D29" s="1733"/>
      <c r="E29" s="1428"/>
    </row>
    <row r="30" spans="1:6" ht="12" customHeight="1" x14ac:dyDescent="0.2">
      <c r="A30" s="1800" t="s">
        <v>2077</v>
      </c>
      <c r="B30" s="1731"/>
      <c r="C30" s="1732"/>
      <c r="D30" s="1733"/>
      <c r="E30" s="1428"/>
    </row>
    <row r="31" spans="1:6" ht="21.75" customHeight="1" x14ac:dyDescent="0.2">
      <c r="A31" s="2492" t="s">
        <v>1917</v>
      </c>
      <c r="B31" s="2492"/>
      <c r="C31" s="2492"/>
      <c r="D31" s="2492"/>
      <c r="E31" s="1428"/>
    </row>
    <row r="32" spans="1:6" ht="13.5" customHeight="1" x14ac:dyDescent="0.2">
      <c r="A32" s="1534" t="s">
        <v>1816</v>
      </c>
      <c r="B32" s="1731"/>
      <c r="C32" s="1734"/>
      <c r="D32" s="1733"/>
      <c r="E32" s="1428"/>
    </row>
    <row r="33" spans="1:5" ht="13.5" customHeight="1" x14ac:dyDescent="0.2">
      <c r="A33" s="1534" t="s">
        <v>1817</v>
      </c>
      <c r="B33" s="1731"/>
      <c r="C33" s="1735"/>
      <c r="D33" s="1733"/>
      <c r="E33" s="1428"/>
    </row>
    <row r="34" spans="1:5" ht="13.5" customHeight="1" x14ac:dyDescent="0.2">
      <c r="A34" s="1800" t="s">
        <v>2078</v>
      </c>
      <c r="B34" s="1731"/>
      <c r="C34" s="1732"/>
      <c r="D34" s="1733"/>
      <c r="E34" s="1428"/>
    </row>
    <row r="35" spans="1:5" ht="14.25" customHeight="1" x14ac:dyDescent="0.2">
      <c r="A35" s="1534" t="s">
        <v>1914</v>
      </c>
      <c r="B35" s="1731"/>
      <c r="C35" s="1736"/>
      <c r="D35" s="1733"/>
      <c r="E35" s="1428"/>
    </row>
    <row r="36" spans="1:5" ht="14.25" customHeight="1" x14ac:dyDescent="0.2">
      <c r="A36" s="1534"/>
      <c r="B36" s="1731" t="s">
        <v>1818</v>
      </c>
      <c r="C36" s="1737"/>
      <c r="D36" s="1733"/>
      <c r="E36" s="1428"/>
    </row>
    <row r="37" spans="1:5" ht="14.25" customHeight="1" x14ac:dyDescent="0.2">
      <c r="A37" s="1534"/>
      <c r="B37" s="1731" t="s">
        <v>1819</v>
      </c>
      <c r="C37" s="1737"/>
      <c r="D37" s="1733"/>
      <c r="E37" s="1428"/>
    </row>
    <row r="38" spans="1:5" ht="14.25" customHeight="1" x14ac:dyDescent="0.2">
      <c r="A38" s="1534"/>
      <c r="B38" s="1731" t="s">
        <v>1820</v>
      </c>
      <c r="C38" s="1737"/>
      <c r="D38" s="1733"/>
      <c r="E38" s="1428"/>
    </row>
    <row r="39" spans="1:5" ht="14.25" customHeight="1" x14ac:dyDescent="0.2">
      <c r="A39" s="1534"/>
      <c r="B39" s="1731" t="s">
        <v>1821</v>
      </c>
      <c r="C39" s="1737"/>
      <c r="D39" s="1733"/>
      <c r="E39" s="1428"/>
    </row>
    <row r="40" spans="1:5" ht="14.25" customHeight="1" x14ac:dyDescent="0.2">
      <c r="A40" s="1534" t="s">
        <v>1822</v>
      </c>
      <c r="B40" s="1731"/>
      <c r="C40" s="1737"/>
      <c r="D40" s="1733"/>
      <c r="E40" s="1428"/>
    </row>
    <row r="41" spans="1:5" ht="14.25" customHeight="1" x14ac:dyDescent="0.2">
      <c r="A41" s="1534" t="s">
        <v>1823</v>
      </c>
      <c r="B41" s="1731"/>
      <c r="C41" s="1738"/>
      <c r="D41" s="1733"/>
      <c r="E41" s="1428"/>
    </row>
    <row r="42" spans="1:5" ht="14.25" customHeight="1" x14ac:dyDescent="0.2">
      <c r="A42" s="1534"/>
      <c r="B42" s="1731"/>
      <c r="C42" s="1736" t="s">
        <v>1824</v>
      </c>
      <c r="D42" s="1733"/>
      <c r="E42" s="1428"/>
    </row>
    <row r="43" spans="1:5" ht="13.5" customHeight="1" x14ac:dyDescent="0.2">
      <c r="B43" s="1427"/>
      <c r="C43" s="1426"/>
      <c r="D43" s="1426"/>
    </row>
    <row r="44" spans="1:5" ht="13.5" thickBot="1" x14ac:dyDescent="0.25">
      <c r="A44" s="1739" t="s">
        <v>1825</v>
      </c>
      <c r="C44" s="1368"/>
      <c r="D44" s="1368"/>
    </row>
    <row r="45" spans="1:5" s="1373" customFormat="1" ht="27" customHeight="1" x14ac:dyDescent="0.2">
      <c r="A45" s="1425">
        <v>5</v>
      </c>
      <c r="B45" s="2493" t="s">
        <v>2025</v>
      </c>
      <c r="C45" s="2493"/>
      <c r="D45" s="2493"/>
      <c r="E45" s="1424"/>
    </row>
    <row r="46" spans="1:5" s="1373" customFormat="1" ht="33.75" customHeight="1" x14ac:dyDescent="0.2">
      <c r="A46" s="1423">
        <v>6</v>
      </c>
      <c r="B46" s="2490" t="s">
        <v>2081</v>
      </c>
      <c r="C46" s="2490"/>
      <c r="D46" s="2490"/>
    </row>
    <row r="47" spans="1:5" ht="45.75" customHeight="1" x14ac:dyDescent="0.2">
      <c r="A47" s="1423">
        <v>7</v>
      </c>
      <c r="B47" s="2490" t="s">
        <v>2082</v>
      </c>
      <c r="C47" s="2490"/>
      <c r="D47" s="2490"/>
    </row>
  </sheetData>
  <mergeCells count="23">
    <mergeCell ref="B46:D46"/>
    <mergeCell ref="A1:D1"/>
    <mergeCell ref="A2:D2"/>
    <mergeCell ref="A3:D3"/>
    <mergeCell ref="A4:D4"/>
    <mergeCell ref="A7:D7"/>
    <mergeCell ref="A12:D12"/>
    <mergeCell ref="B47:D47"/>
    <mergeCell ref="D16:F16"/>
    <mergeCell ref="D17:F17"/>
    <mergeCell ref="D18:F18"/>
    <mergeCell ref="D19:F19"/>
    <mergeCell ref="D20:F20"/>
    <mergeCell ref="D21:F21"/>
    <mergeCell ref="D22:F22"/>
    <mergeCell ref="D23:F23"/>
    <mergeCell ref="D24:F24"/>
    <mergeCell ref="D25:F25"/>
    <mergeCell ref="D26:F26"/>
    <mergeCell ref="D27:F27"/>
    <mergeCell ref="D28:F28"/>
    <mergeCell ref="A31:D31"/>
    <mergeCell ref="B45:D45"/>
  </mergeCells>
  <pageMargins left="0.4" right="0.27" top="0.43" bottom="0" header="0.26" footer="0.5"/>
  <pageSetup firstPageNumber="39" orientation="portrait" useFirstPageNumber="1" r:id="rId1"/>
  <headerFooter alignWithMargins="0">
    <oddHeader>&amp;L&amp;8Page 41&amp;R&amp;8Page 41</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J54"/>
  <sheetViews>
    <sheetView showGridLines="0" zoomScale="110" zoomScaleNormal="110" workbookViewId="0">
      <selection activeCell="B34" sqref="B34"/>
    </sheetView>
  </sheetViews>
  <sheetFormatPr defaultColWidth="9.140625" defaultRowHeight="12.75" x14ac:dyDescent="0.2"/>
  <cols>
    <col min="1" max="1" width="1.42578125" style="1373" customWidth="1"/>
    <col min="2" max="2" width="24.42578125" style="1371" customWidth="1"/>
    <col min="3" max="3" width="29.5703125" style="1368" customWidth="1"/>
    <col min="4" max="4" width="9.28515625" style="1368" customWidth="1"/>
    <col min="5" max="5" width="5.28515625" style="1369" customWidth="1"/>
    <col min="6" max="8" width="5.28515625" style="1368" customWidth="1"/>
    <col min="9" max="9" width="14.42578125" style="1368" customWidth="1"/>
    <col min="10" max="10" width="1.42578125" style="1368" customWidth="1"/>
    <col min="11" max="11" width="5.140625" style="1368" customWidth="1"/>
    <col min="12" max="12" width="4.5703125" style="1368" customWidth="1"/>
    <col min="13" max="16384" width="9.140625" style="1368"/>
  </cols>
  <sheetData>
    <row r="1" spans="2:10" s="1368" customFormat="1" ht="12.75" customHeight="1" x14ac:dyDescent="0.2">
      <c r="B1" s="2510" t="str">
        <f>'Single Audit Cover'!A7</f>
        <v>LaGrange Highlands SD 106</v>
      </c>
      <c r="C1" s="2511"/>
      <c r="D1" s="2511"/>
      <c r="E1" s="2511"/>
      <c r="F1" s="2511"/>
      <c r="G1" s="2511"/>
      <c r="H1" s="2511"/>
      <c r="I1" s="2511"/>
      <c r="J1" s="1474"/>
    </row>
    <row r="2" spans="2:10" s="1368" customFormat="1" ht="12.75" customHeight="1" x14ac:dyDescent="0.2">
      <c r="B2" s="2512">
        <f>'Single Audit Cover'!E7</f>
        <v>6016106002</v>
      </c>
      <c r="C2" s="2513"/>
      <c r="D2" s="2513"/>
      <c r="E2" s="2513"/>
      <c r="F2" s="2513"/>
      <c r="G2" s="2513"/>
      <c r="H2" s="2513"/>
      <c r="I2" s="2513"/>
      <c r="J2" s="1474"/>
    </row>
    <row r="3" spans="2:10" s="1368" customFormat="1" ht="12.75" customHeight="1" x14ac:dyDescent="0.2">
      <c r="B3" s="2514" t="s">
        <v>1567</v>
      </c>
      <c r="C3" s="2501"/>
      <c r="D3" s="2501"/>
      <c r="E3" s="2501"/>
      <c r="F3" s="2501"/>
      <c r="G3" s="2501"/>
      <c r="H3" s="2501"/>
      <c r="I3" s="2501"/>
      <c r="J3" s="1473"/>
    </row>
    <row r="4" spans="2:10" s="1368" customFormat="1" ht="12.75" customHeight="1" x14ac:dyDescent="0.2">
      <c r="B4" s="2514" t="str">
        <f>'[1]Single Audit Cover'!A4</f>
        <v>Year Ending June 30, 2016</v>
      </c>
      <c r="C4" s="2501"/>
      <c r="D4" s="2501"/>
      <c r="E4" s="2501"/>
      <c r="F4" s="2501"/>
      <c r="G4" s="2501"/>
      <c r="H4" s="2501"/>
      <c r="I4" s="2501"/>
    </row>
    <row r="5" spans="2:10" s="1368" customFormat="1" ht="6.2" customHeight="1" x14ac:dyDescent="0.2">
      <c r="B5" s="1472" t="s">
        <v>1390</v>
      </c>
      <c r="C5" s="1426"/>
      <c r="D5" s="1426"/>
      <c r="E5" s="1458"/>
      <c r="F5" s="1427"/>
      <c r="G5" s="1427"/>
      <c r="H5" s="1427"/>
      <c r="I5" s="1427"/>
    </row>
    <row r="6" spans="2:10" s="1368" customFormat="1" ht="6.2" customHeight="1" x14ac:dyDescent="0.2">
      <c r="B6" s="1471"/>
      <c r="C6" s="1469"/>
      <c r="D6" s="1469"/>
      <c r="E6" s="1470"/>
      <c r="F6" s="1469"/>
      <c r="G6" s="1469"/>
      <c r="H6" s="1469"/>
      <c r="I6" s="1469"/>
    </row>
    <row r="7" spans="2:10" s="1368" customFormat="1" ht="13.5" customHeight="1" x14ac:dyDescent="0.2">
      <c r="B7" s="2514" t="s">
        <v>1566</v>
      </c>
      <c r="C7" s="2501"/>
      <c r="D7" s="2501"/>
      <c r="E7" s="2501"/>
      <c r="F7" s="2501"/>
      <c r="G7" s="2501"/>
      <c r="H7" s="2501"/>
      <c r="I7" s="2501"/>
    </row>
    <row r="8" spans="2:10" s="1368" customFormat="1" ht="6.2" customHeight="1" x14ac:dyDescent="0.2">
      <c r="B8" s="1468" t="s">
        <v>1390</v>
      </c>
      <c r="C8" s="1466"/>
      <c r="D8" s="1466"/>
      <c r="E8" s="1467"/>
      <c r="F8" s="1466"/>
      <c r="G8" s="1466"/>
      <c r="H8" s="1466"/>
      <c r="I8" s="1466"/>
    </row>
    <row r="9" spans="2:10" s="1368" customFormat="1" ht="12.75" customHeight="1" x14ac:dyDescent="0.2">
      <c r="B9" s="1465"/>
      <c r="C9" s="1427"/>
      <c r="D9" s="1427"/>
      <c r="E9" s="1458"/>
      <c r="F9" s="1427"/>
      <c r="G9" s="1427"/>
      <c r="H9" s="1427"/>
      <c r="I9" s="1427"/>
    </row>
    <row r="10" spans="2:10" s="1368" customFormat="1" ht="12.75" customHeight="1" x14ac:dyDescent="0.2">
      <c r="B10" s="1462" t="s">
        <v>1565</v>
      </c>
      <c r="C10" s="1460"/>
      <c r="D10" s="1460"/>
      <c r="E10" s="1369"/>
    </row>
    <row r="11" spans="2:10" s="1368" customFormat="1" ht="13.5" customHeight="1" x14ac:dyDescent="0.2">
      <c r="B11" s="1387" t="s">
        <v>1564</v>
      </c>
      <c r="C11" s="2509"/>
      <c r="D11" s="2509"/>
      <c r="E11" s="1464"/>
      <c r="F11" s="1464"/>
      <c r="G11" s="1464"/>
    </row>
    <row r="12" spans="2:10" s="1368" customFormat="1" ht="11.45" customHeight="1" x14ac:dyDescent="0.2">
      <c r="B12" s="1371"/>
      <c r="C12" s="1454" t="s">
        <v>1826</v>
      </c>
      <c r="D12" s="1453"/>
      <c r="E12" s="1369"/>
    </row>
    <row r="13" spans="2:10" s="1368" customFormat="1" ht="12.75" customHeight="1" x14ac:dyDescent="0.2">
      <c r="B13" s="1463"/>
      <c r="C13" s="1432"/>
      <c r="D13" s="1432"/>
      <c r="E13" s="1369"/>
    </row>
    <row r="14" spans="2:10" s="1368" customFormat="1" ht="12.75" customHeight="1" x14ac:dyDescent="0.2">
      <c r="B14" s="1376" t="s">
        <v>1563</v>
      </c>
      <c r="C14" s="1388"/>
      <c r="E14" s="1369"/>
    </row>
    <row r="15" spans="2:10" s="1368" customFormat="1" ht="13.5" customHeight="1" x14ac:dyDescent="0.2">
      <c r="B15" s="1457" t="s">
        <v>1560</v>
      </c>
      <c r="C15" s="1456"/>
      <c r="D15" s="1459"/>
      <c r="E15" s="1444"/>
      <c r="F15" s="1373" t="s">
        <v>1053</v>
      </c>
      <c r="G15" s="1444"/>
      <c r="H15" s="1373" t="s">
        <v>1558</v>
      </c>
      <c r="I15" s="1373"/>
    </row>
    <row r="16" spans="2:10" s="1368" customFormat="1" ht="12.75" customHeight="1" x14ac:dyDescent="0.2">
      <c r="B16" s="1376"/>
      <c r="C16" s="1388"/>
      <c r="E16" s="1458"/>
      <c r="F16" s="1373"/>
      <c r="G16" s="1427"/>
      <c r="H16" s="1373"/>
      <c r="I16" s="1373"/>
    </row>
    <row r="17" spans="2:9" s="1368" customFormat="1" ht="13.5" customHeight="1" x14ac:dyDescent="0.2">
      <c r="B17" s="1457" t="s">
        <v>1559</v>
      </c>
      <c r="C17" s="1456"/>
      <c r="D17" s="1455"/>
      <c r="E17" s="1444"/>
      <c r="F17" s="1373" t="s">
        <v>1053</v>
      </c>
      <c r="G17" s="1444"/>
      <c r="H17" s="1373" t="s">
        <v>1558</v>
      </c>
      <c r="I17" s="1373"/>
    </row>
    <row r="18" spans="2:9" s="1368" customFormat="1" ht="12.75" customHeight="1" x14ac:dyDescent="0.2">
      <c r="B18" s="1457" t="s">
        <v>1827</v>
      </c>
      <c r="C18" s="1456"/>
      <c r="D18" s="1455"/>
      <c r="E18" s="1458"/>
      <c r="F18" s="1373"/>
      <c r="G18" s="1427"/>
      <c r="H18" s="1373"/>
      <c r="I18" s="1373"/>
    </row>
    <row r="19" spans="2:9" s="1368" customFormat="1" ht="12.75" customHeight="1" x14ac:dyDescent="0.2">
      <c r="B19" s="1376"/>
      <c r="C19" s="1388"/>
      <c r="E19" s="1458"/>
      <c r="F19" s="1373"/>
      <c r="G19" s="1427"/>
      <c r="H19" s="1373"/>
      <c r="I19" s="1373"/>
    </row>
    <row r="20" spans="2:9" s="1368" customFormat="1" ht="13.5" customHeight="1" x14ac:dyDescent="0.2">
      <c r="B20" s="1457" t="s">
        <v>2083</v>
      </c>
      <c r="C20" s="1456"/>
      <c r="D20" s="1455"/>
      <c r="E20" s="1444"/>
      <c r="F20" s="1373" t="s">
        <v>1053</v>
      </c>
      <c r="G20" s="1444"/>
      <c r="H20" s="1373" t="s">
        <v>106</v>
      </c>
      <c r="I20" s="1373"/>
    </row>
    <row r="21" spans="2:9" s="1368" customFormat="1" ht="12.75" customHeight="1" x14ac:dyDescent="0.2">
      <c r="B21" s="1376"/>
      <c r="C21" s="1388"/>
      <c r="E21" s="1458"/>
      <c r="F21" s="1373"/>
      <c r="G21" s="1427"/>
      <c r="H21" s="1373"/>
      <c r="I21" s="1373"/>
    </row>
    <row r="22" spans="2:9" s="1368" customFormat="1" ht="12.75" customHeight="1" x14ac:dyDescent="0.2">
      <c r="B22" s="1462" t="s">
        <v>1562</v>
      </c>
      <c r="C22" s="1461"/>
      <c r="D22" s="1460"/>
      <c r="E22" s="1458"/>
      <c r="F22" s="1373"/>
      <c r="G22" s="1427"/>
      <c r="H22" s="1373"/>
      <c r="I22" s="1373"/>
    </row>
    <row r="23" spans="2:9" s="1368" customFormat="1" ht="12.75" customHeight="1" x14ac:dyDescent="0.2">
      <c r="B23" s="1376" t="s">
        <v>1561</v>
      </c>
      <c r="C23" s="1388"/>
      <c r="E23" s="1458"/>
      <c r="F23" s="1373"/>
      <c r="G23" s="1427"/>
      <c r="H23" s="1373"/>
      <c r="I23" s="1373"/>
    </row>
    <row r="24" spans="2:9" s="1368" customFormat="1" ht="13.5" customHeight="1" x14ac:dyDescent="0.2">
      <c r="B24" s="1457" t="s">
        <v>1560</v>
      </c>
      <c r="C24" s="1456"/>
      <c r="D24" s="1459"/>
      <c r="E24" s="1444"/>
      <c r="F24" s="1373" t="s">
        <v>1053</v>
      </c>
      <c r="G24" s="1444"/>
      <c r="H24" s="1373" t="s">
        <v>1558</v>
      </c>
      <c r="I24" s="1373"/>
    </row>
    <row r="25" spans="2:9" s="1368" customFormat="1" ht="12.75" customHeight="1" x14ac:dyDescent="0.2">
      <c r="B25" s="1376"/>
      <c r="C25" s="1388"/>
      <c r="E25" s="1458"/>
      <c r="F25" s="1373"/>
      <c r="G25" s="1427"/>
      <c r="H25" s="1373"/>
      <c r="I25" s="1373"/>
    </row>
    <row r="26" spans="2:9" s="1368" customFormat="1" ht="13.5" customHeight="1" x14ac:dyDescent="0.2">
      <c r="B26" s="1457" t="s">
        <v>1559</v>
      </c>
      <c r="C26" s="1456"/>
      <c r="D26" s="1455"/>
      <c r="E26" s="1444"/>
      <c r="F26" s="1373" t="s">
        <v>1053</v>
      </c>
      <c r="G26" s="1444"/>
      <c r="H26" s="1373" t="s">
        <v>1558</v>
      </c>
      <c r="I26" s="1373"/>
    </row>
    <row r="27" spans="2:9" s="1368" customFormat="1" ht="12.75" customHeight="1" x14ac:dyDescent="0.2">
      <c r="B27" s="1457" t="s">
        <v>1827</v>
      </c>
      <c r="C27" s="1456"/>
      <c r="D27" s="1455"/>
      <c r="E27" s="1369"/>
    </row>
    <row r="28" spans="2:9" s="1368" customFormat="1" ht="12.75" customHeight="1" x14ac:dyDescent="0.2">
      <c r="B28" s="1376"/>
      <c r="C28" s="1388"/>
      <c r="E28" s="1369"/>
    </row>
    <row r="29" spans="2:9" s="1368" customFormat="1" ht="12.75" customHeight="1" x14ac:dyDescent="0.2">
      <c r="B29" s="1376" t="s">
        <v>1557</v>
      </c>
      <c r="C29" s="1388"/>
      <c r="D29" s="2508"/>
      <c r="E29" s="2508"/>
      <c r="F29" s="2508"/>
      <c r="G29" s="2508"/>
      <c r="H29" s="2508"/>
      <c r="I29" s="2508"/>
    </row>
    <row r="30" spans="2:9" s="1368" customFormat="1" x14ac:dyDescent="0.2">
      <c r="B30" s="1376"/>
      <c r="C30" s="1427"/>
      <c r="D30" s="1454" t="s">
        <v>1828</v>
      </c>
      <c r="E30" s="1453"/>
      <c r="F30" s="1453"/>
      <c r="G30" s="1453"/>
      <c r="H30" s="1453"/>
      <c r="I30" s="1453"/>
    </row>
    <row r="31" spans="2:9" s="1368" customFormat="1" x14ac:dyDescent="0.2">
      <c r="B31" s="1376"/>
      <c r="E31" s="1369"/>
    </row>
    <row r="32" spans="2:9" s="1368" customFormat="1" x14ac:dyDescent="0.2">
      <c r="B32" s="1376" t="s">
        <v>1556</v>
      </c>
      <c r="C32" s="1388"/>
      <c r="E32" s="1369"/>
    </row>
    <row r="33" spans="1:9" ht="13.5" customHeight="1" x14ac:dyDescent="0.2">
      <c r="B33" s="1376" t="s">
        <v>2084</v>
      </c>
      <c r="C33" s="1388"/>
      <c r="E33" s="1444"/>
      <c r="F33" s="1373" t="s">
        <v>1053</v>
      </c>
      <c r="G33" s="1444"/>
      <c r="H33" s="1373" t="s">
        <v>106</v>
      </c>
    </row>
    <row r="35" spans="1:9" x14ac:dyDescent="0.2">
      <c r="B35" s="1452" t="s">
        <v>1555</v>
      </c>
      <c r="C35" s="1451"/>
      <c r="D35" s="1353"/>
    </row>
    <row r="36" spans="1:9" ht="17.25" customHeight="1" x14ac:dyDescent="0.2">
      <c r="B36" s="1450" t="s">
        <v>1554</v>
      </c>
      <c r="C36" s="1449" t="s">
        <v>1553</v>
      </c>
      <c r="D36" s="1447"/>
      <c r="E36" s="1448"/>
      <c r="F36" s="1447"/>
      <c r="G36" s="1447"/>
      <c r="H36" s="1447"/>
      <c r="I36" s="1446"/>
    </row>
    <row r="37" spans="1:9" ht="20.45" customHeight="1" x14ac:dyDescent="0.2">
      <c r="B37" s="1445"/>
      <c r="C37" s="2504"/>
      <c r="D37" s="2505"/>
      <c r="E37" s="2505"/>
      <c r="F37" s="2505"/>
      <c r="G37" s="2505"/>
      <c r="H37" s="2505"/>
      <c r="I37" s="2506"/>
    </row>
    <row r="38" spans="1:9" ht="20.45" customHeight="1" x14ac:dyDescent="0.2">
      <c r="B38" s="1445"/>
      <c r="C38" s="2504"/>
      <c r="D38" s="2505"/>
      <c r="E38" s="2505"/>
      <c r="F38" s="2505"/>
      <c r="G38" s="2505"/>
      <c r="H38" s="2505"/>
      <c r="I38" s="2506"/>
    </row>
    <row r="39" spans="1:9" ht="20.65" customHeight="1" x14ac:dyDescent="0.2">
      <c r="B39" s="1445"/>
      <c r="C39" s="2504"/>
      <c r="D39" s="2505"/>
      <c r="E39" s="2505"/>
      <c r="F39" s="2505"/>
      <c r="G39" s="2505"/>
      <c r="H39" s="2505"/>
      <c r="I39" s="2506"/>
    </row>
    <row r="40" spans="1:9" ht="20.65" customHeight="1" x14ac:dyDescent="0.2">
      <c r="B40" s="1445"/>
      <c r="C40" s="2504"/>
      <c r="D40" s="2505"/>
      <c r="E40" s="2505"/>
      <c r="F40" s="2505"/>
      <c r="G40" s="2505"/>
      <c r="H40" s="2505"/>
      <c r="I40" s="2506"/>
    </row>
    <row r="41" spans="1:9" ht="20.65" customHeight="1" x14ac:dyDescent="0.2">
      <c r="B41" s="1445"/>
      <c r="C41" s="2504"/>
      <c r="D41" s="2505"/>
      <c r="E41" s="2505"/>
      <c r="F41" s="2505"/>
      <c r="G41" s="2505"/>
      <c r="H41" s="2505"/>
      <c r="I41" s="2506"/>
    </row>
    <row r="42" spans="1:9" ht="20.65" customHeight="1" x14ac:dyDescent="0.2">
      <c r="B42" s="1445"/>
      <c r="C42" s="2504"/>
      <c r="D42" s="2505"/>
      <c r="E42" s="2505"/>
      <c r="F42" s="2505"/>
      <c r="G42" s="2505"/>
      <c r="H42" s="2505"/>
      <c r="I42" s="2506"/>
    </row>
    <row r="43" spans="1:9" ht="6.2" customHeight="1" x14ac:dyDescent="0.2"/>
    <row r="44" spans="1:9" x14ac:dyDescent="0.2">
      <c r="B44" s="1376" t="s">
        <v>1552</v>
      </c>
      <c r="C44" s="1388"/>
      <c r="D44" s="1388"/>
      <c r="E44" s="2507"/>
      <c r="F44" s="2507"/>
      <c r="G44" s="2507"/>
      <c r="H44" s="1427"/>
    </row>
    <row r="46" spans="1:9" ht="13.5" customHeight="1" x14ac:dyDescent="0.2">
      <c r="B46" s="1376" t="s">
        <v>1551</v>
      </c>
      <c r="C46" s="1388"/>
      <c r="E46" s="1444"/>
      <c r="F46" s="1373" t="s">
        <v>1053</v>
      </c>
      <c r="G46" s="1444"/>
      <c r="H46" s="1373" t="s">
        <v>106</v>
      </c>
    </row>
    <row r="47" spans="1:9" ht="13.5" thickBot="1" x14ac:dyDescent="0.25"/>
    <row r="48" spans="1:9" s="1436" customFormat="1" ht="12.75" customHeight="1" x14ac:dyDescent="0.2">
      <c r="A48" s="1437"/>
      <c r="B48" s="1443" t="s">
        <v>1829</v>
      </c>
      <c r="C48" s="1442"/>
      <c r="D48" s="1441"/>
    </row>
    <row r="49" spans="1:4" s="1436" customFormat="1" ht="12" customHeight="1" x14ac:dyDescent="0.2">
      <c r="A49" s="1437"/>
      <c r="B49" s="1438" t="s">
        <v>1830</v>
      </c>
      <c r="C49" s="1437"/>
      <c r="D49" s="1437"/>
    </row>
    <row r="50" spans="1:4" s="1436" customFormat="1" ht="11.1" customHeight="1" x14ac:dyDescent="0.2">
      <c r="A50" s="1437"/>
      <c r="B50" s="1438" t="s">
        <v>1550</v>
      </c>
      <c r="C50" s="1437"/>
      <c r="D50" s="1437"/>
    </row>
    <row r="51" spans="1:4" s="1436" customFormat="1" ht="11.1" customHeight="1" x14ac:dyDescent="0.2">
      <c r="A51" s="1437"/>
      <c r="B51" s="1440" t="s">
        <v>1549</v>
      </c>
      <c r="C51" s="1439"/>
      <c r="D51" s="1439"/>
    </row>
    <row r="52" spans="1:4" s="1436" customFormat="1" ht="11.1" customHeight="1" x14ac:dyDescent="0.2">
      <c r="A52" s="1437"/>
      <c r="B52" s="1440" t="s">
        <v>1548</v>
      </c>
      <c r="C52" s="1439"/>
      <c r="D52" s="1439"/>
    </row>
    <row r="53" spans="1:4" s="1436" customFormat="1" ht="11.1" customHeight="1" x14ac:dyDescent="0.2">
      <c r="A53" s="1437"/>
      <c r="B53" s="1440" t="s">
        <v>1547</v>
      </c>
      <c r="C53" s="1439"/>
      <c r="D53" s="1439"/>
    </row>
    <row r="54" spans="1:4" s="1436" customFormat="1" ht="11.1" customHeight="1" x14ac:dyDescent="0.2">
      <c r="A54" s="1437"/>
      <c r="B54" s="1438" t="s">
        <v>1546</v>
      </c>
      <c r="C54" s="1437"/>
      <c r="D54" s="1437"/>
    </row>
  </sheetData>
  <mergeCells count="14">
    <mergeCell ref="C11:D11"/>
    <mergeCell ref="B1:I1"/>
    <mergeCell ref="B2:I2"/>
    <mergeCell ref="B3:I3"/>
    <mergeCell ref="B4:I4"/>
    <mergeCell ref="B7:I7"/>
    <mergeCell ref="C42:I42"/>
    <mergeCell ref="E44:G44"/>
    <mergeCell ref="D29:I29"/>
    <mergeCell ref="C37:I37"/>
    <mergeCell ref="C38:I38"/>
    <mergeCell ref="C39:I39"/>
    <mergeCell ref="C40:I40"/>
    <mergeCell ref="C41:I41"/>
  </mergeCells>
  <pageMargins left="0.25" right="0.27" top="0.46" bottom="0.49" header="0.26" footer="0.28999999999999998"/>
  <pageSetup firstPageNumber="40" orientation="portrait" useFirstPageNumber="1" r:id="rId1"/>
  <headerFooter alignWithMargins="0">
    <oddHeader>&amp;L&amp;8Page 42&amp;R&amp;8Page 42</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141"/>
  <sheetViews>
    <sheetView showGridLines="0" defaultGridColor="0" colorId="8" zoomScale="110" zoomScaleNormal="110" workbookViewId="0"/>
  </sheetViews>
  <sheetFormatPr defaultColWidth="9.140625" defaultRowHeight="12.75" x14ac:dyDescent="0.2"/>
  <cols>
    <col min="1" max="1" width="1.5703125" style="10" customWidth="1"/>
    <col min="2" max="2" width="2.85546875" style="28" customWidth="1"/>
    <col min="3" max="3" width="4.140625" style="623" customWidth="1"/>
    <col min="4" max="4" width="40" style="10" customWidth="1"/>
    <col min="5" max="6" width="12.5703125" style="10" customWidth="1"/>
    <col min="7" max="7" width="11.7109375" style="10" customWidth="1"/>
    <col min="8" max="8" width="12" style="10" customWidth="1"/>
    <col min="9" max="9" width="11.85546875" style="10" customWidth="1"/>
    <col min="10" max="10" width="11.140625" style="10" customWidth="1"/>
    <col min="11" max="16384" width="9.140625" style="10"/>
  </cols>
  <sheetData>
    <row r="1" spans="1:9" ht="14.25" customHeight="1" x14ac:dyDescent="0.2">
      <c r="E1" s="619"/>
      <c r="F1" s="618"/>
    </row>
    <row r="2" spans="1:9" s="33" customFormat="1" ht="12.2" customHeight="1" x14ac:dyDescent="0.2">
      <c r="A2" s="2175" t="s">
        <v>1389</v>
      </c>
      <c r="B2" s="2176"/>
      <c r="C2" s="2176"/>
      <c r="D2" s="2176"/>
      <c r="E2" s="2176"/>
      <c r="F2" s="2176"/>
      <c r="G2" s="2176"/>
      <c r="H2" s="2176"/>
      <c r="I2" s="2176"/>
    </row>
    <row r="3" spans="1:9" s="33" customFormat="1" ht="6" customHeight="1" x14ac:dyDescent="0.2">
      <c r="A3" s="52"/>
      <c r="B3" s="52"/>
      <c r="C3" s="622"/>
      <c r="D3" s="718"/>
      <c r="E3" s="405"/>
    </row>
    <row r="4" spans="1:9" x14ac:dyDescent="0.2">
      <c r="A4" s="7"/>
      <c r="B4" s="399"/>
      <c r="C4" s="2182" t="s">
        <v>497</v>
      </c>
      <c r="D4" s="2183"/>
      <c r="E4" s="2183"/>
      <c r="F4" s="2183"/>
      <c r="G4" s="2183"/>
      <c r="H4" s="2183"/>
    </row>
    <row r="5" spans="1:9" x14ac:dyDescent="0.2">
      <c r="A5" s="7"/>
      <c r="B5" s="332"/>
      <c r="C5" s="1760" t="s">
        <v>1006</v>
      </c>
    </row>
    <row r="6" spans="1:9" ht="16.5" customHeight="1" x14ac:dyDescent="0.2">
      <c r="A6" s="7"/>
      <c r="B6" s="332"/>
      <c r="C6" s="625"/>
      <c r="D6" s="332"/>
    </row>
    <row r="7" spans="1:9" ht="15" customHeight="1" x14ac:dyDescent="0.2">
      <c r="A7" s="1036" t="s">
        <v>1002</v>
      </c>
      <c r="B7" s="332"/>
      <c r="C7" s="625"/>
      <c r="D7" s="1006"/>
    </row>
    <row r="8" spans="1:9" ht="6" customHeight="1" x14ac:dyDescent="0.2">
      <c r="A8" s="32"/>
      <c r="B8" s="35"/>
      <c r="D8" s="154"/>
    </row>
    <row r="9" spans="1:9" s="33" customFormat="1" x14ac:dyDescent="0.2">
      <c r="A9" s="30"/>
      <c r="B9" s="680"/>
      <c r="C9" s="628">
        <v>1</v>
      </c>
      <c r="D9" s="678" t="s">
        <v>1214</v>
      </c>
    </row>
    <row r="10" spans="1:9" s="33" customFormat="1" x14ac:dyDescent="0.2">
      <c r="A10" s="31"/>
      <c r="B10" s="209"/>
      <c r="C10" s="626"/>
      <c r="D10" s="1010" t="s">
        <v>635</v>
      </c>
    </row>
    <row r="11" spans="1:9" s="33" customFormat="1" x14ac:dyDescent="0.2">
      <c r="A11" s="30"/>
      <c r="B11" s="679"/>
      <c r="C11" s="621">
        <v>2</v>
      </c>
      <c r="D11" s="627" t="s">
        <v>1005</v>
      </c>
    </row>
    <row r="12" spans="1:9" s="33" customFormat="1" x14ac:dyDescent="0.2">
      <c r="A12" s="30"/>
      <c r="B12" s="36"/>
      <c r="C12" s="621"/>
      <c r="D12" s="1011" t="s">
        <v>1004</v>
      </c>
    </row>
    <row r="13" spans="1:9" s="33" customFormat="1" x14ac:dyDescent="0.2">
      <c r="A13" s="30"/>
      <c r="B13" s="679"/>
      <c r="C13" s="621">
        <v>3</v>
      </c>
      <c r="D13" s="627" t="s">
        <v>634</v>
      </c>
    </row>
    <row r="14" spans="1:9" s="33" customFormat="1" x14ac:dyDescent="0.2">
      <c r="A14" s="30"/>
      <c r="B14" s="679"/>
      <c r="C14" s="621">
        <v>4</v>
      </c>
      <c r="D14" s="627" t="s">
        <v>599</v>
      </c>
    </row>
    <row r="15" spans="1:9" s="33" customFormat="1" x14ac:dyDescent="0.2">
      <c r="A15" s="30"/>
      <c r="B15" s="679"/>
      <c r="C15" s="621">
        <v>5</v>
      </c>
      <c r="D15" s="291" t="s">
        <v>1145</v>
      </c>
    </row>
    <row r="16" spans="1:9" s="33" customFormat="1" x14ac:dyDescent="0.2">
      <c r="A16" s="30"/>
      <c r="B16" s="679"/>
      <c r="C16" s="621">
        <v>6</v>
      </c>
      <c r="D16" s="291" t="s">
        <v>1856</v>
      </c>
    </row>
    <row r="17" spans="1:4" s="33" customFormat="1" ht="6" customHeight="1" x14ac:dyDescent="0.2">
      <c r="A17" s="30"/>
      <c r="B17" s="36"/>
      <c r="C17" s="621"/>
      <c r="D17" s="1012"/>
    </row>
    <row r="18" spans="1:4" s="33" customFormat="1" x14ac:dyDescent="0.2">
      <c r="A18" s="30"/>
      <c r="B18" s="679"/>
      <c r="C18" s="621">
        <v>7</v>
      </c>
      <c r="D18" s="291" t="s">
        <v>1855</v>
      </c>
    </row>
    <row r="19" spans="1:4" s="33" customFormat="1" x14ac:dyDescent="0.2">
      <c r="A19" s="30"/>
      <c r="B19" s="36"/>
      <c r="C19" s="621"/>
      <c r="D19" s="1012"/>
    </row>
    <row r="20" spans="1:4" s="33" customFormat="1" x14ac:dyDescent="0.2">
      <c r="A20" s="30"/>
      <c r="B20" s="679"/>
      <c r="C20" s="621">
        <v>8</v>
      </c>
      <c r="D20" s="291" t="s">
        <v>1293</v>
      </c>
    </row>
    <row r="21" spans="1:4" s="33" customFormat="1" x14ac:dyDescent="0.2">
      <c r="A21" s="30"/>
      <c r="B21" s="36"/>
      <c r="C21" s="621"/>
      <c r="D21" s="1013" t="s">
        <v>618</v>
      </c>
    </row>
    <row r="22" spans="1:4" s="33" customFormat="1" x14ac:dyDescent="0.2">
      <c r="A22" s="30"/>
      <c r="B22" s="679"/>
      <c r="C22" s="621">
        <v>9</v>
      </c>
      <c r="D22" s="291" t="s">
        <v>619</v>
      </c>
    </row>
    <row r="23" spans="1:4" s="33" customFormat="1" x14ac:dyDescent="0.2">
      <c r="A23" s="30"/>
      <c r="B23" s="679"/>
      <c r="C23" s="621">
        <v>10</v>
      </c>
      <c r="D23" s="291" t="s">
        <v>620</v>
      </c>
    </row>
    <row r="24" spans="1:4" s="33" customFormat="1" x14ac:dyDescent="0.2">
      <c r="A24" s="30"/>
      <c r="B24" s="679"/>
      <c r="C24" s="621">
        <v>11</v>
      </c>
      <c r="D24" s="291" t="s">
        <v>290</v>
      </c>
    </row>
    <row r="25" spans="1:4" s="33" customFormat="1" x14ac:dyDescent="0.2">
      <c r="A25" s="30"/>
      <c r="B25" s="679"/>
      <c r="C25" s="621">
        <v>12</v>
      </c>
      <c r="D25" s="291" t="s">
        <v>205</v>
      </c>
    </row>
    <row r="26" spans="1:4" s="33" customFormat="1" x14ac:dyDescent="0.2">
      <c r="A26" s="30"/>
      <c r="B26" s="36"/>
      <c r="C26" s="621"/>
      <c r="D26" s="1010" t="s">
        <v>621</v>
      </c>
    </row>
    <row r="27" spans="1:4" s="33" customFormat="1" x14ac:dyDescent="0.2">
      <c r="A27" s="30"/>
      <c r="B27" s="679"/>
      <c r="C27" s="621">
        <v>13</v>
      </c>
      <c r="D27" s="291" t="s">
        <v>622</v>
      </c>
    </row>
    <row r="28" spans="1:4" s="33" customFormat="1" x14ac:dyDescent="0.2">
      <c r="A28" s="30"/>
      <c r="B28" s="36"/>
      <c r="C28" s="621"/>
      <c r="D28" s="1010" t="s">
        <v>598</v>
      </c>
    </row>
    <row r="29" spans="1:4" s="33" customFormat="1" x14ac:dyDescent="0.2">
      <c r="A29" s="30"/>
      <c r="B29" s="679"/>
      <c r="C29" s="621">
        <v>14</v>
      </c>
      <c r="D29" s="1759" t="s">
        <v>2004</v>
      </c>
    </row>
    <row r="30" spans="1:4" s="33" customFormat="1" x14ac:dyDescent="0.2">
      <c r="A30" s="30"/>
      <c r="B30" s="1757"/>
      <c r="C30" s="621"/>
      <c r="D30" s="1626" t="s">
        <v>2005</v>
      </c>
    </row>
    <row r="31" spans="1:4" s="33" customFormat="1" x14ac:dyDescent="0.2">
      <c r="A31" s="30"/>
      <c r="B31" s="1757"/>
      <c r="C31" s="621"/>
      <c r="D31" s="1758" t="s">
        <v>1854</v>
      </c>
    </row>
    <row r="32" spans="1:4" s="33" customFormat="1" ht="8.25" customHeight="1" x14ac:dyDescent="0.2">
      <c r="A32" s="30"/>
      <c r="B32" s="36"/>
      <c r="C32" s="621"/>
      <c r="D32" s="455"/>
    </row>
    <row r="33" spans="1:9" s="33" customFormat="1" x14ac:dyDescent="0.2">
      <c r="A33" s="2177" t="s">
        <v>2040</v>
      </c>
      <c r="B33" s="2178"/>
      <c r="C33" s="2178"/>
      <c r="D33" s="2178"/>
      <c r="E33" s="2179"/>
      <c r="F33" s="2179"/>
      <c r="G33" s="2179"/>
      <c r="H33" s="2179"/>
      <c r="I33" s="2179"/>
    </row>
    <row r="34" spans="1:9" s="33" customFormat="1" ht="6" customHeight="1" x14ac:dyDescent="0.2">
      <c r="A34" s="30"/>
      <c r="B34" s="36"/>
      <c r="C34" s="621"/>
      <c r="D34" s="455"/>
    </row>
    <row r="35" spans="1:9" s="33" customFormat="1" x14ac:dyDescent="0.2">
      <c r="A35" s="30"/>
      <c r="B35" s="679"/>
      <c r="C35" s="621">
        <v>15</v>
      </c>
      <c r="D35" s="291" t="s">
        <v>425</v>
      </c>
    </row>
    <row r="36" spans="1:9" s="33" customFormat="1" x14ac:dyDescent="0.2">
      <c r="A36" s="30"/>
      <c r="B36" s="36"/>
      <c r="C36" s="621"/>
      <c r="D36" s="1008" t="s">
        <v>343</v>
      </c>
    </row>
    <row r="37" spans="1:9" s="33" customFormat="1" x14ac:dyDescent="0.2">
      <c r="A37" s="30"/>
      <c r="B37" s="36"/>
      <c r="C37" s="621"/>
      <c r="D37" s="1009" t="s">
        <v>344</v>
      </c>
    </row>
    <row r="38" spans="1:9" s="33" customFormat="1" x14ac:dyDescent="0.2">
      <c r="A38" s="30"/>
      <c r="B38" s="679"/>
      <c r="C38" s="621">
        <v>16</v>
      </c>
      <c r="D38" s="617" t="s">
        <v>428</v>
      </c>
    </row>
    <row r="39" spans="1:9" s="33" customFormat="1" x14ac:dyDescent="0.2">
      <c r="A39" s="30"/>
      <c r="B39" s="36"/>
      <c r="C39" s="621"/>
      <c r="D39" s="1008" t="s">
        <v>713</v>
      </c>
    </row>
    <row r="40" spans="1:9" s="33" customFormat="1" x14ac:dyDescent="0.2">
      <c r="A40" s="30"/>
      <c r="B40" s="679"/>
      <c r="C40" s="621">
        <v>17</v>
      </c>
      <c r="D40" s="617" t="s">
        <v>491</v>
      </c>
    </row>
    <row r="41" spans="1:9" s="33" customFormat="1" x14ac:dyDescent="0.2">
      <c r="A41" s="30"/>
      <c r="B41" s="36"/>
      <c r="C41" s="621"/>
      <c r="D41" s="1008" t="s">
        <v>492</v>
      </c>
    </row>
    <row r="42" spans="1:9" s="33" customFormat="1" x14ac:dyDescent="0.2">
      <c r="A42" s="30"/>
      <c r="B42" s="679"/>
      <c r="C42" s="621">
        <v>18</v>
      </c>
      <c r="D42" s="617" t="s">
        <v>345</v>
      </c>
    </row>
    <row r="43" spans="1:9" s="33" customFormat="1" x14ac:dyDescent="0.2">
      <c r="A43" s="30"/>
      <c r="B43" s="36"/>
      <c r="C43" s="621"/>
      <c r="D43" s="1008" t="s">
        <v>206</v>
      </c>
    </row>
    <row r="44" spans="1:9" s="33" customFormat="1" ht="16.5" customHeight="1" x14ac:dyDescent="0.2">
      <c r="A44" s="30"/>
      <c r="B44" s="36"/>
      <c r="C44" s="621"/>
      <c r="D44" s="455"/>
    </row>
    <row r="45" spans="1:9" s="33" customFormat="1" x14ac:dyDescent="0.2">
      <c r="A45" s="2177" t="s">
        <v>358</v>
      </c>
      <c r="B45" s="2180"/>
      <c r="C45" s="2180"/>
      <c r="D45" s="2180"/>
      <c r="E45" s="2181"/>
      <c r="F45" s="2181"/>
      <c r="G45" s="2181"/>
      <c r="H45" s="2181"/>
      <c r="I45" s="2181"/>
    </row>
    <row r="46" spans="1:9" s="33" customFormat="1" ht="6" customHeight="1" x14ac:dyDescent="0.2">
      <c r="A46" s="30"/>
      <c r="B46" s="36"/>
      <c r="C46" s="621"/>
      <c r="D46" s="455"/>
    </row>
    <row r="47" spans="1:9" s="33" customFormat="1" x14ac:dyDescent="0.2">
      <c r="A47" s="30"/>
      <c r="B47" s="679"/>
      <c r="C47" s="621">
        <v>19</v>
      </c>
      <c r="D47" s="404" t="s">
        <v>426</v>
      </c>
    </row>
    <row r="48" spans="1:9" s="33" customFormat="1" x14ac:dyDescent="0.2">
      <c r="A48" s="30"/>
      <c r="B48" s="679"/>
      <c r="C48" s="621">
        <v>20</v>
      </c>
      <c r="D48" s="404" t="s">
        <v>427</v>
      </c>
    </row>
    <row r="49" spans="1:9" x14ac:dyDescent="0.2">
      <c r="B49" s="1032"/>
      <c r="C49" s="1007">
        <v>21</v>
      </c>
      <c r="D49" s="154" t="s">
        <v>1239</v>
      </c>
    </row>
    <row r="50" spans="1:9" x14ac:dyDescent="0.2">
      <c r="B50" s="1037"/>
      <c r="C50" s="1007"/>
      <c r="D50" s="1008" t="s">
        <v>1003</v>
      </c>
    </row>
    <row r="51" spans="1:9" s="33" customFormat="1" ht="15.75" customHeight="1" x14ac:dyDescent="0.2">
      <c r="A51" s="30"/>
      <c r="B51" s="680" t="s">
        <v>2093</v>
      </c>
      <c r="C51" s="628">
        <v>22</v>
      </c>
      <c r="D51" s="390" t="s">
        <v>1864</v>
      </c>
      <c r="E51" s="27"/>
      <c r="F51" s="1610"/>
      <c r="G51" s="1785" t="s">
        <v>1863</v>
      </c>
      <c r="H51" s="2034">
        <v>33512</v>
      </c>
      <c r="I51" s="9" t="s">
        <v>1913</v>
      </c>
    </row>
    <row r="52" spans="1:9" s="33" customFormat="1" x14ac:dyDescent="0.2">
      <c r="A52" s="30"/>
      <c r="B52" s="680"/>
      <c r="C52" s="628">
        <v>23</v>
      </c>
      <c r="D52" s="404" t="s">
        <v>1684</v>
      </c>
      <c r="E52" s="27"/>
      <c r="F52" s="1610"/>
    </row>
    <row r="53" spans="1:9" s="33" customFormat="1" x14ac:dyDescent="0.2">
      <c r="A53" s="1036"/>
      <c r="B53" s="1565"/>
      <c r="C53" s="1565"/>
      <c r="D53" s="291" t="s">
        <v>1677</v>
      </c>
      <c r="E53" s="3"/>
      <c r="F53" s="3"/>
      <c r="G53" s="3"/>
      <c r="H53" s="3"/>
      <c r="I53" s="3"/>
    </row>
    <row r="54" spans="1:9" s="33" customFormat="1" x14ac:dyDescent="0.2">
      <c r="A54" s="1036"/>
      <c r="B54" s="1565"/>
      <c r="E54" s="3"/>
      <c r="F54" s="3"/>
      <c r="G54" s="3"/>
      <c r="H54" s="3"/>
      <c r="I54" s="3"/>
    </row>
    <row r="55" spans="1:9" s="33" customFormat="1" ht="12.75" customHeight="1" x14ac:dyDescent="0.2">
      <c r="A55" s="1794"/>
      <c r="B55" s="2184"/>
      <c r="C55" s="2185"/>
      <c r="D55" s="2185"/>
      <c r="E55" s="2185"/>
      <c r="F55" s="2185"/>
      <c r="G55" s="2185"/>
      <c r="H55" s="2186"/>
      <c r="I55" s="3"/>
    </row>
    <row r="56" spans="1:9" s="33" customFormat="1" x14ac:dyDescent="0.2">
      <c r="A56" s="1794"/>
      <c r="B56" s="2187"/>
      <c r="C56" s="2188"/>
      <c r="D56" s="2188"/>
      <c r="E56" s="2188"/>
      <c r="F56" s="2188"/>
      <c r="G56" s="2188"/>
      <c r="H56" s="2189"/>
      <c r="I56" s="3"/>
    </row>
    <row r="57" spans="1:9" s="33" customFormat="1" x14ac:dyDescent="0.2">
      <c r="A57" s="1794"/>
      <c r="B57" s="2187"/>
      <c r="C57" s="2188"/>
      <c r="D57" s="2188"/>
      <c r="E57" s="2188"/>
      <c r="F57" s="2188"/>
      <c r="G57" s="2188"/>
      <c r="H57" s="2189"/>
      <c r="I57" s="3"/>
    </row>
    <row r="58" spans="1:9" s="33" customFormat="1" x14ac:dyDescent="0.2">
      <c r="A58" s="1794"/>
      <c r="B58" s="2187"/>
      <c r="C58" s="2188"/>
      <c r="D58" s="2188"/>
      <c r="E58" s="2188"/>
      <c r="F58" s="2188"/>
      <c r="G58" s="2188"/>
      <c r="H58" s="2189"/>
      <c r="I58" s="3"/>
    </row>
    <row r="59" spans="1:9" s="33" customFormat="1" x14ac:dyDescent="0.2">
      <c r="A59" s="1794"/>
      <c r="B59" s="2187"/>
      <c r="C59" s="2188"/>
      <c r="D59" s="2188"/>
      <c r="E59" s="2188"/>
      <c r="F59" s="2188"/>
      <c r="G59" s="2188"/>
      <c r="H59" s="2189"/>
      <c r="I59" s="3"/>
    </row>
    <row r="60" spans="1:9" s="33" customFormat="1" x14ac:dyDescent="0.2">
      <c r="A60" s="1794"/>
      <c r="B60" s="2187"/>
      <c r="C60" s="2188"/>
      <c r="D60" s="2188"/>
      <c r="E60" s="2188"/>
      <c r="F60" s="2188"/>
      <c r="G60" s="2188"/>
      <c r="H60" s="2189"/>
      <c r="I60" s="3"/>
    </row>
    <row r="61" spans="1:9" s="33" customFormat="1" x14ac:dyDescent="0.2">
      <c r="A61" s="1794"/>
      <c r="B61" s="2187"/>
      <c r="C61" s="2188"/>
      <c r="D61" s="2188"/>
      <c r="E61" s="2188"/>
      <c r="F61" s="2188"/>
      <c r="G61" s="2188"/>
      <c r="H61" s="2189"/>
      <c r="I61" s="3"/>
    </row>
    <row r="62" spans="1:9" s="33" customFormat="1" x14ac:dyDescent="0.2">
      <c r="A62" s="1794"/>
      <c r="B62" s="2187"/>
      <c r="C62" s="2188"/>
      <c r="D62" s="2188"/>
      <c r="E62" s="2188"/>
      <c r="F62" s="2188"/>
      <c r="G62" s="2188"/>
      <c r="H62" s="2189"/>
      <c r="I62" s="3"/>
    </row>
    <row r="63" spans="1:9" s="33" customFormat="1" x14ac:dyDescent="0.2">
      <c r="A63" s="1794"/>
      <c r="B63" s="2187"/>
      <c r="C63" s="2188"/>
      <c r="D63" s="2188"/>
      <c r="E63" s="2188"/>
      <c r="F63" s="2188"/>
      <c r="G63" s="2188"/>
      <c r="H63" s="2189"/>
      <c r="I63" s="3"/>
    </row>
    <row r="64" spans="1:9" s="33" customFormat="1" x14ac:dyDescent="0.2">
      <c r="A64" s="1794"/>
      <c r="B64" s="2187"/>
      <c r="C64" s="2188"/>
      <c r="D64" s="2188"/>
      <c r="E64" s="2188"/>
      <c r="F64" s="2188"/>
      <c r="G64" s="2188"/>
      <c r="H64" s="2189"/>
      <c r="I64" s="3"/>
    </row>
    <row r="65" spans="1:9" s="33" customFormat="1" ht="9" customHeight="1" x14ac:dyDescent="0.2">
      <c r="A65" s="1795"/>
      <c r="B65" s="2190"/>
      <c r="C65" s="2191"/>
      <c r="D65" s="2191"/>
      <c r="E65" s="2191"/>
      <c r="F65" s="2191"/>
      <c r="G65" s="2191"/>
      <c r="H65" s="2192"/>
    </row>
    <row r="66" spans="1:9" s="33" customFormat="1" ht="9" customHeight="1" x14ac:dyDescent="0.2">
      <c r="A66" s="30"/>
      <c r="B66" s="1611"/>
      <c r="C66" s="1564"/>
      <c r="D66" s="1564"/>
      <c r="E66" s="1564"/>
      <c r="F66" s="1564"/>
      <c r="G66" s="1564"/>
      <c r="H66" s="1564"/>
    </row>
    <row r="67" spans="1:9" s="33" customFormat="1" ht="16.5" customHeight="1" x14ac:dyDescent="0.2">
      <c r="A67" s="30"/>
      <c r="B67" s="1611"/>
      <c r="C67" s="1564"/>
      <c r="D67" s="1564"/>
      <c r="E67" s="1564"/>
      <c r="F67" s="1564"/>
      <c r="G67" s="1564"/>
      <c r="H67" s="1564"/>
    </row>
    <row r="68" spans="1:9" s="33" customFormat="1" x14ac:dyDescent="0.2">
      <c r="A68" s="2177" t="s">
        <v>1637</v>
      </c>
      <c r="B68" s="2180"/>
      <c r="C68" s="2180"/>
      <c r="D68" s="2180"/>
      <c r="E68" s="2181"/>
      <c r="F68" s="2181"/>
      <c r="G68" s="2181"/>
      <c r="H68" s="2181"/>
      <c r="I68" s="2181"/>
    </row>
    <row r="69" spans="1:9" s="33" customFormat="1" x14ac:dyDescent="0.2">
      <c r="A69" s="30"/>
      <c r="C69" s="1570"/>
      <c r="D69" s="1575" t="s">
        <v>1636</v>
      </c>
      <c r="E69" s="1564"/>
      <c r="F69" s="1564"/>
      <c r="G69" s="1564"/>
      <c r="H69" s="1564"/>
    </row>
    <row r="70" spans="1:9" s="33" customFormat="1" ht="12" customHeight="1" x14ac:dyDescent="0.2">
      <c r="B70" s="1611"/>
      <c r="C70" s="1564"/>
      <c r="D70" s="1564"/>
      <c r="E70" s="1564"/>
      <c r="F70" s="1564"/>
      <c r="G70" s="1564"/>
      <c r="H70" s="1564"/>
    </row>
    <row r="71" spans="1:9" s="33" customFormat="1" x14ac:dyDescent="0.2">
      <c r="A71" s="24" t="s">
        <v>1796</v>
      </c>
      <c r="B71" s="1611"/>
      <c r="C71" s="1564"/>
      <c r="D71" s="1564"/>
      <c r="E71" s="1564"/>
      <c r="F71" s="1564"/>
      <c r="G71" s="1564"/>
      <c r="H71" s="1564"/>
    </row>
    <row r="72" spans="1:9" s="33" customFormat="1" x14ac:dyDescent="0.2">
      <c r="A72" s="24" t="s">
        <v>1795</v>
      </c>
      <c r="B72" s="1611"/>
      <c r="C72" s="1564"/>
      <c r="D72" s="1564"/>
      <c r="E72" s="1564"/>
      <c r="F72" s="1564"/>
      <c r="G72" s="1564"/>
      <c r="H72" s="1564"/>
    </row>
    <row r="73" spans="1:9" s="33" customFormat="1" x14ac:dyDescent="0.2">
      <c r="A73" s="24" t="s">
        <v>2002</v>
      </c>
      <c r="B73" s="1611"/>
      <c r="C73" s="1564"/>
      <c r="D73" s="1564"/>
      <c r="E73" s="1564"/>
      <c r="F73" s="1564"/>
      <c r="G73" s="1564"/>
      <c r="H73" s="1564"/>
    </row>
    <row r="74" spans="1:9" s="33" customFormat="1" ht="22.5" customHeight="1" x14ac:dyDescent="0.2">
      <c r="A74" s="455" t="s">
        <v>1797</v>
      </c>
      <c r="B74" s="1611"/>
      <c r="C74" s="1564"/>
      <c r="D74" s="1564"/>
      <c r="E74" s="1564"/>
      <c r="F74" s="1564"/>
      <c r="G74" s="1564"/>
      <c r="H74" s="1564"/>
    </row>
    <row r="75" spans="1:9" s="33" customFormat="1" x14ac:dyDescent="0.2">
      <c r="C75" s="628">
        <v>24</v>
      </c>
      <c r="D75" s="390" t="s">
        <v>1644</v>
      </c>
      <c r="G75" s="1282" t="s">
        <v>1634</v>
      </c>
      <c r="H75" s="1601">
        <v>42613</v>
      </c>
    </row>
    <row r="76" spans="1:9" s="33" customFormat="1" ht="6" customHeight="1" x14ac:dyDescent="0.2">
      <c r="A76" s="30"/>
      <c r="B76" s="1612"/>
      <c r="C76" s="628"/>
      <c r="D76" s="390"/>
      <c r="E76" s="27"/>
      <c r="F76" s="1610"/>
    </row>
    <row r="77" spans="1:9" s="33" customFormat="1" x14ac:dyDescent="0.2">
      <c r="A77" s="30"/>
      <c r="B77" s="1612"/>
      <c r="C77" s="628">
        <v>25</v>
      </c>
      <c r="D77" s="390" t="s">
        <v>1645</v>
      </c>
      <c r="E77" s="27"/>
      <c r="F77" s="1610"/>
      <c r="H77" s="157"/>
    </row>
    <row r="78" spans="1:9" s="33" customFormat="1" x14ac:dyDescent="0.2">
      <c r="A78" s="30"/>
      <c r="B78" s="1612"/>
      <c r="C78" s="628"/>
      <c r="D78" s="390" t="s">
        <v>1651</v>
      </c>
      <c r="E78" s="27"/>
      <c r="F78" s="1610"/>
      <c r="H78" s="157"/>
    </row>
    <row r="79" spans="1:9" s="33" customFormat="1" x14ac:dyDescent="0.2">
      <c r="A79" s="30"/>
      <c r="B79" s="1612"/>
    </row>
    <row r="80" spans="1:9" s="33" customFormat="1" ht="12.75" customHeight="1" x14ac:dyDescent="0.2">
      <c r="A80" s="30"/>
      <c r="B80" s="1612"/>
      <c r="C80" s="390"/>
    </row>
    <row r="81" spans="1:10" s="33" customFormat="1" ht="12.75" customHeight="1" thickBot="1" x14ac:dyDescent="0.25">
      <c r="A81" s="2196" t="s">
        <v>1633</v>
      </c>
      <c r="B81" s="2196"/>
      <c r="C81" s="2196"/>
      <c r="D81" s="2197"/>
      <c r="E81" s="1614" t="s">
        <v>1678</v>
      </c>
      <c r="F81" s="1614" t="s">
        <v>1679</v>
      </c>
      <c r="G81" s="1614" t="s">
        <v>1680</v>
      </c>
      <c r="H81" s="1614" t="s">
        <v>1681</v>
      </c>
      <c r="I81" s="1614" t="s">
        <v>1682</v>
      </c>
      <c r="J81" s="1615" t="s">
        <v>163</v>
      </c>
    </row>
    <row r="82" spans="1:10" s="33" customFormat="1" ht="13.5" customHeight="1" thickTop="1" x14ac:dyDescent="0.2">
      <c r="A82" s="1781" t="s">
        <v>1835</v>
      </c>
      <c r="B82" s="1782"/>
      <c r="C82" s="1783"/>
      <c r="D82" s="1784"/>
      <c r="E82" s="1728"/>
      <c r="F82" s="1728"/>
      <c r="G82" s="1728"/>
      <c r="H82" s="1728"/>
      <c r="I82" s="1728"/>
      <c r="J82" s="1725"/>
    </row>
    <row r="83" spans="1:10" s="33" customFormat="1" ht="13.5" customHeight="1" x14ac:dyDescent="0.2">
      <c r="A83" s="1764" t="s">
        <v>1861</v>
      </c>
      <c r="B83" s="1778"/>
      <c r="C83" s="1779"/>
      <c r="D83" s="1780"/>
      <c r="E83" s="1777"/>
      <c r="F83" s="1726"/>
      <c r="G83" s="1726"/>
      <c r="H83" s="1726"/>
      <c r="I83" s="1726"/>
      <c r="J83" s="1755">
        <f>SUM(E83:I83)</f>
        <v>0</v>
      </c>
    </row>
    <row r="84" spans="1:10" s="33" customFormat="1" ht="13.5" customHeight="1" x14ac:dyDescent="0.2">
      <c r="A84" s="1774"/>
      <c r="B84" s="1775"/>
      <c r="C84" s="1776"/>
      <c r="D84" s="1616"/>
      <c r="E84" s="1728"/>
      <c r="F84" s="1728"/>
      <c r="G84" s="1728"/>
      <c r="H84" s="1728"/>
      <c r="I84" s="1728"/>
      <c r="J84" s="1725"/>
    </row>
    <row r="85" spans="1:10" s="33" customFormat="1" ht="13.5" customHeight="1" x14ac:dyDescent="0.2">
      <c r="A85" s="1765" t="s">
        <v>1635</v>
      </c>
      <c r="B85" s="1766"/>
      <c r="C85" s="1767"/>
      <c r="D85" s="1616"/>
      <c r="E85" s="1728"/>
      <c r="F85" s="1728"/>
      <c r="G85" s="1728"/>
      <c r="H85" s="1728"/>
      <c r="I85" s="1728"/>
      <c r="J85" s="1725"/>
    </row>
    <row r="86" spans="1:10" s="33" customFormat="1" ht="13.5" customHeight="1" x14ac:dyDescent="0.2">
      <c r="A86" s="1768" t="s">
        <v>1862</v>
      </c>
      <c r="B86" s="1769"/>
      <c r="C86" s="1770"/>
      <c r="D86" s="1617"/>
      <c r="E86" s="1726">
        <v>45211</v>
      </c>
      <c r="F86" s="1726">
        <v>44</v>
      </c>
      <c r="G86" s="1726">
        <v>34713</v>
      </c>
      <c r="H86" s="1726">
        <v>28208</v>
      </c>
      <c r="I86" s="1726">
        <v>24352</v>
      </c>
      <c r="J86" s="1755">
        <f>SUM(E86:I86)</f>
        <v>132528</v>
      </c>
    </row>
    <row r="87" spans="1:10" s="33" customFormat="1" ht="13.5" customHeight="1" x14ac:dyDescent="0.2">
      <c r="A87" s="1771"/>
      <c r="B87" s="1772"/>
      <c r="C87" s="1773"/>
      <c r="D87" s="1617"/>
      <c r="E87" s="1726"/>
      <c r="F87" s="1726"/>
      <c r="G87" s="1726"/>
      <c r="H87" s="1726"/>
      <c r="I87" s="1726"/>
      <c r="J87" s="1727"/>
    </row>
    <row r="88" spans="1:10" s="33" customFormat="1" ht="13.5" customHeight="1" x14ac:dyDescent="0.2">
      <c r="A88" s="1765" t="s">
        <v>163</v>
      </c>
      <c r="B88" s="1766"/>
      <c r="C88" s="1767"/>
      <c r="D88" s="1618"/>
      <c r="E88" s="1729"/>
      <c r="F88" s="1729"/>
      <c r="G88" s="1729"/>
      <c r="H88" s="1729"/>
      <c r="I88" s="1729"/>
      <c r="J88" s="1756">
        <f>SUM(J83:J87)</f>
        <v>132528</v>
      </c>
    </row>
    <row r="89" spans="1:10" s="33" customFormat="1" x14ac:dyDescent="0.2">
      <c r="A89" s="30"/>
      <c r="B89" s="1612"/>
      <c r="C89" s="628"/>
      <c r="E89" s="1282"/>
      <c r="F89" s="1619"/>
      <c r="H89" s="334"/>
    </row>
    <row r="90" spans="1:10" s="33" customFormat="1" x14ac:dyDescent="0.2">
      <c r="A90" s="30"/>
      <c r="B90" s="390" t="s">
        <v>1683</v>
      </c>
      <c r="C90" s="628"/>
      <c r="E90" s="1282"/>
      <c r="F90" s="1619"/>
      <c r="H90" s="334"/>
    </row>
    <row r="91" spans="1:10" s="33" customFormat="1" ht="16.5" customHeight="1" x14ac:dyDescent="0.2">
      <c r="A91" s="30"/>
      <c r="B91" s="1612"/>
      <c r="C91" s="628"/>
      <c r="E91" s="1282"/>
      <c r="F91" s="1619"/>
      <c r="H91" s="334"/>
    </row>
    <row r="92" spans="1:10" s="33" customFormat="1" x14ac:dyDescent="0.2">
      <c r="A92" s="1580" t="s">
        <v>1647</v>
      </c>
      <c r="B92" s="1581"/>
      <c r="C92" s="1581"/>
      <c r="D92" s="1582"/>
      <c r="E92" s="1583"/>
      <c r="F92" s="1620"/>
      <c r="G92" s="1536"/>
      <c r="H92" s="1584"/>
      <c r="I92" s="1301"/>
    </row>
    <row r="93" spans="1:10" s="33" customFormat="1" x14ac:dyDescent="0.2">
      <c r="A93" s="1585" t="s">
        <v>1734</v>
      </c>
      <c r="B93" s="1586"/>
      <c r="C93" s="1587"/>
      <c r="D93" s="1588"/>
      <c r="E93" s="1536"/>
      <c r="F93" s="1536"/>
      <c r="G93" s="1536"/>
      <c r="H93" s="1536"/>
      <c r="I93" s="1536"/>
    </row>
    <row r="94" spans="1:10" s="33" customFormat="1" x14ac:dyDescent="0.2">
      <c r="A94" s="1585" t="s">
        <v>1798</v>
      </c>
      <c r="B94" s="1586"/>
      <c r="C94" s="1587"/>
      <c r="D94" s="1591"/>
      <c r="E94" s="1591"/>
      <c r="F94" s="1591"/>
      <c r="G94" s="1591"/>
      <c r="H94" s="1591"/>
      <c r="I94" s="1536"/>
    </row>
    <row r="95" spans="1:10" s="33" customFormat="1" x14ac:dyDescent="0.2">
      <c r="A95" s="1585" t="s">
        <v>1690</v>
      </c>
      <c r="B95" s="1586"/>
      <c r="C95" s="1587"/>
      <c r="D95" s="1591"/>
      <c r="E95" s="1591"/>
      <c r="F95" s="1591"/>
      <c r="G95" s="1591"/>
      <c r="H95" s="1591"/>
      <c r="I95" s="1536"/>
    </row>
    <row r="96" spans="1:10" s="33" customFormat="1" x14ac:dyDescent="0.2">
      <c r="A96" s="1586"/>
      <c r="B96" s="1323" t="s">
        <v>1764</v>
      </c>
      <c r="C96" s="1587"/>
      <c r="D96" s="1591"/>
      <c r="E96" s="1591"/>
      <c r="F96" s="1591"/>
      <c r="G96" s="1591"/>
      <c r="H96" s="1591"/>
      <c r="I96" s="1536"/>
    </row>
    <row r="97" spans="1:9" s="33" customFormat="1" ht="9" customHeight="1" x14ac:dyDescent="0.2">
      <c r="A97" s="1518"/>
      <c r="B97" s="1589"/>
      <c r="C97" s="1587"/>
      <c r="D97" s="1591"/>
      <c r="E97" s="1591"/>
      <c r="F97" s="1591"/>
      <c r="G97" s="1591"/>
      <c r="H97" s="1591"/>
      <c r="I97" s="1536"/>
    </row>
    <row r="98" spans="1:9" s="33" customFormat="1" ht="3.75" customHeight="1" x14ac:dyDescent="0.2">
      <c r="A98" s="1588"/>
      <c r="B98" s="1590"/>
      <c r="C98" s="1588"/>
      <c r="D98" s="1591"/>
      <c r="E98" s="1591"/>
      <c r="F98" s="1591"/>
      <c r="G98" s="1591"/>
      <c r="H98" s="1591"/>
      <c r="I98" s="1536"/>
    </row>
    <row r="99" spans="1:9" s="33" customFormat="1" x14ac:dyDescent="0.2">
      <c r="A99" s="1588"/>
      <c r="B99" s="1590" t="s">
        <v>1387</v>
      </c>
      <c r="C99" s="1588"/>
      <c r="D99" s="1588"/>
      <c r="E99" s="1536"/>
      <c r="F99" s="1536"/>
      <c r="G99" s="1536"/>
      <c r="H99" s="1536"/>
      <c r="I99" s="1536"/>
    </row>
    <row r="100" spans="1:9" s="33" customFormat="1" x14ac:dyDescent="0.2">
      <c r="A100" s="1579"/>
      <c r="B100" s="2193"/>
      <c r="C100" s="2194"/>
      <c r="D100" s="2194"/>
      <c r="E100" s="2194"/>
      <c r="F100" s="2194"/>
      <c r="G100" s="2194"/>
      <c r="H100" s="2195"/>
      <c r="I100" s="1536"/>
    </row>
    <row r="101" spans="1:9" s="33" customFormat="1" ht="11.25" customHeight="1" x14ac:dyDescent="0.2">
      <c r="A101" s="1579"/>
      <c r="B101" s="2172"/>
      <c r="C101" s="2173"/>
      <c r="D101" s="2173"/>
      <c r="E101" s="2173"/>
      <c r="F101" s="2173"/>
      <c r="G101" s="2173"/>
      <c r="H101" s="2174"/>
      <c r="I101" s="1536"/>
    </row>
    <row r="102" spans="1:9" s="33" customFormat="1" ht="11.25" customHeight="1" x14ac:dyDescent="0.2">
      <c r="A102" s="1579"/>
      <c r="B102" s="2172"/>
      <c r="C102" s="2173"/>
      <c r="D102" s="2173"/>
      <c r="E102" s="2173"/>
      <c r="F102" s="2173"/>
      <c r="G102" s="2173"/>
      <c r="H102" s="2174"/>
      <c r="I102" s="1536"/>
    </row>
    <row r="103" spans="1:9" s="33" customFormat="1" x14ac:dyDescent="0.2">
      <c r="A103" s="1579"/>
      <c r="B103" s="2172"/>
      <c r="C103" s="2173"/>
      <c r="D103" s="2173"/>
      <c r="E103" s="2173"/>
      <c r="F103" s="2173"/>
      <c r="G103" s="2173"/>
      <c r="H103" s="2174"/>
      <c r="I103" s="1536"/>
    </row>
    <row r="104" spans="1:9" s="33" customFormat="1" ht="11.25" customHeight="1" x14ac:dyDescent="0.2">
      <c r="A104" s="1579"/>
      <c r="B104" s="2172"/>
      <c r="C104" s="2173"/>
      <c r="D104" s="2173"/>
      <c r="E104" s="2173"/>
      <c r="F104" s="2173"/>
      <c r="G104" s="2173"/>
      <c r="H104" s="2174"/>
      <c r="I104" s="1536"/>
    </row>
    <row r="105" spans="1:9" s="33" customFormat="1" ht="11.25" customHeight="1" x14ac:dyDescent="0.2">
      <c r="A105" s="1579"/>
      <c r="B105" s="2172"/>
      <c r="C105" s="2173"/>
      <c r="D105" s="2173"/>
      <c r="E105" s="2173"/>
      <c r="F105" s="2173"/>
      <c r="G105" s="2173"/>
      <c r="H105" s="2174"/>
      <c r="I105" s="1536"/>
    </row>
    <row r="106" spans="1:9" s="33" customFormat="1" ht="11.25" customHeight="1" x14ac:dyDescent="0.2">
      <c r="A106" s="1579"/>
      <c r="B106" s="2172"/>
      <c r="C106" s="2173"/>
      <c r="D106" s="2173"/>
      <c r="E106" s="2173"/>
      <c r="F106" s="2173"/>
      <c r="G106" s="2173"/>
      <c r="H106" s="2174"/>
      <c r="I106" s="1536"/>
    </row>
    <row r="107" spans="1:9" s="33" customFormat="1" ht="11.25" customHeight="1" x14ac:dyDescent="0.2">
      <c r="A107" s="1579"/>
      <c r="B107" s="2172"/>
      <c r="C107" s="2173"/>
      <c r="D107" s="2173"/>
      <c r="E107" s="2173"/>
      <c r="F107" s="2173"/>
      <c r="G107" s="2173"/>
      <c r="H107" s="2174"/>
      <c r="I107" s="1574"/>
    </row>
    <row r="108" spans="1:9" s="33" customFormat="1" ht="11.25" customHeight="1" x14ac:dyDescent="0.2">
      <c r="A108" s="1579"/>
      <c r="B108" s="2172"/>
      <c r="C108" s="2173"/>
      <c r="D108" s="2173"/>
      <c r="E108" s="2173"/>
      <c r="F108" s="2173"/>
      <c r="G108" s="2173"/>
      <c r="H108" s="2174"/>
      <c r="I108" s="1536"/>
    </row>
    <row r="109" spans="1:9" s="33" customFormat="1" ht="11.25" customHeight="1" x14ac:dyDescent="0.2">
      <c r="A109" s="1579"/>
      <c r="B109" s="2172"/>
      <c r="C109" s="2173"/>
      <c r="D109" s="2173"/>
      <c r="E109" s="2173"/>
      <c r="F109" s="2173"/>
      <c r="G109" s="2173"/>
      <c r="H109" s="2174"/>
      <c r="I109" s="1536"/>
    </row>
    <row r="110" spans="1:9" s="33" customFormat="1" ht="11.25" customHeight="1" x14ac:dyDescent="0.2">
      <c r="A110" s="1579"/>
      <c r="B110" s="2165"/>
      <c r="C110" s="2166"/>
      <c r="D110" s="2166"/>
      <c r="E110" s="2166"/>
      <c r="F110" s="2166"/>
      <c r="G110" s="2166"/>
      <c r="H110" s="2167"/>
      <c r="I110" s="1536"/>
    </row>
    <row r="111" spans="1:9" s="33" customFormat="1" ht="11.25" customHeight="1" x14ac:dyDescent="0.2">
      <c r="A111" s="1368"/>
      <c r="B111" s="1591"/>
      <c r="C111" s="1591"/>
      <c r="D111" s="1591"/>
      <c r="E111" s="1536"/>
      <c r="F111" s="1536"/>
      <c r="G111" s="1536"/>
      <c r="H111" s="1536"/>
      <c r="I111" s="1536"/>
    </row>
    <row r="112" spans="1:9" s="33" customFormat="1" ht="18" customHeight="1" x14ac:dyDescent="0.2">
      <c r="A112" s="1579"/>
      <c r="B112" s="1368"/>
      <c r="C112" s="2168"/>
      <c r="D112" s="2168"/>
      <c r="E112" s="1536"/>
      <c r="F112" s="1536"/>
      <c r="G112" s="1536"/>
      <c r="H112" s="1536"/>
      <c r="I112" s="1536"/>
    </row>
    <row r="113" spans="1:9" s="33" customFormat="1" ht="11.25" customHeight="1" x14ac:dyDescent="0.2">
      <c r="A113" s="1579"/>
      <c r="B113" s="1579"/>
      <c r="C113" s="1593"/>
      <c r="D113" s="2035" t="s">
        <v>1388</v>
      </c>
      <c r="E113" s="1592"/>
      <c r="F113" s="1536"/>
      <c r="G113" s="1536"/>
      <c r="H113" s="1536"/>
      <c r="I113" s="1536"/>
    </row>
    <row r="114" spans="1:9" s="33" customFormat="1" ht="10.5" customHeight="1" x14ac:dyDescent="0.2">
      <c r="A114" s="1579"/>
      <c r="B114" s="1579"/>
      <c r="C114" s="1593"/>
      <c r="D114" s="1594"/>
      <c r="E114" s="1592"/>
      <c r="F114" s="1536"/>
      <c r="G114" s="1536"/>
      <c r="H114" s="1536"/>
      <c r="I114" s="1536"/>
    </row>
    <row r="115" spans="1:9" s="33" customFormat="1" ht="36" customHeight="1" x14ac:dyDescent="0.2">
      <c r="A115" s="1579"/>
      <c r="B115" s="1595"/>
      <c r="C115" s="2169" t="s">
        <v>1646</v>
      </c>
      <c r="D115" s="2170"/>
      <c r="E115" s="2171"/>
      <c r="F115" s="2171"/>
      <c r="G115" s="2171"/>
      <c r="H115" s="2171"/>
      <c r="I115" s="1536"/>
    </row>
    <row r="116" spans="1:9" s="33" customFormat="1" ht="24" customHeight="1" x14ac:dyDescent="0.2">
      <c r="A116" s="1579"/>
      <c r="B116" s="1579"/>
      <c r="C116" s="1579"/>
      <c r="D116" s="1433"/>
      <c r="E116" s="1595"/>
      <c r="F116" s="1596"/>
      <c r="G116" s="1595"/>
      <c r="H116" s="1595"/>
      <c r="I116" s="1536"/>
    </row>
    <row r="117" spans="1:9" s="33" customFormat="1" ht="11.25" customHeight="1" x14ac:dyDescent="0.2">
      <c r="A117" s="1597"/>
      <c r="B117" s="1597"/>
      <c r="C117" s="1598"/>
      <c r="D117" s="1599" t="s">
        <v>424</v>
      </c>
      <c r="E117" s="1588"/>
      <c r="F117" s="1600" t="s">
        <v>429</v>
      </c>
      <c r="G117" s="1534"/>
      <c r="H117" s="1534"/>
      <c r="I117" s="1536"/>
    </row>
    <row r="118" spans="1:9" x14ac:dyDescent="0.2">
      <c r="A118"/>
      <c r="B118" s="620"/>
      <c r="C118" s="676"/>
      <c r="D118" s="1564"/>
      <c r="E118" s="1564"/>
      <c r="F118" s="1564"/>
      <c r="G118" s="1564"/>
      <c r="H118" s="1564"/>
      <c r="I118" s="1536"/>
    </row>
    <row r="119" spans="1:9" x14ac:dyDescent="0.2">
      <c r="A119"/>
      <c r="B119" s="1569"/>
      <c r="C119" s="1578"/>
      <c r="D119" s="1564"/>
      <c r="E119" s="1564"/>
      <c r="F119" s="1564"/>
      <c r="G119" s="1564"/>
      <c r="H119" s="1564"/>
      <c r="I119" s="1536"/>
    </row>
    <row r="120" spans="1:9" s="32" customFormat="1" x14ac:dyDescent="0.2">
      <c r="A120"/>
      <c r="B120"/>
      <c r="C120"/>
      <c r="D120" s="677"/>
      <c r="E120" s="1564"/>
      <c r="F120" s="1014"/>
      <c r="G120" s="1564"/>
      <c r="H120" s="1564"/>
      <c r="I120" s="1536"/>
    </row>
    <row r="121" spans="1:9" x14ac:dyDescent="0.2">
      <c r="A121" s="599"/>
      <c r="B121" s="599"/>
      <c r="C121" s="624"/>
      <c r="D121" s="1613"/>
      <c r="E121" s="157"/>
      <c r="F121" s="157"/>
      <c r="G121" s="157"/>
      <c r="H121" s="157"/>
      <c r="I121" s="1536"/>
    </row>
    <row r="122" spans="1:9" x14ac:dyDescent="0.2">
      <c r="A122" s="718"/>
      <c r="B122" s="718"/>
      <c r="C122" s="624"/>
      <c r="D122" s="1572"/>
      <c r="E122" s="1568"/>
      <c r="F122" s="157"/>
      <c r="G122" s="157"/>
      <c r="H122" s="157"/>
      <c r="I122" s="1536"/>
    </row>
    <row r="123" spans="1:9" x14ac:dyDescent="0.2">
      <c r="A123" s="718"/>
      <c r="B123" s="718"/>
      <c r="C123" s="1094"/>
      <c r="D123" s="677"/>
      <c r="E123" s="1568"/>
      <c r="F123" s="157"/>
      <c r="G123" s="157"/>
      <c r="H123" s="157"/>
      <c r="I123" s="1536"/>
    </row>
    <row r="124" spans="1:9" x14ac:dyDescent="0.2">
      <c r="A124" s="718"/>
      <c r="B124" s="718"/>
      <c r="C124" s="1094"/>
      <c r="D124" s="1571"/>
      <c r="E124" s="1571"/>
      <c r="F124" s="1571"/>
      <c r="G124" s="1571"/>
      <c r="H124" s="1571"/>
      <c r="I124" s="1536"/>
    </row>
    <row r="125" spans="1:9" x14ac:dyDescent="0.2">
      <c r="A125" s="718"/>
      <c r="B125" s="718"/>
      <c r="C125" s="1094"/>
      <c r="D125" s="56"/>
      <c r="E125" s="1569"/>
      <c r="F125" s="1569"/>
      <c r="G125" s="1569"/>
      <c r="H125" s="1569"/>
      <c r="I125" s="33"/>
    </row>
    <row r="126" spans="1:9" x14ac:dyDescent="0.2">
      <c r="A126" s="718"/>
      <c r="B126" s="718"/>
      <c r="C126" s="1094"/>
      <c r="D126" s="677"/>
      <c r="E126" s="620"/>
      <c r="F126" s="1014"/>
      <c r="G126" s="32"/>
      <c r="H126" s="32"/>
    </row>
    <row r="127" spans="1:9" s="32" customFormat="1" x14ac:dyDescent="0.2">
      <c r="A127" s="1095"/>
      <c r="B127" s="1095"/>
      <c r="C127" s="1094"/>
      <c r="D127" s="56"/>
      <c r="E127" s="56"/>
      <c r="F127" s="56"/>
      <c r="G127" s="10"/>
      <c r="H127" s="10"/>
      <c r="I127" s="10"/>
    </row>
    <row r="128" spans="1:9" x14ac:dyDescent="0.2">
      <c r="A128" s="1095"/>
      <c r="B128" s="1095"/>
      <c r="C128" s="1094"/>
      <c r="D128" s="56"/>
      <c r="E128" s="56"/>
      <c r="F128" s="56"/>
      <c r="I128" s="32"/>
    </row>
    <row r="129" spans="1:9" x14ac:dyDescent="0.2">
      <c r="A129" s="1095"/>
      <c r="B129" s="1095"/>
      <c r="C129" s="1094"/>
      <c r="D129" s="56"/>
      <c r="E129" s="56"/>
      <c r="F129" s="56"/>
    </row>
    <row r="130" spans="1:9" x14ac:dyDescent="0.2">
      <c r="A130" s="1095"/>
      <c r="B130" s="1095"/>
      <c r="C130" s="1094"/>
      <c r="D130" s="56"/>
      <c r="E130" s="56"/>
      <c r="F130" s="56"/>
    </row>
    <row r="131" spans="1:9" x14ac:dyDescent="0.2">
      <c r="A131" s="1095"/>
      <c r="B131" s="1095"/>
      <c r="C131" s="1094"/>
      <c r="D131" s="56"/>
      <c r="E131" s="56"/>
      <c r="F131" s="56"/>
      <c r="G131" s="32"/>
      <c r="H131" s="32"/>
    </row>
    <row r="132" spans="1:9" x14ac:dyDescent="0.2">
      <c r="A132" s="1095"/>
      <c r="B132" s="1095"/>
      <c r="C132" s="1094"/>
      <c r="D132" s="56"/>
      <c r="E132" s="56"/>
      <c r="F132" s="56"/>
    </row>
    <row r="133" spans="1:9" x14ac:dyDescent="0.2">
      <c r="A133" s="1095"/>
      <c r="B133" s="1095"/>
      <c r="C133" s="1094"/>
      <c r="D133" s="56"/>
      <c r="E133" s="56"/>
      <c r="F133" s="56"/>
    </row>
    <row r="134" spans="1:9" x14ac:dyDescent="0.2">
      <c r="A134" s="1095"/>
      <c r="B134" s="1095"/>
      <c r="C134" s="1094"/>
      <c r="D134" s="56"/>
      <c r="E134" s="56"/>
      <c r="F134" s="56"/>
    </row>
    <row r="135" spans="1:9" x14ac:dyDescent="0.2">
      <c r="A135" s="1095"/>
      <c r="B135" s="1095"/>
      <c r="C135" s="1094"/>
      <c r="D135" s="56"/>
      <c r="E135" s="56"/>
      <c r="F135" s="56"/>
      <c r="I135" s="32"/>
    </row>
    <row r="136" spans="1:9" x14ac:dyDescent="0.2">
      <c r="A136" s="1096"/>
      <c r="B136" s="1096"/>
      <c r="C136" s="1094"/>
      <c r="D136" s="56"/>
      <c r="E136" s="56"/>
      <c r="F136" s="56"/>
    </row>
    <row r="137" spans="1:9" ht="5.25" customHeight="1" x14ac:dyDescent="0.2">
      <c r="A137" s="32"/>
      <c r="B137" s="35"/>
      <c r="D137" s="56"/>
      <c r="E137" s="56"/>
      <c r="F137" s="56"/>
    </row>
    <row r="138" spans="1:9" ht="9.6" customHeight="1" x14ac:dyDescent="0.2">
      <c r="A138" s="1097"/>
      <c r="B138" s="1097"/>
      <c r="C138" s="1098"/>
      <c r="D138" s="56"/>
      <c r="E138" s="56"/>
      <c r="F138" s="56"/>
    </row>
    <row r="139" spans="1:9" x14ac:dyDescent="0.2">
      <c r="D139" s="56"/>
      <c r="E139" s="56"/>
      <c r="F139" s="56"/>
    </row>
    <row r="140" spans="1:9" x14ac:dyDescent="0.2">
      <c r="D140" s="56"/>
      <c r="E140" s="56"/>
      <c r="F140" s="56"/>
    </row>
    <row r="141" spans="1:9" x14ac:dyDescent="0.2">
      <c r="D141" s="32"/>
    </row>
  </sheetData>
  <sheetProtection password="D6BB" sheet="1" objects="1" scenarios="1"/>
  <mergeCells count="20">
    <mergeCell ref="B103:H103"/>
    <mergeCell ref="B104:H104"/>
    <mergeCell ref="A2:I2"/>
    <mergeCell ref="A33:I33"/>
    <mergeCell ref="A45:I45"/>
    <mergeCell ref="C4:H4"/>
    <mergeCell ref="B55:H65"/>
    <mergeCell ref="B100:H100"/>
    <mergeCell ref="A68:I68"/>
    <mergeCell ref="B101:H101"/>
    <mergeCell ref="A81:D81"/>
    <mergeCell ref="B102:H102"/>
    <mergeCell ref="B110:H110"/>
    <mergeCell ref="C112:D112"/>
    <mergeCell ref="C115:H115"/>
    <mergeCell ref="B105:H105"/>
    <mergeCell ref="B106:H106"/>
    <mergeCell ref="B107:H107"/>
    <mergeCell ref="B108:H108"/>
    <mergeCell ref="B109:H109"/>
  </mergeCells>
  <phoneticPr fontId="8" type="noConversion"/>
  <pageMargins left="0.19" right="0.16" top="0.39" bottom="0.33" header="0.19" footer="0.17"/>
  <pageSetup scale="80" firstPageNumber="2" orientation="portrait" useFirstPageNumber="1" r:id="rId1"/>
  <headerFooter differentOddEven="1" alignWithMargins="0">
    <oddHeader>&amp;L&amp;8Page &amp;P&amp;C &amp;R&amp;8Page &amp;P</oddHeader>
    <oddFooter>&amp;L&amp;8Printed: &amp;D  &amp;F</oddFooter>
  </headerFooter>
  <rowBreaks count="1" manualBreakCount="1">
    <brk id="66"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M45"/>
  <sheetViews>
    <sheetView showGridLines="0" zoomScale="110" zoomScaleNormal="110" workbookViewId="0">
      <selection activeCell="B45" sqref="B45"/>
    </sheetView>
  </sheetViews>
  <sheetFormatPr defaultColWidth="9.140625" defaultRowHeight="12.75" x14ac:dyDescent="0.2"/>
  <cols>
    <col min="1" max="1" width="1.5703125" style="1368" customWidth="1"/>
    <col min="2" max="2" width="21.42578125" style="1368" customWidth="1"/>
    <col min="3" max="3" width="6.140625" style="1368" customWidth="1"/>
    <col min="4" max="4" width="4.42578125" style="1368" customWidth="1"/>
    <col min="5" max="5" width="3.5703125" style="1368" customWidth="1"/>
    <col min="6" max="6" width="20.140625" style="1368" customWidth="1"/>
    <col min="7" max="7" width="3.5703125" style="1369" customWidth="1"/>
    <col min="8" max="8" width="10.5703125" style="1368" customWidth="1"/>
    <col min="9" max="9" width="3.42578125" style="1369" customWidth="1"/>
    <col min="10" max="10" width="15.42578125" style="1368" customWidth="1"/>
    <col min="11" max="11" width="8.5703125" style="1368" customWidth="1"/>
    <col min="12" max="12" width="1.42578125" style="1368" customWidth="1"/>
    <col min="13" max="13" width="3.42578125" style="1368" customWidth="1"/>
    <col min="14" max="16384" width="9.140625" style="1368"/>
  </cols>
  <sheetData>
    <row r="1" spans="1:13" ht="11.1" customHeight="1" x14ac:dyDescent="0.2">
      <c r="B1" s="2510" t="str">
        <f>'Single Audit Cover'!A7</f>
        <v>LaGrange Highlands SD 106</v>
      </c>
      <c r="C1" s="2510"/>
      <c r="D1" s="2510"/>
      <c r="E1" s="2510"/>
      <c r="F1" s="2510"/>
      <c r="G1" s="2510"/>
      <c r="H1" s="2510"/>
      <c r="I1" s="2510"/>
      <c r="J1" s="2510"/>
      <c r="K1" s="2510"/>
      <c r="L1" s="1522"/>
      <c r="M1" s="1522"/>
    </row>
    <row r="2" spans="1:13" ht="12" customHeight="1" x14ac:dyDescent="0.2">
      <c r="B2" s="2512">
        <f>'Single Audit Cover'!E7</f>
        <v>6016106002</v>
      </c>
      <c r="C2" s="2512"/>
      <c r="D2" s="2512"/>
      <c r="E2" s="2512"/>
      <c r="F2" s="2512"/>
      <c r="G2" s="2512"/>
      <c r="H2" s="2512"/>
      <c r="I2" s="2512"/>
      <c r="J2" s="2512"/>
      <c r="K2" s="2512"/>
      <c r="L2" s="1521"/>
      <c r="M2" s="1520"/>
    </row>
    <row r="3" spans="1:13" ht="10.35" customHeight="1" x14ac:dyDescent="0.2">
      <c r="B3" s="2500" t="s">
        <v>1567</v>
      </c>
      <c r="C3" s="2500"/>
      <c r="D3" s="2500"/>
      <c r="E3" s="2500"/>
      <c r="F3" s="2500"/>
      <c r="G3" s="2500"/>
      <c r="H3" s="2500"/>
      <c r="I3" s="2500"/>
      <c r="J3" s="2500"/>
      <c r="K3" s="2500"/>
      <c r="L3" s="1519"/>
      <c r="M3" s="1519"/>
    </row>
    <row r="4" spans="1:13" ht="11.1" customHeight="1" x14ac:dyDescent="0.2">
      <c r="B4" s="2517" t="str">
        <f>'[1]Single Audit Cover'!A4</f>
        <v>Year Ending June 30, 2016</v>
      </c>
      <c r="C4" s="2517"/>
      <c r="D4" s="2517"/>
      <c r="E4" s="2517"/>
      <c r="F4" s="2517"/>
      <c r="G4" s="2517"/>
      <c r="H4" s="2517"/>
      <c r="I4" s="2517"/>
      <c r="J4" s="2517"/>
      <c r="K4" s="2517"/>
      <c r="L4" s="1518"/>
      <c r="M4" s="1518"/>
    </row>
    <row r="5" spans="1:13" ht="7.5" customHeight="1" x14ac:dyDescent="0.2">
      <c r="B5" s="1354" t="s">
        <v>1390</v>
      </c>
      <c r="C5" s="1354"/>
    </row>
    <row r="6" spans="1:13" ht="7.5" customHeight="1" x14ac:dyDescent="0.2">
      <c r="B6" s="1500"/>
      <c r="C6" s="1500"/>
      <c r="D6" s="1469"/>
      <c r="E6" s="1469"/>
      <c r="F6" s="1469"/>
      <c r="G6" s="1470"/>
      <c r="H6" s="1469"/>
      <c r="I6" s="1470"/>
      <c r="J6" s="1469"/>
      <c r="K6" s="1469"/>
      <c r="L6" s="1476"/>
    </row>
    <row r="7" spans="1:13" ht="12.75" customHeight="1" x14ac:dyDescent="0.2">
      <c r="A7" s="1388"/>
      <c r="B7" s="2517" t="s">
        <v>1587</v>
      </c>
      <c r="C7" s="2517"/>
      <c r="D7" s="2518"/>
      <c r="E7" s="2518"/>
      <c r="F7" s="2518"/>
      <c r="G7" s="2518"/>
      <c r="H7" s="2518"/>
      <c r="I7" s="2518"/>
      <c r="J7" s="2518"/>
      <c r="K7" s="2518"/>
      <c r="L7" s="1517"/>
    </row>
    <row r="8" spans="1:13" ht="7.5" customHeight="1" x14ac:dyDescent="0.2">
      <c r="B8" s="1427"/>
      <c r="C8" s="1427"/>
      <c r="D8" s="1427"/>
      <c r="E8" s="1427"/>
      <c r="F8" s="1427"/>
      <c r="G8" s="1458"/>
      <c r="H8" s="1427"/>
      <c r="I8" s="1458"/>
      <c r="J8" s="1427"/>
      <c r="K8" s="1427"/>
      <c r="L8" s="1476"/>
    </row>
    <row r="9" spans="1:13" ht="9.6" customHeight="1" x14ac:dyDescent="0.2">
      <c r="B9" s="1469"/>
      <c r="C9" s="1469"/>
      <c r="D9" s="1469"/>
      <c r="E9" s="1469"/>
      <c r="F9" s="1469"/>
      <c r="G9" s="1470"/>
      <c r="H9" s="1469"/>
      <c r="I9" s="1470"/>
      <c r="J9" s="1469"/>
      <c r="K9" s="1469"/>
      <c r="L9" s="1476"/>
    </row>
    <row r="10" spans="1:13" ht="16.5" customHeight="1" x14ac:dyDescent="0.2">
      <c r="B10" s="1516" t="s">
        <v>1586</v>
      </c>
      <c r="C10" s="1740" t="s">
        <v>1959</v>
      </c>
      <c r="D10" s="1741"/>
      <c r="E10" s="1427"/>
      <c r="F10" s="1432" t="s">
        <v>1585</v>
      </c>
      <c r="G10" s="1514"/>
      <c r="H10" s="1515" t="s">
        <v>1584</v>
      </c>
      <c r="I10" s="1514"/>
      <c r="J10" s="1513" t="s">
        <v>1583</v>
      </c>
      <c r="K10" s="1427"/>
      <c r="L10" s="1476"/>
    </row>
    <row r="11" spans="1:13" ht="13.5" customHeight="1" x14ac:dyDescent="0.2">
      <c r="B11" s="1427"/>
      <c r="C11" s="1427"/>
      <c r="D11" s="1427"/>
      <c r="E11" s="1427"/>
      <c r="F11" s="1427"/>
      <c r="G11" s="1458"/>
      <c r="H11" s="1427"/>
      <c r="I11" s="1512" t="s">
        <v>1582</v>
      </c>
      <c r="J11" s="1427"/>
      <c r="K11" s="1511"/>
      <c r="L11" s="1476"/>
    </row>
    <row r="12" spans="1:13" ht="13.5" customHeight="1" x14ac:dyDescent="0.2">
      <c r="B12" s="1426"/>
      <c r="C12" s="1426"/>
      <c r="D12" s="1427"/>
      <c r="E12" s="1427"/>
      <c r="F12" s="1427"/>
      <c r="G12" s="1458"/>
      <c r="H12" s="1427"/>
      <c r="I12" s="1458"/>
      <c r="J12" s="1427"/>
      <c r="L12" s="1476"/>
    </row>
    <row r="13" spans="1:13" s="1388" customFormat="1" ht="13.5" customHeight="1" x14ac:dyDescent="0.2">
      <c r="B13" s="1504" t="s">
        <v>1581</v>
      </c>
      <c r="C13" s="1504"/>
      <c r="D13" s="1507"/>
      <c r="E13" s="1507"/>
      <c r="F13" s="1507"/>
      <c r="G13" s="1508"/>
      <c r="H13" s="1507"/>
      <c r="I13" s="1508"/>
      <c r="J13" s="1507"/>
      <c r="K13" s="1507"/>
      <c r="L13" s="1506"/>
    </row>
    <row r="14" spans="1:13" ht="45.75" customHeight="1" x14ac:dyDescent="0.2">
      <c r="B14" s="2516"/>
      <c r="C14" s="2516"/>
      <c r="D14" s="2516"/>
      <c r="E14" s="2516"/>
      <c r="F14" s="2516"/>
      <c r="G14" s="2516"/>
      <c r="H14" s="2516"/>
      <c r="I14" s="2516"/>
      <c r="J14" s="2516"/>
      <c r="K14" s="2516"/>
      <c r="L14" s="1509"/>
    </row>
    <row r="15" spans="1:13" ht="4.5" customHeight="1" x14ac:dyDescent="0.2">
      <c r="B15" s="1455"/>
      <c r="C15" s="1455"/>
      <c r="D15" s="1510"/>
      <c r="E15" s="1510"/>
      <c r="F15" s="1510"/>
      <c r="H15" s="1510"/>
      <c r="J15" s="1510"/>
      <c r="K15" s="1510"/>
      <c r="L15" s="1509"/>
    </row>
    <row r="16" spans="1:13" s="1388" customFormat="1" ht="13.5" customHeight="1" x14ac:dyDescent="0.2">
      <c r="B16" s="1504" t="s">
        <v>1580</v>
      </c>
      <c r="C16" s="1504"/>
      <c r="D16" s="1507"/>
      <c r="E16" s="1507"/>
      <c r="F16" s="1507"/>
      <c r="G16" s="1508"/>
      <c r="H16" s="1507"/>
      <c r="I16" s="1508"/>
      <c r="J16" s="1507"/>
      <c r="K16" s="1507"/>
      <c r="L16" s="1506"/>
    </row>
    <row r="17" spans="2:12" ht="45.75" customHeight="1" x14ac:dyDescent="0.2">
      <c r="B17" s="2516"/>
      <c r="C17" s="2516"/>
      <c r="D17" s="2516"/>
      <c r="E17" s="2516"/>
      <c r="F17" s="2516"/>
      <c r="G17" s="2516"/>
      <c r="H17" s="2516"/>
      <c r="I17" s="2516"/>
      <c r="J17" s="2516"/>
      <c r="K17" s="2516"/>
      <c r="L17" s="1476"/>
    </row>
    <row r="18" spans="2:12" ht="4.5" customHeight="1" x14ac:dyDescent="0.2">
      <c r="B18" s="1455"/>
      <c r="C18" s="1455"/>
      <c r="L18" s="1476"/>
    </row>
    <row r="19" spans="2:12" s="1388" customFormat="1" ht="13.5" customHeight="1" x14ac:dyDescent="0.2">
      <c r="B19" s="1504" t="s">
        <v>1579</v>
      </c>
      <c r="C19" s="1504"/>
      <c r="D19" s="1507"/>
      <c r="E19" s="1507"/>
      <c r="F19" s="1507"/>
      <c r="G19" s="1508"/>
      <c r="H19" s="1507"/>
      <c r="I19" s="1508"/>
      <c r="J19" s="1507"/>
      <c r="K19" s="1507"/>
      <c r="L19" s="1506"/>
    </row>
    <row r="20" spans="2:12" ht="45.75" customHeight="1" x14ac:dyDescent="0.2">
      <c r="B20" s="2519"/>
      <c r="C20" s="2519"/>
      <c r="D20" s="2516"/>
      <c r="E20" s="2516"/>
      <c r="F20" s="2516"/>
      <c r="G20" s="2516"/>
      <c r="H20" s="2516"/>
      <c r="I20" s="2516"/>
      <c r="J20" s="2516"/>
      <c r="K20" s="2516"/>
      <c r="L20" s="1476"/>
    </row>
    <row r="21" spans="2:12" ht="4.5" customHeight="1" x14ac:dyDescent="0.2">
      <c r="B21" s="1505"/>
      <c r="C21" s="1505"/>
      <c r="L21" s="1476"/>
    </row>
    <row r="22" spans="2:12" ht="13.5" customHeight="1" x14ac:dyDescent="0.2">
      <c r="B22" s="1504" t="s">
        <v>1578</v>
      </c>
      <c r="C22" s="1504"/>
      <c r="D22" s="1469"/>
      <c r="E22" s="1469"/>
      <c r="F22" s="1469"/>
      <c r="G22" s="1470"/>
      <c r="H22" s="1469"/>
      <c r="I22" s="1470"/>
      <c r="J22" s="1469"/>
      <c r="K22" s="1469"/>
      <c r="L22" s="1476"/>
    </row>
    <row r="23" spans="2:12" ht="45" customHeight="1" x14ac:dyDescent="0.2">
      <c r="B23" s="2516"/>
      <c r="C23" s="2516"/>
      <c r="D23" s="2516"/>
      <c r="E23" s="2516"/>
      <c r="F23" s="2516"/>
      <c r="G23" s="2516"/>
      <c r="H23" s="2516"/>
      <c r="I23" s="2516"/>
      <c r="J23" s="2516"/>
      <c r="K23" s="2516"/>
      <c r="L23" s="1476"/>
    </row>
    <row r="24" spans="2:12" ht="4.5" customHeight="1" x14ac:dyDescent="0.2">
      <c r="B24" s="1455"/>
      <c r="C24" s="1455"/>
      <c r="L24" s="1476"/>
    </row>
    <row r="25" spans="2:12" ht="13.5" customHeight="1" x14ac:dyDescent="0.2">
      <c r="B25" s="1504" t="s">
        <v>1577</v>
      </c>
      <c r="C25" s="1504"/>
      <c r="D25" s="1469"/>
      <c r="E25" s="1469"/>
      <c r="F25" s="1469"/>
      <c r="G25" s="1470"/>
      <c r="H25" s="1469"/>
      <c r="I25" s="1470"/>
      <c r="J25" s="1469"/>
      <c r="K25" s="1469"/>
      <c r="L25" s="1476"/>
    </row>
    <row r="26" spans="2:12" ht="45.75" customHeight="1" x14ac:dyDescent="0.2">
      <c r="B26" s="2516"/>
      <c r="C26" s="2516"/>
      <c r="D26" s="2516"/>
      <c r="E26" s="2516"/>
      <c r="F26" s="2516"/>
      <c r="G26" s="2516"/>
      <c r="H26" s="2516"/>
      <c r="I26" s="2516"/>
      <c r="J26" s="2516"/>
      <c r="K26" s="2516"/>
      <c r="L26" s="1476"/>
    </row>
    <row r="27" spans="2:12" ht="4.5" customHeight="1" x14ac:dyDescent="0.2">
      <c r="B27" s="1455"/>
      <c r="C27" s="1455"/>
      <c r="L27" s="1476"/>
    </row>
    <row r="28" spans="2:12" ht="13.5" customHeight="1" x14ac:dyDescent="0.2">
      <c r="B28" s="1503" t="s">
        <v>1576</v>
      </c>
      <c r="C28" s="1503"/>
      <c r="D28" s="1469"/>
      <c r="E28" s="1469"/>
      <c r="F28" s="1469"/>
      <c r="G28" s="1470"/>
      <c r="H28" s="1469"/>
      <c r="I28" s="1470"/>
      <c r="J28" s="1469"/>
      <c r="K28" s="1469"/>
      <c r="L28" s="1476"/>
    </row>
    <row r="29" spans="2:12" ht="45.75" customHeight="1" x14ac:dyDescent="0.2">
      <c r="B29" s="2520"/>
      <c r="C29" s="2520"/>
      <c r="D29" s="2516"/>
      <c r="E29" s="2516"/>
      <c r="F29" s="2516"/>
      <c r="G29" s="2516"/>
      <c r="H29" s="2516"/>
      <c r="I29" s="2516"/>
      <c r="J29" s="2516"/>
      <c r="K29" s="2516"/>
      <c r="L29" s="1476"/>
    </row>
    <row r="30" spans="2:12" ht="4.5" customHeight="1" x14ac:dyDescent="0.2">
      <c r="B30" s="1502"/>
      <c r="C30" s="1502"/>
      <c r="D30" s="1427"/>
      <c r="E30" s="1427"/>
      <c r="F30" s="1427"/>
      <c r="G30" s="1458"/>
      <c r="H30" s="1427"/>
      <c r="I30" s="1458"/>
      <c r="J30" s="1427"/>
      <c r="K30" s="1427"/>
      <c r="L30" s="1476"/>
    </row>
    <row r="31" spans="2:12" s="1427" customFormat="1" ht="13.5" customHeight="1" x14ac:dyDescent="0.2">
      <c r="B31" s="1501" t="s">
        <v>1575</v>
      </c>
      <c r="C31" s="1501"/>
      <c r="D31" s="1500"/>
      <c r="E31" s="1469"/>
      <c r="F31" s="1469"/>
      <c r="G31" s="1470"/>
      <c r="H31" s="1469"/>
      <c r="I31" s="1470"/>
      <c r="J31" s="1469"/>
      <c r="K31" s="1469"/>
      <c r="L31" s="1476"/>
    </row>
    <row r="32" spans="2:12" s="1427" customFormat="1" ht="45.75" customHeight="1" x14ac:dyDescent="0.2">
      <c r="B32" s="2515"/>
      <c r="C32" s="2515"/>
      <c r="D32" s="2516"/>
      <c r="E32" s="2516"/>
      <c r="F32" s="2516"/>
      <c r="G32" s="2516"/>
      <c r="H32" s="2516"/>
      <c r="I32" s="2516"/>
      <c r="J32" s="2516"/>
      <c r="K32" s="2516"/>
      <c r="L32" s="1476"/>
    </row>
    <row r="33" spans="2:13" s="1427" customFormat="1" ht="4.5" customHeight="1" x14ac:dyDescent="0.2">
      <c r="B33" s="1499"/>
      <c r="C33" s="1499"/>
      <c r="G33" s="1458"/>
      <c r="I33" s="1458"/>
      <c r="L33" s="1476"/>
    </row>
    <row r="34" spans="2:13" s="1427" customFormat="1" ht="11.1" customHeight="1" x14ac:dyDescent="0.2">
      <c r="B34" s="1498" t="s">
        <v>1574</v>
      </c>
      <c r="C34" s="1742"/>
      <c r="D34" s="1496"/>
      <c r="E34" s="1496"/>
      <c r="F34" s="1496"/>
      <c r="G34" s="1497"/>
      <c r="H34" s="1496"/>
      <c r="I34" s="1497"/>
      <c r="J34" s="1496"/>
      <c r="K34" s="1495"/>
      <c r="L34" s="1476"/>
    </row>
    <row r="35" spans="2:13" s="1427" customFormat="1" ht="13.5" customHeight="1" x14ac:dyDescent="0.2">
      <c r="B35" s="1491" t="s">
        <v>1573</v>
      </c>
      <c r="C35" s="1743"/>
      <c r="D35" s="1494"/>
      <c r="E35" s="1493"/>
      <c r="F35" s="1492" t="s">
        <v>1572</v>
      </c>
      <c r="G35" s="1488"/>
      <c r="H35" s="1487"/>
      <c r="I35" s="1486"/>
      <c r="J35" s="1481"/>
      <c r="K35" s="1485"/>
      <c r="L35" s="1476"/>
    </row>
    <row r="36" spans="2:13" s="1427" customFormat="1" ht="13.5" customHeight="1" x14ac:dyDescent="0.2">
      <c r="B36" s="1491" t="s">
        <v>1571</v>
      </c>
      <c r="C36" s="1743"/>
      <c r="D36" s="1490"/>
      <c r="E36" s="1487"/>
      <c r="F36" s="1489" t="s">
        <v>1570</v>
      </c>
      <c r="G36" s="1488"/>
      <c r="H36" s="1487"/>
      <c r="I36" s="1486"/>
      <c r="J36" s="1481"/>
      <c r="K36" s="1485"/>
      <c r="L36" s="1476"/>
      <c r="M36" s="1484"/>
    </row>
    <row r="37" spans="2:13" s="1427" customFormat="1" ht="11.45" customHeight="1" x14ac:dyDescent="0.2">
      <c r="B37" s="1483"/>
      <c r="C37" s="1481"/>
      <c r="D37" s="1481"/>
      <c r="E37" s="1481"/>
      <c r="F37" s="1481"/>
      <c r="G37" s="1482"/>
      <c r="H37" s="1481"/>
      <c r="I37" s="1482"/>
      <c r="J37" s="1481"/>
      <c r="K37" s="1480"/>
      <c r="L37" s="1476"/>
    </row>
    <row r="38" spans="2:13" s="1427" customFormat="1" ht="8.25" customHeight="1" thickBot="1" x14ac:dyDescent="0.25">
      <c r="B38" s="1476"/>
      <c r="C38" s="1476"/>
      <c r="D38" s="1476"/>
      <c r="E38" s="1476"/>
      <c r="F38" s="1476"/>
      <c r="G38" s="1479"/>
      <c r="H38" s="1476"/>
      <c r="I38" s="1479"/>
      <c r="J38" s="1476"/>
      <c r="K38" s="1476"/>
      <c r="L38" s="1476"/>
    </row>
    <row r="39" spans="2:13" ht="11.85" customHeight="1" x14ac:dyDescent="0.2">
      <c r="B39" s="1478" t="s">
        <v>1831</v>
      </c>
      <c r="C39" s="1478"/>
      <c r="D39" s="1477"/>
      <c r="E39" s="1477"/>
      <c r="F39" s="1477"/>
      <c r="L39" s="1476"/>
    </row>
    <row r="40" spans="2:13" ht="9.6" customHeight="1" x14ac:dyDescent="0.2">
      <c r="B40" s="1373" t="s">
        <v>2026</v>
      </c>
      <c r="C40" s="1373"/>
      <c r="L40" s="1476"/>
    </row>
    <row r="41" spans="2:13" ht="9.6" customHeight="1" x14ac:dyDescent="0.2">
      <c r="B41" s="1373" t="s">
        <v>2027</v>
      </c>
      <c r="C41" s="1373"/>
    </row>
    <row r="42" spans="2:13" ht="11.85" customHeight="1" x14ac:dyDescent="0.2">
      <c r="B42" s="1377" t="s">
        <v>1569</v>
      </c>
      <c r="C42" s="1377"/>
    </row>
    <row r="43" spans="2:13" ht="9.6" customHeight="1" x14ac:dyDescent="0.2">
      <c r="B43" s="1373" t="s">
        <v>1568</v>
      </c>
      <c r="C43" s="1373"/>
      <c r="M43" s="1475"/>
    </row>
    <row r="44" spans="2:13" ht="12.6" customHeight="1" x14ac:dyDescent="0.2">
      <c r="B44" s="1377" t="s">
        <v>2085</v>
      </c>
      <c r="C44" s="1377"/>
      <c r="M44" s="1475"/>
    </row>
    <row r="45" spans="2:13" ht="9.6" customHeight="1" x14ac:dyDescent="0.2">
      <c r="B45" s="1373"/>
      <c r="C45" s="1373"/>
      <c r="M45" s="1475"/>
    </row>
  </sheetData>
  <mergeCells count="12">
    <mergeCell ref="B32:K32"/>
    <mergeCell ref="B1:K1"/>
    <mergeCell ref="B2:K2"/>
    <mergeCell ref="B3:K3"/>
    <mergeCell ref="B4:K4"/>
    <mergeCell ref="B7:K7"/>
    <mergeCell ref="B14:K14"/>
    <mergeCell ref="B17:K17"/>
    <mergeCell ref="B20:K20"/>
    <mergeCell ref="B23:K23"/>
    <mergeCell ref="B26:K26"/>
    <mergeCell ref="B29:K29"/>
  </mergeCells>
  <pageMargins left="0.32" right="0.27" top="0.68" bottom="0.47" header="0.26" footer="0.31"/>
  <pageSetup firstPageNumber="41" orientation="portrait" useFirstPageNumber="1" r:id="rId1"/>
  <headerFooter alignWithMargins="0">
    <oddHeader>&amp;L&amp;8Page 43&amp;R&amp;8Page 43</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L52"/>
  <sheetViews>
    <sheetView showGridLines="0" zoomScale="110" zoomScaleNormal="110" workbookViewId="0">
      <selection activeCell="B51" sqref="B51"/>
    </sheetView>
  </sheetViews>
  <sheetFormatPr defaultColWidth="9.140625" defaultRowHeight="12.75" x14ac:dyDescent="0.2"/>
  <cols>
    <col min="1" max="1" width="1.5703125" style="1368" customWidth="1"/>
    <col min="2" max="2" width="21.5703125" style="1368" customWidth="1"/>
    <col min="3" max="3" width="6.140625" style="1368" customWidth="1"/>
    <col min="4" max="4" width="4.7109375" style="1368" customWidth="1"/>
    <col min="5" max="5" width="3.5703125" style="1368" customWidth="1"/>
    <col min="6" max="6" width="20.140625" style="1368" customWidth="1"/>
    <col min="7" max="7" width="3.5703125" style="1369" customWidth="1"/>
    <col min="8" max="8" width="10.5703125" style="1368" customWidth="1"/>
    <col min="9" max="9" width="3.42578125" style="1369" customWidth="1"/>
    <col min="10" max="10" width="15.5703125" style="1368" customWidth="1"/>
    <col min="11" max="11" width="8.5703125" style="1368" customWidth="1"/>
    <col min="12" max="12" width="1.5703125" style="1368" customWidth="1"/>
    <col min="13" max="13" width="3.42578125" style="1368" customWidth="1"/>
    <col min="14" max="16384" width="9.140625" style="1368"/>
  </cols>
  <sheetData>
    <row r="1" spans="1:12" ht="12.75" customHeight="1" x14ac:dyDescent="0.2">
      <c r="B1" s="2524" t="str">
        <f>'Single Audit Cover'!A7</f>
        <v>LaGrange Highlands SD 106</v>
      </c>
      <c r="C1" s="2524"/>
      <c r="D1" s="2524"/>
      <c r="E1" s="2524"/>
      <c r="F1" s="2524"/>
      <c r="G1" s="2524"/>
      <c r="H1" s="2524"/>
      <c r="I1" s="2524"/>
      <c r="J1" s="2524"/>
      <c r="K1" s="2524"/>
      <c r="L1" s="1543"/>
    </row>
    <row r="2" spans="1:12" ht="12.75" customHeight="1" x14ac:dyDescent="0.2">
      <c r="B2" s="2525">
        <f>'Single Audit Cover'!E7</f>
        <v>6016106002</v>
      </c>
      <c r="C2" s="2525"/>
      <c r="D2" s="2525"/>
      <c r="E2" s="2525"/>
      <c r="F2" s="2525"/>
      <c r="G2" s="2525"/>
      <c r="H2" s="2525"/>
      <c r="I2" s="2525"/>
      <c r="J2" s="2525"/>
      <c r="K2" s="2525"/>
      <c r="L2" s="1542"/>
    </row>
    <row r="3" spans="1:12" ht="12.75" customHeight="1" x14ac:dyDescent="0.2">
      <c r="B3" s="2500" t="s">
        <v>1567</v>
      </c>
      <c r="C3" s="2500"/>
      <c r="D3" s="2500"/>
      <c r="E3" s="2500"/>
      <c r="F3" s="2500"/>
      <c r="G3" s="2500"/>
      <c r="H3" s="2500"/>
      <c r="I3" s="2500"/>
      <c r="J3" s="2500"/>
      <c r="K3" s="2500"/>
      <c r="L3" s="1519"/>
    </row>
    <row r="4" spans="1:12" ht="12.75" customHeight="1" x14ac:dyDescent="0.2">
      <c r="B4" s="2500" t="str">
        <f>'[1]Single Audit Cover'!A4</f>
        <v>Year Ending June 30, 2016</v>
      </c>
      <c r="C4" s="2500"/>
      <c r="D4" s="2500"/>
      <c r="E4" s="2500"/>
      <c r="F4" s="2500"/>
      <c r="G4" s="2500"/>
      <c r="H4" s="2500"/>
      <c r="I4" s="2500"/>
      <c r="J4" s="2500"/>
      <c r="K4" s="2500"/>
      <c r="L4" s="1519"/>
    </row>
    <row r="5" spans="1:12" ht="5.25" customHeight="1" x14ac:dyDescent="0.2">
      <c r="B5" s="1354" t="s">
        <v>1390</v>
      </c>
      <c r="C5" s="1354"/>
      <c r="L5" s="1427"/>
    </row>
    <row r="6" spans="1:12" ht="30.75" customHeight="1" x14ac:dyDescent="0.2">
      <c r="A6" s="1427"/>
      <c r="B6" s="2526" t="s">
        <v>1608</v>
      </c>
      <c r="C6" s="2526"/>
      <c r="D6" s="2526"/>
      <c r="E6" s="2526"/>
      <c r="F6" s="2526"/>
      <c r="G6" s="2526"/>
      <c r="H6" s="2526"/>
      <c r="I6" s="2526"/>
      <c r="J6" s="2526"/>
      <c r="K6" s="2526"/>
      <c r="L6" s="1427"/>
    </row>
    <row r="7" spans="1:12" ht="4.5" customHeight="1" x14ac:dyDescent="0.2">
      <c r="B7" s="1469"/>
      <c r="C7" s="1469"/>
      <c r="D7" s="1469"/>
      <c r="E7" s="1469"/>
      <c r="F7" s="1469"/>
      <c r="G7" s="1470"/>
      <c r="H7" s="1469"/>
      <c r="I7" s="1470"/>
      <c r="J7" s="1469"/>
      <c r="K7" s="1469"/>
      <c r="L7" s="1427"/>
    </row>
    <row r="8" spans="1:12" ht="13.5" customHeight="1" x14ac:dyDescent="0.2">
      <c r="B8" s="1432" t="s">
        <v>1607</v>
      </c>
      <c r="C8" s="1744" t="s">
        <v>1959</v>
      </c>
      <c r="D8" s="1745"/>
      <c r="E8" s="1427"/>
      <c r="F8" s="1516" t="s">
        <v>1585</v>
      </c>
      <c r="G8" s="1540"/>
      <c r="H8" s="1541" t="s">
        <v>1606</v>
      </c>
      <c r="I8" s="1540"/>
      <c r="J8" s="1539" t="s">
        <v>1605</v>
      </c>
      <c r="L8" s="1427"/>
    </row>
    <row r="9" spans="1:12" ht="13.5" customHeight="1" x14ac:dyDescent="0.2">
      <c r="D9" s="1427"/>
      <c r="E9" s="1427"/>
      <c r="F9" s="1427"/>
      <c r="G9" s="1458"/>
      <c r="H9" s="1427"/>
      <c r="I9" s="1512" t="s">
        <v>1582</v>
      </c>
      <c r="J9" s="1427"/>
      <c r="K9" s="1538"/>
      <c r="L9" s="1427"/>
    </row>
    <row r="10" spans="1:12" ht="4.5" customHeight="1" x14ac:dyDescent="0.2">
      <c r="B10" s="1537"/>
      <c r="C10" s="1537"/>
      <c r="D10" s="1466"/>
      <c r="E10" s="1466"/>
      <c r="F10" s="1466"/>
      <c r="G10" s="1467"/>
      <c r="H10" s="1466"/>
      <c r="I10" s="1467"/>
      <c r="J10" s="1466"/>
      <c r="K10" s="1466"/>
      <c r="L10" s="1427"/>
    </row>
    <row r="11" spans="1:12" ht="5.25" customHeight="1" x14ac:dyDescent="0.2">
      <c r="B11" s="1427"/>
      <c r="C11" s="1427"/>
      <c r="D11" s="1536"/>
      <c r="E11" s="1427"/>
      <c r="F11" s="1427"/>
      <c r="G11" s="1458"/>
      <c r="H11" s="1427"/>
      <c r="I11" s="1458"/>
      <c r="J11" s="1427"/>
      <c r="K11" s="1464"/>
      <c r="L11" s="1427"/>
    </row>
    <row r="12" spans="1:12" ht="13.5" customHeight="1" x14ac:dyDescent="0.2">
      <c r="B12" s="1516" t="s">
        <v>1604</v>
      </c>
      <c r="C12" s="1516"/>
      <c r="D12" s="1536"/>
      <c r="E12" s="1427"/>
      <c r="F12" s="2508"/>
      <c r="G12" s="2508"/>
      <c r="H12" s="2508"/>
      <c r="I12" s="2508"/>
      <c r="J12" s="2508"/>
      <c r="K12" s="2508"/>
      <c r="L12" s="1427"/>
    </row>
    <row r="13" spans="1:12" ht="9.6" customHeight="1" x14ac:dyDescent="0.2">
      <c r="B13" s="1321"/>
      <c r="C13" s="1321"/>
      <c r="D13" s="1536"/>
      <c r="E13" s="1427"/>
      <c r="F13" s="1427"/>
      <c r="G13" s="1458"/>
      <c r="H13" s="1427"/>
      <c r="I13" s="1458"/>
      <c r="J13" s="1427"/>
      <c r="K13" s="1464"/>
      <c r="L13" s="1427"/>
    </row>
    <row r="14" spans="1:12" ht="13.5" customHeight="1" x14ac:dyDescent="0.2">
      <c r="B14" s="1432" t="s">
        <v>1603</v>
      </c>
      <c r="C14" s="1432"/>
      <c r="D14" s="2521"/>
      <c r="E14" s="2521"/>
      <c r="F14" s="2521"/>
      <c r="H14" s="1431" t="s">
        <v>1602</v>
      </c>
      <c r="I14" s="2522"/>
      <c r="J14" s="2522"/>
      <c r="K14" s="2522"/>
      <c r="L14" s="1427"/>
    </row>
    <row r="15" spans="1:12" ht="9.4" customHeight="1" x14ac:dyDescent="0.2">
      <c r="B15" s="1432"/>
      <c r="C15" s="1432"/>
      <c r="D15" s="1372"/>
      <c r="E15" s="1354"/>
      <c r="F15" s="1354"/>
      <c r="G15" s="1428"/>
      <c r="H15" s="1354"/>
      <c r="I15" s="1535"/>
      <c r="J15" s="1426"/>
      <c r="K15" s="1430"/>
      <c r="L15" s="1427"/>
    </row>
    <row r="16" spans="1:12" ht="13.5" customHeight="1" x14ac:dyDescent="0.2">
      <c r="B16" s="1432" t="s">
        <v>1601</v>
      </c>
      <c r="C16" s="1432"/>
      <c r="D16" s="2522"/>
      <c r="E16" s="2522"/>
      <c r="F16" s="2522"/>
      <c r="G16" s="2522"/>
      <c r="H16" s="2522"/>
      <c r="I16" s="2522"/>
      <c r="J16" s="2522"/>
      <c r="K16" s="2522"/>
      <c r="L16" s="1427"/>
    </row>
    <row r="17" spans="2:12" ht="13.5" customHeight="1" x14ac:dyDescent="0.2">
      <c r="B17" s="1432" t="s">
        <v>1600</v>
      </c>
      <c r="C17" s="1432"/>
      <c r="D17" s="2523"/>
      <c r="E17" s="2523"/>
      <c r="F17" s="2523"/>
      <c r="G17" s="2523"/>
      <c r="H17" s="2523"/>
      <c r="I17" s="2523"/>
      <c r="J17" s="2523"/>
      <c r="K17" s="2523"/>
      <c r="L17" s="1427"/>
    </row>
    <row r="18" spans="2:12" ht="9.4" customHeight="1" x14ac:dyDescent="0.2">
      <c r="B18" s="1466"/>
      <c r="C18" s="1466"/>
      <c r="D18" s="1466"/>
      <c r="E18" s="1466"/>
      <c r="F18" s="1466"/>
      <c r="G18" s="1467"/>
      <c r="H18" s="1466"/>
      <c r="I18" s="1467"/>
      <c r="J18" s="1466"/>
      <c r="K18" s="1466"/>
      <c r="L18" s="1427"/>
    </row>
    <row r="19" spans="2:12" ht="13.5" customHeight="1" x14ac:dyDescent="0.2">
      <c r="B19" s="1530" t="s">
        <v>1599</v>
      </c>
      <c r="C19" s="1530"/>
      <c r="D19" s="1534"/>
      <c r="E19" s="1534"/>
      <c r="F19" s="1534"/>
      <c r="G19" s="1533"/>
      <c r="H19" s="1534"/>
      <c r="I19" s="1533"/>
      <c r="J19" s="1427"/>
      <c r="K19" s="1427"/>
      <c r="L19" s="1427"/>
    </row>
    <row r="20" spans="2:12" ht="35.25" customHeight="1" x14ac:dyDescent="0.2">
      <c r="B20" s="2516"/>
      <c r="C20" s="2516"/>
      <c r="D20" s="2516"/>
      <c r="E20" s="2516"/>
      <c r="F20" s="2516"/>
      <c r="G20" s="2516"/>
      <c r="H20" s="2516"/>
      <c r="I20" s="2516"/>
      <c r="J20" s="2516"/>
      <c r="K20" s="2516"/>
      <c r="L20" s="1464"/>
    </row>
    <row r="21" spans="2:12" ht="4.5" customHeight="1" x14ac:dyDescent="0.2">
      <c r="B21" s="1529"/>
      <c r="C21" s="1529"/>
      <c r="D21" s="1532"/>
      <c r="E21" s="1532"/>
      <c r="F21" s="1532"/>
      <c r="G21" s="1467"/>
      <c r="H21" s="1532"/>
      <c r="I21" s="1467"/>
      <c r="J21" s="1532"/>
      <c r="K21" s="1532"/>
      <c r="L21" s="1464"/>
    </row>
    <row r="22" spans="2:12" ht="13.35" customHeight="1" x14ac:dyDescent="0.2">
      <c r="B22" s="1530" t="s">
        <v>1598</v>
      </c>
      <c r="C22" s="1530"/>
      <c r="D22" s="1427"/>
      <c r="E22" s="1427"/>
      <c r="F22" s="1427"/>
      <c r="G22" s="1458"/>
      <c r="H22" s="1427"/>
      <c r="I22" s="1458"/>
      <c r="J22" s="1427"/>
      <c r="K22" s="1427"/>
      <c r="L22" s="1427"/>
    </row>
    <row r="23" spans="2:12" ht="37.5" customHeight="1" x14ac:dyDescent="0.2">
      <c r="B23" s="2516"/>
      <c r="C23" s="2516"/>
      <c r="D23" s="2516"/>
      <c r="E23" s="2516"/>
      <c r="F23" s="2516"/>
      <c r="G23" s="2516"/>
      <c r="H23" s="2516"/>
      <c r="I23" s="2516"/>
      <c r="J23" s="2516"/>
      <c r="K23" s="2516"/>
      <c r="L23" s="1427"/>
    </row>
    <row r="24" spans="2:12" ht="4.5" customHeight="1" x14ac:dyDescent="0.2">
      <c r="B24" s="1529"/>
      <c r="C24" s="1529"/>
      <c r="D24" s="1466"/>
      <c r="E24" s="1466"/>
      <c r="F24" s="1466"/>
      <c r="G24" s="1467"/>
      <c r="H24" s="1466"/>
      <c r="I24" s="1467"/>
      <c r="J24" s="1466"/>
      <c r="K24" s="1466"/>
      <c r="L24" s="1427"/>
    </row>
    <row r="25" spans="2:12" ht="13.5" customHeight="1" x14ac:dyDescent="0.2">
      <c r="B25" s="1530" t="s">
        <v>1597</v>
      </c>
      <c r="C25" s="1530"/>
      <c r="D25" s="1427"/>
      <c r="E25" s="1427"/>
      <c r="F25" s="1427"/>
      <c r="G25" s="1458"/>
      <c r="H25" s="1427"/>
      <c r="I25" s="1458"/>
      <c r="J25" s="1427"/>
      <c r="K25" s="1427"/>
      <c r="L25" s="1427"/>
    </row>
    <row r="26" spans="2:12" ht="37.5" customHeight="1" x14ac:dyDescent="0.2">
      <c r="B26" s="2516"/>
      <c r="C26" s="2516"/>
      <c r="D26" s="2516"/>
      <c r="E26" s="2516"/>
      <c r="F26" s="2516"/>
      <c r="G26" s="2516"/>
      <c r="H26" s="2516"/>
      <c r="I26" s="2516"/>
      <c r="J26" s="2516"/>
      <c r="K26" s="2516"/>
      <c r="L26" s="1427"/>
    </row>
    <row r="27" spans="2:12" ht="4.5" customHeight="1" x14ac:dyDescent="0.2">
      <c r="B27" s="1531"/>
      <c r="C27" s="1531"/>
      <c r="D27" s="1531"/>
      <c r="E27" s="1466"/>
      <c r="F27" s="1466"/>
      <c r="G27" s="1467"/>
      <c r="H27" s="1466"/>
      <c r="I27" s="1467"/>
      <c r="J27" s="1466"/>
      <c r="K27" s="1466"/>
      <c r="L27" s="1427"/>
    </row>
    <row r="28" spans="2:12" ht="13.5" customHeight="1" x14ac:dyDescent="0.2">
      <c r="B28" s="1530" t="s">
        <v>1596</v>
      </c>
      <c r="C28" s="1530"/>
      <c r="D28" s="1427"/>
      <c r="E28" s="1427"/>
      <c r="F28" s="1427"/>
      <c r="G28" s="1458"/>
      <c r="H28" s="1427"/>
      <c r="I28" s="1458"/>
      <c r="J28" s="1427"/>
      <c r="K28" s="1427"/>
      <c r="L28" s="1427"/>
    </row>
    <row r="29" spans="2:12" ht="37.5" customHeight="1" x14ac:dyDescent="0.2">
      <c r="B29" s="2516"/>
      <c r="C29" s="2516"/>
      <c r="D29" s="2516"/>
      <c r="E29" s="2516"/>
      <c r="F29" s="2516"/>
      <c r="G29" s="2516"/>
      <c r="H29" s="2516"/>
      <c r="I29" s="2516"/>
      <c r="J29" s="2516"/>
      <c r="K29" s="2516"/>
      <c r="L29" s="1427"/>
    </row>
    <row r="30" spans="2:12" ht="4.5" customHeight="1" x14ac:dyDescent="0.2">
      <c r="B30" s="1529"/>
      <c r="C30" s="1529"/>
      <c r="D30" s="1466"/>
      <c r="E30" s="1466"/>
      <c r="F30" s="1466"/>
      <c r="G30" s="1467"/>
      <c r="H30" s="1466"/>
      <c r="I30" s="1467"/>
      <c r="J30" s="1466"/>
      <c r="K30" s="1466"/>
      <c r="L30" s="1427"/>
    </row>
    <row r="31" spans="2:12" ht="13.5" customHeight="1" x14ac:dyDescent="0.2">
      <c r="B31" s="1530" t="s">
        <v>1595</v>
      </c>
      <c r="C31" s="1530"/>
      <c r="D31" s="1427"/>
      <c r="E31" s="1427"/>
      <c r="F31" s="1427"/>
      <c r="G31" s="1458"/>
      <c r="H31" s="1427"/>
      <c r="I31" s="1458"/>
      <c r="J31" s="1427"/>
      <c r="K31" s="1427"/>
      <c r="L31" s="1427"/>
    </row>
    <row r="32" spans="2:12" ht="37.5" customHeight="1" x14ac:dyDescent="0.2">
      <c r="B32" s="2516"/>
      <c r="C32" s="2516"/>
      <c r="D32" s="2516"/>
      <c r="E32" s="2516"/>
      <c r="F32" s="2516"/>
      <c r="G32" s="2516"/>
      <c r="H32" s="2516"/>
      <c r="I32" s="2516"/>
      <c r="J32" s="2516"/>
      <c r="K32" s="2516"/>
      <c r="L32" s="1427"/>
    </row>
    <row r="33" spans="2:12" ht="4.5" customHeight="1" x14ac:dyDescent="0.2">
      <c r="B33" s="1529"/>
      <c r="C33" s="1529"/>
      <c r="D33" s="1466"/>
      <c r="E33" s="1466"/>
      <c r="F33" s="1466"/>
      <c r="G33" s="1467"/>
      <c r="H33" s="1466"/>
      <c r="I33" s="1467"/>
      <c r="J33" s="1466"/>
      <c r="K33" s="1466"/>
      <c r="L33" s="1427"/>
    </row>
    <row r="34" spans="2:12" ht="13.5" customHeight="1" x14ac:dyDescent="0.2">
      <c r="B34" s="1516" t="s">
        <v>1594</v>
      </c>
      <c r="C34" s="1516"/>
      <c r="D34" s="1427"/>
      <c r="E34" s="1427"/>
      <c r="F34" s="1427"/>
      <c r="G34" s="1458"/>
      <c r="H34" s="1427"/>
      <c r="I34" s="1458"/>
      <c r="J34" s="1427"/>
      <c r="K34" s="1427"/>
      <c r="L34" s="1427"/>
    </row>
    <row r="35" spans="2:12" ht="37.5" customHeight="1" x14ac:dyDescent="0.2">
      <c r="B35" s="2516"/>
      <c r="C35" s="2516"/>
      <c r="D35" s="2516"/>
      <c r="E35" s="2516"/>
      <c r="F35" s="2516"/>
      <c r="G35" s="2516"/>
      <c r="H35" s="2516"/>
      <c r="I35" s="2516"/>
      <c r="J35" s="2516"/>
      <c r="K35" s="2516"/>
      <c r="L35" s="1427"/>
    </row>
    <row r="36" spans="2:12" ht="4.5" customHeight="1" x14ac:dyDescent="0.2">
      <c r="B36" s="1529"/>
      <c r="C36" s="1529"/>
      <c r="D36" s="1466"/>
      <c r="E36" s="1466"/>
      <c r="F36" s="1466"/>
      <c r="G36" s="1467"/>
      <c r="H36" s="1466"/>
      <c r="I36" s="1467"/>
      <c r="J36" s="1466"/>
      <c r="K36" s="1466"/>
      <c r="L36" s="1427"/>
    </row>
    <row r="37" spans="2:12" ht="13.5" customHeight="1" x14ac:dyDescent="0.2">
      <c r="B37" s="1516" t="s">
        <v>1593</v>
      </c>
      <c r="C37" s="1516"/>
      <c r="D37" s="1427"/>
      <c r="E37" s="1427"/>
      <c r="F37" s="1427"/>
      <c r="G37" s="1458"/>
      <c r="H37" s="1427"/>
      <c r="I37" s="1458"/>
      <c r="J37" s="1427"/>
      <c r="K37" s="1427"/>
      <c r="L37" s="1427"/>
    </row>
    <row r="38" spans="2:12" ht="35.25" customHeight="1" x14ac:dyDescent="0.2">
      <c r="B38" s="2516"/>
      <c r="C38" s="2516"/>
      <c r="D38" s="2516"/>
      <c r="E38" s="2516"/>
      <c r="F38" s="2516"/>
      <c r="G38" s="2516"/>
      <c r="H38" s="2516"/>
      <c r="I38" s="2516"/>
      <c r="J38" s="2516"/>
      <c r="K38" s="2516"/>
      <c r="L38" s="1427"/>
    </row>
    <row r="39" spans="2:12" ht="4.5" customHeight="1" x14ac:dyDescent="0.2">
      <c r="B39" s="1502"/>
      <c r="C39" s="1502"/>
      <c r="D39" s="1427"/>
      <c r="E39" s="1427"/>
      <c r="F39" s="1427"/>
      <c r="G39" s="1458"/>
      <c r="H39" s="1427"/>
      <c r="I39" s="1458"/>
      <c r="J39" s="1427"/>
      <c r="K39" s="1427"/>
      <c r="L39" s="1427"/>
    </row>
    <row r="40" spans="2:12" s="1427" customFormat="1" ht="13.5" customHeight="1" x14ac:dyDescent="0.2">
      <c r="B40" s="1501" t="s">
        <v>1592</v>
      </c>
      <c r="C40" s="1501"/>
      <c r="D40" s="1500"/>
      <c r="E40" s="1469"/>
      <c r="F40" s="1469"/>
      <c r="G40" s="1470"/>
      <c r="H40" s="1469"/>
      <c r="I40" s="1470"/>
      <c r="J40" s="1469"/>
      <c r="K40" s="1469"/>
    </row>
    <row r="41" spans="2:12" s="1427" customFormat="1" ht="33.75" customHeight="1" x14ac:dyDescent="0.2">
      <c r="B41" s="2516"/>
      <c r="C41" s="2516"/>
      <c r="D41" s="2516"/>
      <c r="E41" s="2516"/>
      <c r="F41" s="2516"/>
      <c r="G41" s="2516"/>
      <c r="H41" s="2516"/>
      <c r="I41" s="2516"/>
      <c r="J41" s="2516"/>
      <c r="K41" s="2516"/>
    </row>
    <row r="42" spans="2:12" s="1427" customFormat="1" ht="4.5" customHeight="1" x14ac:dyDescent="0.2">
      <c r="B42" s="1499"/>
      <c r="C42" s="1499"/>
      <c r="G42" s="1458"/>
      <c r="I42" s="1458"/>
    </row>
    <row r="43" spans="2:12" s="1427" customFormat="1" ht="13.5" customHeight="1" x14ac:dyDescent="0.2">
      <c r="B43" s="1528" t="s">
        <v>1574</v>
      </c>
      <c r="C43" s="1746"/>
      <c r="D43" s="1496"/>
      <c r="E43" s="1496"/>
      <c r="F43" s="1496"/>
      <c r="G43" s="1497"/>
      <c r="H43" s="1496"/>
      <c r="I43" s="1497"/>
      <c r="J43" s="1496"/>
      <c r="K43" s="1495"/>
      <c r="L43" s="1524"/>
    </row>
    <row r="44" spans="2:12" s="1427" customFormat="1" ht="13.5" customHeight="1" x14ac:dyDescent="0.2">
      <c r="B44" s="1491" t="s">
        <v>1573</v>
      </c>
      <c r="C44" s="1743"/>
      <c r="D44" s="1527"/>
      <c r="E44" s="1493"/>
      <c r="F44" s="1489" t="s">
        <v>1572</v>
      </c>
      <c r="G44" s="1486"/>
      <c r="H44" s="1487"/>
      <c r="I44" s="1486"/>
      <c r="J44" s="1526"/>
      <c r="K44" s="1525"/>
      <c r="L44" s="1524"/>
    </row>
    <row r="45" spans="2:12" s="1427" customFormat="1" ht="13.5" customHeight="1" x14ac:dyDescent="0.2">
      <c r="B45" s="1491" t="s">
        <v>1571</v>
      </c>
      <c r="C45" s="1743"/>
      <c r="D45" s="1526"/>
      <c r="E45" s="1487"/>
      <c r="F45" s="1489" t="s">
        <v>1570</v>
      </c>
      <c r="G45" s="1486"/>
      <c r="H45" s="1487"/>
      <c r="I45" s="1486"/>
      <c r="J45" s="1526"/>
      <c r="K45" s="1525"/>
      <c r="L45" s="1524"/>
    </row>
    <row r="46" spans="2:12" s="1427" customFormat="1" ht="13.5" customHeight="1" x14ac:dyDescent="0.2">
      <c r="B46" s="1483"/>
      <c r="C46" s="1481"/>
      <c r="D46" s="1481"/>
      <c r="E46" s="1481"/>
      <c r="F46" s="1481"/>
      <c r="G46" s="1482"/>
      <c r="H46" s="1481"/>
      <c r="I46" s="1482"/>
      <c r="J46" s="1481"/>
      <c r="K46" s="1480"/>
      <c r="L46" s="1524"/>
    </row>
    <row r="47" spans="2:12" ht="7.5" customHeight="1" thickBot="1" x14ac:dyDescent="0.3">
      <c r="B47" s="1523"/>
      <c r="C47" s="1523"/>
    </row>
    <row r="48" spans="2:12" ht="12.6" customHeight="1" x14ac:dyDescent="0.2">
      <c r="B48" s="1478" t="s">
        <v>1591</v>
      </c>
      <c r="C48" s="1478"/>
      <c r="D48" s="1477"/>
      <c r="E48" s="1477"/>
      <c r="F48" s="1477"/>
    </row>
    <row r="49" spans="2:9" ht="11.1" customHeight="1" x14ac:dyDescent="0.2">
      <c r="B49" s="1377" t="s">
        <v>1590</v>
      </c>
      <c r="C49" s="1377"/>
      <c r="G49" s="1368"/>
      <c r="I49" s="1368"/>
    </row>
    <row r="50" spans="2:9" ht="11.1" customHeight="1" x14ac:dyDescent="0.2">
      <c r="B50" s="1377" t="s">
        <v>2086</v>
      </c>
      <c r="C50" s="1377"/>
      <c r="G50" s="1368"/>
      <c r="I50" s="1368"/>
    </row>
    <row r="51" spans="2:9" ht="11.1" customHeight="1" x14ac:dyDescent="0.2">
      <c r="B51" s="1377" t="s">
        <v>1589</v>
      </c>
      <c r="C51" s="1377"/>
      <c r="G51" s="1368"/>
      <c r="I51" s="1368"/>
    </row>
    <row r="52" spans="2:9" ht="11.1" customHeight="1" x14ac:dyDescent="0.2">
      <c r="B52" s="1377" t="s">
        <v>1588</v>
      </c>
      <c r="C52" s="1377"/>
      <c r="G52" s="1368"/>
      <c r="I52" s="1368"/>
    </row>
  </sheetData>
  <mergeCells count="18">
    <mergeCell ref="F12:K12"/>
    <mergeCell ref="B1:K1"/>
    <mergeCell ref="B2:K2"/>
    <mergeCell ref="B3:K3"/>
    <mergeCell ref="B4:K4"/>
    <mergeCell ref="B6:K6"/>
    <mergeCell ref="B41:K41"/>
    <mergeCell ref="D14:F14"/>
    <mergeCell ref="I14:K14"/>
    <mergeCell ref="D16:K16"/>
    <mergeCell ref="D17:K17"/>
    <mergeCell ref="B20:K20"/>
    <mergeCell ref="B23:K23"/>
    <mergeCell ref="B26:K26"/>
    <mergeCell ref="B29:K29"/>
    <mergeCell ref="B32:K32"/>
    <mergeCell ref="B35:K35"/>
    <mergeCell ref="B38:K38"/>
  </mergeCells>
  <pageMargins left="0.32" right="0.27" top="0.44" bottom="0.27" header="0.26" footer="0.18"/>
  <pageSetup firstPageNumber="42" orientation="portrait" useFirstPageNumber="1" r:id="rId1"/>
  <headerFooter alignWithMargins="0">
    <oddHeader>&amp;L&amp;8Page 44&amp;R&amp;8Page 44</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B1:E73"/>
  <sheetViews>
    <sheetView showGridLines="0" zoomScale="110" zoomScaleNormal="110" workbookViewId="0">
      <selection activeCell="B46" sqref="B46"/>
    </sheetView>
  </sheetViews>
  <sheetFormatPr defaultColWidth="9.140625" defaultRowHeight="12.75" x14ac:dyDescent="0.2"/>
  <cols>
    <col min="1" max="1" width="1.5703125" style="1368" customWidth="1"/>
    <col min="2" max="2" width="14.7109375" style="1368" customWidth="1"/>
    <col min="3" max="3" width="40.7109375" style="1368" customWidth="1"/>
    <col min="4" max="4" width="42.28515625" style="1368" customWidth="1"/>
    <col min="5" max="5" width="8.140625" style="1368" customWidth="1"/>
    <col min="6" max="9" width="9.140625" style="1368"/>
    <col min="10" max="10" width="6.7109375" style="1368" customWidth="1"/>
    <col min="11" max="16384" width="9.140625" style="1368"/>
  </cols>
  <sheetData>
    <row r="1" spans="2:5" s="1388" customFormat="1" ht="12.75" customHeight="1" x14ac:dyDescent="0.2">
      <c r="B1" s="2510" t="str">
        <f>'Single Audit Cover'!A7</f>
        <v>LaGrange Highlands SD 106</v>
      </c>
      <c r="C1" s="2510"/>
      <c r="D1" s="2510"/>
      <c r="E1" s="1555"/>
    </row>
    <row r="2" spans="2:5" s="1388" customFormat="1" ht="12.75" customHeight="1" x14ac:dyDescent="0.2">
      <c r="B2" s="2512">
        <f>'Single Audit Cover'!E7</f>
        <v>6016106002</v>
      </c>
      <c r="C2" s="2512"/>
      <c r="D2" s="2512"/>
      <c r="E2" s="1554"/>
    </row>
    <row r="3" spans="2:5" s="1347" customFormat="1" ht="12.75" customHeight="1" x14ac:dyDescent="0.2">
      <c r="B3" s="2500" t="s">
        <v>1618</v>
      </c>
      <c r="C3" s="2500"/>
      <c r="D3" s="2500"/>
      <c r="E3" s="1979"/>
    </row>
    <row r="4" spans="2:5" s="1388" customFormat="1" ht="12.75" customHeight="1" x14ac:dyDescent="0.2">
      <c r="B4" s="2527" t="str">
        <f>'[1]Single Audit Cover'!A4</f>
        <v>Year Ending June 30, 2016</v>
      </c>
      <c r="C4" s="2527"/>
      <c r="D4" s="2527"/>
      <c r="E4" s="1553"/>
    </row>
    <row r="5" spans="2:5" s="1388" customFormat="1" ht="40.15" customHeight="1" x14ac:dyDescent="0.2">
      <c r="B5" s="1747" t="s">
        <v>2028</v>
      </c>
      <c r="C5" s="1534"/>
      <c r="D5" s="1534"/>
      <c r="E5" s="1534"/>
    </row>
    <row r="6" spans="2:5" s="1388" customFormat="1" ht="13.5" customHeight="1" x14ac:dyDescent="0.2">
      <c r="B6" s="1552" t="s">
        <v>1617</v>
      </c>
      <c r="C6" s="1552" t="s">
        <v>1616</v>
      </c>
      <c r="D6" s="1552" t="s">
        <v>1615</v>
      </c>
    </row>
    <row r="7" spans="2:5" ht="13.5" customHeight="1" x14ac:dyDescent="0.2">
      <c r="B7" s="1748"/>
      <c r="C7" s="1551"/>
      <c r="D7" s="1551"/>
      <c r="E7" s="1551"/>
    </row>
    <row r="8" spans="2:5" ht="13.5" customHeight="1" x14ac:dyDescent="0.2">
      <c r="B8" s="1748"/>
      <c r="C8" s="1551"/>
      <c r="D8" s="1551"/>
      <c r="E8" s="1551"/>
    </row>
    <row r="9" spans="2:5" ht="13.5" customHeight="1" x14ac:dyDescent="0.2">
      <c r="B9" s="1749"/>
      <c r="C9" s="1433"/>
      <c r="D9" s="1433"/>
      <c r="E9" s="1433"/>
    </row>
    <row r="10" spans="2:5" ht="13.5" customHeight="1" x14ac:dyDescent="0.2">
      <c r="B10" s="1748"/>
      <c r="C10" s="1433"/>
      <c r="D10" s="1433"/>
      <c r="E10" s="1433"/>
    </row>
    <row r="11" spans="2:5" ht="13.5" customHeight="1" x14ac:dyDescent="0.2">
      <c r="B11" s="1748"/>
      <c r="C11" s="1433"/>
      <c r="D11" s="1433"/>
      <c r="E11" s="1433"/>
    </row>
    <row r="12" spans="2:5" ht="13.5" customHeight="1" x14ac:dyDescent="0.2">
      <c r="B12" s="1748"/>
      <c r="C12" s="1433"/>
      <c r="D12" s="1433"/>
      <c r="E12" s="1433"/>
    </row>
    <row r="13" spans="2:5" ht="13.5" customHeight="1" x14ac:dyDescent="0.2">
      <c r="B13" s="1748"/>
      <c r="C13" s="1433"/>
      <c r="D13" s="1433"/>
      <c r="E13" s="1433"/>
    </row>
    <row r="14" spans="2:5" ht="13.5" customHeight="1" x14ac:dyDescent="0.2">
      <c r="B14" s="1748"/>
      <c r="C14" s="1433"/>
      <c r="D14" s="1433"/>
      <c r="E14" s="1433"/>
    </row>
    <row r="15" spans="2:5" ht="13.5" customHeight="1" x14ac:dyDescent="0.2">
      <c r="B15" s="1748"/>
      <c r="C15" s="1433"/>
      <c r="D15" s="1433"/>
      <c r="E15" s="1433"/>
    </row>
    <row r="16" spans="2:5" ht="13.5" customHeight="1" x14ac:dyDescent="0.2">
      <c r="B16" s="1748"/>
      <c r="C16" s="1433"/>
      <c r="D16" s="1433"/>
      <c r="E16" s="1433"/>
    </row>
    <row r="17" spans="2:5" ht="13.5" customHeight="1" x14ac:dyDescent="0.2">
      <c r="B17" s="1748"/>
      <c r="C17" s="1433"/>
      <c r="D17" s="1433"/>
      <c r="E17" s="1433"/>
    </row>
    <row r="18" spans="2:5" ht="13.5" customHeight="1" x14ac:dyDescent="0.2">
      <c r="B18" s="1748"/>
      <c r="C18" s="1433"/>
      <c r="D18" s="1433"/>
      <c r="E18" s="1433"/>
    </row>
    <row r="19" spans="2:5" ht="13.5" customHeight="1" x14ac:dyDescent="0.2">
      <c r="B19" s="1748"/>
      <c r="C19" s="1433"/>
      <c r="D19" s="1433"/>
      <c r="E19" s="1433"/>
    </row>
    <row r="20" spans="2:5" ht="13.5" customHeight="1" x14ac:dyDescent="0.2">
      <c r="B20" s="1748"/>
      <c r="C20" s="1433"/>
      <c r="D20" s="1433"/>
      <c r="E20" s="1433"/>
    </row>
    <row r="21" spans="2:5" ht="13.5" customHeight="1" x14ac:dyDescent="0.2">
      <c r="B21" s="1748"/>
      <c r="C21" s="1433"/>
      <c r="D21" s="1433"/>
      <c r="E21" s="1433"/>
    </row>
    <row r="22" spans="2:5" ht="13.5" customHeight="1" x14ac:dyDescent="0.2">
      <c r="B22" s="1748"/>
      <c r="C22" s="1433"/>
      <c r="D22" s="1433"/>
      <c r="E22" s="1433"/>
    </row>
    <row r="23" spans="2:5" ht="13.5" customHeight="1" x14ac:dyDescent="0.2">
      <c r="B23" s="1748"/>
      <c r="C23" s="1433"/>
      <c r="D23" s="1433"/>
      <c r="E23" s="1433"/>
    </row>
    <row r="24" spans="2:5" ht="13.5" customHeight="1" x14ac:dyDescent="0.2">
      <c r="B24" s="1748"/>
      <c r="C24" s="1433"/>
      <c r="D24" s="1433"/>
      <c r="E24" s="1433"/>
    </row>
    <row r="25" spans="2:5" ht="13.5" customHeight="1" x14ac:dyDescent="0.2">
      <c r="B25" s="1748"/>
      <c r="C25" s="1433"/>
      <c r="D25" s="1433"/>
      <c r="E25" s="1433"/>
    </row>
    <row r="26" spans="2:5" ht="13.5" customHeight="1" x14ac:dyDescent="0.2">
      <c r="B26" s="1748"/>
      <c r="C26" s="1433"/>
      <c r="D26" s="1433"/>
      <c r="E26" s="1433"/>
    </row>
    <row r="27" spans="2:5" ht="13.5" customHeight="1" x14ac:dyDescent="0.2">
      <c r="B27" s="1748"/>
      <c r="C27" s="1433"/>
      <c r="D27" s="1433"/>
      <c r="E27" s="1433"/>
    </row>
    <row r="28" spans="2:5" ht="13.5" customHeight="1" x14ac:dyDescent="0.2">
      <c r="B28" s="1748"/>
      <c r="C28" s="1433"/>
      <c r="D28" s="1433"/>
      <c r="E28" s="1433"/>
    </row>
    <row r="29" spans="2:5" ht="13.5" customHeight="1" x14ac:dyDescent="0.2">
      <c r="B29" s="1748"/>
      <c r="C29" s="1433"/>
      <c r="D29" s="1433"/>
      <c r="E29" s="1433"/>
    </row>
    <row r="30" spans="2:5" ht="13.5" customHeight="1" x14ac:dyDescent="0.2">
      <c r="B30" s="1748"/>
      <c r="C30" s="1433"/>
      <c r="D30" s="1433"/>
      <c r="E30" s="1433"/>
    </row>
    <row r="31" spans="2:5" ht="13.5" customHeight="1" x14ac:dyDescent="0.2">
      <c r="B31" s="1748"/>
      <c r="C31" s="1433"/>
      <c r="D31" s="1433"/>
      <c r="E31" s="1433"/>
    </row>
    <row r="32" spans="2:5" ht="13.5" customHeight="1" x14ac:dyDescent="0.2">
      <c r="B32" s="1750"/>
      <c r="C32" s="1433"/>
      <c r="D32" s="1433"/>
      <c r="E32" s="1433"/>
    </row>
    <row r="33" spans="2:5" ht="13.5" customHeight="1" x14ac:dyDescent="0.2">
      <c r="B33" s="1751"/>
      <c r="C33" s="1433"/>
      <c r="D33" s="1433"/>
      <c r="E33" s="1433"/>
    </row>
    <row r="34" spans="2:5" ht="13.5" customHeight="1" x14ac:dyDescent="0.2">
      <c r="B34" s="1752"/>
      <c r="C34" s="1433"/>
      <c r="D34" s="1433"/>
      <c r="E34" s="1433"/>
    </row>
    <row r="35" spans="2:5" ht="13.5" customHeight="1" x14ac:dyDescent="0.2">
      <c r="B35" s="1751"/>
      <c r="C35" s="1433"/>
      <c r="D35" s="1433"/>
      <c r="E35" s="1433"/>
    </row>
    <row r="36" spans="2:5" ht="13.5" customHeight="1" x14ac:dyDescent="0.2">
      <c r="B36" s="1753"/>
      <c r="C36" s="1433"/>
      <c r="D36" s="1433"/>
      <c r="E36" s="1433"/>
    </row>
    <row r="37" spans="2:5" ht="13.5" customHeight="1" x14ac:dyDescent="0.2">
      <c r="B37" s="1753"/>
      <c r="C37" s="1433"/>
      <c r="D37" s="1433"/>
      <c r="E37" s="1433"/>
    </row>
    <row r="38" spans="2:5" ht="13.5" customHeight="1" x14ac:dyDescent="0.2">
      <c r="B38" s="1751"/>
      <c r="C38" s="1433"/>
      <c r="D38" s="1433"/>
      <c r="E38" s="1433"/>
    </row>
    <row r="39" spans="2:5" ht="13.5" customHeight="1" x14ac:dyDescent="0.2">
      <c r="B39" s="1753"/>
      <c r="C39" s="1433"/>
      <c r="D39" s="1433"/>
      <c r="E39" s="1433"/>
    </row>
    <row r="40" spans="2:5" ht="13.5" customHeight="1" x14ac:dyDescent="0.2">
      <c r="B40" s="1751"/>
      <c r="C40" s="1433"/>
      <c r="D40" s="1433"/>
      <c r="E40" s="1433"/>
    </row>
    <row r="41" spans="2:5" ht="13.5" customHeight="1" x14ac:dyDescent="0.2">
      <c r="B41" s="1550"/>
      <c r="C41" s="1433"/>
      <c r="D41" s="1433"/>
      <c r="E41" s="1433"/>
    </row>
    <row r="42" spans="2:5" ht="13.5" customHeight="1" x14ac:dyDescent="0.2">
      <c r="B42" s="1549"/>
      <c r="C42" s="1433"/>
      <c r="D42" s="1433"/>
      <c r="E42" s="1433"/>
    </row>
    <row r="43" spans="2:5" ht="12.75" customHeight="1" thickBot="1" x14ac:dyDescent="0.25">
      <c r="B43" s="1548"/>
      <c r="C43" s="1433"/>
      <c r="D43" s="1433"/>
      <c r="E43" s="1433"/>
    </row>
    <row r="44" spans="2:5" ht="12.2" customHeight="1" x14ac:dyDescent="0.2">
      <c r="B44" s="1547" t="s">
        <v>1614</v>
      </c>
      <c r="C44" s="1477"/>
    </row>
    <row r="45" spans="2:5" ht="12.2" customHeight="1" x14ac:dyDescent="0.2">
      <c r="B45" s="1546" t="s">
        <v>2087</v>
      </c>
    </row>
    <row r="46" spans="2:5" ht="12.2" customHeight="1" x14ac:dyDescent="0.2">
      <c r="B46" s="1546" t="s">
        <v>1613</v>
      </c>
    </row>
    <row r="47" spans="2:5" ht="12.2" customHeight="1" x14ac:dyDescent="0.2">
      <c r="B47" s="1545" t="s">
        <v>1612</v>
      </c>
    </row>
    <row r="48" spans="2:5" ht="12.2" customHeight="1" x14ac:dyDescent="0.2">
      <c r="B48" s="1545" t="s">
        <v>1611</v>
      </c>
    </row>
    <row r="49" spans="2:5" ht="12.2" customHeight="1" x14ac:dyDescent="0.2">
      <c r="B49" s="1545" t="s">
        <v>1610</v>
      </c>
    </row>
    <row r="50" spans="2:5" ht="12.2" customHeight="1" x14ac:dyDescent="0.2">
      <c r="B50" s="1545" t="s">
        <v>1609</v>
      </c>
    </row>
    <row r="53" spans="2:5" ht="12.75" customHeight="1" x14ac:dyDescent="0.2"/>
    <row r="54" spans="2:5" ht="12.75" customHeight="1" x14ac:dyDescent="0.2">
      <c r="B54" s="1353"/>
    </row>
    <row r="55" spans="2:5" ht="12.75" customHeight="1" x14ac:dyDescent="0.2"/>
    <row r="56" spans="2:5" ht="12.75" customHeight="1" x14ac:dyDescent="0.2">
      <c r="B56" s="1427"/>
      <c r="C56" s="1427"/>
      <c r="D56" s="1427"/>
      <c r="E56" s="1427"/>
    </row>
    <row r="57" spans="2:5" ht="12.75" customHeight="1" x14ac:dyDescent="0.2">
      <c r="B57" s="1427"/>
      <c r="C57" s="1427"/>
      <c r="D57" s="1427"/>
      <c r="E57" s="1427"/>
    </row>
    <row r="58" spans="2:5" ht="12.75" customHeight="1" x14ac:dyDescent="0.2">
      <c r="B58" s="1427"/>
      <c r="C58" s="1427"/>
      <c r="D58" s="1427"/>
      <c r="E58" s="1427"/>
    </row>
    <row r="59" spans="2:5" ht="12.75" customHeight="1" x14ac:dyDescent="0.2">
      <c r="B59" s="1427"/>
      <c r="C59" s="1427"/>
      <c r="D59" s="1427"/>
      <c r="E59" s="1427"/>
    </row>
    <row r="60" spans="2:5" ht="12.75" customHeight="1" x14ac:dyDescent="0.2">
      <c r="B60" s="1427"/>
      <c r="C60" s="1427"/>
      <c r="D60" s="1427"/>
      <c r="E60" s="1427"/>
    </row>
    <row r="61" spans="2:5" ht="12.75" customHeight="1" x14ac:dyDescent="0.2">
      <c r="B61" s="1427"/>
      <c r="C61" s="1427"/>
      <c r="D61" s="1427"/>
      <c r="E61" s="1427"/>
    </row>
    <row r="62" spans="2:5" ht="12.75" customHeight="1" x14ac:dyDescent="0.2">
      <c r="B62" s="1427"/>
      <c r="C62" s="1427"/>
      <c r="D62" s="1427"/>
      <c r="E62" s="1427"/>
    </row>
    <row r="63" spans="2:5" ht="12.75" customHeight="1" x14ac:dyDescent="0.2">
      <c r="B63" s="1427"/>
      <c r="C63" s="1427"/>
      <c r="D63" s="1427"/>
      <c r="E63" s="1427"/>
    </row>
    <row r="67" spans="2:2" x14ac:dyDescent="0.2">
      <c r="B67" s="1544"/>
    </row>
    <row r="68" spans="2:2" x14ac:dyDescent="0.2">
      <c r="B68" s="1373"/>
    </row>
    <row r="69" spans="2:2" x14ac:dyDescent="0.2">
      <c r="B69" s="1373"/>
    </row>
    <row r="70" spans="2:2" x14ac:dyDescent="0.2">
      <c r="B70" s="1377"/>
    </row>
    <row r="71" spans="2:2" x14ac:dyDescent="0.2">
      <c r="B71" s="1377"/>
    </row>
    <row r="72" spans="2:2" x14ac:dyDescent="0.2">
      <c r="B72" s="1377"/>
    </row>
    <row r="73" spans="2:2" x14ac:dyDescent="0.2">
      <c r="B73" s="1373"/>
    </row>
  </sheetData>
  <mergeCells count="4">
    <mergeCell ref="B1:D1"/>
    <mergeCell ref="B2:D2"/>
    <mergeCell ref="B3:D3"/>
    <mergeCell ref="B4:D4"/>
  </mergeCells>
  <pageMargins left="0.32" right="0.27" top="0.52" bottom="0.57999999999999996" header="0.26" footer="0.26"/>
  <pageSetup firstPageNumber="43" orientation="portrait" useFirstPageNumber="1" r:id="rId1"/>
  <headerFooter alignWithMargins="0">
    <oddHeader>&amp;L&amp;8Page 45&amp;R&amp;8Page 45</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B1:L70"/>
  <sheetViews>
    <sheetView showGridLines="0" zoomScale="110" zoomScaleNormal="110" zoomScaleSheetLayoutView="100" workbookViewId="0">
      <selection activeCell="B43" sqref="B43"/>
    </sheetView>
  </sheetViews>
  <sheetFormatPr defaultColWidth="9.140625" defaultRowHeight="12.75" x14ac:dyDescent="0.2"/>
  <cols>
    <col min="1" max="1" width="1.5703125" style="1368" customWidth="1"/>
    <col min="2" max="2" width="11.28515625" style="1368" customWidth="1"/>
    <col min="3" max="3" width="6.42578125" style="1368" customWidth="1"/>
    <col min="4" max="4" width="5.42578125" style="1368" customWidth="1"/>
    <col min="5" max="5" width="74.7109375" style="1368" customWidth="1"/>
    <col min="6" max="6" width="1.5703125" style="1368" customWidth="1"/>
    <col min="7" max="8" width="2.42578125" style="1368" customWidth="1"/>
    <col min="9" max="9" width="9.28515625" style="1368" customWidth="1"/>
    <col min="10" max="10" width="14.42578125" style="1368" customWidth="1"/>
    <col min="11" max="11" width="7.28515625" style="1368" customWidth="1"/>
    <col min="12" max="12" width="3.140625" style="1368" customWidth="1"/>
    <col min="13" max="16384" width="9.140625" style="1368"/>
  </cols>
  <sheetData>
    <row r="1" spans="2:12" ht="13.5" customHeight="1" x14ac:dyDescent="0.2">
      <c r="B1" s="2510" t="str">
        <f>'Single Audit Cover'!A7</f>
        <v>LaGrange Highlands SD 106</v>
      </c>
      <c r="C1" s="2510"/>
      <c r="D1" s="2510"/>
      <c r="E1" s="2510"/>
      <c r="F1" s="1543"/>
      <c r="G1" s="1543"/>
      <c r="H1" s="1543"/>
      <c r="I1" s="1543"/>
      <c r="J1" s="1543"/>
      <c r="K1" s="1543"/>
      <c r="L1" s="1543"/>
    </row>
    <row r="2" spans="2:12" ht="13.5" customHeight="1" x14ac:dyDescent="0.2">
      <c r="B2" s="2512">
        <f>'Single Audit Cover'!E7</f>
        <v>6016106002</v>
      </c>
      <c r="C2" s="2512"/>
      <c r="D2" s="2512"/>
      <c r="E2" s="2512"/>
      <c r="F2" s="1542"/>
      <c r="G2" s="1542"/>
      <c r="H2" s="1542"/>
      <c r="I2" s="1542"/>
      <c r="J2" s="1542"/>
      <c r="K2" s="1542"/>
      <c r="L2" s="1542"/>
    </row>
    <row r="3" spans="2:12" ht="13.5" customHeight="1" x14ac:dyDescent="0.2">
      <c r="B3" s="2500" t="s">
        <v>1626</v>
      </c>
      <c r="C3" s="2500"/>
      <c r="D3" s="2500"/>
      <c r="E3" s="2500"/>
      <c r="F3" s="1979"/>
      <c r="G3" s="1979"/>
      <c r="H3" s="1979"/>
      <c r="I3" s="1979"/>
      <c r="J3" s="1979"/>
      <c r="K3" s="1979"/>
      <c r="L3" s="1979"/>
    </row>
    <row r="4" spans="2:12" ht="13.5" customHeight="1" x14ac:dyDescent="0.2">
      <c r="B4" s="2528" t="str">
        <f>'[1]Single Audit Cover'!A4</f>
        <v>Year Ending June 30, 2016</v>
      </c>
      <c r="C4" s="2528"/>
      <c r="D4" s="2528"/>
      <c r="E4" s="2528"/>
      <c r="F4" s="1562"/>
      <c r="G4" s="1562"/>
      <c r="H4" s="1562"/>
      <c r="I4" s="1562"/>
      <c r="J4" s="1562"/>
      <c r="K4" s="1562"/>
      <c r="L4" s="1562"/>
    </row>
    <row r="5" spans="2:12" ht="29.85" customHeight="1" x14ac:dyDescent="0.2">
      <c r="B5" s="1427"/>
      <c r="C5" s="1427"/>
      <c r="D5" s="1427"/>
      <c r="E5" s="1427"/>
      <c r="F5" s="1427"/>
      <c r="G5" s="1427"/>
      <c r="H5" s="1427"/>
      <c r="I5" s="1427"/>
    </row>
    <row r="6" spans="2:12" ht="13.5" customHeight="1" x14ac:dyDescent="0.2">
      <c r="B6" s="1561" t="s">
        <v>1625</v>
      </c>
      <c r="C6" s="1561"/>
      <c r="D6" s="1560"/>
      <c r="E6" s="1559"/>
      <c r="F6" s="1559"/>
      <c r="G6" s="1558"/>
      <c r="H6" s="1558"/>
      <c r="I6" s="1558"/>
    </row>
    <row r="7" spans="2:12" ht="13.5" customHeight="1" x14ac:dyDescent="0.2">
      <c r="B7" s="1427" t="s">
        <v>1390</v>
      </c>
      <c r="C7" s="1427"/>
      <c r="D7" s="1427"/>
      <c r="E7" s="1427"/>
      <c r="F7" s="1427"/>
      <c r="G7" s="1427"/>
      <c r="H7" s="1427"/>
      <c r="I7" s="1427"/>
    </row>
    <row r="8" spans="2:12" ht="13.5" customHeight="1" x14ac:dyDescent="0.2">
      <c r="B8" s="1321" t="s">
        <v>1624</v>
      </c>
      <c r="C8" s="1535" t="s">
        <v>1959</v>
      </c>
      <c r="D8" s="1754"/>
      <c r="E8" s="1427"/>
      <c r="F8" s="1427"/>
      <c r="G8" s="1427"/>
      <c r="H8" s="1427"/>
      <c r="I8" s="1427"/>
    </row>
    <row r="9" spans="2:12" ht="13.5" customHeight="1" x14ac:dyDescent="0.2">
      <c r="B9" s="1460"/>
      <c r="C9" s="1460"/>
      <c r="D9" s="1460"/>
    </row>
    <row r="10" spans="2:12" ht="13.5" customHeight="1" x14ac:dyDescent="0.2">
      <c r="B10" s="1321" t="s">
        <v>1623</v>
      </c>
      <c r="C10" s="1321"/>
      <c r="D10" s="1427"/>
    </row>
    <row r="11" spans="2:12" ht="66.75" customHeight="1" x14ac:dyDescent="0.2">
      <c r="B11" s="2520"/>
      <c r="C11" s="2520"/>
      <c r="D11" s="2516"/>
      <c r="E11" s="2516"/>
    </row>
    <row r="12" spans="2:12" ht="13.5" customHeight="1" x14ac:dyDescent="0.2">
      <c r="B12" s="1427"/>
      <c r="C12" s="1427"/>
      <c r="D12" s="1427"/>
    </row>
    <row r="13" spans="2:12" ht="13.5" customHeight="1" x14ac:dyDescent="0.2">
      <c r="B13" s="1321" t="s">
        <v>1622</v>
      </c>
      <c r="C13" s="1321"/>
      <c r="D13" s="1427"/>
    </row>
    <row r="14" spans="2:12" ht="76.5" customHeight="1" x14ac:dyDescent="0.2">
      <c r="B14" s="2520"/>
      <c r="C14" s="2520"/>
      <c r="D14" s="2516"/>
      <c r="E14" s="2516"/>
    </row>
    <row r="15" spans="2:12" ht="13.5" customHeight="1" x14ac:dyDescent="0.2">
      <c r="B15" s="1427"/>
      <c r="C15" s="1427"/>
      <c r="D15" s="1427"/>
    </row>
    <row r="16" spans="2:12" ht="13.5" customHeight="1" x14ac:dyDescent="0.2">
      <c r="B16" s="1321" t="s">
        <v>1621</v>
      </c>
      <c r="C16" s="1321"/>
      <c r="D16" s="1427"/>
      <c r="E16" s="2045"/>
    </row>
    <row r="17" spans="2:5" ht="13.5" customHeight="1" x14ac:dyDescent="0.2">
      <c r="B17" s="1427"/>
      <c r="C17" s="1427"/>
      <c r="D17" s="1427"/>
    </row>
    <row r="18" spans="2:5" ht="13.5" customHeight="1" x14ac:dyDescent="0.2">
      <c r="B18" s="1321" t="s">
        <v>1620</v>
      </c>
      <c r="C18" s="1321"/>
      <c r="D18" s="1427"/>
      <c r="E18" s="1551" t="s">
        <v>1832</v>
      </c>
    </row>
    <row r="19" spans="2:5" ht="13.5" customHeight="1" x14ac:dyDescent="0.2">
      <c r="B19" s="1427"/>
      <c r="C19" s="1427"/>
      <c r="D19" s="1427"/>
    </row>
    <row r="20" spans="2:5" ht="13.5" customHeight="1" x14ac:dyDescent="0.2">
      <c r="B20" s="1321" t="s">
        <v>1619</v>
      </c>
      <c r="C20" s="1321"/>
      <c r="D20" s="1427"/>
      <c r="E20" s="1551" t="s">
        <v>1833</v>
      </c>
    </row>
    <row r="21" spans="2:5" ht="13.5" customHeight="1" x14ac:dyDescent="0.2">
      <c r="B21" s="1427"/>
      <c r="C21" s="1427"/>
      <c r="D21" s="1427"/>
      <c r="E21" s="1433" t="s">
        <v>1834</v>
      </c>
    </row>
    <row r="22" spans="2:5" ht="13.5" customHeight="1" x14ac:dyDescent="0.2">
      <c r="B22" s="1427"/>
      <c r="C22" s="1427"/>
      <c r="D22" s="1427"/>
      <c r="E22" s="1433"/>
    </row>
    <row r="23" spans="2:5" ht="13.5" customHeight="1" x14ac:dyDescent="0.2">
      <c r="B23" s="1427"/>
      <c r="C23" s="1427"/>
      <c r="D23" s="1427"/>
    </row>
    <row r="24" spans="2:5" ht="13.5" customHeight="1" x14ac:dyDescent="0.2">
      <c r="B24" s="1427"/>
      <c r="C24" s="1427"/>
      <c r="D24" s="1427"/>
    </row>
    <row r="25" spans="2:5" ht="13.5" customHeight="1" x14ac:dyDescent="0.2">
      <c r="B25" s="1432"/>
      <c r="C25" s="1432"/>
      <c r="D25" s="1432"/>
    </row>
    <row r="26" spans="2:5" ht="13.5" customHeight="1" x14ac:dyDescent="0.2">
      <c r="B26" s="1432"/>
      <c r="C26" s="1432"/>
      <c r="D26" s="1432"/>
    </row>
    <row r="27" spans="2:5" ht="13.5" customHeight="1" x14ac:dyDescent="0.2">
      <c r="B27" s="1432"/>
      <c r="C27" s="1432"/>
      <c r="D27" s="1432"/>
    </row>
    <row r="28" spans="2:5" ht="13.5" customHeight="1" x14ac:dyDescent="0.2"/>
    <row r="29" spans="2:5" ht="13.5" customHeight="1" x14ac:dyDescent="0.2"/>
    <row r="30" spans="2:5" ht="13.5" customHeight="1" x14ac:dyDescent="0.2"/>
    <row r="31" spans="2:5" ht="13.5" customHeight="1" x14ac:dyDescent="0.2"/>
    <row r="32" spans="2:5" ht="13.5" customHeight="1" x14ac:dyDescent="0.2"/>
    <row r="33" spans="2:4" ht="13.5" customHeight="1" x14ac:dyDescent="0.2"/>
    <row r="34" spans="2:4" ht="13.5" customHeight="1" x14ac:dyDescent="0.2"/>
    <row r="35" spans="2:4" ht="13.5" customHeight="1" x14ac:dyDescent="0.2">
      <c r="B35" s="1459"/>
      <c r="C35" s="1459"/>
      <c r="D35" s="1459"/>
    </row>
    <row r="36" spans="2:4" ht="13.5" customHeight="1" x14ac:dyDescent="0.2"/>
    <row r="37" spans="2:4" ht="13.5" customHeight="1" x14ac:dyDescent="0.2">
      <c r="B37" s="1455"/>
      <c r="C37" s="1455"/>
      <c r="D37" s="1455"/>
    </row>
    <row r="38" spans="2:4" ht="13.5" customHeight="1" x14ac:dyDescent="0.2">
      <c r="B38" s="1455"/>
      <c r="C38" s="1455"/>
      <c r="D38" s="1455"/>
    </row>
    <row r="39" spans="2:4" ht="13.5" customHeight="1" x14ac:dyDescent="0.2">
      <c r="B39" s="1455"/>
      <c r="C39" s="1455"/>
      <c r="D39" s="1455"/>
    </row>
    <row r="40" spans="2:4" ht="13.5" customHeight="1" x14ac:dyDescent="0.2">
      <c r="B40" s="1455"/>
      <c r="C40" s="1455"/>
      <c r="D40" s="1455"/>
    </row>
    <row r="41" spans="2:4" ht="13.5" customHeight="1" thickBot="1" x14ac:dyDescent="0.25">
      <c r="B41" s="1557"/>
      <c r="C41" s="1557"/>
      <c r="D41" s="1557"/>
    </row>
    <row r="42" spans="2:4" ht="12.2" customHeight="1" x14ac:dyDescent="0.2">
      <c r="B42" s="1556" t="s">
        <v>2088</v>
      </c>
      <c r="C42" s="1556"/>
      <c r="D42" s="1556"/>
    </row>
    <row r="43" spans="2:4" ht="12.2" customHeight="1" x14ac:dyDescent="0.2">
      <c r="B43" s="1380"/>
      <c r="C43" s="1380"/>
      <c r="D43" s="1380"/>
    </row>
    <row r="44" spans="2:4" ht="12.75" customHeight="1" x14ac:dyDescent="0.2">
      <c r="B44" s="1373"/>
      <c r="C44" s="1373"/>
      <c r="D44" s="1373"/>
    </row>
    <row r="45" spans="2:4" ht="12.75" customHeight="1" x14ac:dyDescent="0.2">
      <c r="B45" s="1373"/>
      <c r="C45" s="1373"/>
      <c r="D45" s="1373"/>
    </row>
    <row r="46" spans="2:4" x14ac:dyDescent="0.2">
      <c r="B46" s="1373"/>
      <c r="C46" s="1373"/>
      <c r="D46" s="1373"/>
    </row>
    <row r="47" spans="2:4" x14ac:dyDescent="0.2">
      <c r="B47" s="1373"/>
      <c r="C47" s="1373"/>
      <c r="D47" s="1373"/>
    </row>
    <row r="51" spans="2:9" x14ac:dyDescent="0.2">
      <c r="B51" s="1353"/>
      <c r="C51" s="1353"/>
      <c r="D51" s="1353"/>
    </row>
    <row r="52" spans="2:9" ht="12.75" customHeight="1" x14ac:dyDescent="0.2"/>
    <row r="53" spans="2:9" ht="12.75" customHeight="1" x14ac:dyDescent="0.2">
      <c r="B53" s="1427"/>
      <c r="C53" s="1427"/>
      <c r="D53" s="1427"/>
      <c r="E53" s="1427"/>
      <c r="F53" s="1427"/>
      <c r="G53" s="1427"/>
      <c r="H53" s="1427"/>
      <c r="I53" s="1427"/>
    </row>
    <row r="54" spans="2:9" ht="12.75" customHeight="1" x14ac:dyDescent="0.2">
      <c r="B54" s="1427"/>
      <c r="C54" s="1427"/>
      <c r="D54" s="1427"/>
      <c r="E54" s="1427"/>
      <c r="F54" s="1427"/>
      <c r="G54" s="1427"/>
      <c r="H54" s="1427"/>
      <c r="I54" s="1427"/>
    </row>
    <row r="55" spans="2:9" ht="12.75" customHeight="1" x14ac:dyDescent="0.2">
      <c r="B55" s="1427"/>
      <c r="C55" s="1427"/>
      <c r="D55" s="1427"/>
      <c r="E55" s="1427"/>
      <c r="F55" s="1427"/>
      <c r="G55" s="1427"/>
      <c r="H55" s="1427"/>
      <c r="I55" s="1427"/>
    </row>
    <row r="56" spans="2:9" ht="12.75" customHeight="1" x14ac:dyDescent="0.2">
      <c r="B56" s="1427"/>
      <c r="C56" s="1427"/>
      <c r="D56" s="1427"/>
      <c r="E56" s="1427"/>
      <c r="F56" s="1427"/>
      <c r="G56" s="1427"/>
      <c r="H56" s="1427"/>
      <c r="I56" s="1427"/>
    </row>
    <row r="57" spans="2:9" ht="12.75" customHeight="1" x14ac:dyDescent="0.2">
      <c r="B57" s="1427"/>
      <c r="C57" s="1427"/>
      <c r="D57" s="1427"/>
      <c r="E57" s="1427"/>
      <c r="F57" s="1427"/>
      <c r="G57" s="1427"/>
      <c r="H57" s="1427"/>
      <c r="I57" s="1427"/>
    </row>
    <row r="58" spans="2:9" ht="12.75" customHeight="1" x14ac:dyDescent="0.2">
      <c r="B58" s="1427"/>
      <c r="C58" s="1427"/>
      <c r="D58" s="1427"/>
      <c r="E58" s="1427"/>
      <c r="F58" s="1427"/>
      <c r="G58" s="1427"/>
      <c r="H58" s="1427"/>
      <c r="I58" s="1427"/>
    </row>
    <row r="59" spans="2:9" ht="12.75" customHeight="1" x14ac:dyDescent="0.2">
      <c r="B59" s="1427"/>
      <c r="C59" s="1427"/>
      <c r="D59" s="1427"/>
      <c r="E59" s="1427"/>
      <c r="F59" s="1427"/>
    </row>
    <row r="60" spans="2:9" ht="12.75" customHeight="1" x14ac:dyDescent="0.2">
      <c r="B60" s="1427"/>
      <c r="C60" s="1427"/>
      <c r="D60" s="1427"/>
      <c r="E60" s="1427"/>
      <c r="F60" s="1427"/>
      <c r="G60" s="1427"/>
      <c r="H60" s="1427"/>
      <c r="I60" s="1427"/>
    </row>
    <row r="64" spans="2:9" x14ac:dyDescent="0.2">
      <c r="B64" s="1544"/>
      <c r="C64" s="1544"/>
      <c r="D64" s="1544"/>
    </row>
    <row r="65" spans="2:4" x14ac:dyDescent="0.2">
      <c r="B65" s="1373"/>
      <c r="C65" s="1373"/>
      <c r="D65" s="1373"/>
    </row>
    <row r="66" spans="2:4" x14ac:dyDescent="0.2">
      <c r="B66" s="1373"/>
      <c r="C66" s="1373"/>
      <c r="D66" s="1373"/>
    </row>
    <row r="67" spans="2:4" x14ac:dyDescent="0.2">
      <c r="B67" s="1377"/>
      <c r="C67" s="1377"/>
      <c r="D67" s="1377"/>
    </row>
    <row r="68" spans="2:4" x14ac:dyDescent="0.2">
      <c r="B68" s="1377"/>
      <c r="C68" s="1377"/>
      <c r="D68" s="1377"/>
    </row>
    <row r="69" spans="2:4" x14ac:dyDescent="0.2">
      <c r="B69" s="1377"/>
      <c r="C69" s="1377"/>
      <c r="D69" s="1377"/>
    </row>
    <row r="70" spans="2:4" x14ac:dyDescent="0.2">
      <c r="B70" s="1373"/>
      <c r="C70" s="1373"/>
      <c r="D70" s="1373"/>
    </row>
  </sheetData>
  <mergeCells count="6">
    <mergeCell ref="B14:E14"/>
    <mergeCell ref="B1:E1"/>
    <mergeCell ref="B2:E2"/>
    <mergeCell ref="B3:E3"/>
    <mergeCell ref="B4:E4"/>
    <mergeCell ref="B11:E11"/>
  </mergeCells>
  <pageMargins left="0.25" right="0.27" top="0.68" bottom="0.53" header="0.26" footer="0.27"/>
  <pageSetup firstPageNumber="44" orientation="portrait" useFirstPageNumber="1" r:id="rId1"/>
  <headerFooter alignWithMargins="0">
    <oddHeader>&amp;L&amp;8Page 46&amp;R&amp;8Page 46</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F7800"/>
  <sheetViews>
    <sheetView zoomScaleNormal="100" workbookViewId="0">
      <pane ySplit="1" topLeftCell="A7754" activePane="bottomLeft" state="frozen"/>
      <selection activeCell="W22" sqref="W22"/>
      <selection pane="bottomLeft" activeCell="B7773" sqref="B7773"/>
    </sheetView>
  </sheetViews>
  <sheetFormatPr defaultRowHeight="12.75" x14ac:dyDescent="0.2"/>
  <cols>
    <col min="1" max="1" width="65.7109375" bestFit="1" customWidth="1"/>
    <col min="2" max="2" width="38.85546875" style="1233" bestFit="1" customWidth="1"/>
    <col min="3" max="3" width="3.42578125" style="14" customWidth="1"/>
    <col min="4" max="4" width="8.85546875" style="14" customWidth="1"/>
    <col min="5" max="5" width="15.5703125" style="14" customWidth="1"/>
    <col min="6" max="6" width="16.42578125" bestFit="1" customWidth="1"/>
  </cols>
  <sheetData>
    <row r="1" spans="1:2" x14ac:dyDescent="0.2">
      <c r="A1" t="s">
        <v>654</v>
      </c>
      <c r="B1" s="1233" t="s">
        <v>300</v>
      </c>
    </row>
    <row r="2" spans="1:2" x14ac:dyDescent="0.2">
      <c r="A2" t="s">
        <v>301</v>
      </c>
      <c r="B2" s="1233">
        <f>COVER!A13</f>
        <v>6016106002</v>
      </c>
    </row>
    <row r="3" spans="1:2" x14ac:dyDescent="0.2">
      <c r="A3" t="s">
        <v>1132</v>
      </c>
      <c r="B3" s="1233" t="str">
        <f>COVER!A15</f>
        <v>Cook</v>
      </c>
    </row>
    <row r="4" spans="1:2" x14ac:dyDescent="0.2">
      <c r="A4" t="s">
        <v>1188</v>
      </c>
      <c r="B4" s="1233" t="str">
        <f>COVER!A17</f>
        <v>LaGrange Highlands SD 106</v>
      </c>
    </row>
    <row r="5" spans="1:2" x14ac:dyDescent="0.2">
      <c r="A5" t="s">
        <v>819</v>
      </c>
      <c r="B5" s="1233" t="str">
        <f>COVER!A38</f>
        <v>Patricia Viniard</v>
      </c>
    </row>
    <row r="6" spans="1:2" x14ac:dyDescent="0.2">
      <c r="A6" t="s">
        <v>824</v>
      </c>
      <c r="B6" s="1233">
        <f>COVER!P35</f>
        <v>0</v>
      </c>
    </row>
    <row r="7" spans="1:2" x14ac:dyDescent="0.2">
      <c r="A7" t="s">
        <v>820</v>
      </c>
      <c r="B7" s="1233">
        <f>COVER!I38</f>
        <v>0</v>
      </c>
    </row>
    <row r="8" spans="1:2" x14ac:dyDescent="0.2">
      <c r="A8" t="s">
        <v>821</v>
      </c>
      <c r="B8" s="1233">
        <f>COVER!T38</f>
        <v>0</v>
      </c>
    </row>
    <row r="9" spans="1:2" x14ac:dyDescent="0.2">
      <c r="A9" s="22" t="s">
        <v>1133</v>
      </c>
      <c r="B9" s="1962" t="str">
        <f>AUDITCHECK!D29</f>
        <v xml:space="preserve">ACCRUAL </v>
      </c>
    </row>
    <row r="10" spans="1:2" x14ac:dyDescent="0.2">
      <c r="A10" t="s">
        <v>1152</v>
      </c>
      <c r="B10" s="1233" t="str">
        <f>COVER!B5</f>
        <v>X</v>
      </c>
    </row>
    <row r="11" spans="1:2" x14ac:dyDescent="0.2">
      <c r="A11" t="s">
        <v>1153</v>
      </c>
      <c r="B11" s="1233">
        <f>COVER!B6</f>
        <v>0</v>
      </c>
    </row>
    <row r="12" spans="1:2" x14ac:dyDescent="0.2">
      <c r="A12" s="13" t="s">
        <v>2061</v>
      </c>
      <c r="B12" s="1233" t="str">
        <f>IF(COVER!J29="x","Yes",IF(COVER!L29="X","No",0))</f>
        <v>No</v>
      </c>
    </row>
    <row r="13" spans="1:2" x14ac:dyDescent="0.2">
      <c r="A13" s="13" t="s">
        <v>2062</v>
      </c>
      <c r="B13" s="1233" t="str">
        <f>IF(COVER!J30="x","Yes",IF(COVER!L30="x","No",0))</f>
        <v>No</v>
      </c>
    </row>
    <row r="14" spans="1:2" x14ac:dyDescent="0.2">
      <c r="A14" t="s">
        <v>566</v>
      </c>
      <c r="B14" s="1233" t="str">
        <f>IF(COVER!J31="x","Yes",IF(COVER!L31="x","No",0))</f>
        <v>No</v>
      </c>
    </row>
    <row r="15" spans="1:2" x14ac:dyDescent="0.2">
      <c r="A15" t="s">
        <v>676</v>
      </c>
      <c r="B15" s="1233" t="str">
        <f>COVER!T23</f>
        <v>065-033233</v>
      </c>
    </row>
    <row r="16" spans="1:2" x14ac:dyDescent="0.2">
      <c r="A16" t="s">
        <v>501</v>
      </c>
      <c r="B16" s="1233" t="str">
        <f>COVER!T13</f>
        <v>Lauterbach &amp; Amen LLP</v>
      </c>
    </row>
    <row r="17" spans="1:2" x14ac:dyDescent="0.2">
      <c r="A17" t="s">
        <v>1052</v>
      </c>
      <c r="B17" s="1233" t="str">
        <f>COVER!T15</f>
        <v>Matt Beran</v>
      </c>
    </row>
    <row r="18" spans="1:2" x14ac:dyDescent="0.2">
      <c r="A18" t="s">
        <v>1370</v>
      </c>
      <c r="B18" s="1233" t="str">
        <f>COVER!T17</f>
        <v>27W457 Warrenville Road</v>
      </c>
    </row>
    <row r="19" spans="1:2" x14ac:dyDescent="0.2">
      <c r="A19" t="s">
        <v>1054</v>
      </c>
      <c r="B19" s="1233" t="str">
        <f>COVER!T25</f>
        <v>mberan@lauterbachamen.com</v>
      </c>
    </row>
    <row r="20" spans="1:2" x14ac:dyDescent="0.2">
      <c r="A20" t="s">
        <v>1055</v>
      </c>
      <c r="B20" s="1233" t="str">
        <f>COVER!T19</f>
        <v>Warrenville</v>
      </c>
    </row>
    <row r="21" spans="1:2" x14ac:dyDescent="0.2">
      <c r="A21" t="s">
        <v>569</v>
      </c>
      <c r="B21" s="1233" t="str">
        <f>COVER!X19</f>
        <v>IL</v>
      </c>
    </row>
    <row r="22" spans="1:2" x14ac:dyDescent="0.2">
      <c r="A22" t="s">
        <v>1056</v>
      </c>
      <c r="B22" s="1233">
        <f>COVER!Z19</f>
        <v>60555</v>
      </c>
    </row>
    <row r="23" spans="1:2" x14ac:dyDescent="0.2">
      <c r="A23" t="s">
        <v>1372</v>
      </c>
      <c r="B23" s="1233" t="str">
        <f>COVER!T21</f>
        <v>630-393-1483</v>
      </c>
    </row>
    <row r="24" spans="1:2" x14ac:dyDescent="0.2">
      <c r="A24" t="s">
        <v>1371</v>
      </c>
      <c r="B24" s="1233">
        <f>COVER!Y21</f>
        <v>0</v>
      </c>
    </row>
    <row r="25" spans="1:2" x14ac:dyDescent="0.2">
      <c r="A25" t="s">
        <v>880</v>
      </c>
      <c r="B25" s="1233">
        <f>COVER!B34</f>
        <v>0</v>
      </c>
    </row>
    <row r="26" spans="1:2" x14ac:dyDescent="0.2">
      <c r="A26" t="s">
        <v>1373</v>
      </c>
      <c r="B26" s="1233">
        <f>COVER!L34</f>
        <v>0</v>
      </c>
    </row>
    <row r="27" spans="1:2" x14ac:dyDescent="0.2">
      <c r="A27" t="s">
        <v>308</v>
      </c>
      <c r="B27" s="1233">
        <f>COVER!U34</f>
        <v>0</v>
      </c>
    </row>
    <row r="28" spans="1:2" x14ac:dyDescent="0.2">
      <c r="A28" t="s">
        <v>361</v>
      </c>
      <c r="B28" s="1233" t="str">
        <f>IF('Aud Quest 2'!B9="x","Yes",IF('Aud Quest 2'!B9&lt;&gt;"x","0"))</f>
        <v>0</v>
      </c>
    </row>
    <row r="29" spans="1:2" x14ac:dyDescent="0.2">
      <c r="A29" t="s">
        <v>362</v>
      </c>
      <c r="B29" s="1233" t="str">
        <f>IF('Aud Quest 2'!B11="x","Yes",IF('Aud Quest 2'!B11&lt;&gt;"x","0"))</f>
        <v>0</v>
      </c>
    </row>
    <row r="30" spans="1:2" x14ac:dyDescent="0.2">
      <c r="A30" t="s">
        <v>363</v>
      </c>
      <c r="B30" s="1233" t="str">
        <f>IF('Aud Quest 2'!B13="x","Yes",IF('Aud Quest 2'!B13&lt;&gt;"x","0"))</f>
        <v>0</v>
      </c>
    </row>
    <row r="31" spans="1:2" x14ac:dyDescent="0.2">
      <c r="A31" t="s">
        <v>764</v>
      </c>
      <c r="B31" s="1233" t="str">
        <f>IF('Aud Quest 2'!B14="x","Yes",IF('Aud Quest 2'!B14&lt;&gt;"x","0"))</f>
        <v>0</v>
      </c>
    </row>
    <row r="32" spans="1:2" x14ac:dyDescent="0.2">
      <c r="A32" t="s">
        <v>763</v>
      </c>
      <c r="B32" s="1233" t="str">
        <f>IF('Aud Quest 2'!B15="x","Yes",IF('Aud Quest 2'!B15&lt;&gt;"x","0"))</f>
        <v>0</v>
      </c>
    </row>
    <row r="33" spans="1:2" x14ac:dyDescent="0.2">
      <c r="A33" t="s">
        <v>765</v>
      </c>
      <c r="B33" s="1233" t="str">
        <f>IF('Aud Quest 2'!B16="x","Yes",IF('Aud Quest 2'!B16&lt;&gt;"x","0"))</f>
        <v>0</v>
      </c>
    </row>
    <row r="34" spans="1:2" x14ac:dyDescent="0.2">
      <c r="A34" t="s">
        <v>766</v>
      </c>
      <c r="B34" s="1233" t="str">
        <f>IF('Aud Quest 2'!B18="x","Yes",IF('Aud Quest 2'!B18&lt;&gt;"x","0"))</f>
        <v>0</v>
      </c>
    </row>
    <row r="35" spans="1:2" x14ac:dyDescent="0.2">
      <c r="A35" t="s">
        <v>767</v>
      </c>
      <c r="B35" s="1233" t="str">
        <f>IF('Aud Quest 2'!B20="x","Yes",IF('Aud Quest 2'!B20&lt;&gt;"x","0"))</f>
        <v>0</v>
      </c>
    </row>
    <row r="36" spans="1:2" x14ac:dyDescent="0.2">
      <c r="A36" t="s">
        <v>761</v>
      </c>
      <c r="B36" s="1233" t="str">
        <f>IF('Aud Quest 2'!B22="x","Yes",IF('Aud Quest 2'!B22&lt;&gt;"x","0"))</f>
        <v>0</v>
      </c>
    </row>
    <row r="37" spans="1:2" x14ac:dyDescent="0.2">
      <c r="A37" t="s">
        <v>879</v>
      </c>
      <c r="B37" s="1233" t="str">
        <f>IF('Aud Quest 2'!B23="x","Yes",IF('Aud Quest 2'!B23&lt;&gt;"x","0"))</f>
        <v>0</v>
      </c>
    </row>
    <row r="38" spans="1:2" x14ac:dyDescent="0.2">
      <c r="A38" t="s">
        <v>372</v>
      </c>
      <c r="B38" s="1233" t="str">
        <f>IF('Aud Quest 2'!B24="x","Yes",IF('Aud Quest 2'!B24&lt;&gt;"x","0"))</f>
        <v>0</v>
      </c>
    </row>
    <row r="39" spans="1:2" x14ac:dyDescent="0.2">
      <c r="A39" t="s">
        <v>373</v>
      </c>
      <c r="B39" s="1233" t="str">
        <f>IF('Aud Quest 2'!B25="x","Yes",IF('Aud Quest 2'!B25&lt;&gt;"x","0"))</f>
        <v>0</v>
      </c>
    </row>
    <row r="40" spans="1:2" x14ac:dyDescent="0.2">
      <c r="A40" t="s">
        <v>364</v>
      </c>
      <c r="B40" s="1233" t="str">
        <f>IF('Aud Quest 2'!B27="x","Yes",IF('Aud Quest 2'!B27&lt;&gt;"x","0"))</f>
        <v>0</v>
      </c>
    </row>
    <row r="41" spans="1:2" x14ac:dyDescent="0.2">
      <c r="A41" t="s">
        <v>365</v>
      </c>
      <c r="B41" s="1233" t="str">
        <f>IF('Aud Quest 2'!B29="x","Yes",IF('Aud Quest 2'!B29&lt;&gt;"x","0"))</f>
        <v>0</v>
      </c>
    </row>
    <row r="42" spans="1:2" x14ac:dyDescent="0.2">
      <c r="A42" t="s">
        <v>366</v>
      </c>
      <c r="B42" s="1233" t="str">
        <f>IF('Aud Quest 2'!B35="x","Yes",IF('Aud Quest 2'!B35&lt;&gt;"x","0"))</f>
        <v>0</v>
      </c>
    </row>
    <row r="43" spans="1:2" x14ac:dyDescent="0.2">
      <c r="A43" t="s">
        <v>367</v>
      </c>
      <c r="B43" s="1233" t="str">
        <f>IF('Aud Quest 2'!B38="x","Yes",IF('Aud Quest 2'!B38&lt;&gt;"x","0"))</f>
        <v>0</v>
      </c>
    </row>
    <row r="44" spans="1:2" x14ac:dyDescent="0.2">
      <c r="A44" s="13" t="s">
        <v>368</v>
      </c>
      <c r="B44" s="1233" t="str">
        <f>IF('Aud Quest 2'!B40="x","Yes",IF('Aud Quest 2'!B40&lt;&gt;"x","0"))</f>
        <v>0</v>
      </c>
    </row>
    <row r="45" spans="1:2" x14ac:dyDescent="0.2">
      <c r="A45" t="s">
        <v>369</v>
      </c>
      <c r="B45" s="1233" t="str">
        <f>IF('Aud Quest 2'!B42="x","Yes",IF('Aud Quest 2'!B42&lt;&gt;"x","0"))</f>
        <v>0</v>
      </c>
    </row>
    <row r="46" spans="1:2" x14ac:dyDescent="0.2">
      <c r="A46" t="s">
        <v>370</v>
      </c>
      <c r="B46" s="1233" t="str">
        <f>IF('Aud Quest 2'!B47="x","Yes",IF('Aud Quest 2'!B47&lt;&gt;"x","0"))</f>
        <v>0</v>
      </c>
    </row>
    <row r="47" spans="1:2" x14ac:dyDescent="0.2">
      <c r="A47" t="s">
        <v>371</v>
      </c>
      <c r="B47" s="1233" t="str">
        <f>IF('Aud Quest 2'!B48="x","Yes",IF('Aud Quest 2'!B48&lt;&gt;"x","0"))</f>
        <v>0</v>
      </c>
    </row>
    <row r="48" spans="1:2" x14ac:dyDescent="0.2">
      <c r="A48" t="s">
        <v>573</v>
      </c>
      <c r="B48" s="1233" t="str">
        <f>IF('Aud Quest 2'!B49="x","Yes",IF('Aud Quest 2'!B49&lt;&gt;"x","0"))</f>
        <v>0</v>
      </c>
    </row>
    <row r="49" spans="1:4" x14ac:dyDescent="0.2">
      <c r="A49" s="13" t="s">
        <v>1911</v>
      </c>
      <c r="B49" s="1233" t="str">
        <f>IF('Aud Quest 2'!B51="x","Yes",IF('Aud Quest 2'!B51&lt;&gt;"x","0"))</f>
        <v>Yes</v>
      </c>
    </row>
    <row r="50" spans="1:4" x14ac:dyDescent="0.2">
      <c r="A50" s="13" t="s">
        <v>1910</v>
      </c>
      <c r="B50" s="1796">
        <f>'Aud Quest 2'!H51</f>
        <v>33512</v>
      </c>
    </row>
    <row r="51" spans="1:4" x14ac:dyDescent="0.2">
      <c r="A51" s="13" t="s">
        <v>1912</v>
      </c>
      <c r="B51" s="1233" t="str">
        <f>IF('Aud Quest 2'!B52="x","Yes",IF('Aud Quest 2'!B52&lt;&gt;"x","0"))</f>
        <v>0</v>
      </c>
    </row>
    <row r="52" spans="1:4" x14ac:dyDescent="0.2">
      <c r="A52" t="s">
        <v>374</v>
      </c>
      <c r="B52" s="1233">
        <f>('Aud Quest 2'!D54)</f>
        <v>0</v>
      </c>
    </row>
    <row r="53" spans="1:4" x14ac:dyDescent="0.2">
      <c r="A53" s="13" t="s">
        <v>375</v>
      </c>
      <c r="B53" s="1233">
        <f>IF('FP Info 3'!B44="X","Yes",0)</f>
        <v>0</v>
      </c>
    </row>
    <row r="54" spans="1:4" x14ac:dyDescent="0.2">
      <c r="A54" t="s">
        <v>376</v>
      </c>
      <c r="B54" s="1233">
        <f>IF('FP Info 3'!B45="X","Yes",0)</f>
        <v>0</v>
      </c>
    </row>
    <row r="55" spans="1:4" x14ac:dyDescent="0.2">
      <c r="A55" t="s">
        <v>377</v>
      </c>
      <c r="B55" s="1233">
        <f>IF('FP Info 3'!B46="X","Yes",0)</f>
        <v>0</v>
      </c>
    </row>
    <row r="56" spans="1:4" x14ac:dyDescent="0.2">
      <c r="A56" t="s">
        <v>378</v>
      </c>
      <c r="B56" s="1233">
        <f>IF('FP Info 3'!B47="X","Yes",0)</f>
        <v>0</v>
      </c>
    </row>
    <row r="57" spans="1:4" x14ac:dyDescent="0.2">
      <c r="A57" t="s">
        <v>379</v>
      </c>
      <c r="B57" s="1233">
        <f>IF('FP Info 3'!B48="X","Yes",0)</f>
        <v>0</v>
      </c>
    </row>
    <row r="58" spans="1:4" x14ac:dyDescent="0.2">
      <c r="A58" t="s">
        <v>380</v>
      </c>
      <c r="B58" s="1233">
        <f>IF('FP Info 3'!B49="X","Yes",0)</f>
        <v>0</v>
      </c>
    </row>
    <row r="59" spans="1:4" x14ac:dyDescent="0.2">
      <c r="A59" t="s">
        <v>381</v>
      </c>
      <c r="B59" s="1233">
        <f>IF('FP Info 3'!B50="X","Yes",0)</f>
        <v>0</v>
      </c>
    </row>
    <row r="60" spans="1:4" x14ac:dyDescent="0.2">
      <c r="A60" t="s">
        <v>382</v>
      </c>
      <c r="B60" s="1233">
        <f>IF('FP Info 3'!B51="X","Yes",0)</f>
        <v>0</v>
      </c>
    </row>
    <row r="61" spans="1:4" x14ac:dyDescent="0.2">
      <c r="A61" t="s">
        <v>383</v>
      </c>
      <c r="B61" s="1233">
        <f>('FP Info 3'!A53)</f>
        <v>0</v>
      </c>
      <c r="D61" s="14" t="str">
        <f>IF(ISBLANK(B62),"OK",IF(A62-B62=0,"OK","Error?"))</f>
        <v>OK</v>
      </c>
    </row>
    <row r="62" spans="1:4" x14ac:dyDescent="0.2">
      <c r="A62" s="83">
        <v>1</v>
      </c>
      <c r="D62" s="14" t="str">
        <f>IF(ISBLANK(B62),"OK",IF(A62-B62=0,"OK","Error?"))</f>
        <v>OK</v>
      </c>
    </row>
    <row r="63" spans="1:4" x14ac:dyDescent="0.2">
      <c r="A63" s="83">
        <v>2</v>
      </c>
      <c r="D63" s="14" t="str">
        <f t="shared" ref="D63:D126" si="0">IF(ISBLANK(B63),"OK",IF(A63-B63=0,"OK","Error?"))</f>
        <v>OK</v>
      </c>
    </row>
    <row r="64" spans="1:4" x14ac:dyDescent="0.2">
      <c r="A64" s="83">
        <v>3</v>
      </c>
      <c r="D64" s="14" t="str">
        <f t="shared" si="0"/>
        <v>OK</v>
      </c>
    </row>
    <row r="65" spans="1:4" x14ac:dyDescent="0.2">
      <c r="A65" s="55">
        <v>4</v>
      </c>
      <c r="B65" s="1233">
        <f>'Assets-Liab 5-6'!C6</f>
        <v>4491575</v>
      </c>
      <c r="D65" s="14" t="str">
        <f t="shared" si="0"/>
        <v>Error?</v>
      </c>
    </row>
    <row r="66" spans="1:4" x14ac:dyDescent="0.2">
      <c r="A66" s="83">
        <v>5</v>
      </c>
      <c r="D66" s="14" t="str">
        <f t="shared" si="0"/>
        <v>OK</v>
      </c>
    </row>
    <row r="67" spans="1:4" x14ac:dyDescent="0.2">
      <c r="A67" s="83">
        <v>6</v>
      </c>
      <c r="D67" s="14" t="str">
        <f t="shared" si="0"/>
        <v>OK</v>
      </c>
    </row>
    <row r="68" spans="1:4" x14ac:dyDescent="0.2">
      <c r="A68" s="83">
        <v>7</v>
      </c>
      <c r="D68" s="14" t="str">
        <f t="shared" si="0"/>
        <v>OK</v>
      </c>
    </row>
    <row r="69" spans="1:4" x14ac:dyDescent="0.2">
      <c r="A69" s="83">
        <v>8</v>
      </c>
      <c r="D69" s="14" t="str">
        <f t="shared" si="0"/>
        <v>OK</v>
      </c>
    </row>
    <row r="70" spans="1:4" x14ac:dyDescent="0.2">
      <c r="A70" s="83">
        <v>9</v>
      </c>
      <c r="D70" s="14" t="str">
        <f t="shared" si="0"/>
        <v>OK</v>
      </c>
    </row>
    <row r="71" spans="1:4" x14ac:dyDescent="0.2">
      <c r="A71" s="83">
        <v>10</v>
      </c>
      <c r="D71" s="14" t="str">
        <f t="shared" si="0"/>
        <v>OK</v>
      </c>
    </row>
    <row r="72" spans="1:4" x14ac:dyDescent="0.2">
      <c r="A72" s="55">
        <v>11</v>
      </c>
      <c r="B72" s="1233">
        <f>'Assets-Liab 5-6'!C10</f>
        <v>0</v>
      </c>
      <c r="D72" s="14" t="str">
        <f t="shared" si="0"/>
        <v>Error?</v>
      </c>
    </row>
    <row r="73" spans="1:4" x14ac:dyDescent="0.2">
      <c r="A73" s="55">
        <v>12</v>
      </c>
      <c r="B73" s="1233">
        <f>'Assets-Liab 5-6'!C5</f>
        <v>7474755</v>
      </c>
      <c r="D73" s="14" t="str">
        <f t="shared" si="0"/>
        <v>Error?</v>
      </c>
    </row>
    <row r="74" spans="1:4" x14ac:dyDescent="0.2">
      <c r="A74" s="83">
        <v>13</v>
      </c>
      <c r="D74" s="14" t="str">
        <f t="shared" si="0"/>
        <v>OK</v>
      </c>
    </row>
    <row r="75" spans="1:4" x14ac:dyDescent="0.2">
      <c r="A75" s="83">
        <v>14</v>
      </c>
      <c r="D75" s="14" t="str">
        <f t="shared" si="0"/>
        <v>OK</v>
      </c>
    </row>
    <row r="76" spans="1:4" x14ac:dyDescent="0.2">
      <c r="A76" s="55">
        <v>15</v>
      </c>
      <c r="B76" s="1233">
        <f>'Assets-Liab 5-6'!C12</f>
        <v>0</v>
      </c>
      <c r="D76" s="14" t="str">
        <f t="shared" si="0"/>
        <v>Error?</v>
      </c>
    </row>
    <row r="77" spans="1:4" x14ac:dyDescent="0.2">
      <c r="A77" s="55">
        <v>16</v>
      </c>
      <c r="B77" s="1233">
        <f>'Assets-Liab 5-6'!C13</f>
        <v>12105123</v>
      </c>
      <c r="C77" s="14" t="s">
        <v>672</v>
      </c>
      <c r="D77" s="14" t="str">
        <f t="shared" si="0"/>
        <v>Error?</v>
      </c>
    </row>
    <row r="78" spans="1:4" x14ac:dyDescent="0.2">
      <c r="A78" s="83">
        <v>17</v>
      </c>
      <c r="D78" s="14" t="str">
        <f t="shared" si="0"/>
        <v>OK</v>
      </c>
    </row>
    <row r="79" spans="1:4" x14ac:dyDescent="0.2">
      <c r="A79" s="83">
        <v>18</v>
      </c>
      <c r="D79" s="14" t="str">
        <f t="shared" si="0"/>
        <v>OK</v>
      </c>
    </row>
    <row r="80" spans="1:4" x14ac:dyDescent="0.2">
      <c r="A80" s="83">
        <v>19</v>
      </c>
      <c r="D80" s="14" t="str">
        <f t="shared" si="0"/>
        <v>OK</v>
      </c>
    </row>
    <row r="81" spans="1:4" x14ac:dyDescent="0.2">
      <c r="A81" s="83">
        <v>20</v>
      </c>
      <c r="D81" s="14" t="str">
        <f t="shared" si="0"/>
        <v>OK</v>
      </c>
    </row>
    <row r="82" spans="1:4" x14ac:dyDescent="0.2">
      <c r="A82" s="83">
        <v>21</v>
      </c>
      <c r="D82" s="14" t="str">
        <f t="shared" si="0"/>
        <v>OK</v>
      </c>
    </row>
    <row r="83" spans="1:4" x14ac:dyDescent="0.2">
      <c r="A83" s="83">
        <v>22</v>
      </c>
      <c r="D83" s="14" t="str">
        <f t="shared" si="0"/>
        <v>OK</v>
      </c>
    </row>
    <row r="84" spans="1:4" x14ac:dyDescent="0.2">
      <c r="A84" s="83">
        <v>23</v>
      </c>
      <c r="D84" s="14" t="str">
        <f t="shared" si="0"/>
        <v>OK</v>
      </c>
    </row>
    <row r="85" spans="1:4" x14ac:dyDescent="0.2">
      <c r="A85" s="83">
        <v>24</v>
      </c>
      <c r="D85" s="14" t="str">
        <f t="shared" si="0"/>
        <v>OK</v>
      </c>
    </row>
    <row r="86" spans="1:4" x14ac:dyDescent="0.2">
      <c r="A86" s="91">
        <v>25</v>
      </c>
      <c r="B86" s="1233">
        <f>'Assets-Liab 5-6'!C31</f>
        <v>7082</v>
      </c>
      <c r="D86" s="14" t="str">
        <f t="shared" si="0"/>
        <v>Error?</v>
      </c>
    </row>
    <row r="87" spans="1:4" x14ac:dyDescent="0.2">
      <c r="A87" s="83">
        <v>26</v>
      </c>
      <c r="D87" s="14" t="str">
        <f t="shared" si="0"/>
        <v>OK</v>
      </c>
    </row>
    <row r="88" spans="1:4" x14ac:dyDescent="0.2">
      <c r="A88" s="55">
        <v>27</v>
      </c>
      <c r="B88" s="1233">
        <f>'Assets-Liab 5-6'!C32</f>
        <v>4566061</v>
      </c>
      <c r="D88" s="14" t="str">
        <f t="shared" si="0"/>
        <v>Error?</v>
      </c>
    </row>
    <row r="89" spans="1:4" x14ac:dyDescent="0.2">
      <c r="A89" s="83">
        <v>28</v>
      </c>
      <c r="D89" s="14" t="str">
        <f t="shared" si="0"/>
        <v>OK</v>
      </c>
    </row>
    <row r="90" spans="1:4" x14ac:dyDescent="0.2">
      <c r="A90" s="83">
        <v>29</v>
      </c>
      <c r="D90" s="14" t="str">
        <f t="shared" si="0"/>
        <v>OK</v>
      </c>
    </row>
    <row r="91" spans="1:4" x14ac:dyDescent="0.2">
      <c r="A91" s="55">
        <v>30</v>
      </c>
      <c r="B91" s="1233">
        <f>'Assets-Liab 5-6'!C34</f>
        <v>4669801</v>
      </c>
      <c r="C91" s="14" t="s">
        <v>672</v>
      </c>
      <c r="D91" s="14" t="str">
        <f t="shared" si="0"/>
        <v>Error?</v>
      </c>
    </row>
    <row r="92" spans="1:4" x14ac:dyDescent="0.2">
      <c r="A92" s="55">
        <v>31</v>
      </c>
      <c r="B92" s="1233">
        <f>'Assets-Liab 5-6'!C39</f>
        <v>7435322</v>
      </c>
      <c r="D92" s="14" t="str">
        <f t="shared" si="0"/>
        <v>Error?</v>
      </c>
    </row>
    <row r="93" spans="1:4" x14ac:dyDescent="0.2">
      <c r="A93" s="55">
        <v>32</v>
      </c>
      <c r="B93" s="1233">
        <f>'Assets-Liab 5-6'!C41</f>
        <v>12105123</v>
      </c>
      <c r="C93" s="14" t="s">
        <v>672</v>
      </c>
      <c r="D93" s="14" t="str">
        <f t="shared" si="0"/>
        <v>Error?</v>
      </c>
    </row>
    <row r="94" spans="1:4" x14ac:dyDescent="0.2">
      <c r="A94" s="83">
        <v>33</v>
      </c>
      <c r="D94" s="14" t="str">
        <f t="shared" si="0"/>
        <v>OK</v>
      </c>
    </row>
    <row r="95" spans="1:4" x14ac:dyDescent="0.2">
      <c r="A95" s="83">
        <v>34</v>
      </c>
      <c r="D95" s="14" t="str">
        <f t="shared" si="0"/>
        <v>OK</v>
      </c>
    </row>
    <row r="96" spans="1:4" x14ac:dyDescent="0.2">
      <c r="A96" s="83">
        <v>35</v>
      </c>
      <c r="D96" s="14" t="str">
        <f t="shared" si="0"/>
        <v>OK</v>
      </c>
    </row>
    <row r="97" spans="1:4" x14ac:dyDescent="0.2">
      <c r="A97" s="55">
        <v>36</v>
      </c>
      <c r="B97" s="1233">
        <f>'Assets-Liab 5-6'!D6</f>
        <v>656687</v>
      </c>
      <c r="D97" s="14" t="str">
        <f t="shared" si="0"/>
        <v>Error?</v>
      </c>
    </row>
    <row r="98" spans="1:4" x14ac:dyDescent="0.2">
      <c r="A98" s="83">
        <v>37</v>
      </c>
      <c r="D98" s="14" t="str">
        <f t="shared" si="0"/>
        <v>OK</v>
      </c>
    </row>
    <row r="99" spans="1:4" x14ac:dyDescent="0.2">
      <c r="A99" s="83">
        <v>38</v>
      </c>
      <c r="D99" s="14" t="str">
        <f t="shared" si="0"/>
        <v>OK</v>
      </c>
    </row>
    <row r="100" spans="1:4" x14ac:dyDescent="0.2">
      <c r="A100" s="83">
        <v>39</v>
      </c>
      <c r="D100" s="14" t="str">
        <f t="shared" si="0"/>
        <v>OK</v>
      </c>
    </row>
    <row r="101" spans="1:4" x14ac:dyDescent="0.2">
      <c r="A101" s="83">
        <v>40</v>
      </c>
      <c r="D101" s="14" t="str">
        <f t="shared" si="0"/>
        <v>OK</v>
      </c>
    </row>
    <row r="102" spans="1:4" x14ac:dyDescent="0.2">
      <c r="A102" s="83">
        <v>41</v>
      </c>
      <c r="D102" s="14" t="str">
        <f t="shared" si="0"/>
        <v>OK</v>
      </c>
    </row>
    <row r="103" spans="1:4" x14ac:dyDescent="0.2">
      <c r="A103" s="83">
        <v>42</v>
      </c>
      <c r="D103" s="14" t="str">
        <f t="shared" si="0"/>
        <v>OK</v>
      </c>
    </row>
    <row r="104" spans="1:4" x14ac:dyDescent="0.2">
      <c r="A104" s="55">
        <v>43</v>
      </c>
      <c r="B104" s="1233">
        <f>'Assets-Liab 5-6'!D10</f>
        <v>0</v>
      </c>
      <c r="D104" s="14" t="str">
        <f t="shared" si="0"/>
        <v>Error?</v>
      </c>
    </row>
    <row r="105" spans="1:4" x14ac:dyDescent="0.2">
      <c r="A105" s="55">
        <v>44</v>
      </c>
      <c r="B105" s="1233">
        <f>'Assets-Liab 5-6'!D5</f>
        <v>489388</v>
      </c>
      <c r="D105" s="14" t="str">
        <f t="shared" si="0"/>
        <v>Error?</v>
      </c>
    </row>
    <row r="106" spans="1:4" x14ac:dyDescent="0.2">
      <c r="A106" s="83">
        <v>45</v>
      </c>
      <c r="D106" s="14" t="str">
        <f t="shared" si="0"/>
        <v>OK</v>
      </c>
    </row>
    <row r="107" spans="1:4" x14ac:dyDescent="0.2">
      <c r="A107" s="83">
        <v>46</v>
      </c>
      <c r="D107" s="14" t="str">
        <f t="shared" si="0"/>
        <v>OK</v>
      </c>
    </row>
    <row r="108" spans="1:4" x14ac:dyDescent="0.2">
      <c r="A108" s="55">
        <v>47</v>
      </c>
      <c r="B108" s="1233">
        <f>'Assets-Liab 5-6'!D12</f>
        <v>0</v>
      </c>
      <c r="D108" s="14" t="str">
        <f t="shared" si="0"/>
        <v>Error?</v>
      </c>
    </row>
    <row r="109" spans="1:4" x14ac:dyDescent="0.2">
      <c r="A109" s="55">
        <v>48</v>
      </c>
      <c r="B109" s="1233">
        <f>'Assets-Liab 5-6'!D13</f>
        <v>1146075</v>
      </c>
      <c r="C109" s="14" t="s">
        <v>672</v>
      </c>
      <c r="D109" s="14" t="str">
        <f t="shared" si="0"/>
        <v>Error?</v>
      </c>
    </row>
    <row r="110" spans="1:4" x14ac:dyDescent="0.2">
      <c r="A110" s="83">
        <v>49</v>
      </c>
      <c r="D110" s="14" t="str">
        <f t="shared" si="0"/>
        <v>OK</v>
      </c>
    </row>
    <row r="111" spans="1:4" x14ac:dyDescent="0.2">
      <c r="A111" s="83">
        <v>50</v>
      </c>
      <c r="D111" s="14" t="str">
        <f t="shared" si="0"/>
        <v>OK</v>
      </c>
    </row>
    <row r="112" spans="1:4" x14ac:dyDescent="0.2">
      <c r="A112" s="83">
        <v>51</v>
      </c>
      <c r="D112" s="14" t="str">
        <f t="shared" si="0"/>
        <v>OK</v>
      </c>
    </row>
    <row r="113" spans="1:4" x14ac:dyDescent="0.2">
      <c r="A113" s="83">
        <v>52</v>
      </c>
      <c r="D113" s="14" t="str">
        <f t="shared" si="0"/>
        <v>OK</v>
      </c>
    </row>
    <row r="114" spans="1:4" x14ac:dyDescent="0.2">
      <c r="A114" s="83">
        <v>53</v>
      </c>
      <c r="D114" s="14" t="str">
        <f t="shared" si="0"/>
        <v>OK</v>
      </c>
    </row>
    <row r="115" spans="1:4" x14ac:dyDescent="0.2">
      <c r="A115" s="83">
        <v>54</v>
      </c>
      <c r="D115" s="14" t="str">
        <f t="shared" si="0"/>
        <v>OK</v>
      </c>
    </row>
    <row r="116" spans="1:4" x14ac:dyDescent="0.2">
      <c r="A116" s="83">
        <v>55</v>
      </c>
      <c r="D116" s="14" t="str">
        <f t="shared" si="0"/>
        <v>OK</v>
      </c>
    </row>
    <row r="117" spans="1:4" x14ac:dyDescent="0.2">
      <c r="A117" s="55">
        <v>56</v>
      </c>
      <c r="B117" s="1233">
        <f>'Assets-Liab 5-6'!D31</f>
        <v>0</v>
      </c>
      <c r="D117" s="14" t="str">
        <f t="shared" si="0"/>
        <v>Error?</v>
      </c>
    </row>
    <row r="118" spans="1:4" x14ac:dyDescent="0.2">
      <c r="A118" s="83">
        <v>57</v>
      </c>
      <c r="D118" s="14" t="str">
        <f t="shared" si="0"/>
        <v>OK</v>
      </c>
    </row>
    <row r="119" spans="1:4" x14ac:dyDescent="0.2">
      <c r="A119" s="55">
        <v>58</v>
      </c>
      <c r="B119" s="1233">
        <f>'Assets-Liab 5-6'!D32</f>
        <v>656687</v>
      </c>
      <c r="D119" s="14" t="str">
        <f t="shared" si="0"/>
        <v>Error?</v>
      </c>
    </row>
    <row r="120" spans="1:4" x14ac:dyDescent="0.2">
      <c r="A120" s="83">
        <v>59</v>
      </c>
      <c r="D120" s="14" t="str">
        <f t="shared" si="0"/>
        <v>OK</v>
      </c>
    </row>
    <row r="121" spans="1:4" x14ac:dyDescent="0.2">
      <c r="A121" s="83">
        <v>60</v>
      </c>
      <c r="D121" s="14" t="str">
        <f t="shared" si="0"/>
        <v>OK</v>
      </c>
    </row>
    <row r="122" spans="1:4" x14ac:dyDescent="0.2">
      <c r="A122" s="55">
        <v>61</v>
      </c>
      <c r="B122" s="1233">
        <f>'Assets-Liab 5-6'!D34</f>
        <v>674768</v>
      </c>
      <c r="C122" s="14" t="s">
        <v>672</v>
      </c>
      <c r="D122" s="14" t="str">
        <f t="shared" si="0"/>
        <v>Error?</v>
      </c>
    </row>
    <row r="123" spans="1:4" x14ac:dyDescent="0.2">
      <c r="A123" s="55">
        <v>62</v>
      </c>
      <c r="B123" s="1233">
        <f>'Assets-Liab 5-6'!D39</f>
        <v>0</v>
      </c>
      <c r="D123" s="14" t="str">
        <f t="shared" si="0"/>
        <v>Error?</v>
      </c>
    </row>
    <row r="124" spans="1:4" x14ac:dyDescent="0.2">
      <c r="A124" s="55">
        <v>63</v>
      </c>
      <c r="B124" s="1233">
        <f>'Assets-Liab 5-6'!D41</f>
        <v>1146075</v>
      </c>
      <c r="C124" s="14" t="s">
        <v>672</v>
      </c>
      <c r="D124" s="14" t="str">
        <f t="shared" si="0"/>
        <v>Error?</v>
      </c>
    </row>
    <row r="125" spans="1:4" x14ac:dyDescent="0.2">
      <c r="A125" s="83">
        <v>64</v>
      </c>
      <c r="D125" s="14" t="str">
        <f t="shared" si="0"/>
        <v>OK</v>
      </c>
    </row>
    <row r="126" spans="1:4" x14ac:dyDescent="0.2">
      <c r="A126" s="55">
        <v>65</v>
      </c>
      <c r="B126" s="1233">
        <f>'Assets-Liab 5-6'!E6</f>
        <v>335710</v>
      </c>
      <c r="D126" s="14" t="str">
        <f t="shared" si="0"/>
        <v>Error?</v>
      </c>
    </row>
    <row r="127" spans="1:4" x14ac:dyDescent="0.2">
      <c r="A127" s="83">
        <v>66</v>
      </c>
      <c r="D127" s="14" t="str">
        <f t="shared" ref="D127:D190" si="1">IF(ISBLANK(B127),"OK",IF(A127-B127=0,"OK","Error?"))</f>
        <v>OK</v>
      </c>
    </row>
    <row r="128" spans="1:4" x14ac:dyDescent="0.2">
      <c r="A128" s="83">
        <v>67</v>
      </c>
      <c r="D128" s="14" t="str">
        <f t="shared" si="1"/>
        <v>OK</v>
      </c>
    </row>
    <row r="129" spans="1:4" x14ac:dyDescent="0.2">
      <c r="A129" s="55">
        <v>68</v>
      </c>
      <c r="B129" s="1233">
        <f>'Assets-Liab 5-6'!E5</f>
        <v>253853</v>
      </c>
      <c r="D129" s="14" t="str">
        <f t="shared" si="1"/>
        <v>Error?</v>
      </c>
    </row>
    <row r="130" spans="1:4" x14ac:dyDescent="0.2">
      <c r="A130" s="55">
        <v>69</v>
      </c>
      <c r="B130" s="1233">
        <f>'Assets-Liab 5-6'!E12</f>
        <v>0</v>
      </c>
      <c r="D130" s="14" t="str">
        <f t="shared" si="1"/>
        <v>Error?</v>
      </c>
    </row>
    <row r="131" spans="1:4" x14ac:dyDescent="0.2">
      <c r="A131" s="55">
        <v>70</v>
      </c>
      <c r="B131" s="1233">
        <f>'Assets-Liab 5-6'!E13</f>
        <v>589563</v>
      </c>
      <c r="C131" s="14" t="s">
        <v>672</v>
      </c>
      <c r="D131" s="14" t="str">
        <f t="shared" si="1"/>
        <v>Error?</v>
      </c>
    </row>
    <row r="132" spans="1:4" x14ac:dyDescent="0.2">
      <c r="A132" s="83">
        <v>71</v>
      </c>
      <c r="D132" s="14" t="str">
        <f t="shared" si="1"/>
        <v>OK</v>
      </c>
    </row>
    <row r="133" spans="1:4" x14ac:dyDescent="0.2">
      <c r="A133" s="83">
        <v>72</v>
      </c>
      <c r="D133" s="14" t="str">
        <f t="shared" si="1"/>
        <v>OK</v>
      </c>
    </row>
    <row r="134" spans="1:4" x14ac:dyDescent="0.2">
      <c r="A134" s="55">
        <v>73</v>
      </c>
      <c r="B134" s="1233">
        <f>'Assets-Liab 5-6'!E32</f>
        <v>335710</v>
      </c>
      <c r="D134" s="14" t="str">
        <f t="shared" si="1"/>
        <v>Error?</v>
      </c>
    </row>
    <row r="135" spans="1:4" x14ac:dyDescent="0.2">
      <c r="A135" s="83">
        <v>74</v>
      </c>
      <c r="D135" s="14" t="str">
        <f t="shared" si="1"/>
        <v>OK</v>
      </c>
    </row>
    <row r="136" spans="1:4" x14ac:dyDescent="0.2">
      <c r="A136" s="83">
        <v>75</v>
      </c>
      <c r="D136" s="14" t="str">
        <f t="shared" si="1"/>
        <v>OK</v>
      </c>
    </row>
    <row r="137" spans="1:4" x14ac:dyDescent="0.2">
      <c r="A137" s="83">
        <v>76</v>
      </c>
      <c r="D137" s="14" t="str">
        <f t="shared" si="1"/>
        <v>OK</v>
      </c>
    </row>
    <row r="138" spans="1:4" x14ac:dyDescent="0.2">
      <c r="A138" s="83">
        <v>77</v>
      </c>
      <c r="D138" s="14" t="str">
        <f t="shared" si="1"/>
        <v>OK</v>
      </c>
    </row>
    <row r="139" spans="1:4" x14ac:dyDescent="0.2">
      <c r="A139" s="55">
        <v>78</v>
      </c>
      <c r="B139" s="1233">
        <f>'Assets-Liab 5-6'!E34</f>
        <v>335710</v>
      </c>
      <c r="C139" s="14" t="s">
        <v>672</v>
      </c>
      <c r="D139" s="14" t="str">
        <f t="shared" si="1"/>
        <v>Error?</v>
      </c>
    </row>
    <row r="140" spans="1:4" x14ac:dyDescent="0.2">
      <c r="A140" s="55">
        <v>79</v>
      </c>
      <c r="B140" s="1233">
        <f>'Assets-Liab 5-6'!E39</f>
        <v>0</v>
      </c>
      <c r="D140" s="14" t="str">
        <f t="shared" si="1"/>
        <v>Error?</v>
      </c>
    </row>
    <row r="141" spans="1:4" x14ac:dyDescent="0.2">
      <c r="A141" s="55">
        <v>80</v>
      </c>
      <c r="B141" s="1233">
        <f>'Assets-Liab 5-6'!E41</f>
        <v>589563</v>
      </c>
      <c r="C141" s="14" t="s">
        <v>672</v>
      </c>
      <c r="D141" s="14" t="str">
        <f t="shared" si="1"/>
        <v>Error?</v>
      </c>
    </row>
    <row r="142" spans="1:4" x14ac:dyDescent="0.2">
      <c r="A142" s="83">
        <v>81</v>
      </c>
      <c r="D142" s="14" t="str">
        <f t="shared" si="1"/>
        <v>OK</v>
      </c>
    </row>
    <row r="143" spans="1:4" x14ac:dyDescent="0.2">
      <c r="A143" s="83">
        <v>82</v>
      </c>
      <c r="D143" s="14" t="str">
        <f t="shared" si="1"/>
        <v>OK</v>
      </c>
    </row>
    <row r="144" spans="1:4" x14ac:dyDescent="0.2">
      <c r="A144" s="83">
        <v>83</v>
      </c>
      <c r="D144" s="14" t="str">
        <f t="shared" si="1"/>
        <v>OK</v>
      </c>
    </row>
    <row r="145" spans="1:4" x14ac:dyDescent="0.2">
      <c r="A145" s="55">
        <v>84</v>
      </c>
      <c r="B145" s="1233">
        <f>'Assets-Liab 5-6'!F6</f>
        <v>52373</v>
      </c>
      <c r="D145" s="14" t="str">
        <f t="shared" si="1"/>
        <v>Error?</v>
      </c>
    </row>
    <row r="146" spans="1:4" x14ac:dyDescent="0.2">
      <c r="A146" s="83">
        <v>85</v>
      </c>
      <c r="D146" s="14" t="str">
        <f t="shared" si="1"/>
        <v>OK</v>
      </c>
    </row>
    <row r="147" spans="1:4" x14ac:dyDescent="0.2">
      <c r="A147" s="83">
        <v>86</v>
      </c>
      <c r="D147" s="14" t="str">
        <f t="shared" si="1"/>
        <v>OK</v>
      </c>
    </row>
    <row r="148" spans="1:4" x14ac:dyDescent="0.2">
      <c r="A148" s="83">
        <v>87</v>
      </c>
      <c r="D148" s="14" t="str">
        <f t="shared" si="1"/>
        <v>OK</v>
      </c>
    </row>
    <row r="149" spans="1:4" x14ac:dyDescent="0.2">
      <c r="A149" s="83">
        <v>88</v>
      </c>
      <c r="D149" s="14" t="str">
        <f t="shared" si="1"/>
        <v>OK</v>
      </c>
    </row>
    <row r="150" spans="1:4" x14ac:dyDescent="0.2">
      <c r="A150" s="83">
        <v>89</v>
      </c>
      <c r="D150" s="14" t="str">
        <f t="shared" si="1"/>
        <v>OK</v>
      </c>
    </row>
    <row r="151" spans="1:4" x14ac:dyDescent="0.2">
      <c r="A151" s="83">
        <v>90</v>
      </c>
      <c r="D151" s="14" t="str">
        <f t="shared" si="1"/>
        <v>OK</v>
      </c>
    </row>
    <row r="152" spans="1:4" x14ac:dyDescent="0.2">
      <c r="A152" s="55">
        <v>91</v>
      </c>
      <c r="B152" s="1233">
        <f>'Assets-Liab 5-6'!F10</f>
        <v>0</v>
      </c>
      <c r="D152" s="14" t="str">
        <f t="shared" si="1"/>
        <v>Error?</v>
      </c>
    </row>
    <row r="153" spans="1:4" x14ac:dyDescent="0.2">
      <c r="A153" s="55">
        <v>92</v>
      </c>
      <c r="B153" s="1233">
        <f>'Assets-Liab 5-6'!F5</f>
        <v>419602</v>
      </c>
      <c r="D153" s="14" t="str">
        <f t="shared" si="1"/>
        <v>Error?</v>
      </c>
    </row>
    <row r="154" spans="1:4" x14ac:dyDescent="0.2">
      <c r="A154" s="83">
        <v>93</v>
      </c>
      <c r="D154" s="14" t="str">
        <f t="shared" si="1"/>
        <v>OK</v>
      </c>
    </row>
    <row r="155" spans="1:4" x14ac:dyDescent="0.2">
      <c r="A155" s="83">
        <v>94</v>
      </c>
      <c r="D155" s="14" t="str">
        <f t="shared" si="1"/>
        <v>OK</v>
      </c>
    </row>
    <row r="156" spans="1:4" x14ac:dyDescent="0.2">
      <c r="A156" s="55">
        <v>95</v>
      </c>
      <c r="B156" s="1233">
        <f>'Assets-Liab 5-6'!F12</f>
        <v>0</v>
      </c>
      <c r="D156" s="14" t="str">
        <f t="shared" si="1"/>
        <v>Error?</v>
      </c>
    </row>
    <row r="157" spans="1:4" x14ac:dyDescent="0.2">
      <c r="A157" s="55">
        <v>96</v>
      </c>
      <c r="B157" s="1233">
        <f>'Assets-Liab 5-6'!F13</f>
        <v>506732</v>
      </c>
      <c r="C157" s="14" t="s">
        <v>672</v>
      </c>
      <c r="D157" s="14" t="str">
        <f t="shared" si="1"/>
        <v>Error?</v>
      </c>
    </row>
    <row r="158" spans="1:4" x14ac:dyDescent="0.2">
      <c r="A158" s="83">
        <v>97</v>
      </c>
      <c r="D158" s="14" t="str">
        <f t="shared" si="1"/>
        <v>OK</v>
      </c>
    </row>
    <row r="159" spans="1:4" x14ac:dyDescent="0.2">
      <c r="A159" s="83">
        <v>98</v>
      </c>
      <c r="D159" s="14" t="str">
        <f t="shared" si="1"/>
        <v>OK</v>
      </c>
    </row>
    <row r="160" spans="1:4" x14ac:dyDescent="0.2">
      <c r="A160" s="83">
        <v>99</v>
      </c>
      <c r="D160" s="14" t="str">
        <f t="shared" si="1"/>
        <v>OK</v>
      </c>
    </row>
    <row r="161" spans="1:4" x14ac:dyDescent="0.2">
      <c r="A161" s="83">
        <v>100</v>
      </c>
      <c r="D161" s="14" t="str">
        <f t="shared" si="1"/>
        <v>OK</v>
      </c>
    </row>
    <row r="162" spans="1:4" x14ac:dyDescent="0.2">
      <c r="A162" s="83">
        <v>101</v>
      </c>
      <c r="D162" s="14" t="str">
        <f t="shared" si="1"/>
        <v>OK</v>
      </c>
    </row>
    <row r="163" spans="1:4" x14ac:dyDescent="0.2">
      <c r="A163" s="83">
        <v>102</v>
      </c>
      <c r="D163" s="14" t="str">
        <f t="shared" si="1"/>
        <v>OK</v>
      </c>
    </row>
    <row r="164" spans="1:4" x14ac:dyDescent="0.2">
      <c r="A164" s="55">
        <v>103</v>
      </c>
      <c r="B164" s="1233">
        <f>'Assets-Liab 5-6'!F31</f>
        <v>0</v>
      </c>
      <c r="D164" s="14" t="str">
        <f t="shared" si="1"/>
        <v>Error?</v>
      </c>
    </row>
    <row r="165" spans="1:4" x14ac:dyDescent="0.2">
      <c r="A165" s="83">
        <v>104</v>
      </c>
      <c r="D165" s="14" t="str">
        <f t="shared" si="1"/>
        <v>OK</v>
      </c>
    </row>
    <row r="166" spans="1:4" x14ac:dyDescent="0.2">
      <c r="A166" s="55">
        <v>105</v>
      </c>
      <c r="B166" s="1233">
        <f>'Assets-Liab 5-6'!F32</f>
        <v>52373</v>
      </c>
      <c r="D166" s="14" t="str">
        <f t="shared" si="1"/>
        <v>Error?</v>
      </c>
    </row>
    <row r="167" spans="1:4" x14ac:dyDescent="0.2">
      <c r="A167" s="83">
        <v>106</v>
      </c>
      <c r="D167" s="14" t="str">
        <f t="shared" si="1"/>
        <v>OK</v>
      </c>
    </row>
    <row r="168" spans="1:4" x14ac:dyDescent="0.2">
      <c r="A168" s="83">
        <v>107</v>
      </c>
      <c r="D168" s="14" t="str">
        <f t="shared" si="1"/>
        <v>OK</v>
      </c>
    </row>
    <row r="169" spans="1:4" x14ac:dyDescent="0.2">
      <c r="A169" s="55">
        <v>108</v>
      </c>
      <c r="B169" s="1233">
        <f>'Assets-Liab 5-6'!F34</f>
        <v>58292</v>
      </c>
      <c r="C169" s="14" t="s">
        <v>672</v>
      </c>
      <c r="D169" s="14" t="str">
        <f t="shared" si="1"/>
        <v>Error?</v>
      </c>
    </row>
    <row r="170" spans="1:4" x14ac:dyDescent="0.2">
      <c r="A170" s="55">
        <v>109</v>
      </c>
      <c r="B170" s="1233">
        <f>'Assets-Liab 5-6'!F39</f>
        <v>0</v>
      </c>
      <c r="D170" s="14" t="str">
        <f t="shared" si="1"/>
        <v>Error?</v>
      </c>
    </row>
    <row r="171" spans="1:4" x14ac:dyDescent="0.2">
      <c r="A171" s="55">
        <v>110</v>
      </c>
      <c r="B171" s="1233">
        <f>'Assets-Liab 5-6'!F41</f>
        <v>506732</v>
      </c>
      <c r="C171" s="14" t="s">
        <v>672</v>
      </c>
      <c r="D171" s="14" t="str">
        <f t="shared" si="1"/>
        <v>Error?</v>
      </c>
    </row>
    <row r="172" spans="1:4" x14ac:dyDescent="0.2">
      <c r="A172" s="83">
        <v>111</v>
      </c>
      <c r="D172" s="14" t="str">
        <f t="shared" si="1"/>
        <v>OK</v>
      </c>
    </row>
    <row r="173" spans="1:4" x14ac:dyDescent="0.2">
      <c r="A173" s="55">
        <v>112</v>
      </c>
      <c r="B173" s="1233">
        <f>'Assets-Liab 5-6'!G6</f>
        <v>196873</v>
      </c>
      <c r="D173" s="14" t="str">
        <f t="shared" si="1"/>
        <v>Error?</v>
      </c>
    </row>
    <row r="174" spans="1:4" x14ac:dyDescent="0.2">
      <c r="A174" s="83">
        <v>113</v>
      </c>
      <c r="D174" s="14" t="str">
        <f t="shared" si="1"/>
        <v>OK</v>
      </c>
    </row>
    <row r="175" spans="1:4" x14ac:dyDescent="0.2">
      <c r="A175" s="55">
        <v>114</v>
      </c>
      <c r="D175" s="14" t="str">
        <f t="shared" si="1"/>
        <v>OK</v>
      </c>
    </row>
    <row r="176" spans="1:4" x14ac:dyDescent="0.2">
      <c r="A176" s="55">
        <v>115</v>
      </c>
      <c r="D176" s="14" t="str">
        <f t="shared" si="1"/>
        <v>OK</v>
      </c>
    </row>
    <row r="177" spans="1:4" x14ac:dyDescent="0.2">
      <c r="A177" s="55">
        <v>116</v>
      </c>
      <c r="B177" s="1233">
        <f>'Assets-Liab 5-6'!G5</f>
        <v>353445</v>
      </c>
      <c r="D177" s="14" t="str">
        <f t="shared" si="1"/>
        <v>Error?</v>
      </c>
    </row>
    <row r="178" spans="1:4" x14ac:dyDescent="0.2">
      <c r="A178" s="83">
        <v>117</v>
      </c>
      <c r="D178" s="14" t="str">
        <f t="shared" si="1"/>
        <v>OK</v>
      </c>
    </row>
    <row r="179" spans="1:4" x14ac:dyDescent="0.2">
      <c r="A179" s="55">
        <v>118</v>
      </c>
      <c r="B179" s="1233">
        <f>'Assets-Liab 5-6'!G12</f>
        <v>0</v>
      </c>
      <c r="D179" s="14" t="str">
        <f t="shared" si="1"/>
        <v>Error?</v>
      </c>
    </row>
    <row r="180" spans="1:4" x14ac:dyDescent="0.2">
      <c r="A180" s="55">
        <v>119</v>
      </c>
      <c r="B180" s="1233">
        <f>'Assets-Liab 5-6'!G13</f>
        <v>550318</v>
      </c>
      <c r="C180" s="14" t="s">
        <v>672</v>
      </c>
      <c r="D180" s="14" t="str">
        <f t="shared" si="1"/>
        <v>Error?</v>
      </c>
    </row>
    <row r="181" spans="1:4" x14ac:dyDescent="0.2">
      <c r="A181" s="83">
        <v>120</v>
      </c>
      <c r="D181" s="14" t="str">
        <f t="shared" si="1"/>
        <v>OK</v>
      </c>
    </row>
    <row r="182" spans="1:4" x14ac:dyDescent="0.2">
      <c r="A182" s="83">
        <v>121</v>
      </c>
      <c r="D182" s="14" t="str">
        <f t="shared" si="1"/>
        <v>OK</v>
      </c>
    </row>
    <row r="183" spans="1:4" x14ac:dyDescent="0.2">
      <c r="A183" s="83">
        <v>122</v>
      </c>
      <c r="D183" s="14" t="str">
        <f t="shared" si="1"/>
        <v>OK</v>
      </c>
    </row>
    <row r="184" spans="1:4" x14ac:dyDescent="0.2">
      <c r="A184" s="55">
        <v>123</v>
      </c>
      <c r="B184" s="1233">
        <f>'Assets-Liab 5-6'!G31</f>
        <v>0</v>
      </c>
      <c r="D184" s="14" t="str">
        <f t="shared" si="1"/>
        <v>Error?</v>
      </c>
    </row>
    <row r="185" spans="1:4" x14ac:dyDescent="0.2">
      <c r="A185" s="55">
        <v>124</v>
      </c>
      <c r="B185" s="1233">
        <f>'Assets-Liab 5-6'!G32</f>
        <v>196873</v>
      </c>
      <c r="D185" s="14" t="str">
        <f t="shared" si="1"/>
        <v>Error?</v>
      </c>
    </row>
    <row r="186" spans="1:4" x14ac:dyDescent="0.2">
      <c r="A186" s="83">
        <v>125</v>
      </c>
      <c r="D186" s="14" t="str">
        <f t="shared" si="1"/>
        <v>OK</v>
      </c>
    </row>
    <row r="187" spans="1:4" x14ac:dyDescent="0.2">
      <c r="A187" s="83">
        <v>126</v>
      </c>
      <c r="D187" s="14" t="str">
        <f t="shared" si="1"/>
        <v>OK</v>
      </c>
    </row>
    <row r="188" spans="1:4" x14ac:dyDescent="0.2">
      <c r="A188" s="55">
        <v>127</v>
      </c>
      <c r="B188" s="1233">
        <f>'Assets-Liab 5-6'!G34</f>
        <v>196873</v>
      </c>
      <c r="C188" s="14" t="s">
        <v>672</v>
      </c>
      <c r="D188" s="14" t="str">
        <f t="shared" si="1"/>
        <v>Error?</v>
      </c>
    </row>
    <row r="189" spans="1:4" x14ac:dyDescent="0.2">
      <c r="A189" s="55">
        <v>128</v>
      </c>
      <c r="B189" s="1233">
        <f>'Assets-Liab 5-6'!G39</f>
        <v>0</v>
      </c>
      <c r="D189" s="14" t="str">
        <f t="shared" si="1"/>
        <v>Error?</v>
      </c>
    </row>
    <row r="190" spans="1:4" x14ac:dyDescent="0.2">
      <c r="A190" s="55">
        <v>129</v>
      </c>
      <c r="B190" s="1233">
        <f>'Assets-Liab 5-6'!G41</f>
        <v>550318</v>
      </c>
      <c r="C190" s="14" t="s">
        <v>672</v>
      </c>
      <c r="D190" s="14" t="str">
        <f t="shared" si="1"/>
        <v>Error?</v>
      </c>
    </row>
    <row r="191" spans="1:4" x14ac:dyDescent="0.2">
      <c r="A191" s="83">
        <v>130</v>
      </c>
      <c r="D191" s="14" t="str">
        <f t="shared" ref="D191:D254" si="2">IF(ISBLANK(B191),"OK",IF(A191-B191=0,"OK","Error?"))</f>
        <v>OK</v>
      </c>
    </row>
    <row r="192" spans="1:4" x14ac:dyDescent="0.2">
      <c r="A192" s="83">
        <v>131</v>
      </c>
      <c r="D192" s="14" t="str">
        <f t="shared" si="2"/>
        <v>OK</v>
      </c>
    </row>
    <row r="193" spans="1:4" x14ac:dyDescent="0.2">
      <c r="A193" s="83">
        <v>132</v>
      </c>
      <c r="D193" s="14" t="str">
        <f t="shared" si="2"/>
        <v>OK</v>
      </c>
    </row>
    <row r="194" spans="1:4" x14ac:dyDescent="0.2">
      <c r="A194" s="83">
        <v>133</v>
      </c>
      <c r="D194" s="14" t="str">
        <f t="shared" si="2"/>
        <v>OK</v>
      </c>
    </row>
    <row r="195" spans="1:4" x14ac:dyDescent="0.2">
      <c r="A195" s="83">
        <v>134</v>
      </c>
      <c r="D195" s="14" t="str">
        <f t="shared" si="2"/>
        <v>OK</v>
      </c>
    </row>
    <row r="196" spans="1:4" x14ac:dyDescent="0.2">
      <c r="A196" s="83">
        <v>135</v>
      </c>
      <c r="D196" s="14" t="str">
        <f t="shared" si="2"/>
        <v>OK</v>
      </c>
    </row>
    <row r="197" spans="1:4" x14ac:dyDescent="0.2">
      <c r="A197" s="83">
        <v>136</v>
      </c>
      <c r="D197" s="14" t="str">
        <f t="shared" si="2"/>
        <v>OK</v>
      </c>
    </row>
    <row r="198" spans="1:4" x14ac:dyDescent="0.2">
      <c r="A198" s="55">
        <v>137</v>
      </c>
      <c r="B198" s="1233">
        <f>'Assets-Liab 5-6'!H10</f>
        <v>0</v>
      </c>
      <c r="D198" s="14" t="str">
        <f t="shared" si="2"/>
        <v>Error?</v>
      </c>
    </row>
    <row r="199" spans="1:4" x14ac:dyDescent="0.2">
      <c r="A199" s="55">
        <v>138</v>
      </c>
      <c r="B199" s="1233">
        <f>'Assets-Liab 5-6'!H5</f>
        <v>0</v>
      </c>
      <c r="D199" s="14" t="str">
        <f t="shared" si="2"/>
        <v>Error?</v>
      </c>
    </row>
    <row r="200" spans="1:4" x14ac:dyDescent="0.2">
      <c r="A200" s="83">
        <v>139</v>
      </c>
      <c r="D200" s="14" t="str">
        <f t="shared" si="2"/>
        <v>OK</v>
      </c>
    </row>
    <row r="201" spans="1:4" x14ac:dyDescent="0.2">
      <c r="A201" s="83">
        <v>140</v>
      </c>
      <c r="D201" s="14" t="str">
        <f t="shared" si="2"/>
        <v>OK</v>
      </c>
    </row>
    <row r="202" spans="1:4" x14ac:dyDescent="0.2">
      <c r="A202" s="55">
        <v>141</v>
      </c>
      <c r="B202" s="1233">
        <f>'Assets-Liab 5-6'!H12</f>
        <v>0</v>
      </c>
      <c r="D202" s="14" t="str">
        <f t="shared" si="2"/>
        <v>Error?</v>
      </c>
    </row>
    <row r="203" spans="1:4" x14ac:dyDescent="0.2">
      <c r="A203" s="55">
        <v>142</v>
      </c>
      <c r="B203" s="1233">
        <f>'Assets-Liab 5-6'!H13</f>
        <v>0</v>
      </c>
      <c r="C203" s="14" t="s">
        <v>672</v>
      </c>
      <c r="D203" s="14" t="str">
        <f t="shared" si="2"/>
        <v>Error?</v>
      </c>
    </row>
    <row r="204" spans="1:4" x14ac:dyDescent="0.2">
      <c r="A204" s="83">
        <v>143</v>
      </c>
      <c r="D204" s="14" t="str">
        <f t="shared" si="2"/>
        <v>OK</v>
      </c>
    </row>
    <row r="205" spans="1:4" x14ac:dyDescent="0.2">
      <c r="A205" s="83">
        <v>144</v>
      </c>
      <c r="D205" s="14" t="str">
        <f t="shared" si="2"/>
        <v>OK</v>
      </c>
    </row>
    <row r="206" spans="1:4" x14ac:dyDescent="0.2">
      <c r="A206" s="55">
        <v>145</v>
      </c>
      <c r="B206" s="1233">
        <f>'Assets-Liab 5-6'!H31</f>
        <v>0</v>
      </c>
      <c r="D206" s="14" t="str">
        <f t="shared" si="2"/>
        <v>Error?</v>
      </c>
    </row>
    <row r="207" spans="1:4" x14ac:dyDescent="0.2">
      <c r="A207" s="83">
        <v>146</v>
      </c>
      <c r="D207" s="14" t="str">
        <f t="shared" si="2"/>
        <v>OK</v>
      </c>
    </row>
    <row r="208" spans="1:4" x14ac:dyDescent="0.2">
      <c r="A208" s="55">
        <v>147</v>
      </c>
      <c r="B208" s="1233">
        <f>'Assets-Liab 5-6'!H32</f>
        <v>0</v>
      </c>
      <c r="D208" s="14" t="str">
        <f t="shared" si="2"/>
        <v>Error?</v>
      </c>
    </row>
    <row r="209" spans="1:4" x14ac:dyDescent="0.2">
      <c r="A209" s="83">
        <v>148</v>
      </c>
      <c r="D209" s="14" t="str">
        <f t="shared" si="2"/>
        <v>OK</v>
      </c>
    </row>
    <row r="210" spans="1:4" x14ac:dyDescent="0.2">
      <c r="A210" s="83">
        <v>149</v>
      </c>
      <c r="D210" s="14" t="str">
        <f t="shared" si="2"/>
        <v>OK</v>
      </c>
    </row>
    <row r="211" spans="1:4" x14ac:dyDescent="0.2">
      <c r="A211" s="55">
        <v>150</v>
      </c>
      <c r="B211" s="1233">
        <f>'Assets-Liab 5-6'!H34</f>
        <v>0</v>
      </c>
      <c r="C211" s="14" t="s">
        <v>672</v>
      </c>
      <c r="D211" s="14" t="str">
        <f t="shared" si="2"/>
        <v>Error?</v>
      </c>
    </row>
    <row r="212" spans="1:4" x14ac:dyDescent="0.2">
      <c r="A212" s="55">
        <v>151</v>
      </c>
      <c r="B212" s="1233">
        <f>'Assets-Liab 5-6'!H39</f>
        <v>0</v>
      </c>
      <c r="D212" s="14" t="str">
        <f t="shared" si="2"/>
        <v>Error?</v>
      </c>
    </row>
    <row r="213" spans="1:4" x14ac:dyDescent="0.2">
      <c r="A213" s="91">
        <v>152</v>
      </c>
      <c r="B213" s="1233">
        <f>'Assets-Liab 5-6'!H41</f>
        <v>0</v>
      </c>
      <c r="C213" s="14" t="s">
        <v>672</v>
      </c>
      <c r="D213" s="14" t="str">
        <f t="shared" si="2"/>
        <v>Error?</v>
      </c>
    </row>
    <row r="214" spans="1:4" x14ac:dyDescent="0.2">
      <c r="A214" s="83">
        <v>153</v>
      </c>
      <c r="D214" s="14" t="str">
        <f t="shared" si="2"/>
        <v>OK</v>
      </c>
    </row>
    <row r="215" spans="1:4" x14ac:dyDescent="0.2">
      <c r="A215" s="83">
        <v>154</v>
      </c>
      <c r="D215" s="14" t="str">
        <f t="shared" si="2"/>
        <v>OK</v>
      </c>
    </row>
    <row r="216" spans="1:4" x14ac:dyDescent="0.2">
      <c r="A216" s="83">
        <v>155</v>
      </c>
      <c r="D216" s="14" t="str">
        <f t="shared" si="2"/>
        <v>OK</v>
      </c>
    </row>
    <row r="217" spans="1:4" x14ac:dyDescent="0.2">
      <c r="A217" s="83">
        <v>156</v>
      </c>
      <c r="D217" s="14" t="str">
        <f t="shared" si="2"/>
        <v>OK</v>
      </c>
    </row>
    <row r="218" spans="1:4" x14ac:dyDescent="0.2">
      <c r="A218" s="83">
        <v>157</v>
      </c>
      <c r="D218" s="14" t="str">
        <f t="shared" si="2"/>
        <v>OK</v>
      </c>
    </row>
    <row r="219" spans="1:4" x14ac:dyDescent="0.2">
      <c r="A219" s="83">
        <v>158</v>
      </c>
      <c r="D219" s="14" t="str">
        <f t="shared" si="2"/>
        <v>OK</v>
      </c>
    </row>
    <row r="220" spans="1:4" x14ac:dyDescent="0.2">
      <c r="A220" s="83">
        <v>159</v>
      </c>
      <c r="D220" s="14" t="str">
        <f t="shared" si="2"/>
        <v>OK</v>
      </c>
    </row>
    <row r="221" spans="1:4" x14ac:dyDescent="0.2">
      <c r="A221" s="83">
        <v>160</v>
      </c>
      <c r="D221" s="14" t="str">
        <f t="shared" si="2"/>
        <v>OK</v>
      </c>
    </row>
    <row r="222" spans="1:4" x14ac:dyDescent="0.2">
      <c r="A222" s="83">
        <v>161</v>
      </c>
      <c r="D222" s="14" t="str">
        <f t="shared" si="2"/>
        <v>OK</v>
      </c>
    </row>
    <row r="223" spans="1:4" x14ac:dyDescent="0.2">
      <c r="A223" s="83">
        <v>162</v>
      </c>
      <c r="D223" s="14" t="str">
        <f t="shared" si="2"/>
        <v>OK</v>
      </c>
    </row>
    <row r="224" spans="1:4" x14ac:dyDescent="0.2">
      <c r="A224" s="83">
        <v>163</v>
      </c>
      <c r="D224" s="14" t="str">
        <f t="shared" si="2"/>
        <v>OK</v>
      </c>
    </row>
    <row r="225" spans="1:4" x14ac:dyDescent="0.2">
      <c r="A225" s="83">
        <v>164</v>
      </c>
      <c r="D225" s="14" t="str">
        <f t="shared" si="2"/>
        <v>OK</v>
      </c>
    </row>
    <row r="226" spans="1:4" x14ac:dyDescent="0.2">
      <c r="A226" s="83">
        <v>165</v>
      </c>
      <c r="D226" s="14" t="str">
        <f t="shared" si="2"/>
        <v>OK</v>
      </c>
    </row>
    <row r="227" spans="1:4" x14ac:dyDescent="0.2">
      <c r="A227" s="83">
        <v>166</v>
      </c>
      <c r="D227" s="14" t="str">
        <f t="shared" si="2"/>
        <v>OK</v>
      </c>
    </row>
    <row r="228" spans="1:4" x14ac:dyDescent="0.2">
      <c r="A228" s="83">
        <v>167</v>
      </c>
      <c r="D228" s="14" t="str">
        <f t="shared" si="2"/>
        <v>OK</v>
      </c>
    </row>
    <row r="229" spans="1:4" x14ac:dyDescent="0.2">
      <c r="A229" s="83">
        <v>168</v>
      </c>
      <c r="D229" s="14" t="str">
        <f t="shared" si="2"/>
        <v>OK</v>
      </c>
    </row>
    <row r="230" spans="1:4" x14ac:dyDescent="0.2">
      <c r="A230" s="83">
        <v>169</v>
      </c>
      <c r="D230" s="14" t="str">
        <f t="shared" si="2"/>
        <v>OK</v>
      </c>
    </row>
    <row r="231" spans="1:4" x14ac:dyDescent="0.2">
      <c r="A231" s="83">
        <v>170</v>
      </c>
      <c r="D231" s="14" t="str">
        <f t="shared" si="2"/>
        <v>OK</v>
      </c>
    </row>
    <row r="232" spans="1:4" x14ac:dyDescent="0.2">
      <c r="A232" s="83">
        <v>171</v>
      </c>
      <c r="D232" s="14" t="str">
        <f t="shared" si="2"/>
        <v>OK</v>
      </c>
    </row>
    <row r="233" spans="1:4" x14ac:dyDescent="0.2">
      <c r="A233" s="83">
        <v>172</v>
      </c>
      <c r="D233" s="14" t="str">
        <f t="shared" si="2"/>
        <v>OK</v>
      </c>
    </row>
    <row r="234" spans="1:4" x14ac:dyDescent="0.2">
      <c r="A234" s="83">
        <v>173</v>
      </c>
      <c r="D234" s="14" t="str">
        <f t="shared" si="2"/>
        <v>OK</v>
      </c>
    </row>
    <row r="235" spans="1:4" x14ac:dyDescent="0.2">
      <c r="A235" s="83">
        <v>174</v>
      </c>
      <c r="D235" s="14" t="str">
        <f t="shared" si="2"/>
        <v>OK</v>
      </c>
    </row>
    <row r="236" spans="1:4" x14ac:dyDescent="0.2">
      <c r="A236" s="83">
        <v>175</v>
      </c>
      <c r="D236" s="14" t="str">
        <f t="shared" si="2"/>
        <v>OK</v>
      </c>
    </row>
    <row r="237" spans="1:4" x14ac:dyDescent="0.2">
      <c r="A237" s="83">
        <v>176</v>
      </c>
      <c r="D237" s="14" t="str">
        <f t="shared" si="2"/>
        <v>OK</v>
      </c>
    </row>
    <row r="238" spans="1:4" x14ac:dyDescent="0.2">
      <c r="A238" s="83">
        <v>177</v>
      </c>
      <c r="D238" s="14" t="str">
        <f t="shared" si="2"/>
        <v>OK</v>
      </c>
    </row>
    <row r="239" spans="1:4" x14ac:dyDescent="0.2">
      <c r="A239" s="83">
        <v>178</v>
      </c>
      <c r="D239" s="14" t="str">
        <f t="shared" si="2"/>
        <v>OK</v>
      </c>
    </row>
    <row r="240" spans="1:4" x14ac:dyDescent="0.2">
      <c r="A240" s="83">
        <v>179</v>
      </c>
      <c r="D240" s="14" t="str">
        <f t="shared" si="2"/>
        <v>OK</v>
      </c>
    </row>
    <row r="241" spans="1:4" x14ac:dyDescent="0.2">
      <c r="A241" s="83">
        <v>180</v>
      </c>
      <c r="C241" s="14" t="s">
        <v>672</v>
      </c>
      <c r="D241" s="14" t="str">
        <f t="shared" si="2"/>
        <v>OK</v>
      </c>
    </row>
    <row r="242" spans="1:4" x14ac:dyDescent="0.2">
      <c r="A242" s="83">
        <v>181</v>
      </c>
      <c r="D242" s="14" t="str">
        <f t="shared" si="2"/>
        <v>OK</v>
      </c>
    </row>
    <row r="243" spans="1:4" x14ac:dyDescent="0.2">
      <c r="A243" s="83">
        <v>182</v>
      </c>
      <c r="D243" s="14" t="str">
        <f t="shared" si="2"/>
        <v>OK</v>
      </c>
    </row>
    <row r="244" spans="1:4" x14ac:dyDescent="0.2">
      <c r="A244" s="83">
        <v>183</v>
      </c>
      <c r="D244" s="14" t="str">
        <f t="shared" si="2"/>
        <v>OK</v>
      </c>
    </row>
    <row r="245" spans="1:4" x14ac:dyDescent="0.2">
      <c r="A245" s="83">
        <v>184</v>
      </c>
      <c r="D245" s="14" t="str">
        <f t="shared" si="2"/>
        <v>OK</v>
      </c>
    </row>
    <row r="246" spans="1:4" x14ac:dyDescent="0.2">
      <c r="A246" s="83">
        <v>185</v>
      </c>
      <c r="D246" s="14" t="str">
        <f t="shared" si="2"/>
        <v>OK</v>
      </c>
    </row>
    <row r="247" spans="1:4" x14ac:dyDescent="0.2">
      <c r="A247" s="83">
        <v>186</v>
      </c>
      <c r="C247" s="14" t="s">
        <v>672</v>
      </c>
      <c r="D247" s="14" t="str">
        <f t="shared" si="2"/>
        <v>OK</v>
      </c>
    </row>
    <row r="248" spans="1:4" x14ac:dyDescent="0.2">
      <c r="A248" s="83">
        <v>187</v>
      </c>
      <c r="D248" s="14" t="str">
        <f t="shared" si="2"/>
        <v>OK</v>
      </c>
    </row>
    <row r="249" spans="1:4" x14ac:dyDescent="0.2">
      <c r="A249" s="83">
        <v>188</v>
      </c>
      <c r="C249" s="14" t="s">
        <v>672</v>
      </c>
      <c r="D249" s="14" t="str">
        <f t="shared" si="2"/>
        <v>OK</v>
      </c>
    </row>
    <row r="250" spans="1:4" x14ac:dyDescent="0.2">
      <c r="A250" s="83">
        <v>189</v>
      </c>
      <c r="D250" s="14" t="str">
        <f t="shared" si="2"/>
        <v>OK</v>
      </c>
    </row>
    <row r="251" spans="1:4" x14ac:dyDescent="0.2">
      <c r="A251" s="83">
        <v>190</v>
      </c>
      <c r="D251" s="14" t="str">
        <f t="shared" si="2"/>
        <v>OK</v>
      </c>
    </row>
    <row r="252" spans="1:4" x14ac:dyDescent="0.2">
      <c r="A252" s="83">
        <v>191</v>
      </c>
      <c r="D252" s="14" t="str">
        <f t="shared" si="2"/>
        <v>OK</v>
      </c>
    </row>
    <row r="253" spans="1:4" x14ac:dyDescent="0.2">
      <c r="A253" s="83">
        <v>192</v>
      </c>
      <c r="D253" s="14" t="str">
        <f t="shared" si="2"/>
        <v>OK</v>
      </c>
    </row>
    <row r="254" spans="1:4" x14ac:dyDescent="0.2">
      <c r="A254" s="83">
        <v>193</v>
      </c>
      <c r="D254" s="14" t="str">
        <f t="shared" si="2"/>
        <v>OK</v>
      </c>
    </row>
    <row r="255" spans="1:4" x14ac:dyDescent="0.2">
      <c r="A255" s="83">
        <v>194</v>
      </c>
      <c r="D255" s="14" t="str">
        <f t="shared" ref="D255:D318" si="3">IF(ISBLANK(B255),"OK",IF(A255-B255=0,"OK","Error?"))</f>
        <v>OK</v>
      </c>
    </row>
    <row r="256" spans="1:4" x14ac:dyDescent="0.2">
      <c r="A256" s="83">
        <v>195</v>
      </c>
      <c r="D256" s="14" t="str">
        <f t="shared" si="3"/>
        <v>OK</v>
      </c>
    </row>
    <row r="257" spans="1:4" x14ac:dyDescent="0.2">
      <c r="A257" s="83">
        <v>196</v>
      </c>
      <c r="D257" s="14" t="str">
        <f t="shared" si="3"/>
        <v>OK</v>
      </c>
    </row>
    <row r="258" spans="1:4" x14ac:dyDescent="0.2">
      <c r="A258" s="83">
        <v>197</v>
      </c>
      <c r="D258" s="14" t="str">
        <f t="shared" si="3"/>
        <v>OK</v>
      </c>
    </row>
    <row r="259" spans="1:4" x14ac:dyDescent="0.2">
      <c r="A259" s="83">
        <v>198</v>
      </c>
      <c r="D259" s="14" t="str">
        <f t="shared" si="3"/>
        <v>OK</v>
      </c>
    </row>
    <row r="260" spans="1:4" x14ac:dyDescent="0.2">
      <c r="A260" s="83">
        <v>199</v>
      </c>
      <c r="D260" s="14" t="str">
        <f t="shared" si="3"/>
        <v>OK</v>
      </c>
    </row>
    <row r="261" spans="1:4" x14ac:dyDescent="0.2">
      <c r="A261" s="83">
        <v>200</v>
      </c>
      <c r="D261" s="14" t="str">
        <f t="shared" si="3"/>
        <v>OK</v>
      </c>
    </row>
    <row r="262" spans="1:4" x14ac:dyDescent="0.2">
      <c r="A262" s="83">
        <v>201</v>
      </c>
      <c r="D262" s="14" t="str">
        <f t="shared" si="3"/>
        <v>OK</v>
      </c>
    </row>
    <row r="263" spans="1:4" x14ac:dyDescent="0.2">
      <c r="A263" s="83">
        <v>202</v>
      </c>
      <c r="D263" s="14" t="str">
        <f t="shared" si="3"/>
        <v>OK</v>
      </c>
    </row>
    <row r="264" spans="1:4" x14ac:dyDescent="0.2">
      <c r="A264" s="83">
        <v>203</v>
      </c>
      <c r="D264" s="14" t="str">
        <f t="shared" si="3"/>
        <v>OK</v>
      </c>
    </row>
    <row r="265" spans="1:4" x14ac:dyDescent="0.2">
      <c r="A265" s="83">
        <v>204</v>
      </c>
      <c r="D265" s="14" t="str">
        <f t="shared" si="3"/>
        <v>OK</v>
      </c>
    </row>
    <row r="266" spans="1:4" x14ac:dyDescent="0.2">
      <c r="A266" s="83">
        <v>205</v>
      </c>
      <c r="D266" s="14" t="str">
        <f t="shared" si="3"/>
        <v>OK</v>
      </c>
    </row>
    <row r="267" spans="1:4" x14ac:dyDescent="0.2">
      <c r="A267" s="83">
        <v>206</v>
      </c>
      <c r="D267" s="14" t="str">
        <f t="shared" si="3"/>
        <v>OK</v>
      </c>
    </row>
    <row r="268" spans="1:4" x14ac:dyDescent="0.2">
      <c r="A268" s="83">
        <v>207</v>
      </c>
      <c r="D268" s="14" t="str">
        <f t="shared" si="3"/>
        <v>OK</v>
      </c>
    </row>
    <row r="269" spans="1:4" x14ac:dyDescent="0.2">
      <c r="A269" s="83">
        <v>208</v>
      </c>
      <c r="D269" s="14" t="str">
        <f t="shared" si="3"/>
        <v>OK</v>
      </c>
    </row>
    <row r="270" spans="1:4" x14ac:dyDescent="0.2">
      <c r="A270" s="83">
        <v>209</v>
      </c>
      <c r="D270" s="14" t="str">
        <f t="shared" si="3"/>
        <v>OK</v>
      </c>
    </row>
    <row r="271" spans="1:4" x14ac:dyDescent="0.2">
      <c r="A271" s="83">
        <v>210</v>
      </c>
      <c r="D271" s="14" t="str">
        <f t="shared" si="3"/>
        <v>OK</v>
      </c>
    </row>
    <row r="272" spans="1:4" x14ac:dyDescent="0.2">
      <c r="A272" s="83">
        <v>211</v>
      </c>
      <c r="D272" s="14" t="str">
        <f t="shared" si="3"/>
        <v>OK</v>
      </c>
    </row>
    <row r="273" spans="1:4" x14ac:dyDescent="0.2">
      <c r="A273" s="55">
        <v>212</v>
      </c>
      <c r="B273" s="1233">
        <f>'Assets-Liab 5-6'!M16</f>
        <v>684156</v>
      </c>
      <c r="D273" s="14" t="str">
        <f t="shared" si="3"/>
        <v>Error?</v>
      </c>
    </row>
    <row r="274" spans="1:4" x14ac:dyDescent="0.2">
      <c r="A274" s="55">
        <v>213</v>
      </c>
      <c r="B274" s="1233">
        <f>'Assets-Liab 5-6'!M17</f>
        <v>20497176</v>
      </c>
      <c r="D274" s="14" t="str">
        <f t="shared" si="3"/>
        <v>Error?</v>
      </c>
    </row>
    <row r="275" spans="1:4" x14ac:dyDescent="0.2">
      <c r="A275" s="55">
        <v>214</v>
      </c>
      <c r="B275" s="1233">
        <f>'Assets-Liab 5-6'!M18</f>
        <v>1107085</v>
      </c>
      <c r="D275" s="14" t="str">
        <f t="shared" si="3"/>
        <v>Error?</v>
      </c>
    </row>
    <row r="276" spans="1:4" x14ac:dyDescent="0.2">
      <c r="A276" s="55">
        <v>215</v>
      </c>
      <c r="B276" s="1233">
        <f>'Assets-Liab 5-6'!M19</f>
        <v>2286906</v>
      </c>
      <c r="D276" s="14" t="str">
        <f t="shared" si="3"/>
        <v>Error?</v>
      </c>
    </row>
    <row r="277" spans="1:4" x14ac:dyDescent="0.2">
      <c r="A277" s="83">
        <v>216</v>
      </c>
      <c r="D277" s="14" t="str">
        <f t="shared" si="3"/>
        <v>OK</v>
      </c>
    </row>
    <row r="278" spans="1:4" x14ac:dyDescent="0.2">
      <c r="A278" s="83">
        <v>217</v>
      </c>
      <c r="D278" s="14" t="str">
        <f t="shared" si="3"/>
        <v>OK</v>
      </c>
    </row>
    <row r="279" spans="1:4" x14ac:dyDescent="0.2">
      <c r="A279" s="55">
        <v>218</v>
      </c>
      <c r="B279" s="1233">
        <f>'Assets-Liab 5-6'!M23</f>
        <v>24575323</v>
      </c>
      <c r="C279" s="14" t="s">
        <v>672</v>
      </c>
      <c r="D279" s="14" t="str">
        <f t="shared" si="3"/>
        <v>Error?</v>
      </c>
    </row>
    <row r="280" spans="1:4" x14ac:dyDescent="0.2">
      <c r="A280" s="55">
        <v>219</v>
      </c>
      <c r="B280" s="1233">
        <f>'Assets-Liab 5-6'!M40</f>
        <v>24575323</v>
      </c>
      <c r="D280" s="14" t="str">
        <f t="shared" si="3"/>
        <v>Error?</v>
      </c>
    </row>
    <row r="281" spans="1:4" x14ac:dyDescent="0.2">
      <c r="A281" s="55">
        <v>220</v>
      </c>
      <c r="B281" s="1233">
        <f>'Assets-Liab 5-6'!M41</f>
        <v>24575323</v>
      </c>
      <c r="C281" s="14" t="s">
        <v>672</v>
      </c>
      <c r="D281" s="14" t="str">
        <f t="shared" si="3"/>
        <v>Error?</v>
      </c>
    </row>
    <row r="282" spans="1:4" x14ac:dyDescent="0.2">
      <c r="A282" s="55">
        <v>221</v>
      </c>
      <c r="B282" s="1233">
        <f>'Assets-Liab 5-6'!N21</f>
        <v>253853</v>
      </c>
      <c r="D282" s="14" t="str">
        <f t="shared" si="3"/>
        <v>Error?</v>
      </c>
    </row>
    <row r="283" spans="1:4" x14ac:dyDescent="0.2">
      <c r="A283" s="55">
        <v>222</v>
      </c>
      <c r="B283" s="1233">
        <f>'Assets-Liab 5-6'!N22</f>
        <v>2091147</v>
      </c>
      <c r="D283" s="14" t="str">
        <f t="shared" si="3"/>
        <v>Error?</v>
      </c>
    </row>
    <row r="284" spans="1:4" x14ac:dyDescent="0.2">
      <c r="A284" s="55">
        <v>223</v>
      </c>
      <c r="B284" s="1233">
        <f>'Assets-Liab 5-6'!N23</f>
        <v>2345000</v>
      </c>
      <c r="C284" s="14" t="s">
        <v>672</v>
      </c>
      <c r="D284" s="14" t="str">
        <f t="shared" si="3"/>
        <v>Error?</v>
      </c>
    </row>
    <row r="285" spans="1:4" x14ac:dyDescent="0.2">
      <c r="A285" s="55">
        <v>224</v>
      </c>
      <c r="B285" s="1233">
        <f>'Assets-Liab 5-6'!N36</f>
        <v>2345000</v>
      </c>
      <c r="D285" s="14" t="str">
        <f t="shared" si="3"/>
        <v>Error?</v>
      </c>
    </row>
    <row r="286" spans="1:4" x14ac:dyDescent="0.2">
      <c r="A286" s="83">
        <v>225</v>
      </c>
      <c r="D286" s="14" t="str">
        <f t="shared" si="3"/>
        <v>OK</v>
      </c>
    </row>
    <row r="287" spans="1:4" x14ac:dyDescent="0.2">
      <c r="A287" s="55">
        <v>226</v>
      </c>
      <c r="B287" s="1233">
        <f>'Assets-Liab 5-6'!N37</f>
        <v>2345000</v>
      </c>
      <c r="C287" s="14" t="s">
        <v>672</v>
      </c>
      <c r="D287" s="14" t="str">
        <f t="shared" si="3"/>
        <v>Error?</v>
      </c>
    </row>
    <row r="288" spans="1:4" x14ac:dyDescent="0.2">
      <c r="A288" s="55">
        <v>227</v>
      </c>
      <c r="B288" s="1233">
        <f>'Assets-Liab 5-6'!N41</f>
        <v>2345000</v>
      </c>
      <c r="C288" s="14" t="s">
        <v>672</v>
      </c>
      <c r="D288" s="14" t="str">
        <f t="shared" si="3"/>
        <v>Error?</v>
      </c>
    </row>
    <row r="289" spans="1:4" x14ac:dyDescent="0.2">
      <c r="A289" s="83">
        <v>228</v>
      </c>
      <c r="D289" s="14" t="str">
        <f t="shared" si="3"/>
        <v>OK</v>
      </c>
    </row>
    <row r="290" spans="1:4" x14ac:dyDescent="0.2">
      <c r="A290" s="83">
        <v>229</v>
      </c>
      <c r="D290" s="14" t="str">
        <f t="shared" si="3"/>
        <v>OK</v>
      </c>
    </row>
    <row r="291" spans="1:4" x14ac:dyDescent="0.2">
      <c r="A291" s="83">
        <v>230</v>
      </c>
      <c r="D291" s="14" t="str">
        <f t="shared" si="3"/>
        <v>OK</v>
      </c>
    </row>
    <row r="292" spans="1:4" x14ac:dyDescent="0.2">
      <c r="A292" s="83">
        <v>231</v>
      </c>
      <c r="D292" s="14" t="str">
        <f t="shared" si="3"/>
        <v>OK</v>
      </c>
    </row>
    <row r="293" spans="1:4" x14ac:dyDescent="0.2">
      <c r="A293" s="83">
        <v>232</v>
      </c>
      <c r="D293" s="14" t="str">
        <f t="shared" si="3"/>
        <v>OK</v>
      </c>
    </row>
    <row r="294" spans="1:4" x14ac:dyDescent="0.2">
      <c r="A294" s="83">
        <v>233</v>
      </c>
      <c r="D294" s="14" t="str">
        <f t="shared" si="3"/>
        <v>OK</v>
      </c>
    </row>
    <row r="295" spans="1:4" x14ac:dyDescent="0.2">
      <c r="A295" s="83">
        <v>234</v>
      </c>
      <c r="D295" s="14" t="str">
        <f t="shared" si="3"/>
        <v>OK</v>
      </c>
    </row>
    <row r="296" spans="1:4" x14ac:dyDescent="0.2">
      <c r="A296" s="83">
        <v>235</v>
      </c>
      <c r="D296" s="14" t="str">
        <f t="shared" si="3"/>
        <v>OK</v>
      </c>
    </row>
    <row r="297" spans="1:4" x14ac:dyDescent="0.2">
      <c r="A297" s="83">
        <v>236</v>
      </c>
      <c r="D297" s="14" t="str">
        <f t="shared" si="3"/>
        <v>OK</v>
      </c>
    </row>
    <row r="298" spans="1:4" x14ac:dyDescent="0.2">
      <c r="A298" s="83">
        <v>237</v>
      </c>
      <c r="D298" s="14" t="str">
        <f t="shared" si="3"/>
        <v>OK</v>
      </c>
    </row>
    <row r="299" spans="1:4" x14ac:dyDescent="0.2">
      <c r="A299" s="83">
        <v>238</v>
      </c>
      <c r="D299" s="14" t="str">
        <f t="shared" si="3"/>
        <v>OK</v>
      </c>
    </row>
    <row r="300" spans="1:4" x14ac:dyDescent="0.2">
      <c r="A300" s="83">
        <v>239</v>
      </c>
      <c r="D300" s="14" t="str">
        <f t="shared" si="3"/>
        <v>OK</v>
      </c>
    </row>
    <row r="301" spans="1:4" x14ac:dyDescent="0.2">
      <c r="A301" s="83">
        <v>240</v>
      </c>
      <c r="D301" s="14" t="str">
        <f t="shared" si="3"/>
        <v>OK</v>
      </c>
    </row>
    <row r="302" spans="1:4" x14ac:dyDescent="0.2">
      <c r="A302" s="83">
        <v>241</v>
      </c>
      <c r="D302" s="14" t="str">
        <f t="shared" si="3"/>
        <v>OK</v>
      </c>
    </row>
    <row r="303" spans="1:4" x14ac:dyDescent="0.2">
      <c r="A303" s="83">
        <v>242</v>
      </c>
      <c r="D303" s="14" t="str">
        <f t="shared" si="3"/>
        <v>OK</v>
      </c>
    </row>
    <row r="304" spans="1:4" x14ac:dyDescent="0.2">
      <c r="A304" s="83">
        <v>243</v>
      </c>
      <c r="D304" s="14" t="str">
        <f t="shared" si="3"/>
        <v>OK</v>
      </c>
    </row>
    <row r="305" spans="1:4" x14ac:dyDescent="0.2">
      <c r="A305" s="83">
        <v>244</v>
      </c>
      <c r="D305" s="14" t="str">
        <f t="shared" si="3"/>
        <v>OK</v>
      </c>
    </row>
    <row r="306" spans="1:4" x14ac:dyDescent="0.2">
      <c r="A306" s="83">
        <v>245</v>
      </c>
      <c r="D306" s="14" t="str">
        <f t="shared" si="3"/>
        <v>OK</v>
      </c>
    </row>
    <row r="307" spans="1:4" x14ac:dyDescent="0.2">
      <c r="A307" s="83">
        <v>246</v>
      </c>
      <c r="D307" s="14" t="str">
        <f t="shared" si="3"/>
        <v>OK</v>
      </c>
    </row>
    <row r="308" spans="1:4" x14ac:dyDescent="0.2">
      <c r="A308" s="83">
        <v>247</v>
      </c>
      <c r="D308" s="14" t="str">
        <f t="shared" si="3"/>
        <v>OK</v>
      </c>
    </row>
    <row r="309" spans="1:4" x14ac:dyDescent="0.2">
      <c r="A309" s="83">
        <v>248</v>
      </c>
      <c r="D309" s="14" t="str">
        <f t="shared" si="3"/>
        <v>OK</v>
      </c>
    </row>
    <row r="310" spans="1:4" x14ac:dyDescent="0.2">
      <c r="A310" s="83">
        <v>249</v>
      </c>
      <c r="D310" s="14" t="str">
        <f t="shared" si="3"/>
        <v>OK</v>
      </c>
    </row>
    <row r="311" spans="1:4" x14ac:dyDescent="0.2">
      <c r="A311" s="83">
        <v>250</v>
      </c>
      <c r="D311" s="14" t="str">
        <f t="shared" si="3"/>
        <v>OK</v>
      </c>
    </row>
    <row r="312" spans="1:4" x14ac:dyDescent="0.2">
      <c r="A312" s="83">
        <v>251</v>
      </c>
      <c r="D312" s="14" t="str">
        <f t="shared" si="3"/>
        <v>OK</v>
      </c>
    </row>
    <row r="313" spans="1:4" x14ac:dyDescent="0.2">
      <c r="A313" s="83">
        <v>252</v>
      </c>
      <c r="D313" s="14" t="str">
        <f t="shared" si="3"/>
        <v>OK</v>
      </c>
    </row>
    <row r="314" spans="1:4" x14ac:dyDescent="0.2">
      <c r="A314" s="83">
        <v>253</v>
      </c>
      <c r="D314" s="14" t="str">
        <f t="shared" si="3"/>
        <v>OK</v>
      </c>
    </row>
    <row r="315" spans="1:4" x14ac:dyDescent="0.2">
      <c r="A315" s="83">
        <v>254</v>
      </c>
      <c r="D315" s="14" t="str">
        <f t="shared" si="3"/>
        <v>OK</v>
      </c>
    </row>
    <row r="316" spans="1:4" x14ac:dyDescent="0.2">
      <c r="A316" s="83">
        <v>255</v>
      </c>
      <c r="D316" s="14" t="str">
        <f t="shared" si="3"/>
        <v>OK</v>
      </c>
    </row>
    <row r="317" spans="1:4" x14ac:dyDescent="0.2">
      <c r="A317" s="83">
        <v>256</v>
      </c>
      <c r="D317" s="14" t="str">
        <f t="shared" si="3"/>
        <v>OK</v>
      </c>
    </row>
    <row r="318" spans="1:4" x14ac:dyDescent="0.2">
      <c r="A318" s="83">
        <v>257</v>
      </c>
      <c r="D318" s="14" t="str">
        <f t="shared" si="3"/>
        <v>OK</v>
      </c>
    </row>
    <row r="319" spans="1:4" x14ac:dyDescent="0.2">
      <c r="A319" s="83">
        <v>258</v>
      </c>
      <c r="D319" s="14" t="str">
        <f t="shared" ref="D319:D382" si="4">IF(ISBLANK(B319),"OK",IF(A319-B319=0,"OK","Error?"))</f>
        <v>OK</v>
      </c>
    </row>
    <row r="320" spans="1:4" x14ac:dyDescent="0.2">
      <c r="A320" s="55">
        <v>259</v>
      </c>
      <c r="B320" s="1233">
        <f>'Acct Summary 7-8'!C24</f>
        <v>0</v>
      </c>
      <c r="D320" s="14" t="str">
        <f t="shared" si="4"/>
        <v>Error?</v>
      </c>
    </row>
    <row r="321" spans="1:4" x14ac:dyDescent="0.2">
      <c r="A321" s="55">
        <v>260</v>
      </c>
      <c r="B321" s="1233">
        <f>'Acct Summary 7-8'!C26</f>
        <v>0</v>
      </c>
      <c r="D321" s="14" t="str">
        <f t="shared" si="4"/>
        <v>Error?</v>
      </c>
    </row>
    <row r="322" spans="1:4" x14ac:dyDescent="0.2">
      <c r="A322" s="83">
        <v>261</v>
      </c>
      <c r="D322" s="14" t="str">
        <f t="shared" si="4"/>
        <v>OK</v>
      </c>
    </row>
    <row r="323" spans="1:4" x14ac:dyDescent="0.2">
      <c r="A323" s="55">
        <v>262</v>
      </c>
      <c r="B323" s="1233">
        <f>'Acct Summary 7-8'!C33</f>
        <v>0</v>
      </c>
      <c r="D323" s="14" t="str">
        <f t="shared" si="4"/>
        <v>Error?</v>
      </c>
    </row>
    <row r="324" spans="1:4" x14ac:dyDescent="0.2">
      <c r="A324" s="55">
        <v>263</v>
      </c>
      <c r="B324" s="1233">
        <f>'Acct Summary 7-8'!C34</f>
        <v>0</v>
      </c>
      <c r="D324" s="14" t="str">
        <f t="shared" si="4"/>
        <v>Error?</v>
      </c>
    </row>
    <row r="325" spans="1:4" x14ac:dyDescent="0.2">
      <c r="A325" s="55">
        <v>264</v>
      </c>
      <c r="B325" s="1233">
        <f>'Acct Summary 7-8'!C35</f>
        <v>0</v>
      </c>
      <c r="D325" s="14" t="str">
        <f t="shared" si="4"/>
        <v>Error?</v>
      </c>
    </row>
    <row r="326" spans="1:4" x14ac:dyDescent="0.2">
      <c r="A326" s="83">
        <v>265</v>
      </c>
      <c r="D326" s="14" t="str">
        <f t="shared" si="4"/>
        <v>OK</v>
      </c>
    </row>
    <row r="327" spans="1:4" x14ac:dyDescent="0.2">
      <c r="A327" s="83">
        <v>266</v>
      </c>
      <c r="D327" s="14" t="str">
        <f t="shared" si="4"/>
        <v>OK</v>
      </c>
    </row>
    <row r="328" spans="1:4" x14ac:dyDescent="0.2">
      <c r="A328" s="83">
        <v>267</v>
      </c>
      <c r="D328" s="14" t="str">
        <f t="shared" si="4"/>
        <v>OK</v>
      </c>
    </row>
    <row r="329" spans="1:4" x14ac:dyDescent="0.2">
      <c r="A329" s="83">
        <v>268</v>
      </c>
      <c r="D329" s="14" t="str">
        <f t="shared" si="4"/>
        <v>OK</v>
      </c>
    </row>
    <row r="330" spans="1:4" x14ac:dyDescent="0.2">
      <c r="A330" s="83">
        <v>269</v>
      </c>
      <c r="D330" s="14" t="str">
        <f t="shared" si="4"/>
        <v>OK</v>
      </c>
    </row>
    <row r="331" spans="1:4" x14ac:dyDescent="0.2">
      <c r="A331" s="83">
        <v>270</v>
      </c>
      <c r="D331" s="14" t="str">
        <f t="shared" si="4"/>
        <v>OK</v>
      </c>
    </row>
    <row r="332" spans="1:4" x14ac:dyDescent="0.2">
      <c r="A332" s="83">
        <v>271</v>
      </c>
      <c r="D332" s="14" t="str">
        <f t="shared" si="4"/>
        <v>OK</v>
      </c>
    </row>
    <row r="333" spans="1:4" x14ac:dyDescent="0.2">
      <c r="A333" s="83">
        <v>272</v>
      </c>
      <c r="D333" s="14" t="str">
        <f t="shared" si="4"/>
        <v>OK</v>
      </c>
    </row>
    <row r="334" spans="1:4" x14ac:dyDescent="0.2">
      <c r="A334" s="83">
        <v>273</v>
      </c>
      <c r="D334" s="14" t="str">
        <f t="shared" si="4"/>
        <v>OK</v>
      </c>
    </row>
    <row r="335" spans="1:4" x14ac:dyDescent="0.2">
      <c r="A335" s="83">
        <v>274</v>
      </c>
      <c r="D335" s="14" t="str">
        <f t="shared" si="4"/>
        <v>OK</v>
      </c>
    </row>
    <row r="336" spans="1:4" x14ac:dyDescent="0.2">
      <c r="A336" s="83">
        <v>275</v>
      </c>
      <c r="D336" s="14" t="str">
        <f t="shared" si="4"/>
        <v>OK</v>
      </c>
    </row>
    <row r="337" spans="1:4" x14ac:dyDescent="0.2">
      <c r="A337" s="83">
        <v>276</v>
      </c>
      <c r="D337" s="14" t="str">
        <f t="shared" si="4"/>
        <v>OK</v>
      </c>
    </row>
    <row r="338" spans="1:4" x14ac:dyDescent="0.2">
      <c r="A338" s="83">
        <v>277</v>
      </c>
      <c r="D338" s="14" t="str">
        <f t="shared" si="4"/>
        <v>OK</v>
      </c>
    </row>
    <row r="339" spans="1:4" x14ac:dyDescent="0.2">
      <c r="A339" s="83">
        <v>278</v>
      </c>
      <c r="D339" s="14" t="str">
        <f t="shared" si="4"/>
        <v>OK</v>
      </c>
    </row>
    <row r="340" spans="1:4" x14ac:dyDescent="0.2">
      <c r="A340" s="83">
        <v>279</v>
      </c>
      <c r="D340" s="14" t="str">
        <f t="shared" si="4"/>
        <v>OK</v>
      </c>
    </row>
    <row r="341" spans="1:4" x14ac:dyDescent="0.2">
      <c r="A341" s="83">
        <v>280</v>
      </c>
      <c r="D341" s="14" t="str">
        <f t="shared" si="4"/>
        <v>OK</v>
      </c>
    </row>
    <row r="342" spans="1:4" x14ac:dyDescent="0.2">
      <c r="A342" s="83">
        <v>281</v>
      </c>
      <c r="D342" s="14" t="str">
        <f t="shared" si="4"/>
        <v>OK</v>
      </c>
    </row>
    <row r="343" spans="1:4" x14ac:dyDescent="0.2">
      <c r="A343" s="83">
        <v>282</v>
      </c>
      <c r="D343" s="14" t="str">
        <f t="shared" si="4"/>
        <v>OK</v>
      </c>
    </row>
    <row r="344" spans="1:4" x14ac:dyDescent="0.2">
      <c r="A344" s="83">
        <v>283</v>
      </c>
      <c r="D344" s="14" t="str">
        <f t="shared" si="4"/>
        <v>OK</v>
      </c>
    </row>
    <row r="345" spans="1:4" x14ac:dyDescent="0.2">
      <c r="A345" s="83">
        <v>284</v>
      </c>
      <c r="D345" s="14" t="str">
        <f t="shared" si="4"/>
        <v>OK</v>
      </c>
    </row>
    <row r="346" spans="1:4" x14ac:dyDescent="0.2">
      <c r="A346" s="83">
        <v>285</v>
      </c>
      <c r="D346" s="14" t="str">
        <f t="shared" si="4"/>
        <v>OK</v>
      </c>
    </row>
    <row r="347" spans="1:4" x14ac:dyDescent="0.2">
      <c r="A347" s="83">
        <v>286</v>
      </c>
      <c r="D347" s="14" t="str">
        <f t="shared" si="4"/>
        <v>OK</v>
      </c>
    </row>
    <row r="348" spans="1:4" x14ac:dyDescent="0.2">
      <c r="A348" s="83">
        <v>287</v>
      </c>
      <c r="D348" s="14" t="str">
        <f t="shared" si="4"/>
        <v>OK</v>
      </c>
    </row>
    <row r="349" spans="1:4" x14ac:dyDescent="0.2">
      <c r="A349" s="83">
        <v>288</v>
      </c>
      <c r="D349" s="14" t="str">
        <f t="shared" si="4"/>
        <v>OK</v>
      </c>
    </row>
    <row r="350" spans="1:4" x14ac:dyDescent="0.2">
      <c r="A350" s="83">
        <v>289</v>
      </c>
      <c r="D350" s="14" t="str">
        <f t="shared" si="4"/>
        <v>OK</v>
      </c>
    </row>
    <row r="351" spans="1:4" x14ac:dyDescent="0.2">
      <c r="A351" s="83">
        <v>290</v>
      </c>
      <c r="D351" s="14" t="str">
        <f t="shared" si="4"/>
        <v>OK</v>
      </c>
    </row>
    <row r="352" spans="1:4" x14ac:dyDescent="0.2">
      <c r="A352" s="83">
        <v>291</v>
      </c>
      <c r="D352" s="14" t="str">
        <f t="shared" si="4"/>
        <v>OK</v>
      </c>
    </row>
    <row r="353" spans="1:4" x14ac:dyDescent="0.2">
      <c r="A353" s="83">
        <v>292</v>
      </c>
      <c r="D353" s="14" t="str">
        <f t="shared" si="4"/>
        <v>OK</v>
      </c>
    </row>
    <row r="354" spans="1:4" x14ac:dyDescent="0.2">
      <c r="A354" s="83">
        <v>293</v>
      </c>
      <c r="D354" s="14" t="str">
        <f t="shared" si="4"/>
        <v>OK</v>
      </c>
    </row>
    <row r="355" spans="1:4" x14ac:dyDescent="0.2">
      <c r="A355" s="83">
        <v>294</v>
      </c>
      <c r="D355" s="14" t="str">
        <f t="shared" si="4"/>
        <v>OK</v>
      </c>
    </row>
    <row r="356" spans="1:4" x14ac:dyDescent="0.2">
      <c r="A356" s="83">
        <v>295</v>
      </c>
      <c r="D356" s="14" t="str">
        <f t="shared" si="4"/>
        <v>OK</v>
      </c>
    </row>
    <row r="357" spans="1:4" x14ac:dyDescent="0.2">
      <c r="A357" s="83">
        <v>296</v>
      </c>
      <c r="D357" s="14" t="str">
        <f t="shared" si="4"/>
        <v>OK</v>
      </c>
    </row>
    <row r="358" spans="1:4" x14ac:dyDescent="0.2">
      <c r="A358" s="83">
        <v>297</v>
      </c>
      <c r="D358" s="14" t="str">
        <f t="shared" si="4"/>
        <v>OK</v>
      </c>
    </row>
    <row r="359" spans="1:4" x14ac:dyDescent="0.2">
      <c r="A359" s="83">
        <v>298</v>
      </c>
      <c r="D359" s="14" t="str">
        <f t="shared" si="4"/>
        <v>OK</v>
      </c>
    </row>
    <row r="360" spans="1:4" x14ac:dyDescent="0.2">
      <c r="A360" s="83">
        <v>299</v>
      </c>
      <c r="D360" s="14" t="str">
        <f t="shared" si="4"/>
        <v>OK</v>
      </c>
    </row>
    <row r="361" spans="1:4" x14ac:dyDescent="0.2">
      <c r="A361" s="83">
        <v>300</v>
      </c>
      <c r="D361" s="14" t="str">
        <f t="shared" si="4"/>
        <v>OK</v>
      </c>
    </row>
    <row r="362" spans="1:4" x14ac:dyDescent="0.2">
      <c r="A362" s="83">
        <v>301</v>
      </c>
      <c r="D362" s="14" t="str">
        <f t="shared" si="4"/>
        <v>OK</v>
      </c>
    </row>
    <row r="363" spans="1:4" x14ac:dyDescent="0.2">
      <c r="A363" s="83">
        <v>302</v>
      </c>
      <c r="D363" s="14" t="str">
        <f t="shared" si="4"/>
        <v>OK</v>
      </c>
    </row>
    <row r="364" spans="1:4" x14ac:dyDescent="0.2">
      <c r="A364" s="83">
        <v>303</v>
      </c>
      <c r="D364" s="14" t="str">
        <f t="shared" si="4"/>
        <v>OK</v>
      </c>
    </row>
    <row r="365" spans="1:4" x14ac:dyDescent="0.2">
      <c r="A365" s="83">
        <v>304</v>
      </c>
      <c r="D365" s="14" t="str">
        <f t="shared" si="4"/>
        <v>OK</v>
      </c>
    </row>
    <row r="366" spans="1:4" x14ac:dyDescent="0.2">
      <c r="A366" s="83">
        <v>305</v>
      </c>
      <c r="D366" s="14" t="str">
        <f t="shared" si="4"/>
        <v>OK</v>
      </c>
    </row>
    <row r="367" spans="1:4" x14ac:dyDescent="0.2">
      <c r="A367" s="83">
        <v>306</v>
      </c>
      <c r="D367" s="14" t="str">
        <f t="shared" si="4"/>
        <v>OK</v>
      </c>
    </row>
    <row r="368" spans="1:4" x14ac:dyDescent="0.2">
      <c r="A368" s="83">
        <v>307</v>
      </c>
      <c r="D368" s="14" t="str">
        <f t="shared" si="4"/>
        <v>OK</v>
      </c>
    </row>
    <row r="369" spans="1:4" x14ac:dyDescent="0.2">
      <c r="A369" s="83">
        <v>308</v>
      </c>
      <c r="D369" s="14" t="str">
        <f t="shared" si="4"/>
        <v>OK</v>
      </c>
    </row>
    <row r="370" spans="1:4" x14ac:dyDescent="0.2">
      <c r="A370" s="83">
        <v>309</v>
      </c>
      <c r="D370" s="14" t="str">
        <f t="shared" si="4"/>
        <v>OK</v>
      </c>
    </row>
    <row r="371" spans="1:4" x14ac:dyDescent="0.2">
      <c r="A371" s="83">
        <v>310</v>
      </c>
      <c r="D371" s="14" t="str">
        <f t="shared" si="4"/>
        <v>OK</v>
      </c>
    </row>
    <row r="372" spans="1:4" x14ac:dyDescent="0.2">
      <c r="A372" s="83">
        <v>311</v>
      </c>
      <c r="D372" s="14" t="str">
        <f t="shared" si="4"/>
        <v>OK</v>
      </c>
    </row>
    <row r="373" spans="1:4" x14ac:dyDescent="0.2">
      <c r="A373" s="83">
        <v>312</v>
      </c>
      <c r="D373" s="14" t="str">
        <f t="shared" si="4"/>
        <v>OK</v>
      </c>
    </row>
    <row r="374" spans="1:4" x14ac:dyDescent="0.2">
      <c r="A374" s="83">
        <v>313</v>
      </c>
      <c r="D374" s="14" t="str">
        <f t="shared" si="4"/>
        <v>OK</v>
      </c>
    </row>
    <row r="375" spans="1:4" x14ac:dyDescent="0.2">
      <c r="A375" s="83">
        <v>314</v>
      </c>
      <c r="D375" s="14" t="str">
        <f t="shared" si="4"/>
        <v>OK</v>
      </c>
    </row>
    <row r="376" spans="1:4" x14ac:dyDescent="0.2">
      <c r="A376" s="83">
        <v>315</v>
      </c>
      <c r="D376" s="14" t="str">
        <f t="shared" si="4"/>
        <v>OK</v>
      </c>
    </row>
    <row r="377" spans="1:4" x14ac:dyDescent="0.2">
      <c r="A377" s="83">
        <v>316</v>
      </c>
      <c r="D377" s="14" t="str">
        <f t="shared" si="4"/>
        <v>OK</v>
      </c>
    </row>
    <row r="378" spans="1:4" x14ac:dyDescent="0.2">
      <c r="A378" s="83">
        <v>317</v>
      </c>
      <c r="D378" s="14" t="str">
        <f t="shared" si="4"/>
        <v>OK</v>
      </c>
    </row>
    <row r="379" spans="1:4" x14ac:dyDescent="0.2">
      <c r="A379" s="83">
        <v>318</v>
      </c>
      <c r="D379" s="14" t="str">
        <f t="shared" si="4"/>
        <v>OK</v>
      </c>
    </row>
    <row r="380" spans="1:4" x14ac:dyDescent="0.2">
      <c r="A380" s="83">
        <v>319</v>
      </c>
      <c r="D380" s="14" t="str">
        <f t="shared" si="4"/>
        <v>OK</v>
      </c>
    </row>
    <row r="381" spans="1:4" x14ac:dyDescent="0.2">
      <c r="A381" s="83">
        <v>320</v>
      </c>
      <c r="D381" s="14" t="str">
        <f t="shared" si="4"/>
        <v>OK</v>
      </c>
    </row>
    <row r="382" spans="1:4" x14ac:dyDescent="0.2">
      <c r="A382" s="83">
        <v>321</v>
      </c>
      <c r="D382" s="14" t="str">
        <f t="shared" si="4"/>
        <v>OK</v>
      </c>
    </row>
    <row r="383" spans="1:4" x14ac:dyDescent="0.2">
      <c r="A383" s="83">
        <v>322</v>
      </c>
      <c r="D383" s="14" t="str">
        <f t="shared" ref="D383:D446" si="5">IF(ISBLANK(B383),"OK",IF(A383-B383=0,"OK","Error?"))</f>
        <v>OK</v>
      </c>
    </row>
    <row r="384" spans="1:4" x14ac:dyDescent="0.2">
      <c r="A384" s="83">
        <v>323</v>
      </c>
      <c r="D384" s="14" t="str">
        <f t="shared" si="5"/>
        <v>OK</v>
      </c>
    </row>
    <row r="385" spans="1:4" x14ac:dyDescent="0.2">
      <c r="A385" s="83">
        <v>324</v>
      </c>
      <c r="D385" s="14" t="str">
        <f t="shared" si="5"/>
        <v>OK</v>
      </c>
    </row>
    <row r="386" spans="1:4" x14ac:dyDescent="0.2">
      <c r="A386" s="83">
        <v>325</v>
      </c>
      <c r="D386" s="14" t="str">
        <f t="shared" si="5"/>
        <v>OK</v>
      </c>
    </row>
    <row r="387" spans="1:4" x14ac:dyDescent="0.2">
      <c r="A387" s="83">
        <v>326</v>
      </c>
      <c r="D387" s="14" t="str">
        <f t="shared" si="5"/>
        <v>OK</v>
      </c>
    </row>
    <row r="388" spans="1:4" x14ac:dyDescent="0.2">
      <c r="A388" s="83">
        <v>327</v>
      </c>
      <c r="D388" s="14" t="str">
        <f t="shared" si="5"/>
        <v>OK</v>
      </c>
    </row>
    <row r="389" spans="1:4" x14ac:dyDescent="0.2">
      <c r="A389" s="83">
        <v>328</v>
      </c>
      <c r="D389" s="14" t="str">
        <f t="shared" si="5"/>
        <v>OK</v>
      </c>
    </row>
    <row r="390" spans="1:4" x14ac:dyDescent="0.2">
      <c r="A390" s="83">
        <v>329</v>
      </c>
      <c r="D390" s="14" t="str">
        <f t="shared" si="5"/>
        <v>OK</v>
      </c>
    </row>
    <row r="391" spans="1:4" x14ac:dyDescent="0.2">
      <c r="A391" s="83">
        <v>330</v>
      </c>
      <c r="D391" s="14" t="str">
        <f t="shared" si="5"/>
        <v>OK</v>
      </c>
    </row>
    <row r="392" spans="1:4" x14ac:dyDescent="0.2">
      <c r="A392" s="83">
        <v>331</v>
      </c>
      <c r="D392" s="14" t="str">
        <f t="shared" si="5"/>
        <v>OK</v>
      </c>
    </row>
    <row r="393" spans="1:4" x14ac:dyDescent="0.2">
      <c r="A393" s="83">
        <v>332</v>
      </c>
      <c r="D393" s="14" t="str">
        <f t="shared" si="5"/>
        <v>OK</v>
      </c>
    </row>
    <row r="394" spans="1:4" x14ac:dyDescent="0.2">
      <c r="A394" s="83">
        <v>333</v>
      </c>
      <c r="D394" s="14" t="str">
        <f t="shared" si="5"/>
        <v>OK</v>
      </c>
    </row>
    <row r="395" spans="1:4" x14ac:dyDescent="0.2">
      <c r="A395" s="83">
        <v>334</v>
      </c>
      <c r="D395" s="14" t="str">
        <f t="shared" si="5"/>
        <v>OK</v>
      </c>
    </row>
    <row r="396" spans="1:4" x14ac:dyDescent="0.2">
      <c r="A396" s="83">
        <v>335</v>
      </c>
      <c r="D396" s="14" t="str">
        <f t="shared" si="5"/>
        <v>OK</v>
      </c>
    </row>
    <row r="397" spans="1:4" x14ac:dyDescent="0.2">
      <c r="A397" s="83">
        <v>336</v>
      </c>
      <c r="D397" s="14" t="str">
        <f t="shared" si="5"/>
        <v>OK</v>
      </c>
    </row>
    <row r="398" spans="1:4" x14ac:dyDescent="0.2">
      <c r="A398" s="83">
        <v>337</v>
      </c>
      <c r="D398" s="14" t="str">
        <f t="shared" si="5"/>
        <v>OK</v>
      </c>
    </row>
    <row r="399" spans="1:4" x14ac:dyDescent="0.2">
      <c r="A399" s="83">
        <v>338</v>
      </c>
      <c r="D399" s="14" t="str">
        <f t="shared" si="5"/>
        <v>OK</v>
      </c>
    </row>
    <row r="400" spans="1:4" x14ac:dyDescent="0.2">
      <c r="A400" s="83">
        <v>339</v>
      </c>
      <c r="D400" s="14" t="str">
        <f t="shared" si="5"/>
        <v>OK</v>
      </c>
    </row>
    <row r="401" spans="1:4" x14ac:dyDescent="0.2">
      <c r="A401" s="83">
        <v>340</v>
      </c>
      <c r="D401" s="14" t="str">
        <f t="shared" si="5"/>
        <v>OK</v>
      </c>
    </row>
    <row r="402" spans="1:4" x14ac:dyDescent="0.2">
      <c r="A402" s="83">
        <v>341</v>
      </c>
      <c r="D402" s="14" t="str">
        <f t="shared" si="5"/>
        <v>OK</v>
      </c>
    </row>
    <row r="403" spans="1:4" x14ac:dyDescent="0.2">
      <c r="A403" s="83">
        <v>342</v>
      </c>
      <c r="D403" s="14" t="str">
        <f t="shared" si="5"/>
        <v>OK</v>
      </c>
    </row>
    <row r="404" spans="1:4" x14ac:dyDescent="0.2">
      <c r="A404" s="83">
        <v>343</v>
      </c>
      <c r="D404" s="14" t="str">
        <f t="shared" si="5"/>
        <v>OK</v>
      </c>
    </row>
    <row r="405" spans="1:4" x14ac:dyDescent="0.2">
      <c r="A405" s="83">
        <v>344</v>
      </c>
      <c r="D405" s="14" t="str">
        <f t="shared" si="5"/>
        <v>OK</v>
      </c>
    </row>
    <row r="406" spans="1:4" x14ac:dyDescent="0.2">
      <c r="A406" s="83">
        <v>345</v>
      </c>
      <c r="D406" s="14" t="str">
        <f t="shared" si="5"/>
        <v>OK</v>
      </c>
    </row>
    <row r="407" spans="1:4" x14ac:dyDescent="0.2">
      <c r="A407" s="83">
        <v>346</v>
      </c>
      <c r="D407" s="14" t="str">
        <f t="shared" si="5"/>
        <v>OK</v>
      </c>
    </row>
    <row r="408" spans="1:4" x14ac:dyDescent="0.2">
      <c r="A408" s="83">
        <v>347</v>
      </c>
      <c r="D408" s="14" t="str">
        <f t="shared" si="5"/>
        <v>OK</v>
      </c>
    </row>
    <row r="409" spans="1:4" x14ac:dyDescent="0.2">
      <c r="A409" s="83">
        <v>348</v>
      </c>
      <c r="D409" s="14" t="str">
        <f t="shared" si="5"/>
        <v>OK</v>
      </c>
    </row>
    <row r="410" spans="1:4" x14ac:dyDescent="0.2">
      <c r="A410" s="83">
        <v>349</v>
      </c>
      <c r="D410" s="14" t="str">
        <f t="shared" si="5"/>
        <v>OK</v>
      </c>
    </row>
    <row r="411" spans="1:4" x14ac:dyDescent="0.2">
      <c r="A411" s="83">
        <v>350</v>
      </c>
      <c r="D411" s="14" t="str">
        <f t="shared" si="5"/>
        <v>OK</v>
      </c>
    </row>
    <row r="412" spans="1:4" x14ac:dyDescent="0.2">
      <c r="A412" s="83">
        <v>351</v>
      </c>
      <c r="D412" s="14" t="str">
        <f t="shared" si="5"/>
        <v>OK</v>
      </c>
    </row>
    <row r="413" spans="1:4" x14ac:dyDescent="0.2">
      <c r="A413" s="83">
        <v>352</v>
      </c>
      <c r="D413" s="14" t="str">
        <f t="shared" si="5"/>
        <v>OK</v>
      </c>
    </row>
    <row r="414" spans="1:4" x14ac:dyDescent="0.2">
      <c r="A414" s="83">
        <v>353</v>
      </c>
      <c r="D414" s="14" t="str">
        <f t="shared" si="5"/>
        <v>OK</v>
      </c>
    </row>
    <row r="415" spans="1:4" x14ac:dyDescent="0.2">
      <c r="A415" s="83">
        <v>354</v>
      </c>
      <c r="D415" s="14" t="str">
        <f t="shared" si="5"/>
        <v>OK</v>
      </c>
    </row>
    <row r="416" spans="1:4" x14ac:dyDescent="0.2">
      <c r="A416" s="83">
        <v>355</v>
      </c>
      <c r="D416" s="14" t="str">
        <f t="shared" si="5"/>
        <v>OK</v>
      </c>
    </row>
    <row r="417" spans="1:4" x14ac:dyDescent="0.2">
      <c r="A417" s="83">
        <v>356</v>
      </c>
      <c r="D417" s="14" t="str">
        <f t="shared" si="5"/>
        <v>OK</v>
      </c>
    </row>
    <row r="418" spans="1:4" x14ac:dyDescent="0.2">
      <c r="A418" s="83">
        <v>357</v>
      </c>
      <c r="D418" s="14" t="str">
        <f t="shared" si="5"/>
        <v>OK</v>
      </c>
    </row>
    <row r="419" spans="1:4" x14ac:dyDescent="0.2">
      <c r="A419" s="83">
        <v>358</v>
      </c>
      <c r="D419" s="14" t="str">
        <f t="shared" si="5"/>
        <v>OK</v>
      </c>
    </row>
    <row r="420" spans="1:4" x14ac:dyDescent="0.2">
      <c r="A420" s="83">
        <v>359</v>
      </c>
      <c r="D420" s="14" t="str">
        <f t="shared" si="5"/>
        <v>OK</v>
      </c>
    </row>
    <row r="421" spans="1:4" x14ac:dyDescent="0.2">
      <c r="A421" s="83">
        <v>360</v>
      </c>
      <c r="D421" s="14" t="str">
        <f t="shared" si="5"/>
        <v>OK</v>
      </c>
    </row>
    <row r="422" spans="1:4" x14ac:dyDescent="0.2">
      <c r="A422" s="83">
        <v>361</v>
      </c>
      <c r="D422" s="14" t="str">
        <f t="shared" si="5"/>
        <v>OK</v>
      </c>
    </row>
    <row r="423" spans="1:4" x14ac:dyDescent="0.2">
      <c r="A423" s="83">
        <v>362</v>
      </c>
      <c r="D423" s="14" t="str">
        <f t="shared" si="5"/>
        <v>OK</v>
      </c>
    </row>
    <row r="424" spans="1:4" x14ac:dyDescent="0.2">
      <c r="A424" s="83">
        <v>363</v>
      </c>
      <c r="D424" s="14" t="str">
        <f t="shared" si="5"/>
        <v>OK</v>
      </c>
    </row>
    <row r="425" spans="1:4" x14ac:dyDescent="0.2">
      <c r="A425" s="83">
        <v>364</v>
      </c>
      <c r="D425" s="14" t="str">
        <f t="shared" si="5"/>
        <v>OK</v>
      </c>
    </row>
    <row r="426" spans="1:4" x14ac:dyDescent="0.2">
      <c r="A426" s="83">
        <v>365</v>
      </c>
      <c r="D426" s="14" t="str">
        <f t="shared" si="5"/>
        <v>OK</v>
      </c>
    </row>
    <row r="427" spans="1:4" x14ac:dyDescent="0.2">
      <c r="A427" s="83">
        <v>366</v>
      </c>
      <c r="D427" s="14" t="str">
        <f t="shared" si="5"/>
        <v>OK</v>
      </c>
    </row>
    <row r="428" spans="1:4" x14ac:dyDescent="0.2">
      <c r="A428" s="83">
        <v>367</v>
      </c>
      <c r="D428" s="14" t="str">
        <f t="shared" si="5"/>
        <v>OK</v>
      </c>
    </row>
    <row r="429" spans="1:4" x14ac:dyDescent="0.2">
      <c r="A429" s="83">
        <v>368</v>
      </c>
      <c r="D429" s="14" t="str">
        <f t="shared" si="5"/>
        <v>OK</v>
      </c>
    </row>
    <row r="430" spans="1:4" x14ac:dyDescent="0.2">
      <c r="A430" s="83">
        <v>369</v>
      </c>
      <c r="D430" s="14" t="str">
        <f t="shared" si="5"/>
        <v>OK</v>
      </c>
    </row>
    <row r="431" spans="1:4" x14ac:dyDescent="0.2">
      <c r="A431" s="83">
        <v>370</v>
      </c>
      <c r="D431" s="14" t="str">
        <f t="shared" si="5"/>
        <v>OK</v>
      </c>
    </row>
    <row r="432" spans="1:4" x14ac:dyDescent="0.2">
      <c r="A432" s="55">
        <v>371</v>
      </c>
      <c r="B432" s="1233">
        <f>'Acct Summary 7-8'!D26</f>
        <v>0</v>
      </c>
      <c r="D432" s="14" t="str">
        <f t="shared" si="5"/>
        <v>Error?</v>
      </c>
    </row>
    <row r="433" spans="1:4" x14ac:dyDescent="0.2">
      <c r="A433" s="83">
        <v>372</v>
      </c>
      <c r="D433" s="14" t="str">
        <f t="shared" si="5"/>
        <v>OK</v>
      </c>
    </row>
    <row r="434" spans="1:4" x14ac:dyDescent="0.2">
      <c r="A434" s="83">
        <v>373</v>
      </c>
      <c r="D434" s="14" t="str">
        <f t="shared" si="5"/>
        <v>OK</v>
      </c>
    </row>
    <row r="435" spans="1:4" x14ac:dyDescent="0.2">
      <c r="A435" s="83">
        <v>374</v>
      </c>
      <c r="D435" s="14" t="str">
        <f t="shared" si="5"/>
        <v>OK</v>
      </c>
    </row>
    <row r="436" spans="1:4" x14ac:dyDescent="0.2">
      <c r="A436" s="83">
        <v>375</v>
      </c>
      <c r="D436" s="14" t="str">
        <f t="shared" si="5"/>
        <v>OK</v>
      </c>
    </row>
    <row r="437" spans="1:4" x14ac:dyDescent="0.2">
      <c r="A437" s="83">
        <v>376</v>
      </c>
      <c r="D437" s="14" t="str">
        <f t="shared" si="5"/>
        <v>OK</v>
      </c>
    </row>
    <row r="438" spans="1:4" x14ac:dyDescent="0.2">
      <c r="A438" s="83">
        <v>377</v>
      </c>
      <c r="D438" s="14" t="str">
        <f t="shared" si="5"/>
        <v>OK</v>
      </c>
    </row>
    <row r="439" spans="1:4" x14ac:dyDescent="0.2">
      <c r="A439" s="83">
        <v>378</v>
      </c>
      <c r="D439" s="14" t="str">
        <f t="shared" si="5"/>
        <v>OK</v>
      </c>
    </row>
    <row r="440" spans="1:4" x14ac:dyDescent="0.2">
      <c r="A440" s="83">
        <v>379</v>
      </c>
      <c r="D440" s="14" t="str">
        <f t="shared" si="5"/>
        <v>OK</v>
      </c>
    </row>
    <row r="441" spans="1:4" x14ac:dyDescent="0.2">
      <c r="A441" s="83">
        <v>380</v>
      </c>
      <c r="D441" s="14" t="str">
        <f t="shared" si="5"/>
        <v>OK</v>
      </c>
    </row>
    <row r="442" spans="1:4" x14ac:dyDescent="0.2">
      <c r="A442" s="83">
        <v>381</v>
      </c>
      <c r="D442" s="14" t="str">
        <f t="shared" si="5"/>
        <v>OK</v>
      </c>
    </row>
    <row r="443" spans="1:4" x14ac:dyDescent="0.2">
      <c r="A443" s="83">
        <v>382</v>
      </c>
      <c r="D443" s="14" t="str">
        <f t="shared" si="5"/>
        <v>OK</v>
      </c>
    </row>
    <row r="444" spans="1:4" x14ac:dyDescent="0.2">
      <c r="A444" s="83">
        <v>383</v>
      </c>
      <c r="D444" s="14" t="str">
        <f t="shared" si="5"/>
        <v>OK</v>
      </c>
    </row>
    <row r="445" spans="1:4" x14ac:dyDescent="0.2">
      <c r="A445" s="83">
        <v>384</v>
      </c>
      <c r="D445" s="14" t="str">
        <f t="shared" si="5"/>
        <v>OK</v>
      </c>
    </row>
    <row r="446" spans="1:4" x14ac:dyDescent="0.2">
      <c r="A446" s="83">
        <v>385</v>
      </c>
      <c r="D446" s="14" t="str">
        <f t="shared" si="5"/>
        <v>OK</v>
      </c>
    </row>
    <row r="447" spans="1:4" x14ac:dyDescent="0.2">
      <c r="A447" s="83">
        <v>386</v>
      </c>
      <c r="D447" s="14" t="str">
        <f t="shared" ref="D447:D510" si="6">IF(ISBLANK(B447),"OK",IF(A447-B447=0,"OK","Error?"))</f>
        <v>OK</v>
      </c>
    </row>
    <row r="448" spans="1:4" x14ac:dyDescent="0.2">
      <c r="A448" s="83">
        <v>387</v>
      </c>
      <c r="D448" s="14" t="str">
        <f t="shared" si="6"/>
        <v>OK</v>
      </c>
    </row>
    <row r="449" spans="1:4" x14ac:dyDescent="0.2">
      <c r="A449" s="83">
        <v>388</v>
      </c>
      <c r="D449" s="14" t="str">
        <f t="shared" si="6"/>
        <v>OK</v>
      </c>
    </row>
    <row r="450" spans="1:4" x14ac:dyDescent="0.2">
      <c r="A450" s="83">
        <v>389</v>
      </c>
      <c r="D450" s="14" t="str">
        <f t="shared" si="6"/>
        <v>OK</v>
      </c>
    </row>
    <row r="451" spans="1:4" x14ac:dyDescent="0.2">
      <c r="A451" s="83">
        <v>390</v>
      </c>
      <c r="D451" s="14" t="str">
        <f t="shared" si="6"/>
        <v>OK</v>
      </c>
    </row>
    <row r="452" spans="1:4" x14ac:dyDescent="0.2">
      <c r="A452" s="83">
        <v>391</v>
      </c>
      <c r="D452" s="14" t="str">
        <f t="shared" si="6"/>
        <v>OK</v>
      </c>
    </row>
    <row r="453" spans="1:4" x14ac:dyDescent="0.2">
      <c r="A453" s="83">
        <v>392</v>
      </c>
      <c r="D453" s="14" t="str">
        <f t="shared" si="6"/>
        <v>OK</v>
      </c>
    </row>
    <row r="454" spans="1:4" x14ac:dyDescent="0.2">
      <c r="A454" s="83">
        <v>393</v>
      </c>
      <c r="D454" s="14" t="str">
        <f t="shared" si="6"/>
        <v>OK</v>
      </c>
    </row>
    <row r="455" spans="1:4" x14ac:dyDescent="0.2">
      <c r="A455" s="83">
        <v>394</v>
      </c>
      <c r="D455" s="14" t="str">
        <f t="shared" si="6"/>
        <v>OK</v>
      </c>
    </row>
    <row r="456" spans="1:4" x14ac:dyDescent="0.2">
      <c r="A456" s="83">
        <v>395</v>
      </c>
      <c r="D456" s="14" t="str">
        <f t="shared" si="6"/>
        <v>OK</v>
      </c>
    </row>
    <row r="457" spans="1:4" x14ac:dyDescent="0.2">
      <c r="A457" s="83">
        <v>396</v>
      </c>
      <c r="D457" s="14" t="str">
        <f t="shared" si="6"/>
        <v>OK</v>
      </c>
    </row>
    <row r="458" spans="1:4" x14ac:dyDescent="0.2">
      <c r="A458" s="83">
        <v>397</v>
      </c>
      <c r="D458" s="14" t="str">
        <f t="shared" si="6"/>
        <v>OK</v>
      </c>
    </row>
    <row r="459" spans="1:4" x14ac:dyDescent="0.2">
      <c r="A459" s="83">
        <v>398</v>
      </c>
      <c r="D459" s="14" t="str">
        <f t="shared" si="6"/>
        <v>OK</v>
      </c>
    </row>
    <row r="460" spans="1:4" x14ac:dyDescent="0.2">
      <c r="A460" s="83">
        <v>399</v>
      </c>
      <c r="D460" s="14" t="str">
        <f t="shared" si="6"/>
        <v>OK</v>
      </c>
    </row>
    <row r="461" spans="1:4" x14ac:dyDescent="0.2">
      <c r="A461" s="83">
        <v>400</v>
      </c>
      <c r="D461" s="14" t="str">
        <f t="shared" si="6"/>
        <v>OK</v>
      </c>
    </row>
    <row r="462" spans="1:4" x14ac:dyDescent="0.2">
      <c r="A462" s="83">
        <v>401</v>
      </c>
      <c r="D462" s="14" t="str">
        <f t="shared" si="6"/>
        <v>OK</v>
      </c>
    </row>
    <row r="463" spans="1:4" x14ac:dyDescent="0.2">
      <c r="A463" s="83">
        <v>402</v>
      </c>
      <c r="D463" s="14" t="str">
        <f t="shared" si="6"/>
        <v>OK</v>
      </c>
    </row>
    <row r="464" spans="1:4" x14ac:dyDescent="0.2">
      <c r="A464" s="83">
        <v>403</v>
      </c>
      <c r="D464" s="14" t="str">
        <f t="shared" si="6"/>
        <v>OK</v>
      </c>
    </row>
    <row r="465" spans="1:4" x14ac:dyDescent="0.2">
      <c r="A465" s="83">
        <v>404</v>
      </c>
      <c r="D465" s="14" t="str">
        <f t="shared" si="6"/>
        <v>OK</v>
      </c>
    </row>
    <row r="466" spans="1:4" x14ac:dyDescent="0.2">
      <c r="A466" s="83">
        <v>405</v>
      </c>
      <c r="D466" s="14" t="str">
        <f t="shared" si="6"/>
        <v>OK</v>
      </c>
    </row>
    <row r="467" spans="1:4" x14ac:dyDescent="0.2">
      <c r="A467" s="83">
        <v>406</v>
      </c>
      <c r="D467" s="14" t="str">
        <f t="shared" si="6"/>
        <v>OK</v>
      </c>
    </row>
    <row r="468" spans="1:4" x14ac:dyDescent="0.2">
      <c r="A468" s="83">
        <v>407</v>
      </c>
      <c r="D468" s="14" t="str">
        <f t="shared" si="6"/>
        <v>OK</v>
      </c>
    </row>
    <row r="469" spans="1:4" x14ac:dyDescent="0.2">
      <c r="A469" s="83">
        <v>408</v>
      </c>
      <c r="D469" s="14" t="str">
        <f t="shared" si="6"/>
        <v>OK</v>
      </c>
    </row>
    <row r="470" spans="1:4" x14ac:dyDescent="0.2">
      <c r="A470" s="83">
        <v>409</v>
      </c>
      <c r="D470" s="14" t="str">
        <f t="shared" si="6"/>
        <v>OK</v>
      </c>
    </row>
    <row r="471" spans="1:4" x14ac:dyDescent="0.2">
      <c r="A471" s="83">
        <v>410</v>
      </c>
      <c r="D471" s="14" t="str">
        <f t="shared" si="6"/>
        <v>OK</v>
      </c>
    </row>
    <row r="472" spans="1:4" x14ac:dyDescent="0.2">
      <c r="A472" s="83">
        <v>411</v>
      </c>
      <c r="D472" s="14" t="str">
        <f t="shared" si="6"/>
        <v>OK</v>
      </c>
    </row>
    <row r="473" spans="1:4" x14ac:dyDescent="0.2">
      <c r="A473" s="83">
        <v>412</v>
      </c>
      <c r="D473" s="14" t="str">
        <f t="shared" si="6"/>
        <v>OK</v>
      </c>
    </row>
    <row r="474" spans="1:4" x14ac:dyDescent="0.2">
      <c r="A474" s="83">
        <v>413</v>
      </c>
      <c r="D474" s="14" t="str">
        <f t="shared" si="6"/>
        <v>OK</v>
      </c>
    </row>
    <row r="475" spans="1:4" x14ac:dyDescent="0.2">
      <c r="A475" s="83">
        <v>414</v>
      </c>
      <c r="D475" s="14" t="str">
        <f t="shared" si="6"/>
        <v>OK</v>
      </c>
    </row>
    <row r="476" spans="1:4" x14ac:dyDescent="0.2">
      <c r="A476" s="83">
        <v>415</v>
      </c>
      <c r="D476" s="14" t="str">
        <f t="shared" si="6"/>
        <v>OK</v>
      </c>
    </row>
    <row r="477" spans="1:4" x14ac:dyDescent="0.2">
      <c r="A477" s="83">
        <v>416</v>
      </c>
      <c r="D477" s="14" t="str">
        <f t="shared" si="6"/>
        <v>OK</v>
      </c>
    </row>
    <row r="478" spans="1:4" x14ac:dyDescent="0.2">
      <c r="A478" s="83">
        <v>417</v>
      </c>
      <c r="D478" s="14" t="str">
        <f t="shared" si="6"/>
        <v>OK</v>
      </c>
    </row>
    <row r="479" spans="1:4" x14ac:dyDescent="0.2">
      <c r="A479" s="83">
        <v>418</v>
      </c>
      <c r="D479" s="14" t="str">
        <f t="shared" si="6"/>
        <v>OK</v>
      </c>
    </row>
    <row r="480" spans="1:4" x14ac:dyDescent="0.2">
      <c r="A480" s="83">
        <v>419</v>
      </c>
      <c r="D480" s="14" t="str">
        <f t="shared" si="6"/>
        <v>OK</v>
      </c>
    </row>
    <row r="481" spans="1:4" x14ac:dyDescent="0.2">
      <c r="A481" s="83">
        <v>420</v>
      </c>
      <c r="D481" s="14" t="str">
        <f t="shared" si="6"/>
        <v>OK</v>
      </c>
    </row>
    <row r="482" spans="1:4" x14ac:dyDescent="0.2">
      <c r="A482" s="83">
        <v>421</v>
      </c>
      <c r="D482" s="14" t="str">
        <f t="shared" si="6"/>
        <v>OK</v>
      </c>
    </row>
    <row r="483" spans="1:4" x14ac:dyDescent="0.2">
      <c r="A483" s="83">
        <v>422</v>
      </c>
      <c r="D483" s="14" t="str">
        <f t="shared" si="6"/>
        <v>OK</v>
      </c>
    </row>
    <row r="484" spans="1:4" x14ac:dyDescent="0.2">
      <c r="A484" s="83">
        <v>423</v>
      </c>
      <c r="D484" s="14" t="str">
        <f t="shared" si="6"/>
        <v>OK</v>
      </c>
    </row>
    <row r="485" spans="1:4" x14ac:dyDescent="0.2">
      <c r="A485" s="83">
        <v>424</v>
      </c>
      <c r="D485" s="14" t="str">
        <f t="shared" si="6"/>
        <v>OK</v>
      </c>
    </row>
    <row r="486" spans="1:4" x14ac:dyDescent="0.2">
      <c r="A486" s="83">
        <v>425</v>
      </c>
      <c r="D486" s="14" t="str">
        <f t="shared" si="6"/>
        <v>OK</v>
      </c>
    </row>
    <row r="487" spans="1:4" x14ac:dyDescent="0.2">
      <c r="A487" s="83">
        <v>426</v>
      </c>
      <c r="D487" s="14" t="str">
        <f t="shared" si="6"/>
        <v>OK</v>
      </c>
    </row>
    <row r="488" spans="1:4" x14ac:dyDescent="0.2">
      <c r="A488" s="83">
        <v>427</v>
      </c>
      <c r="D488" s="14" t="str">
        <f t="shared" si="6"/>
        <v>OK</v>
      </c>
    </row>
    <row r="489" spans="1:4" x14ac:dyDescent="0.2">
      <c r="A489" s="83">
        <v>428</v>
      </c>
      <c r="D489" s="14" t="str">
        <f t="shared" si="6"/>
        <v>OK</v>
      </c>
    </row>
    <row r="490" spans="1:4" x14ac:dyDescent="0.2">
      <c r="A490" s="83">
        <v>429</v>
      </c>
      <c r="D490" s="14" t="str">
        <f t="shared" si="6"/>
        <v>OK</v>
      </c>
    </row>
    <row r="491" spans="1:4" x14ac:dyDescent="0.2">
      <c r="A491" s="83">
        <v>430</v>
      </c>
      <c r="D491" s="14" t="str">
        <f t="shared" si="6"/>
        <v>OK</v>
      </c>
    </row>
    <row r="492" spans="1:4" x14ac:dyDescent="0.2">
      <c r="A492" s="83">
        <v>431</v>
      </c>
      <c r="D492" s="14" t="str">
        <f t="shared" si="6"/>
        <v>OK</v>
      </c>
    </row>
    <row r="493" spans="1:4" x14ac:dyDescent="0.2">
      <c r="A493" s="83">
        <v>432</v>
      </c>
      <c r="D493" s="14" t="str">
        <f t="shared" si="6"/>
        <v>OK</v>
      </c>
    </row>
    <row r="494" spans="1:4" x14ac:dyDescent="0.2">
      <c r="A494" s="83">
        <v>433</v>
      </c>
      <c r="D494" s="14" t="str">
        <f t="shared" si="6"/>
        <v>OK</v>
      </c>
    </row>
    <row r="495" spans="1:4" x14ac:dyDescent="0.2">
      <c r="A495" s="83">
        <v>434</v>
      </c>
      <c r="D495" s="14" t="str">
        <f t="shared" si="6"/>
        <v>OK</v>
      </c>
    </row>
    <row r="496" spans="1:4" x14ac:dyDescent="0.2">
      <c r="A496" s="83">
        <v>435</v>
      </c>
      <c r="D496" s="14" t="str">
        <f t="shared" si="6"/>
        <v>OK</v>
      </c>
    </row>
    <row r="497" spans="1:4" x14ac:dyDescent="0.2">
      <c r="A497" s="83">
        <v>436</v>
      </c>
      <c r="D497" s="14" t="str">
        <f t="shared" si="6"/>
        <v>OK</v>
      </c>
    </row>
    <row r="498" spans="1:4" x14ac:dyDescent="0.2">
      <c r="A498" s="83">
        <v>437</v>
      </c>
      <c r="D498" s="14" t="str">
        <f t="shared" si="6"/>
        <v>OK</v>
      </c>
    </row>
    <row r="499" spans="1:4" x14ac:dyDescent="0.2">
      <c r="A499" s="83">
        <v>438</v>
      </c>
      <c r="D499" s="14" t="str">
        <f t="shared" si="6"/>
        <v>OK</v>
      </c>
    </row>
    <row r="500" spans="1:4" x14ac:dyDescent="0.2">
      <c r="A500" s="55">
        <v>439</v>
      </c>
      <c r="B500" s="1233">
        <f>'Acct Summary 7-8'!E34</f>
        <v>0</v>
      </c>
      <c r="D500" s="14" t="str">
        <f t="shared" si="6"/>
        <v>Error?</v>
      </c>
    </row>
    <row r="501" spans="1:4" x14ac:dyDescent="0.2">
      <c r="A501" s="55">
        <v>440</v>
      </c>
      <c r="B501" s="1233">
        <f>'Acct Summary 7-8'!E35</f>
        <v>0</v>
      </c>
      <c r="D501" s="14" t="str">
        <f t="shared" si="6"/>
        <v>Error?</v>
      </c>
    </row>
    <row r="502" spans="1:4" x14ac:dyDescent="0.2">
      <c r="A502" s="83">
        <v>441</v>
      </c>
      <c r="D502" s="14" t="str">
        <f t="shared" si="6"/>
        <v>OK</v>
      </c>
    </row>
    <row r="503" spans="1:4" x14ac:dyDescent="0.2">
      <c r="A503" s="83">
        <v>442</v>
      </c>
      <c r="D503" s="14" t="str">
        <f t="shared" si="6"/>
        <v>OK</v>
      </c>
    </row>
    <row r="504" spans="1:4" x14ac:dyDescent="0.2">
      <c r="A504" s="83">
        <v>443</v>
      </c>
      <c r="D504" s="14" t="str">
        <f t="shared" si="6"/>
        <v>OK</v>
      </c>
    </row>
    <row r="505" spans="1:4" x14ac:dyDescent="0.2">
      <c r="A505" s="83">
        <v>444</v>
      </c>
      <c r="D505" s="14" t="str">
        <f t="shared" si="6"/>
        <v>OK</v>
      </c>
    </row>
    <row r="506" spans="1:4" x14ac:dyDescent="0.2">
      <c r="A506" s="83">
        <v>445</v>
      </c>
      <c r="D506" s="14" t="str">
        <f t="shared" si="6"/>
        <v>OK</v>
      </c>
    </row>
    <row r="507" spans="1:4" x14ac:dyDescent="0.2">
      <c r="A507" s="83">
        <v>446</v>
      </c>
      <c r="D507" s="14" t="str">
        <f t="shared" si="6"/>
        <v>OK</v>
      </c>
    </row>
    <row r="508" spans="1:4" x14ac:dyDescent="0.2">
      <c r="A508" s="83">
        <v>447</v>
      </c>
      <c r="D508" s="14" t="str">
        <f t="shared" si="6"/>
        <v>OK</v>
      </c>
    </row>
    <row r="509" spans="1:4" x14ac:dyDescent="0.2">
      <c r="A509" s="83">
        <v>448</v>
      </c>
      <c r="D509" s="14" t="str">
        <f t="shared" si="6"/>
        <v>OK</v>
      </c>
    </row>
    <row r="510" spans="1:4" x14ac:dyDescent="0.2">
      <c r="A510" s="83">
        <v>449</v>
      </c>
      <c r="D510" s="14" t="str">
        <f t="shared" si="6"/>
        <v>OK</v>
      </c>
    </row>
    <row r="511" spans="1:4" x14ac:dyDescent="0.2">
      <c r="A511" s="83">
        <v>450</v>
      </c>
      <c r="D511" s="14" t="str">
        <f t="shared" ref="D511:D574" si="7">IF(ISBLANK(B511),"OK",IF(A511-B511=0,"OK","Error?"))</f>
        <v>OK</v>
      </c>
    </row>
    <row r="512" spans="1:4" x14ac:dyDescent="0.2">
      <c r="A512" s="83">
        <v>451</v>
      </c>
      <c r="D512" s="14" t="str">
        <f t="shared" si="7"/>
        <v>OK</v>
      </c>
    </row>
    <row r="513" spans="1:4" x14ac:dyDescent="0.2">
      <c r="A513" s="83">
        <v>452</v>
      </c>
      <c r="D513" s="14" t="str">
        <f t="shared" si="7"/>
        <v>OK</v>
      </c>
    </row>
    <row r="514" spans="1:4" x14ac:dyDescent="0.2">
      <c r="A514" s="83">
        <v>453</v>
      </c>
      <c r="D514" s="14" t="str">
        <f t="shared" si="7"/>
        <v>OK</v>
      </c>
    </row>
    <row r="515" spans="1:4" x14ac:dyDescent="0.2">
      <c r="A515" s="83">
        <v>454</v>
      </c>
      <c r="D515" s="14" t="str">
        <f t="shared" si="7"/>
        <v>OK</v>
      </c>
    </row>
    <row r="516" spans="1:4" x14ac:dyDescent="0.2">
      <c r="A516" s="83">
        <v>455</v>
      </c>
      <c r="D516" s="14" t="str">
        <f t="shared" si="7"/>
        <v>OK</v>
      </c>
    </row>
    <row r="517" spans="1:4" x14ac:dyDescent="0.2">
      <c r="A517" s="83">
        <v>456</v>
      </c>
      <c r="D517" s="14" t="str">
        <f t="shared" si="7"/>
        <v>OK</v>
      </c>
    </row>
    <row r="518" spans="1:4" x14ac:dyDescent="0.2">
      <c r="A518" s="83">
        <v>457</v>
      </c>
      <c r="D518" s="14" t="str">
        <f t="shared" si="7"/>
        <v>OK</v>
      </c>
    </row>
    <row r="519" spans="1:4" x14ac:dyDescent="0.2">
      <c r="A519" s="83">
        <v>458</v>
      </c>
      <c r="D519" s="14" t="str">
        <f t="shared" si="7"/>
        <v>OK</v>
      </c>
    </row>
    <row r="520" spans="1:4" x14ac:dyDescent="0.2">
      <c r="A520" s="83">
        <v>459</v>
      </c>
      <c r="D520" s="14" t="str">
        <f t="shared" si="7"/>
        <v>OK</v>
      </c>
    </row>
    <row r="521" spans="1:4" x14ac:dyDescent="0.2">
      <c r="A521" s="83">
        <v>460</v>
      </c>
      <c r="D521" s="14" t="str">
        <f t="shared" si="7"/>
        <v>OK</v>
      </c>
    </row>
    <row r="522" spans="1:4" x14ac:dyDescent="0.2">
      <c r="A522" s="83">
        <v>461</v>
      </c>
      <c r="D522" s="14" t="str">
        <f t="shared" si="7"/>
        <v>OK</v>
      </c>
    </row>
    <row r="523" spans="1:4" x14ac:dyDescent="0.2">
      <c r="A523" s="83">
        <v>462</v>
      </c>
      <c r="D523" s="14" t="str">
        <f t="shared" si="7"/>
        <v>OK</v>
      </c>
    </row>
    <row r="524" spans="1:4" x14ac:dyDescent="0.2">
      <c r="A524" s="83">
        <v>463</v>
      </c>
      <c r="D524" s="14" t="str">
        <f t="shared" si="7"/>
        <v>OK</v>
      </c>
    </row>
    <row r="525" spans="1:4" x14ac:dyDescent="0.2">
      <c r="A525" s="83">
        <v>464</v>
      </c>
      <c r="D525" s="14" t="str">
        <f t="shared" si="7"/>
        <v>OK</v>
      </c>
    </row>
    <row r="526" spans="1:4" x14ac:dyDescent="0.2">
      <c r="A526" s="83">
        <v>465</v>
      </c>
      <c r="D526" s="14" t="str">
        <f t="shared" si="7"/>
        <v>OK</v>
      </c>
    </row>
    <row r="527" spans="1:4" x14ac:dyDescent="0.2">
      <c r="A527" s="83">
        <v>466</v>
      </c>
      <c r="D527" s="14" t="str">
        <f t="shared" si="7"/>
        <v>OK</v>
      </c>
    </row>
    <row r="528" spans="1:4" x14ac:dyDescent="0.2">
      <c r="A528" s="83">
        <v>467</v>
      </c>
      <c r="D528" s="14" t="str">
        <f t="shared" si="7"/>
        <v>OK</v>
      </c>
    </row>
    <row r="529" spans="1:4" x14ac:dyDescent="0.2">
      <c r="A529" s="83">
        <v>468</v>
      </c>
      <c r="D529" s="14" t="str">
        <f t="shared" si="7"/>
        <v>OK</v>
      </c>
    </row>
    <row r="530" spans="1:4" x14ac:dyDescent="0.2">
      <c r="A530" s="83">
        <v>469</v>
      </c>
      <c r="D530" s="14" t="str">
        <f t="shared" si="7"/>
        <v>OK</v>
      </c>
    </row>
    <row r="531" spans="1:4" x14ac:dyDescent="0.2">
      <c r="A531" s="83">
        <v>470</v>
      </c>
      <c r="D531" s="14" t="str">
        <f t="shared" si="7"/>
        <v>OK</v>
      </c>
    </row>
    <row r="532" spans="1:4" x14ac:dyDescent="0.2">
      <c r="A532" s="83">
        <v>471</v>
      </c>
      <c r="D532" s="14" t="str">
        <f t="shared" si="7"/>
        <v>OK</v>
      </c>
    </row>
    <row r="533" spans="1:4" x14ac:dyDescent="0.2">
      <c r="A533" s="83">
        <v>472</v>
      </c>
      <c r="D533" s="14" t="str">
        <f t="shared" si="7"/>
        <v>OK</v>
      </c>
    </row>
    <row r="534" spans="1:4" x14ac:dyDescent="0.2">
      <c r="A534" s="83">
        <v>473</v>
      </c>
      <c r="D534" s="14" t="str">
        <f t="shared" si="7"/>
        <v>OK</v>
      </c>
    </row>
    <row r="535" spans="1:4" x14ac:dyDescent="0.2">
      <c r="A535" s="83">
        <v>474</v>
      </c>
      <c r="D535" s="14" t="str">
        <f t="shared" si="7"/>
        <v>OK</v>
      </c>
    </row>
    <row r="536" spans="1:4" x14ac:dyDescent="0.2">
      <c r="A536" s="83">
        <v>475</v>
      </c>
      <c r="D536" s="14" t="str">
        <f t="shared" si="7"/>
        <v>OK</v>
      </c>
    </row>
    <row r="537" spans="1:4" x14ac:dyDescent="0.2">
      <c r="A537" s="83">
        <v>476</v>
      </c>
      <c r="D537" s="14" t="str">
        <f t="shared" si="7"/>
        <v>OK</v>
      </c>
    </row>
    <row r="538" spans="1:4" x14ac:dyDescent="0.2">
      <c r="A538" s="83">
        <v>477</v>
      </c>
      <c r="D538" s="14" t="str">
        <f t="shared" si="7"/>
        <v>OK</v>
      </c>
    </row>
    <row r="539" spans="1:4" x14ac:dyDescent="0.2">
      <c r="A539" s="83">
        <v>478</v>
      </c>
      <c r="D539" s="14" t="str">
        <f t="shared" si="7"/>
        <v>OK</v>
      </c>
    </row>
    <row r="540" spans="1:4" x14ac:dyDescent="0.2">
      <c r="A540" s="83">
        <v>479</v>
      </c>
      <c r="D540" s="14" t="str">
        <f t="shared" si="7"/>
        <v>OK</v>
      </c>
    </row>
    <row r="541" spans="1:4" x14ac:dyDescent="0.2">
      <c r="A541" s="83">
        <v>480</v>
      </c>
      <c r="D541" s="14" t="str">
        <f t="shared" si="7"/>
        <v>OK</v>
      </c>
    </row>
    <row r="542" spans="1:4" x14ac:dyDescent="0.2">
      <c r="A542" s="83">
        <v>481</v>
      </c>
      <c r="D542" s="14" t="str">
        <f t="shared" si="7"/>
        <v>OK</v>
      </c>
    </row>
    <row r="543" spans="1:4" x14ac:dyDescent="0.2">
      <c r="A543" s="83">
        <v>482</v>
      </c>
      <c r="D543" s="14" t="str">
        <f t="shared" si="7"/>
        <v>OK</v>
      </c>
    </row>
    <row r="544" spans="1:4" x14ac:dyDescent="0.2">
      <c r="A544" s="83">
        <v>483</v>
      </c>
      <c r="D544" s="14" t="str">
        <f t="shared" si="7"/>
        <v>OK</v>
      </c>
    </row>
    <row r="545" spans="1:4" x14ac:dyDescent="0.2">
      <c r="A545" s="83">
        <v>484</v>
      </c>
      <c r="D545" s="14" t="str">
        <f t="shared" si="7"/>
        <v>OK</v>
      </c>
    </row>
    <row r="546" spans="1:4" x14ac:dyDescent="0.2">
      <c r="A546" s="83">
        <v>485</v>
      </c>
      <c r="D546" s="14" t="str">
        <f t="shared" si="7"/>
        <v>OK</v>
      </c>
    </row>
    <row r="547" spans="1:4" x14ac:dyDescent="0.2">
      <c r="A547" s="83">
        <v>486</v>
      </c>
      <c r="D547" s="14" t="str">
        <f t="shared" si="7"/>
        <v>OK</v>
      </c>
    </row>
    <row r="548" spans="1:4" x14ac:dyDescent="0.2">
      <c r="A548" s="83">
        <v>487</v>
      </c>
      <c r="D548" s="14" t="str">
        <f t="shared" si="7"/>
        <v>OK</v>
      </c>
    </row>
    <row r="549" spans="1:4" x14ac:dyDescent="0.2">
      <c r="A549" s="83">
        <v>488</v>
      </c>
      <c r="D549" s="14" t="str">
        <f t="shared" si="7"/>
        <v>OK</v>
      </c>
    </row>
    <row r="550" spans="1:4" x14ac:dyDescent="0.2">
      <c r="A550" s="83">
        <v>489</v>
      </c>
      <c r="D550" s="14" t="str">
        <f t="shared" si="7"/>
        <v>OK</v>
      </c>
    </row>
    <row r="551" spans="1:4" x14ac:dyDescent="0.2">
      <c r="A551" s="83">
        <v>490</v>
      </c>
      <c r="D551" s="14" t="str">
        <f t="shared" si="7"/>
        <v>OK</v>
      </c>
    </row>
    <row r="552" spans="1:4" x14ac:dyDescent="0.2">
      <c r="A552" s="83">
        <v>491</v>
      </c>
      <c r="D552" s="14" t="str">
        <f t="shared" si="7"/>
        <v>OK</v>
      </c>
    </row>
    <row r="553" spans="1:4" x14ac:dyDescent="0.2">
      <c r="A553" s="83">
        <v>492</v>
      </c>
      <c r="D553" s="14" t="str">
        <f t="shared" si="7"/>
        <v>OK</v>
      </c>
    </row>
    <row r="554" spans="1:4" x14ac:dyDescent="0.2">
      <c r="A554" s="83">
        <v>493</v>
      </c>
      <c r="D554" s="14" t="str">
        <f t="shared" si="7"/>
        <v>OK</v>
      </c>
    </row>
    <row r="555" spans="1:4" x14ac:dyDescent="0.2">
      <c r="A555" s="83">
        <v>494</v>
      </c>
      <c r="D555" s="14" t="str">
        <f t="shared" si="7"/>
        <v>OK</v>
      </c>
    </row>
    <row r="556" spans="1:4" x14ac:dyDescent="0.2">
      <c r="A556" s="83">
        <v>495</v>
      </c>
      <c r="D556" s="14" t="str">
        <f t="shared" si="7"/>
        <v>OK</v>
      </c>
    </row>
    <row r="557" spans="1:4" x14ac:dyDescent="0.2">
      <c r="A557" s="83">
        <v>496</v>
      </c>
      <c r="D557" s="14" t="str">
        <f t="shared" si="7"/>
        <v>OK</v>
      </c>
    </row>
    <row r="558" spans="1:4" x14ac:dyDescent="0.2">
      <c r="A558" s="83">
        <v>497</v>
      </c>
      <c r="D558" s="14" t="str">
        <f t="shared" si="7"/>
        <v>OK</v>
      </c>
    </row>
    <row r="559" spans="1:4" x14ac:dyDescent="0.2">
      <c r="A559" s="83">
        <v>498</v>
      </c>
      <c r="D559" s="14" t="str">
        <f t="shared" si="7"/>
        <v>OK</v>
      </c>
    </row>
    <row r="560" spans="1:4" x14ac:dyDescent="0.2">
      <c r="A560" s="83">
        <v>499</v>
      </c>
      <c r="D560" s="14" t="str">
        <f t="shared" si="7"/>
        <v>OK</v>
      </c>
    </row>
    <row r="561" spans="1:4" x14ac:dyDescent="0.2">
      <c r="A561" s="83">
        <v>500</v>
      </c>
      <c r="D561" s="14" t="str">
        <f t="shared" si="7"/>
        <v>OK</v>
      </c>
    </row>
    <row r="562" spans="1:4" x14ac:dyDescent="0.2">
      <c r="A562" s="83">
        <v>501</v>
      </c>
      <c r="D562" s="14" t="str">
        <f t="shared" si="7"/>
        <v>OK</v>
      </c>
    </row>
    <row r="563" spans="1:4" x14ac:dyDescent="0.2">
      <c r="A563" s="83">
        <v>502</v>
      </c>
      <c r="D563" s="14" t="str">
        <f t="shared" si="7"/>
        <v>OK</v>
      </c>
    </row>
    <row r="564" spans="1:4" x14ac:dyDescent="0.2">
      <c r="A564" s="83">
        <v>503</v>
      </c>
      <c r="D564" s="14" t="str">
        <f t="shared" si="7"/>
        <v>OK</v>
      </c>
    </row>
    <row r="565" spans="1:4" x14ac:dyDescent="0.2">
      <c r="A565" s="83">
        <v>504</v>
      </c>
      <c r="D565" s="14" t="str">
        <f t="shared" si="7"/>
        <v>OK</v>
      </c>
    </row>
    <row r="566" spans="1:4" x14ac:dyDescent="0.2">
      <c r="A566" s="83">
        <v>505</v>
      </c>
      <c r="D566" s="14" t="str">
        <f t="shared" si="7"/>
        <v>OK</v>
      </c>
    </row>
    <row r="567" spans="1:4" x14ac:dyDescent="0.2">
      <c r="A567" s="83">
        <v>506</v>
      </c>
      <c r="D567" s="14" t="str">
        <f t="shared" si="7"/>
        <v>OK</v>
      </c>
    </row>
    <row r="568" spans="1:4" x14ac:dyDescent="0.2">
      <c r="A568" s="83">
        <v>507</v>
      </c>
      <c r="D568" s="14" t="str">
        <f t="shared" si="7"/>
        <v>OK</v>
      </c>
    </row>
    <row r="569" spans="1:4" x14ac:dyDescent="0.2">
      <c r="A569" s="83">
        <v>508</v>
      </c>
      <c r="D569" s="14" t="str">
        <f t="shared" si="7"/>
        <v>OK</v>
      </c>
    </row>
    <row r="570" spans="1:4" x14ac:dyDescent="0.2">
      <c r="A570" s="83">
        <v>509</v>
      </c>
      <c r="D570" s="14" t="str">
        <f t="shared" si="7"/>
        <v>OK</v>
      </c>
    </row>
    <row r="571" spans="1:4" x14ac:dyDescent="0.2">
      <c r="A571" s="83">
        <v>510</v>
      </c>
      <c r="D571" s="14" t="str">
        <f t="shared" si="7"/>
        <v>OK</v>
      </c>
    </row>
    <row r="572" spans="1:4" x14ac:dyDescent="0.2">
      <c r="A572" s="83">
        <v>511</v>
      </c>
      <c r="D572" s="14" t="str">
        <f t="shared" si="7"/>
        <v>OK</v>
      </c>
    </row>
    <row r="573" spans="1:4" x14ac:dyDescent="0.2">
      <c r="A573" s="83">
        <v>512</v>
      </c>
      <c r="D573" s="14" t="str">
        <f t="shared" si="7"/>
        <v>OK</v>
      </c>
    </row>
    <row r="574" spans="1:4" x14ac:dyDescent="0.2">
      <c r="A574" s="83">
        <v>513</v>
      </c>
      <c r="D574" s="14" t="str">
        <f t="shared" si="7"/>
        <v>OK</v>
      </c>
    </row>
    <row r="575" spans="1:4" x14ac:dyDescent="0.2">
      <c r="A575" s="83">
        <v>514</v>
      </c>
      <c r="D575" s="14" t="str">
        <f t="shared" ref="D575:D638" si="8">IF(ISBLANK(B575),"OK",IF(A575-B575=0,"OK","Error?"))</f>
        <v>OK</v>
      </c>
    </row>
    <row r="576" spans="1:4" x14ac:dyDescent="0.2">
      <c r="A576" s="83">
        <v>515</v>
      </c>
      <c r="D576" s="14" t="str">
        <f t="shared" si="8"/>
        <v>OK</v>
      </c>
    </row>
    <row r="577" spans="1:4" x14ac:dyDescent="0.2">
      <c r="A577" s="83">
        <v>516</v>
      </c>
      <c r="D577" s="14" t="str">
        <f t="shared" si="8"/>
        <v>OK</v>
      </c>
    </row>
    <row r="578" spans="1:4" x14ac:dyDescent="0.2">
      <c r="A578" s="83">
        <v>517</v>
      </c>
      <c r="D578" s="14" t="str">
        <f t="shared" si="8"/>
        <v>OK</v>
      </c>
    </row>
    <row r="579" spans="1:4" x14ac:dyDescent="0.2">
      <c r="A579" s="83">
        <v>518</v>
      </c>
      <c r="D579" s="14" t="str">
        <f t="shared" si="8"/>
        <v>OK</v>
      </c>
    </row>
    <row r="580" spans="1:4" x14ac:dyDescent="0.2">
      <c r="A580" s="83">
        <v>519</v>
      </c>
      <c r="D580" s="14" t="str">
        <f t="shared" si="8"/>
        <v>OK</v>
      </c>
    </row>
    <row r="581" spans="1:4" x14ac:dyDescent="0.2">
      <c r="A581" s="83">
        <v>520</v>
      </c>
      <c r="D581" s="14" t="str">
        <f t="shared" si="8"/>
        <v>OK</v>
      </c>
    </row>
    <row r="582" spans="1:4" x14ac:dyDescent="0.2">
      <c r="A582" s="83">
        <v>521</v>
      </c>
      <c r="D582" s="14" t="str">
        <f t="shared" si="8"/>
        <v>OK</v>
      </c>
    </row>
    <row r="583" spans="1:4" x14ac:dyDescent="0.2">
      <c r="A583" s="83">
        <v>522</v>
      </c>
      <c r="D583" s="14" t="str">
        <f t="shared" si="8"/>
        <v>OK</v>
      </c>
    </row>
    <row r="584" spans="1:4" x14ac:dyDescent="0.2">
      <c r="A584" s="83">
        <v>523</v>
      </c>
      <c r="D584" s="14" t="str">
        <f t="shared" si="8"/>
        <v>OK</v>
      </c>
    </row>
    <row r="585" spans="1:4" x14ac:dyDescent="0.2">
      <c r="A585" s="83">
        <v>524</v>
      </c>
      <c r="D585" s="14" t="str">
        <f t="shared" si="8"/>
        <v>OK</v>
      </c>
    </row>
    <row r="586" spans="1:4" x14ac:dyDescent="0.2">
      <c r="A586" s="83">
        <v>525</v>
      </c>
      <c r="D586" s="14" t="str">
        <f t="shared" si="8"/>
        <v>OK</v>
      </c>
    </row>
    <row r="587" spans="1:4" x14ac:dyDescent="0.2">
      <c r="A587" s="83">
        <v>526</v>
      </c>
      <c r="D587" s="14" t="str">
        <f t="shared" si="8"/>
        <v>OK</v>
      </c>
    </row>
    <row r="588" spans="1:4" x14ac:dyDescent="0.2">
      <c r="A588" s="83">
        <v>527</v>
      </c>
      <c r="D588" s="14" t="str">
        <f t="shared" si="8"/>
        <v>OK</v>
      </c>
    </row>
    <row r="589" spans="1:4" x14ac:dyDescent="0.2">
      <c r="A589" s="83">
        <v>528</v>
      </c>
      <c r="D589" s="14" t="str">
        <f t="shared" si="8"/>
        <v>OK</v>
      </c>
    </row>
    <row r="590" spans="1:4" x14ac:dyDescent="0.2">
      <c r="A590" s="83">
        <v>529</v>
      </c>
      <c r="D590" s="14" t="str">
        <f t="shared" si="8"/>
        <v>OK</v>
      </c>
    </row>
    <row r="591" spans="1:4" x14ac:dyDescent="0.2">
      <c r="A591" s="83">
        <v>530</v>
      </c>
      <c r="D591" s="14" t="str">
        <f t="shared" si="8"/>
        <v>OK</v>
      </c>
    </row>
    <row r="592" spans="1:4" x14ac:dyDescent="0.2">
      <c r="A592" s="83">
        <v>531</v>
      </c>
      <c r="D592" s="14" t="str">
        <f t="shared" si="8"/>
        <v>OK</v>
      </c>
    </row>
    <row r="593" spans="1:4" x14ac:dyDescent="0.2">
      <c r="A593" s="83">
        <v>532</v>
      </c>
      <c r="D593" s="14" t="str">
        <f t="shared" si="8"/>
        <v>OK</v>
      </c>
    </row>
    <row r="594" spans="1:4" x14ac:dyDescent="0.2">
      <c r="A594" s="83">
        <v>533</v>
      </c>
      <c r="D594" s="14" t="str">
        <f t="shared" si="8"/>
        <v>OK</v>
      </c>
    </row>
    <row r="595" spans="1:4" x14ac:dyDescent="0.2">
      <c r="A595" s="83">
        <v>534</v>
      </c>
      <c r="D595" s="14" t="str">
        <f t="shared" si="8"/>
        <v>OK</v>
      </c>
    </row>
    <row r="596" spans="1:4" x14ac:dyDescent="0.2">
      <c r="A596" s="83">
        <v>535</v>
      </c>
      <c r="D596" s="14" t="str">
        <f t="shared" si="8"/>
        <v>OK</v>
      </c>
    </row>
    <row r="597" spans="1:4" x14ac:dyDescent="0.2">
      <c r="A597" s="83">
        <v>536</v>
      </c>
      <c r="D597" s="14" t="str">
        <f t="shared" si="8"/>
        <v>OK</v>
      </c>
    </row>
    <row r="598" spans="1:4" x14ac:dyDescent="0.2">
      <c r="A598" s="83">
        <v>537</v>
      </c>
      <c r="D598" s="14" t="str">
        <f t="shared" si="8"/>
        <v>OK</v>
      </c>
    </row>
    <row r="599" spans="1:4" x14ac:dyDescent="0.2">
      <c r="A599" s="83">
        <v>538</v>
      </c>
      <c r="D599" s="14" t="str">
        <f t="shared" si="8"/>
        <v>OK</v>
      </c>
    </row>
    <row r="600" spans="1:4" x14ac:dyDescent="0.2">
      <c r="A600" s="83">
        <v>539</v>
      </c>
      <c r="D600" s="14" t="str">
        <f t="shared" si="8"/>
        <v>OK</v>
      </c>
    </row>
    <row r="601" spans="1:4" x14ac:dyDescent="0.2">
      <c r="A601" s="83">
        <v>540</v>
      </c>
      <c r="D601" s="14" t="str">
        <f t="shared" si="8"/>
        <v>OK</v>
      </c>
    </row>
    <row r="602" spans="1:4" x14ac:dyDescent="0.2">
      <c r="A602" s="83">
        <v>541</v>
      </c>
      <c r="D602" s="14" t="str">
        <f t="shared" si="8"/>
        <v>OK</v>
      </c>
    </row>
    <row r="603" spans="1:4" x14ac:dyDescent="0.2">
      <c r="A603" s="83">
        <v>542</v>
      </c>
      <c r="D603" s="14" t="str">
        <f t="shared" si="8"/>
        <v>OK</v>
      </c>
    </row>
    <row r="604" spans="1:4" x14ac:dyDescent="0.2">
      <c r="A604" s="83">
        <v>543</v>
      </c>
      <c r="D604" s="14" t="str">
        <f t="shared" si="8"/>
        <v>OK</v>
      </c>
    </row>
    <row r="605" spans="1:4" x14ac:dyDescent="0.2">
      <c r="A605" s="83">
        <v>544</v>
      </c>
      <c r="D605" s="14" t="str">
        <f t="shared" si="8"/>
        <v>OK</v>
      </c>
    </row>
    <row r="606" spans="1:4" x14ac:dyDescent="0.2">
      <c r="A606" s="83">
        <v>545</v>
      </c>
      <c r="D606" s="14" t="str">
        <f t="shared" si="8"/>
        <v>OK</v>
      </c>
    </row>
    <row r="607" spans="1:4" x14ac:dyDescent="0.2">
      <c r="A607" s="83">
        <v>546</v>
      </c>
      <c r="D607" s="14" t="str">
        <f t="shared" si="8"/>
        <v>OK</v>
      </c>
    </row>
    <row r="608" spans="1:4" x14ac:dyDescent="0.2">
      <c r="A608" s="83">
        <v>547</v>
      </c>
      <c r="D608" s="14" t="str">
        <f t="shared" si="8"/>
        <v>OK</v>
      </c>
    </row>
    <row r="609" spans="1:4" x14ac:dyDescent="0.2">
      <c r="A609" s="83">
        <v>548</v>
      </c>
      <c r="D609" s="14" t="str">
        <f t="shared" si="8"/>
        <v>OK</v>
      </c>
    </row>
    <row r="610" spans="1:4" x14ac:dyDescent="0.2">
      <c r="A610" s="83">
        <v>549</v>
      </c>
      <c r="D610" s="14" t="str">
        <f t="shared" si="8"/>
        <v>OK</v>
      </c>
    </row>
    <row r="611" spans="1:4" x14ac:dyDescent="0.2">
      <c r="A611" s="83">
        <v>550</v>
      </c>
      <c r="D611" s="14" t="str">
        <f t="shared" si="8"/>
        <v>OK</v>
      </c>
    </row>
    <row r="612" spans="1:4" x14ac:dyDescent="0.2">
      <c r="A612" s="83">
        <v>551</v>
      </c>
      <c r="D612" s="14" t="str">
        <f t="shared" si="8"/>
        <v>OK</v>
      </c>
    </row>
    <row r="613" spans="1:4" x14ac:dyDescent="0.2">
      <c r="A613" s="83">
        <v>552</v>
      </c>
      <c r="D613" s="14" t="str">
        <f t="shared" si="8"/>
        <v>OK</v>
      </c>
    </row>
    <row r="614" spans="1:4" x14ac:dyDescent="0.2">
      <c r="A614" s="83">
        <v>553</v>
      </c>
      <c r="D614" s="14" t="str">
        <f t="shared" si="8"/>
        <v>OK</v>
      </c>
    </row>
    <row r="615" spans="1:4" x14ac:dyDescent="0.2">
      <c r="A615" s="83">
        <v>554</v>
      </c>
      <c r="D615" s="14" t="str">
        <f t="shared" si="8"/>
        <v>OK</v>
      </c>
    </row>
    <row r="616" spans="1:4" x14ac:dyDescent="0.2">
      <c r="A616" s="83">
        <v>555</v>
      </c>
      <c r="D616" s="14" t="str">
        <f t="shared" si="8"/>
        <v>OK</v>
      </c>
    </row>
    <row r="617" spans="1:4" x14ac:dyDescent="0.2">
      <c r="A617" s="83">
        <v>556</v>
      </c>
      <c r="D617" s="14" t="str">
        <f t="shared" si="8"/>
        <v>OK</v>
      </c>
    </row>
    <row r="618" spans="1:4" x14ac:dyDescent="0.2">
      <c r="A618" s="55">
        <v>557</v>
      </c>
      <c r="B618" s="1233">
        <f>'Acct Summary 7-8'!H33</f>
        <v>0</v>
      </c>
      <c r="D618" s="14" t="str">
        <f t="shared" si="8"/>
        <v>Error?</v>
      </c>
    </row>
    <row r="619" spans="1:4" x14ac:dyDescent="0.2">
      <c r="A619" s="55">
        <v>558</v>
      </c>
      <c r="B619" s="1233">
        <f>'Acct Summary 7-8'!H34</f>
        <v>0</v>
      </c>
      <c r="D619" s="14" t="str">
        <f t="shared" si="8"/>
        <v>Error?</v>
      </c>
    </row>
    <row r="620" spans="1:4" x14ac:dyDescent="0.2">
      <c r="A620" s="55">
        <v>559</v>
      </c>
      <c r="B620" s="1233">
        <f>'Acct Summary 7-8'!H35</f>
        <v>0</v>
      </c>
      <c r="D620" s="14" t="str">
        <f t="shared" si="8"/>
        <v>Error?</v>
      </c>
    </row>
    <row r="621" spans="1:4" x14ac:dyDescent="0.2">
      <c r="A621" s="83">
        <v>560</v>
      </c>
      <c r="D621" s="14" t="str">
        <f t="shared" si="8"/>
        <v>OK</v>
      </c>
    </row>
    <row r="622" spans="1:4" x14ac:dyDescent="0.2">
      <c r="A622" s="83">
        <v>561</v>
      </c>
      <c r="D622" s="14" t="str">
        <f t="shared" si="8"/>
        <v>OK</v>
      </c>
    </row>
    <row r="623" spans="1:4" x14ac:dyDescent="0.2">
      <c r="A623" s="83">
        <v>562</v>
      </c>
      <c r="D623" s="14" t="str">
        <f t="shared" si="8"/>
        <v>OK</v>
      </c>
    </row>
    <row r="624" spans="1:4" x14ac:dyDescent="0.2">
      <c r="A624" s="83">
        <v>563</v>
      </c>
      <c r="D624" s="14" t="str">
        <f t="shared" si="8"/>
        <v>OK</v>
      </c>
    </row>
    <row r="625" spans="1:4" x14ac:dyDescent="0.2">
      <c r="A625" s="83">
        <v>564</v>
      </c>
      <c r="D625" s="14" t="str">
        <f t="shared" si="8"/>
        <v>OK</v>
      </c>
    </row>
    <row r="626" spans="1:4" x14ac:dyDescent="0.2">
      <c r="A626" s="83">
        <v>565</v>
      </c>
      <c r="D626" s="14" t="str">
        <f t="shared" si="8"/>
        <v>OK</v>
      </c>
    </row>
    <row r="627" spans="1:4" x14ac:dyDescent="0.2">
      <c r="A627" s="83">
        <v>566</v>
      </c>
      <c r="D627" s="14" t="str">
        <f t="shared" si="8"/>
        <v>OK</v>
      </c>
    </row>
    <row r="628" spans="1:4" x14ac:dyDescent="0.2">
      <c r="A628" s="83">
        <v>567</v>
      </c>
      <c r="D628" s="14" t="str">
        <f t="shared" si="8"/>
        <v>OK</v>
      </c>
    </row>
    <row r="629" spans="1:4" x14ac:dyDescent="0.2">
      <c r="A629" s="83">
        <v>568</v>
      </c>
      <c r="D629" s="14" t="str">
        <f t="shared" si="8"/>
        <v>OK</v>
      </c>
    </row>
    <row r="630" spans="1:4" x14ac:dyDescent="0.2">
      <c r="A630" s="83">
        <v>569</v>
      </c>
      <c r="D630" s="14" t="str">
        <f t="shared" si="8"/>
        <v>OK</v>
      </c>
    </row>
    <row r="631" spans="1:4" x14ac:dyDescent="0.2">
      <c r="A631" s="83">
        <v>570</v>
      </c>
      <c r="D631" s="14" t="str">
        <f t="shared" si="8"/>
        <v>OK</v>
      </c>
    </row>
    <row r="632" spans="1:4" x14ac:dyDescent="0.2">
      <c r="A632" s="83">
        <v>571</v>
      </c>
      <c r="D632" s="14" t="str">
        <f t="shared" si="8"/>
        <v>OK</v>
      </c>
    </row>
    <row r="633" spans="1:4" x14ac:dyDescent="0.2">
      <c r="A633" s="83">
        <v>572</v>
      </c>
      <c r="D633" s="14" t="str">
        <f t="shared" si="8"/>
        <v>OK</v>
      </c>
    </row>
    <row r="634" spans="1:4" x14ac:dyDescent="0.2">
      <c r="A634" s="83">
        <v>573</v>
      </c>
      <c r="D634" s="14" t="str">
        <f t="shared" si="8"/>
        <v>OK</v>
      </c>
    </row>
    <row r="635" spans="1:4" x14ac:dyDescent="0.2">
      <c r="A635" s="83">
        <v>574</v>
      </c>
      <c r="D635" s="14" t="str">
        <f t="shared" si="8"/>
        <v>OK</v>
      </c>
    </row>
    <row r="636" spans="1:4" x14ac:dyDescent="0.2">
      <c r="A636" s="83">
        <v>575</v>
      </c>
      <c r="D636" s="14" t="str">
        <f t="shared" si="8"/>
        <v>OK</v>
      </c>
    </row>
    <row r="637" spans="1:4" x14ac:dyDescent="0.2">
      <c r="A637" s="83">
        <v>576</v>
      </c>
      <c r="D637" s="14" t="str">
        <f t="shared" si="8"/>
        <v>OK</v>
      </c>
    </row>
    <row r="638" spans="1:4" x14ac:dyDescent="0.2">
      <c r="A638" s="83">
        <v>577</v>
      </c>
      <c r="D638" s="14" t="str">
        <f t="shared" si="8"/>
        <v>OK</v>
      </c>
    </row>
    <row r="639" spans="1:4" x14ac:dyDescent="0.2">
      <c r="A639" s="83">
        <v>578</v>
      </c>
      <c r="D639" s="14" t="str">
        <f t="shared" ref="D639:D702" si="9">IF(ISBLANK(B639),"OK",IF(A639-B639=0,"OK","Error?"))</f>
        <v>OK</v>
      </c>
    </row>
    <row r="640" spans="1:4" x14ac:dyDescent="0.2">
      <c r="A640" s="83">
        <v>579</v>
      </c>
      <c r="D640" s="14" t="str">
        <f t="shared" si="9"/>
        <v>OK</v>
      </c>
    </row>
    <row r="641" spans="1:4" x14ac:dyDescent="0.2">
      <c r="A641" s="83">
        <v>580</v>
      </c>
      <c r="D641" s="14" t="str">
        <f t="shared" si="9"/>
        <v>OK</v>
      </c>
    </row>
    <row r="642" spans="1:4" x14ac:dyDescent="0.2">
      <c r="A642" s="83">
        <v>581</v>
      </c>
      <c r="D642" s="14" t="str">
        <f t="shared" si="9"/>
        <v>OK</v>
      </c>
    </row>
    <row r="643" spans="1:4" x14ac:dyDescent="0.2">
      <c r="A643" s="83">
        <v>582</v>
      </c>
      <c r="D643" s="14" t="str">
        <f t="shared" si="9"/>
        <v>OK</v>
      </c>
    </row>
    <row r="644" spans="1:4" x14ac:dyDescent="0.2">
      <c r="A644" s="83">
        <v>583</v>
      </c>
      <c r="D644" s="14" t="str">
        <f t="shared" si="9"/>
        <v>OK</v>
      </c>
    </row>
    <row r="645" spans="1:4" x14ac:dyDescent="0.2">
      <c r="A645" s="83">
        <v>584</v>
      </c>
      <c r="D645" s="14" t="str">
        <f t="shared" si="9"/>
        <v>OK</v>
      </c>
    </row>
    <row r="646" spans="1:4" x14ac:dyDescent="0.2">
      <c r="A646" s="83">
        <v>585</v>
      </c>
      <c r="D646" s="14" t="str">
        <f t="shared" si="9"/>
        <v>OK</v>
      </c>
    </row>
    <row r="647" spans="1:4" x14ac:dyDescent="0.2">
      <c r="A647" s="83">
        <v>586</v>
      </c>
      <c r="D647" s="14" t="str">
        <f t="shared" si="9"/>
        <v>OK</v>
      </c>
    </row>
    <row r="648" spans="1:4" x14ac:dyDescent="0.2">
      <c r="A648" s="83">
        <v>587</v>
      </c>
      <c r="D648" s="14" t="str">
        <f t="shared" si="9"/>
        <v>OK</v>
      </c>
    </row>
    <row r="649" spans="1:4" x14ac:dyDescent="0.2">
      <c r="A649" s="83">
        <v>588</v>
      </c>
      <c r="D649" s="14" t="str">
        <f t="shared" si="9"/>
        <v>OK</v>
      </c>
    </row>
    <row r="650" spans="1:4" x14ac:dyDescent="0.2">
      <c r="A650" s="83">
        <v>589</v>
      </c>
      <c r="D650" s="14" t="str">
        <f t="shared" si="9"/>
        <v>OK</v>
      </c>
    </row>
    <row r="651" spans="1:4" x14ac:dyDescent="0.2">
      <c r="A651" s="55">
        <v>590</v>
      </c>
      <c r="B651" s="1233">
        <f>'Acct Summary 7-8'!I33</f>
        <v>0</v>
      </c>
      <c r="D651" s="14" t="str">
        <f t="shared" si="9"/>
        <v>Error?</v>
      </c>
    </row>
    <row r="652" spans="1:4" x14ac:dyDescent="0.2">
      <c r="A652" s="55">
        <v>591</v>
      </c>
      <c r="B652" s="1233">
        <f>'Acct Summary 7-8'!I34</f>
        <v>0</v>
      </c>
      <c r="D652" s="14" t="str">
        <f t="shared" si="9"/>
        <v>Error?</v>
      </c>
    </row>
    <row r="653" spans="1:4" x14ac:dyDescent="0.2">
      <c r="A653" s="55">
        <v>592</v>
      </c>
      <c r="B653" s="1233">
        <f>'Acct Summary 7-8'!I35</f>
        <v>0</v>
      </c>
      <c r="D653" s="14" t="str">
        <f t="shared" si="9"/>
        <v>Error?</v>
      </c>
    </row>
    <row r="654" spans="1:4" x14ac:dyDescent="0.2">
      <c r="A654" s="83">
        <v>593</v>
      </c>
      <c r="D654" s="14" t="str">
        <f t="shared" si="9"/>
        <v>OK</v>
      </c>
    </row>
    <row r="655" spans="1:4" x14ac:dyDescent="0.2">
      <c r="A655" s="83">
        <v>594</v>
      </c>
      <c r="D655" s="14" t="str">
        <f t="shared" si="9"/>
        <v>OK</v>
      </c>
    </row>
    <row r="656" spans="1:4" x14ac:dyDescent="0.2">
      <c r="A656" s="83">
        <v>595</v>
      </c>
      <c r="D656" s="14" t="str">
        <f t="shared" si="9"/>
        <v>OK</v>
      </c>
    </row>
    <row r="657" spans="1:4" x14ac:dyDescent="0.2">
      <c r="A657" s="83">
        <v>596</v>
      </c>
      <c r="D657" s="14" t="str">
        <f t="shared" si="9"/>
        <v>OK</v>
      </c>
    </row>
    <row r="658" spans="1:4" x14ac:dyDescent="0.2">
      <c r="A658" s="83">
        <v>597</v>
      </c>
      <c r="D658" s="14" t="str">
        <f t="shared" si="9"/>
        <v>OK</v>
      </c>
    </row>
    <row r="659" spans="1:4" x14ac:dyDescent="0.2">
      <c r="A659" s="83">
        <v>598</v>
      </c>
      <c r="D659" s="14" t="str">
        <f t="shared" si="9"/>
        <v>OK</v>
      </c>
    </row>
    <row r="660" spans="1:4" x14ac:dyDescent="0.2">
      <c r="A660" s="83">
        <v>599</v>
      </c>
      <c r="D660" s="14" t="str">
        <f t="shared" si="9"/>
        <v>OK</v>
      </c>
    </row>
    <row r="661" spans="1:4" x14ac:dyDescent="0.2">
      <c r="A661" s="83">
        <v>600</v>
      </c>
      <c r="D661" s="14" t="str">
        <f t="shared" si="9"/>
        <v>OK</v>
      </c>
    </row>
    <row r="662" spans="1:4" x14ac:dyDescent="0.2">
      <c r="A662" s="83">
        <v>601</v>
      </c>
      <c r="D662" s="14" t="str">
        <f t="shared" si="9"/>
        <v>OK</v>
      </c>
    </row>
    <row r="663" spans="1:4" x14ac:dyDescent="0.2">
      <c r="A663" s="83">
        <v>602</v>
      </c>
      <c r="D663" s="14" t="str">
        <f t="shared" si="9"/>
        <v>OK</v>
      </c>
    </row>
    <row r="664" spans="1:4" x14ac:dyDescent="0.2">
      <c r="A664" s="83">
        <v>603</v>
      </c>
      <c r="D664" s="14" t="str">
        <f t="shared" si="9"/>
        <v>OK</v>
      </c>
    </row>
    <row r="665" spans="1:4" x14ac:dyDescent="0.2">
      <c r="A665" s="83">
        <v>604</v>
      </c>
      <c r="D665" s="14" t="str">
        <f t="shared" si="9"/>
        <v>OK</v>
      </c>
    </row>
    <row r="666" spans="1:4" x14ac:dyDescent="0.2">
      <c r="A666" s="83">
        <v>605</v>
      </c>
      <c r="D666" s="14" t="str">
        <f t="shared" si="9"/>
        <v>OK</v>
      </c>
    </row>
    <row r="667" spans="1:4" x14ac:dyDescent="0.2">
      <c r="A667" s="83">
        <v>606</v>
      </c>
      <c r="D667" s="14" t="str">
        <f t="shared" si="9"/>
        <v>OK</v>
      </c>
    </row>
    <row r="668" spans="1:4" x14ac:dyDescent="0.2">
      <c r="A668" s="83">
        <v>607</v>
      </c>
      <c r="D668" s="14" t="str">
        <f t="shared" si="9"/>
        <v>OK</v>
      </c>
    </row>
    <row r="669" spans="1:4" x14ac:dyDescent="0.2">
      <c r="A669" s="83">
        <v>608</v>
      </c>
      <c r="D669" s="14" t="str">
        <f t="shared" si="9"/>
        <v>OK</v>
      </c>
    </row>
    <row r="670" spans="1:4" x14ac:dyDescent="0.2">
      <c r="A670" s="83">
        <v>609</v>
      </c>
      <c r="D670" s="14" t="str">
        <f t="shared" si="9"/>
        <v>OK</v>
      </c>
    </row>
    <row r="671" spans="1:4" x14ac:dyDescent="0.2">
      <c r="A671" s="83">
        <v>610</v>
      </c>
      <c r="D671" s="14" t="str">
        <f t="shared" si="9"/>
        <v>OK</v>
      </c>
    </row>
    <row r="672" spans="1:4" x14ac:dyDescent="0.2">
      <c r="A672" s="83">
        <v>611</v>
      </c>
      <c r="D672" s="14" t="str">
        <f t="shared" si="9"/>
        <v>OK</v>
      </c>
    </row>
    <row r="673" spans="1:4" x14ac:dyDescent="0.2">
      <c r="A673" s="83">
        <v>612</v>
      </c>
      <c r="D673" s="14" t="str">
        <f t="shared" si="9"/>
        <v>OK</v>
      </c>
    </row>
    <row r="674" spans="1:4" x14ac:dyDescent="0.2">
      <c r="A674" s="83">
        <v>613</v>
      </c>
      <c r="D674" s="14" t="str">
        <f t="shared" si="9"/>
        <v>OK</v>
      </c>
    </row>
    <row r="675" spans="1:4" x14ac:dyDescent="0.2">
      <c r="A675" s="83">
        <v>614</v>
      </c>
      <c r="D675" s="14" t="str">
        <f t="shared" si="9"/>
        <v>OK</v>
      </c>
    </row>
    <row r="676" spans="1:4" x14ac:dyDescent="0.2">
      <c r="A676" s="83">
        <v>615</v>
      </c>
      <c r="D676" s="14" t="str">
        <f t="shared" si="9"/>
        <v>OK</v>
      </c>
    </row>
    <row r="677" spans="1:4" x14ac:dyDescent="0.2">
      <c r="A677" s="83">
        <v>616</v>
      </c>
      <c r="D677" s="14" t="str">
        <f t="shared" si="9"/>
        <v>OK</v>
      </c>
    </row>
    <row r="678" spans="1:4" x14ac:dyDescent="0.2">
      <c r="A678" s="83">
        <v>617</v>
      </c>
      <c r="D678" s="14" t="str">
        <f t="shared" si="9"/>
        <v>OK</v>
      </c>
    </row>
    <row r="679" spans="1:4" x14ac:dyDescent="0.2">
      <c r="A679" s="83">
        <v>618</v>
      </c>
      <c r="D679" s="14" t="str">
        <f t="shared" si="9"/>
        <v>OK</v>
      </c>
    </row>
    <row r="680" spans="1:4" x14ac:dyDescent="0.2">
      <c r="A680" s="83">
        <v>619</v>
      </c>
      <c r="D680" s="14" t="str">
        <f t="shared" si="9"/>
        <v>OK</v>
      </c>
    </row>
    <row r="681" spans="1:4" x14ac:dyDescent="0.2">
      <c r="A681" s="83">
        <v>620</v>
      </c>
      <c r="D681" s="14" t="str">
        <f t="shared" si="9"/>
        <v>OK</v>
      </c>
    </row>
    <row r="682" spans="1:4" x14ac:dyDescent="0.2">
      <c r="A682" s="83">
        <v>621</v>
      </c>
      <c r="D682" s="14" t="str">
        <f t="shared" si="9"/>
        <v>OK</v>
      </c>
    </row>
    <row r="683" spans="1:4" x14ac:dyDescent="0.2">
      <c r="A683" s="83">
        <v>622</v>
      </c>
      <c r="D683" s="14" t="str">
        <f t="shared" si="9"/>
        <v>OK</v>
      </c>
    </row>
    <row r="684" spans="1:4" x14ac:dyDescent="0.2">
      <c r="A684" s="83">
        <v>623</v>
      </c>
      <c r="D684" s="14" t="str">
        <f t="shared" si="9"/>
        <v>OK</v>
      </c>
    </row>
    <row r="685" spans="1:4" x14ac:dyDescent="0.2">
      <c r="A685" s="83">
        <v>624</v>
      </c>
      <c r="D685" s="14" t="str">
        <f t="shared" si="9"/>
        <v>OK</v>
      </c>
    </row>
    <row r="686" spans="1:4" x14ac:dyDescent="0.2">
      <c r="A686" s="83">
        <v>625</v>
      </c>
      <c r="D686" s="14" t="str">
        <f t="shared" si="9"/>
        <v>OK</v>
      </c>
    </row>
    <row r="687" spans="1:4" x14ac:dyDescent="0.2">
      <c r="A687" s="83">
        <v>626</v>
      </c>
      <c r="D687" s="14" t="str">
        <f t="shared" si="9"/>
        <v>OK</v>
      </c>
    </row>
    <row r="688" spans="1:4" x14ac:dyDescent="0.2">
      <c r="A688" s="83">
        <v>627</v>
      </c>
      <c r="D688" s="14" t="str">
        <f t="shared" si="9"/>
        <v>OK</v>
      </c>
    </row>
    <row r="689" spans="1:4" x14ac:dyDescent="0.2">
      <c r="A689" s="83">
        <v>628</v>
      </c>
      <c r="D689" s="14" t="str">
        <f t="shared" si="9"/>
        <v>OK</v>
      </c>
    </row>
    <row r="690" spans="1:4" x14ac:dyDescent="0.2">
      <c r="A690" s="83">
        <v>629</v>
      </c>
      <c r="D690" s="14" t="str">
        <f t="shared" si="9"/>
        <v>OK</v>
      </c>
    </row>
    <row r="691" spans="1:4" x14ac:dyDescent="0.2">
      <c r="A691" s="83">
        <v>630</v>
      </c>
      <c r="D691" s="14" t="str">
        <f t="shared" si="9"/>
        <v>OK</v>
      </c>
    </row>
    <row r="692" spans="1:4" x14ac:dyDescent="0.2">
      <c r="A692" s="83">
        <v>631</v>
      </c>
      <c r="D692" s="14" t="str">
        <f t="shared" si="9"/>
        <v>OK</v>
      </c>
    </row>
    <row r="693" spans="1:4" x14ac:dyDescent="0.2">
      <c r="A693" s="83">
        <v>632</v>
      </c>
      <c r="D693" s="14" t="str">
        <f t="shared" si="9"/>
        <v>OK</v>
      </c>
    </row>
    <row r="694" spans="1:4" x14ac:dyDescent="0.2">
      <c r="A694" s="83">
        <v>633</v>
      </c>
      <c r="D694" s="14" t="str">
        <f t="shared" si="9"/>
        <v>OK</v>
      </c>
    </row>
    <row r="695" spans="1:4" x14ac:dyDescent="0.2">
      <c r="A695" s="83">
        <v>634</v>
      </c>
      <c r="D695" s="14" t="str">
        <f t="shared" si="9"/>
        <v>OK</v>
      </c>
    </row>
    <row r="696" spans="1:4" x14ac:dyDescent="0.2">
      <c r="A696" s="83">
        <v>635</v>
      </c>
      <c r="D696" s="14" t="str">
        <f t="shared" si="9"/>
        <v>OK</v>
      </c>
    </row>
    <row r="697" spans="1:4" x14ac:dyDescent="0.2">
      <c r="A697" s="83">
        <v>636</v>
      </c>
      <c r="D697" s="14" t="str">
        <f t="shared" si="9"/>
        <v>OK</v>
      </c>
    </row>
    <row r="698" spans="1:4" x14ac:dyDescent="0.2">
      <c r="A698" s="83">
        <v>637</v>
      </c>
      <c r="D698" s="14" t="str">
        <f t="shared" si="9"/>
        <v>OK</v>
      </c>
    </row>
    <row r="699" spans="1:4" x14ac:dyDescent="0.2">
      <c r="A699" s="83">
        <v>638</v>
      </c>
      <c r="D699" s="14" t="str">
        <f t="shared" si="9"/>
        <v>OK</v>
      </c>
    </row>
    <row r="700" spans="1:4" x14ac:dyDescent="0.2">
      <c r="A700" s="83">
        <v>639</v>
      </c>
      <c r="D700" s="14" t="str">
        <f t="shared" si="9"/>
        <v>OK</v>
      </c>
    </row>
    <row r="701" spans="1:4" x14ac:dyDescent="0.2">
      <c r="A701" s="83">
        <v>640</v>
      </c>
      <c r="D701" s="14" t="str">
        <f t="shared" si="9"/>
        <v>OK</v>
      </c>
    </row>
    <row r="702" spans="1:4" x14ac:dyDescent="0.2">
      <c r="A702" s="83">
        <v>641</v>
      </c>
      <c r="D702" s="14" t="str">
        <f t="shared" si="9"/>
        <v>OK</v>
      </c>
    </row>
    <row r="703" spans="1:4" x14ac:dyDescent="0.2">
      <c r="A703" s="83">
        <v>642</v>
      </c>
      <c r="D703" s="14" t="str">
        <f t="shared" ref="D703:D766" si="10">IF(ISBLANK(B703),"OK",IF(A703-B703=0,"OK","Error?"))</f>
        <v>OK</v>
      </c>
    </row>
    <row r="704" spans="1:4" x14ac:dyDescent="0.2">
      <c r="A704" s="83">
        <v>643</v>
      </c>
      <c r="D704" s="14" t="str">
        <f t="shared" si="10"/>
        <v>OK</v>
      </c>
    </row>
    <row r="705" spans="1:4" x14ac:dyDescent="0.2">
      <c r="A705" s="55">
        <v>644</v>
      </c>
      <c r="B705" s="1233">
        <f>'Expenditures 15-22'!C5</f>
        <v>4389590</v>
      </c>
      <c r="D705" s="14" t="str">
        <f t="shared" si="10"/>
        <v>Error?</v>
      </c>
    </row>
    <row r="706" spans="1:4" x14ac:dyDescent="0.2">
      <c r="A706" s="55">
        <v>645</v>
      </c>
      <c r="B706" s="1233">
        <f>'Expenditures 15-22'!C16</f>
        <v>159628</v>
      </c>
      <c r="D706" s="14" t="str">
        <f t="shared" si="10"/>
        <v>Error?</v>
      </c>
    </row>
    <row r="707" spans="1:4" x14ac:dyDescent="0.2">
      <c r="A707" s="83">
        <v>646</v>
      </c>
      <c r="D707" s="14" t="str">
        <f t="shared" si="10"/>
        <v>OK</v>
      </c>
    </row>
    <row r="708" spans="1:4" x14ac:dyDescent="0.2">
      <c r="A708" s="83">
        <v>647</v>
      </c>
      <c r="D708" s="14" t="str">
        <f t="shared" si="10"/>
        <v>OK</v>
      </c>
    </row>
    <row r="709" spans="1:4" x14ac:dyDescent="0.2">
      <c r="A709" s="83">
        <v>648</v>
      </c>
      <c r="D709" s="14" t="str">
        <f t="shared" si="10"/>
        <v>OK</v>
      </c>
    </row>
    <row r="710" spans="1:4" x14ac:dyDescent="0.2">
      <c r="A710" s="83">
        <v>649</v>
      </c>
      <c r="D710" s="14" t="str">
        <f t="shared" si="10"/>
        <v>OK</v>
      </c>
    </row>
    <row r="711" spans="1:4" x14ac:dyDescent="0.2">
      <c r="A711" s="83">
        <v>650</v>
      </c>
      <c r="D711" s="14" t="str">
        <f t="shared" si="10"/>
        <v>OK</v>
      </c>
    </row>
    <row r="712" spans="1:4" x14ac:dyDescent="0.2">
      <c r="A712" s="55">
        <v>651</v>
      </c>
      <c r="B712" s="1233">
        <f>'Expenditures 15-22'!C18</f>
        <v>0</v>
      </c>
      <c r="D712" s="14" t="str">
        <f t="shared" si="10"/>
        <v>Error?</v>
      </c>
    </row>
    <row r="713" spans="1:4" x14ac:dyDescent="0.2">
      <c r="A713" s="83">
        <v>652</v>
      </c>
      <c r="D713" s="14" t="str">
        <f t="shared" si="10"/>
        <v>OK</v>
      </c>
    </row>
    <row r="714" spans="1:4" x14ac:dyDescent="0.2">
      <c r="A714" s="83">
        <v>653</v>
      </c>
      <c r="D714" s="14" t="str">
        <f t="shared" si="10"/>
        <v>OK</v>
      </c>
    </row>
    <row r="715" spans="1:4" x14ac:dyDescent="0.2">
      <c r="A715" s="83">
        <v>654</v>
      </c>
      <c r="D715" s="14" t="str">
        <f t="shared" si="10"/>
        <v>OK</v>
      </c>
    </row>
    <row r="716" spans="1:4" x14ac:dyDescent="0.2">
      <c r="A716" s="91">
        <v>655</v>
      </c>
      <c r="B716" s="1233">
        <f>'Expenditures 15-22'!C12</f>
        <v>0</v>
      </c>
      <c r="D716" s="14" t="str">
        <f t="shared" si="10"/>
        <v>Error?</v>
      </c>
    </row>
    <row r="717" spans="1:4" x14ac:dyDescent="0.2">
      <c r="A717" s="55">
        <v>656</v>
      </c>
      <c r="B717" s="1233">
        <f>'Expenditures 15-22'!C13</f>
        <v>0</v>
      </c>
      <c r="D717" s="14" t="str">
        <f t="shared" si="10"/>
        <v>Error?</v>
      </c>
    </row>
    <row r="718" spans="1:4" x14ac:dyDescent="0.2">
      <c r="A718" s="55">
        <v>657</v>
      </c>
      <c r="B718" s="1233">
        <f>'Expenditures 15-22'!C14</f>
        <v>182689</v>
      </c>
      <c r="D718" s="14" t="str">
        <f t="shared" si="10"/>
        <v>Error?</v>
      </c>
    </row>
    <row r="719" spans="1:4" x14ac:dyDescent="0.2">
      <c r="A719" s="55">
        <v>658</v>
      </c>
      <c r="B719" s="1233">
        <f>'Expenditures 15-22'!C15</f>
        <v>42442</v>
      </c>
      <c r="D719" s="14" t="str">
        <f t="shared" si="10"/>
        <v>Error?</v>
      </c>
    </row>
    <row r="720" spans="1:4" x14ac:dyDescent="0.2">
      <c r="A720" s="55">
        <v>659</v>
      </c>
      <c r="B720" s="1233">
        <f>'Expenditures 15-22'!C33</f>
        <v>5978448</v>
      </c>
      <c r="C720" s="14" t="s">
        <v>672</v>
      </c>
      <c r="D720" s="14" t="str">
        <f t="shared" si="10"/>
        <v>Error?</v>
      </c>
    </row>
    <row r="721" spans="1:4" x14ac:dyDescent="0.2">
      <c r="A721" s="55">
        <v>660</v>
      </c>
      <c r="B721" s="1233">
        <f>'Expenditures 15-22'!C36</f>
        <v>119291</v>
      </c>
      <c r="D721" s="14" t="str">
        <f t="shared" si="10"/>
        <v>Error?</v>
      </c>
    </row>
    <row r="722" spans="1:4" x14ac:dyDescent="0.2">
      <c r="A722" s="55">
        <v>661</v>
      </c>
      <c r="B722" s="1233">
        <f>'Expenditures 15-22'!C37</f>
        <v>0</v>
      </c>
      <c r="D722" s="14" t="str">
        <f t="shared" si="10"/>
        <v>Error?</v>
      </c>
    </row>
    <row r="723" spans="1:4" x14ac:dyDescent="0.2">
      <c r="A723" s="55">
        <v>662</v>
      </c>
      <c r="B723" s="1233">
        <f>'Expenditures 15-22'!C38</f>
        <v>56862</v>
      </c>
      <c r="D723" s="14" t="str">
        <f t="shared" si="10"/>
        <v>Error?</v>
      </c>
    </row>
    <row r="724" spans="1:4" x14ac:dyDescent="0.2">
      <c r="A724" s="55">
        <v>663</v>
      </c>
      <c r="B724" s="1233">
        <f>'Expenditures 15-22'!C39</f>
        <v>0</v>
      </c>
      <c r="D724" s="14" t="str">
        <f t="shared" si="10"/>
        <v>Error?</v>
      </c>
    </row>
    <row r="725" spans="1:4" x14ac:dyDescent="0.2">
      <c r="A725" s="55">
        <v>664</v>
      </c>
      <c r="B725" s="1233">
        <f>'Expenditures 15-22'!C40</f>
        <v>274762</v>
      </c>
      <c r="D725" s="14" t="str">
        <f t="shared" si="10"/>
        <v>Error?</v>
      </c>
    </row>
    <row r="726" spans="1:4" x14ac:dyDescent="0.2">
      <c r="A726" s="55">
        <v>665</v>
      </c>
      <c r="B726" s="1233">
        <f>'Expenditures 15-22'!C41</f>
        <v>0</v>
      </c>
      <c r="D726" s="14" t="str">
        <f t="shared" si="10"/>
        <v>Error?</v>
      </c>
    </row>
    <row r="727" spans="1:4" x14ac:dyDescent="0.2">
      <c r="A727" s="55">
        <v>666</v>
      </c>
      <c r="B727" s="1233">
        <f>'Expenditures 15-22'!C42</f>
        <v>450915</v>
      </c>
      <c r="C727" s="14" t="s">
        <v>672</v>
      </c>
      <c r="D727" s="14" t="str">
        <f t="shared" si="10"/>
        <v>Error?</v>
      </c>
    </row>
    <row r="728" spans="1:4" x14ac:dyDescent="0.2">
      <c r="A728" s="55">
        <v>667</v>
      </c>
      <c r="B728" s="1233">
        <f>'Expenditures 15-22'!C44</f>
        <v>203910</v>
      </c>
      <c r="D728" s="14" t="str">
        <f t="shared" si="10"/>
        <v>Error?</v>
      </c>
    </row>
    <row r="729" spans="1:4" x14ac:dyDescent="0.2">
      <c r="A729" s="55">
        <v>668</v>
      </c>
      <c r="B729" s="1233">
        <f>'Expenditures 15-22'!C45</f>
        <v>91396</v>
      </c>
      <c r="D729" s="14" t="str">
        <f t="shared" si="10"/>
        <v>Error?</v>
      </c>
    </row>
    <row r="730" spans="1:4" x14ac:dyDescent="0.2">
      <c r="A730" s="55">
        <v>669</v>
      </c>
      <c r="B730" s="1233">
        <f>'Expenditures 15-22'!C46</f>
        <v>0</v>
      </c>
      <c r="D730" s="14" t="str">
        <f t="shared" si="10"/>
        <v>Error?</v>
      </c>
    </row>
    <row r="731" spans="1:4" x14ac:dyDescent="0.2">
      <c r="A731" s="55">
        <v>670</v>
      </c>
      <c r="B731" s="1233">
        <f>'Expenditures 15-22'!C47</f>
        <v>295306</v>
      </c>
      <c r="C731" s="14" t="s">
        <v>672</v>
      </c>
      <c r="D731" s="14" t="str">
        <f t="shared" si="10"/>
        <v>Error?</v>
      </c>
    </row>
    <row r="732" spans="1:4" x14ac:dyDescent="0.2">
      <c r="A732" s="55">
        <v>671</v>
      </c>
      <c r="B732" s="1233">
        <f>'Expenditures 15-22'!C49</f>
        <v>0</v>
      </c>
      <c r="D732" s="14" t="str">
        <f t="shared" si="10"/>
        <v>Error?</v>
      </c>
    </row>
    <row r="733" spans="1:4" x14ac:dyDescent="0.2">
      <c r="A733" s="55">
        <v>672</v>
      </c>
      <c r="B733" s="1233">
        <f>'Expenditures 15-22'!C50</f>
        <v>223830</v>
      </c>
      <c r="D733" s="14" t="str">
        <f t="shared" si="10"/>
        <v>Error?</v>
      </c>
    </row>
    <row r="734" spans="1:4" x14ac:dyDescent="0.2">
      <c r="A734" s="55">
        <v>673</v>
      </c>
      <c r="B734" s="1233">
        <f>'Expenditures 15-22'!C53</f>
        <v>223830</v>
      </c>
      <c r="C734" s="14" t="s">
        <v>672</v>
      </c>
      <c r="D734" s="14" t="str">
        <f t="shared" si="10"/>
        <v>Error?</v>
      </c>
    </row>
    <row r="735" spans="1:4" x14ac:dyDescent="0.2">
      <c r="A735" s="55">
        <v>674</v>
      </c>
      <c r="B735" s="1233">
        <f>'Expenditures 15-22'!C55</f>
        <v>388126</v>
      </c>
      <c r="D735" s="14" t="str">
        <f t="shared" si="10"/>
        <v>Error?</v>
      </c>
    </row>
    <row r="736" spans="1:4" x14ac:dyDescent="0.2">
      <c r="A736" s="55">
        <v>675</v>
      </c>
      <c r="B736" s="1233">
        <f>'Expenditures 15-22'!C56</f>
        <v>0</v>
      </c>
      <c r="D736" s="14" t="str">
        <f t="shared" si="10"/>
        <v>Error?</v>
      </c>
    </row>
    <row r="737" spans="1:4" x14ac:dyDescent="0.2">
      <c r="A737" s="55">
        <v>676</v>
      </c>
      <c r="B737" s="1233">
        <f>'Expenditures 15-22'!C57</f>
        <v>388126</v>
      </c>
      <c r="C737" s="14" t="s">
        <v>672</v>
      </c>
      <c r="D737" s="14" t="str">
        <f t="shared" si="10"/>
        <v>Error?</v>
      </c>
    </row>
    <row r="738" spans="1:4" x14ac:dyDescent="0.2">
      <c r="A738" s="55">
        <v>677</v>
      </c>
      <c r="B738" s="1233">
        <f>'Expenditures 15-22'!C59</f>
        <v>0</v>
      </c>
      <c r="D738" s="14" t="str">
        <f t="shared" si="10"/>
        <v>Error?</v>
      </c>
    </row>
    <row r="739" spans="1:4" x14ac:dyDescent="0.2">
      <c r="A739" s="55">
        <v>678</v>
      </c>
      <c r="B739" s="1233">
        <f>'Expenditures 15-22'!C60</f>
        <v>109921</v>
      </c>
      <c r="D739" s="14" t="str">
        <f t="shared" si="10"/>
        <v>Error?</v>
      </c>
    </row>
    <row r="740" spans="1:4" x14ac:dyDescent="0.2">
      <c r="A740" s="55">
        <v>679</v>
      </c>
      <c r="B740" s="1233">
        <f>'Expenditures 15-22'!C61</f>
        <v>0</v>
      </c>
      <c r="D740" s="14" t="str">
        <f t="shared" si="10"/>
        <v>Error?</v>
      </c>
    </row>
    <row r="741" spans="1:4" x14ac:dyDescent="0.2">
      <c r="A741" s="55">
        <v>680</v>
      </c>
      <c r="B741" s="1233">
        <f>'Expenditures 15-22'!C62</f>
        <v>0</v>
      </c>
      <c r="D741" s="14" t="str">
        <f t="shared" si="10"/>
        <v>Error?</v>
      </c>
    </row>
    <row r="742" spans="1:4" x14ac:dyDescent="0.2">
      <c r="A742" s="55">
        <v>681</v>
      </c>
      <c r="B742" s="1233">
        <f>'Expenditures 15-22'!C63</f>
        <v>70432</v>
      </c>
      <c r="D742" s="14" t="str">
        <f t="shared" si="10"/>
        <v>Error?</v>
      </c>
    </row>
    <row r="743" spans="1:4" x14ac:dyDescent="0.2">
      <c r="A743" s="55">
        <v>682</v>
      </c>
      <c r="B743" s="1233">
        <f>'Expenditures 15-22'!C64</f>
        <v>0</v>
      </c>
      <c r="D743" s="14" t="str">
        <f t="shared" si="10"/>
        <v>Error?</v>
      </c>
    </row>
    <row r="744" spans="1:4" x14ac:dyDescent="0.2">
      <c r="A744" s="83">
        <v>683</v>
      </c>
      <c r="D744" s="14" t="str">
        <f t="shared" si="10"/>
        <v>OK</v>
      </c>
    </row>
    <row r="745" spans="1:4" x14ac:dyDescent="0.2">
      <c r="A745" s="55">
        <v>684</v>
      </c>
      <c r="B745" s="1233">
        <f>'Expenditures 15-22'!C65</f>
        <v>180353</v>
      </c>
      <c r="C745" s="14" t="s">
        <v>672</v>
      </c>
      <c r="D745" s="14" t="str">
        <f t="shared" si="10"/>
        <v>Error?</v>
      </c>
    </row>
    <row r="746" spans="1:4" x14ac:dyDescent="0.2">
      <c r="A746" s="55">
        <v>685</v>
      </c>
      <c r="B746" s="1233">
        <f>'Expenditures 15-22'!C67</f>
        <v>0</v>
      </c>
      <c r="D746" s="14" t="str">
        <f t="shared" si="10"/>
        <v>Error?</v>
      </c>
    </row>
    <row r="747" spans="1:4" x14ac:dyDescent="0.2">
      <c r="A747" s="55">
        <v>686</v>
      </c>
      <c r="B747" s="1233">
        <f>'Expenditures 15-22'!C68</f>
        <v>0</v>
      </c>
      <c r="D747" s="14" t="str">
        <f t="shared" si="10"/>
        <v>Error?</v>
      </c>
    </row>
    <row r="748" spans="1:4" x14ac:dyDescent="0.2">
      <c r="A748" s="55">
        <v>687</v>
      </c>
      <c r="B748" s="1233">
        <f>'Expenditures 15-22'!C69</f>
        <v>0</v>
      </c>
      <c r="D748" s="14" t="str">
        <f t="shared" si="10"/>
        <v>Error?</v>
      </c>
    </row>
    <row r="749" spans="1:4" x14ac:dyDescent="0.2">
      <c r="A749" s="55">
        <v>688</v>
      </c>
      <c r="B749" s="1233">
        <f>'Expenditures 15-22'!C70</f>
        <v>0</v>
      </c>
      <c r="D749" s="14" t="str">
        <f t="shared" si="10"/>
        <v>Error?</v>
      </c>
    </row>
    <row r="750" spans="1:4" x14ac:dyDescent="0.2">
      <c r="A750" s="83">
        <v>689</v>
      </c>
      <c r="D750" s="14" t="str">
        <f t="shared" si="10"/>
        <v>OK</v>
      </c>
    </row>
    <row r="751" spans="1:4" x14ac:dyDescent="0.2">
      <c r="A751" s="55">
        <v>690</v>
      </c>
      <c r="B751" s="1233">
        <f>'Expenditures 15-22'!C71</f>
        <v>97107</v>
      </c>
      <c r="D751" s="14" t="str">
        <f t="shared" si="10"/>
        <v>Error?</v>
      </c>
    </row>
    <row r="752" spans="1:4" x14ac:dyDescent="0.2">
      <c r="A752" s="83">
        <v>691</v>
      </c>
      <c r="D752" s="14" t="str">
        <f t="shared" si="10"/>
        <v>OK</v>
      </c>
    </row>
    <row r="753" spans="1:4" x14ac:dyDescent="0.2">
      <c r="A753" s="55">
        <v>692</v>
      </c>
      <c r="B753" s="1233">
        <f>'Expenditures 15-22'!C72</f>
        <v>97107</v>
      </c>
      <c r="C753" s="14" t="s">
        <v>672</v>
      </c>
      <c r="D753" s="14" t="str">
        <f t="shared" si="10"/>
        <v>Error?</v>
      </c>
    </row>
    <row r="754" spans="1:4" x14ac:dyDescent="0.2">
      <c r="A754" s="55">
        <v>693</v>
      </c>
      <c r="B754" s="1233">
        <f>'Expenditures 15-22'!C73</f>
        <v>0</v>
      </c>
      <c r="D754" s="14" t="str">
        <f t="shared" si="10"/>
        <v>Error?</v>
      </c>
    </row>
    <row r="755" spans="1:4" x14ac:dyDescent="0.2">
      <c r="A755" s="55">
        <v>694</v>
      </c>
      <c r="B755" s="1233">
        <f>'Expenditures 15-22'!C74</f>
        <v>1635637</v>
      </c>
      <c r="C755" s="14" t="s">
        <v>672</v>
      </c>
      <c r="D755" s="14" t="str">
        <f t="shared" si="10"/>
        <v>Error?</v>
      </c>
    </row>
    <row r="756" spans="1:4" x14ac:dyDescent="0.2">
      <c r="A756" s="55">
        <v>695</v>
      </c>
      <c r="B756" s="1233">
        <f>'Expenditures 15-22'!C75</f>
        <v>13290</v>
      </c>
      <c r="D756" s="14" t="str">
        <f t="shared" si="10"/>
        <v>Error?</v>
      </c>
    </row>
    <row r="757" spans="1:4" x14ac:dyDescent="0.2">
      <c r="A757" s="55">
        <v>696</v>
      </c>
      <c r="B757" s="1233">
        <f>'Expenditures 15-22'!C114</f>
        <v>7627375</v>
      </c>
      <c r="C757" s="14" t="s">
        <v>672</v>
      </c>
      <c r="D757" s="14" t="str">
        <f t="shared" si="10"/>
        <v>Error?</v>
      </c>
    </row>
    <row r="758" spans="1:4" x14ac:dyDescent="0.2">
      <c r="A758" s="83">
        <v>697</v>
      </c>
      <c r="D758" s="14" t="str">
        <f t="shared" si="10"/>
        <v>OK</v>
      </c>
    </row>
    <row r="759" spans="1:4" x14ac:dyDescent="0.2">
      <c r="A759" s="83">
        <v>698</v>
      </c>
      <c r="D759" s="14" t="str">
        <f t="shared" si="10"/>
        <v>OK</v>
      </c>
    </row>
    <row r="760" spans="1:4" x14ac:dyDescent="0.2">
      <c r="A760" s="83">
        <v>699</v>
      </c>
      <c r="D760" s="14" t="str">
        <f t="shared" si="10"/>
        <v>OK</v>
      </c>
    </row>
    <row r="761" spans="1:4" x14ac:dyDescent="0.2">
      <c r="A761" s="83">
        <v>700</v>
      </c>
      <c r="D761" s="14" t="str">
        <f t="shared" si="10"/>
        <v>OK</v>
      </c>
    </row>
    <row r="762" spans="1:4" x14ac:dyDescent="0.2">
      <c r="A762" s="83">
        <v>701</v>
      </c>
      <c r="D762" s="14" t="str">
        <f t="shared" si="10"/>
        <v>OK</v>
      </c>
    </row>
    <row r="763" spans="1:4" x14ac:dyDescent="0.2">
      <c r="A763" s="55">
        <v>702</v>
      </c>
      <c r="B763" s="1233">
        <f>'Expenditures 15-22'!D5</f>
        <v>516493</v>
      </c>
      <c r="D763" s="14" t="str">
        <f t="shared" si="10"/>
        <v>Error?</v>
      </c>
    </row>
    <row r="764" spans="1:4" x14ac:dyDescent="0.2">
      <c r="A764" s="55">
        <v>703</v>
      </c>
      <c r="B764" s="1233">
        <f>'Expenditures 15-22'!D16</f>
        <v>17055</v>
      </c>
      <c r="D764" s="14" t="str">
        <f t="shared" si="10"/>
        <v>Error?</v>
      </c>
    </row>
    <row r="765" spans="1:4" x14ac:dyDescent="0.2">
      <c r="A765" s="83">
        <v>704</v>
      </c>
      <c r="D765" s="14" t="str">
        <f t="shared" si="10"/>
        <v>OK</v>
      </c>
    </row>
    <row r="766" spans="1:4" x14ac:dyDescent="0.2">
      <c r="A766" s="83">
        <v>705</v>
      </c>
      <c r="D766" s="14" t="str">
        <f t="shared" si="10"/>
        <v>OK</v>
      </c>
    </row>
    <row r="767" spans="1:4" x14ac:dyDescent="0.2">
      <c r="A767" s="83">
        <v>706</v>
      </c>
      <c r="D767" s="14" t="str">
        <f t="shared" ref="D767:D830" si="11">IF(ISBLANK(B767),"OK",IF(A767-B767=0,"OK","Error?"))</f>
        <v>OK</v>
      </c>
    </row>
    <row r="768" spans="1:4" x14ac:dyDescent="0.2">
      <c r="A768" s="83">
        <v>707</v>
      </c>
      <c r="D768" s="14" t="str">
        <f t="shared" si="11"/>
        <v>OK</v>
      </c>
    </row>
    <row r="769" spans="1:4" x14ac:dyDescent="0.2">
      <c r="A769" s="83">
        <v>708</v>
      </c>
      <c r="D769" s="14" t="str">
        <f t="shared" si="11"/>
        <v>OK</v>
      </c>
    </row>
    <row r="770" spans="1:4" x14ac:dyDescent="0.2">
      <c r="A770" s="55">
        <v>709</v>
      </c>
      <c r="B770" s="1233">
        <f>'Expenditures 15-22'!D18</f>
        <v>0</v>
      </c>
      <c r="D770" s="14" t="str">
        <f t="shared" si="11"/>
        <v>Error?</v>
      </c>
    </row>
    <row r="771" spans="1:4" x14ac:dyDescent="0.2">
      <c r="A771" s="83">
        <v>710</v>
      </c>
      <c r="D771" s="14" t="str">
        <f t="shared" si="11"/>
        <v>OK</v>
      </c>
    </row>
    <row r="772" spans="1:4" x14ac:dyDescent="0.2">
      <c r="A772" s="83">
        <v>711</v>
      </c>
      <c r="D772" s="14" t="str">
        <f t="shared" si="11"/>
        <v>OK</v>
      </c>
    </row>
    <row r="773" spans="1:4" x14ac:dyDescent="0.2">
      <c r="A773" s="83">
        <v>712</v>
      </c>
      <c r="D773" s="14" t="str">
        <f t="shared" si="11"/>
        <v>OK</v>
      </c>
    </row>
    <row r="774" spans="1:4" x14ac:dyDescent="0.2">
      <c r="A774" s="55">
        <v>713</v>
      </c>
      <c r="B774" s="1233">
        <f>'Expenditures 15-22'!D12</f>
        <v>0</v>
      </c>
      <c r="D774" s="14" t="str">
        <f t="shared" si="11"/>
        <v>Error?</v>
      </c>
    </row>
    <row r="775" spans="1:4" x14ac:dyDescent="0.2">
      <c r="A775" s="55">
        <v>714</v>
      </c>
      <c r="B775" s="1233">
        <f>'Expenditures 15-22'!D13</f>
        <v>0</v>
      </c>
      <c r="D775" s="14" t="str">
        <f t="shared" si="11"/>
        <v>Error?</v>
      </c>
    </row>
    <row r="776" spans="1:4" x14ac:dyDescent="0.2">
      <c r="A776" s="55">
        <v>715</v>
      </c>
      <c r="B776" s="1233">
        <f>'Expenditures 15-22'!D14</f>
        <v>16739</v>
      </c>
      <c r="D776" s="14" t="str">
        <f t="shared" si="11"/>
        <v>Error?</v>
      </c>
    </row>
    <row r="777" spans="1:4" x14ac:dyDescent="0.2">
      <c r="A777" s="55">
        <v>716</v>
      </c>
      <c r="B777" s="1233">
        <f>'Expenditures 15-22'!D15</f>
        <v>3071</v>
      </c>
      <c r="D777" s="14" t="str">
        <f t="shared" si="11"/>
        <v>Error?</v>
      </c>
    </row>
    <row r="778" spans="1:4" x14ac:dyDescent="0.2">
      <c r="A778" s="55">
        <v>717</v>
      </c>
      <c r="B778" s="1233">
        <f>'Expenditures 15-22'!D33</f>
        <v>677835</v>
      </c>
      <c r="C778" s="14" t="s">
        <v>672</v>
      </c>
      <c r="D778" s="14" t="str">
        <f t="shared" si="11"/>
        <v>Error?</v>
      </c>
    </row>
    <row r="779" spans="1:4" x14ac:dyDescent="0.2">
      <c r="A779" s="55">
        <v>718</v>
      </c>
      <c r="B779" s="1233">
        <f>'Expenditures 15-22'!D36</f>
        <v>19657</v>
      </c>
      <c r="D779" s="14" t="str">
        <f t="shared" si="11"/>
        <v>Error?</v>
      </c>
    </row>
    <row r="780" spans="1:4" x14ac:dyDescent="0.2">
      <c r="A780" s="55">
        <v>719</v>
      </c>
      <c r="B780" s="1233">
        <f>'Expenditures 15-22'!D37</f>
        <v>0</v>
      </c>
      <c r="D780" s="14" t="str">
        <f t="shared" si="11"/>
        <v>Error?</v>
      </c>
    </row>
    <row r="781" spans="1:4" x14ac:dyDescent="0.2">
      <c r="A781" s="55">
        <v>720</v>
      </c>
      <c r="B781" s="1233">
        <f>'Expenditures 15-22'!D38</f>
        <v>8002</v>
      </c>
      <c r="D781" s="14" t="str">
        <f t="shared" si="11"/>
        <v>Error?</v>
      </c>
    </row>
    <row r="782" spans="1:4" x14ac:dyDescent="0.2">
      <c r="A782" s="55">
        <v>721</v>
      </c>
      <c r="B782" s="1233">
        <f>'Expenditures 15-22'!D39</f>
        <v>0</v>
      </c>
      <c r="D782" s="14" t="str">
        <f t="shared" si="11"/>
        <v>Error?</v>
      </c>
    </row>
    <row r="783" spans="1:4" x14ac:dyDescent="0.2">
      <c r="A783" s="55">
        <v>722</v>
      </c>
      <c r="B783" s="1233">
        <f>'Expenditures 15-22'!D40</f>
        <v>31382</v>
      </c>
      <c r="D783" s="14" t="str">
        <f t="shared" si="11"/>
        <v>Error?</v>
      </c>
    </row>
    <row r="784" spans="1:4" x14ac:dyDescent="0.2">
      <c r="A784" s="55">
        <v>723</v>
      </c>
      <c r="B784" s="1233">
        <f>'Expenditures 15-22'!D41</f>
        <v>0</v>
      </c>
      <c r="D784" s="14" t="str">
        <f t="shared" si="11"/>
        <v>Error?</v>
      </c>
    </row>
    <row r="785" spans="1:4" x14ac:dyDescent="0.2">
      <c r="A785" s="55">
        <v>724</v>
      </c>
      <c r="B785" s="1233">
        <f>'Expenditures 15-22'!D42</f>
        <v>59041</v>
      </c>
      <c r="C785" s="14" t="s">
        <v>672</v>
      </c>
      <c r="D785" s="14" t="str">
        <f t="shared" si="11"/>
        <v>Error?</v>
      </c>
    </row>
    <row r="786" spans="1:4" x14ac:dyDescent="0.2">
      <c r="A786" s="55">
        <v>725</v>
      </c>
      <c r="B786" s="1233">
        <f>'Expenditures 15-22'!D44</f>
        <v>40294</v>
      </c>
      <c r="D786" s="14" t="str">
        <f t="shared" si="11"/>
        <v>Error?</v>
      </c>
    </row>
    <row r="787" spans="1:4" x14ac:dyDescent="0.2">
      <c r="A787" s="55">
        <v>726</v>
      </c>
      <c r="B787" s="1233">
        <f>'Expenditures 15-22'!D45</f>
        <v>8623</v>
      </c>
      <c r="D787" s="14" t="str">
        <f t="shared" si="11"/>
        <v>Error?</v>
      </c>
    </row>
    <row r="788" spans="1:4" x14ac:dyDescent="0.2">
      <c r="A788" s="55">
        <v>727</v>
      </c>
      <c r="B788" s="1233">
        <f>'Expenditures 15-22'!D46</f>
        <v>0</v>
      </c>
      <c r="D788" s="14" t="str">
        <f t="shared" si="11"/>
        <v>Error?</v>
      </c>
    </row>
    <row r="789" spans="1:4" x14ac:dyDescent="0.2">
      <c r="A789" s="55">
        <v>728</v>
      </c>
      <c r="B789" s="1233">
        <f>'Expenditures 15-22'!D47</f>
        <v>48917</v>
      </c>
      <c r="C789" s="14" t="s">
        <v>672</v>
      </c>
      <c r="D789" s="14" t="str">
        <f t="shared" si="11"/>
        <v>Error?</v>
      </c>
    </row>
    <row r="790" spans="1:4" x14ac:dyDescent="0.2">
      <c r="A790" s="55">
        <v>729</v>
      </c>
      <c r="B790" s="1233">
        <f>'Expenditures 15-22'!D49</f>
        <v>0</v>
      </c>
      <c r="D790" s="14" t="str">
        <f t="shared" si="11"/>
        <v>Error?</v>
      </c>
    </row>
    <row r="791" spans="1:4" x14ac:dyDescent="0.2">
      <c r="A791" s="55">
        <v>730</v>
      </c>
      <c r="B791" s="1233">
        <f>'Expenditures 15-22'!D50</f>
        <v>45444</v>
      </c>
      <c r="D791" s="14" t="str">
        <f t="shared" si="11"/>
        <v>Error?</v>
      </c>
    </row>
    <row r="792" spans="1:4" x14ac:dyDescent="0.2">
      <c r="A792" s="55">
        <v>731</v>
      </c>
      <c r="B792" s="1233">
        <f>'Expenditures 15-22'!D53</f>
        <v>45444</v>
      </c>
      <c r="C792" s="14" t="s">
        <v>672</v>
      </c>
      <c r="D792" s="14" t="str">
        <f t="shared" si="11"/>
        <v>Error?</v>
      </c>
    </row>
    <row r="793" spans="1:4" x14ac:dyDescent="0.2">
      <c r="A793" s="55">
        <v>732</v>
      </c>
      <c r="B793" s="1233">
        <f>'Expenditures 15-22'!D55</f>
        <v>93628</v>
      </c>
      <c r="D793" s="14" t="str">
        <f t="shared" si="11"/>
        <v>Error?</v>
      </c>
    </row>
    <row r="794" spans="1:4" x14ac:dyDescent="0.2">
      <c r="A794" s="55">
        <v>733</v>
      </c>
      <c r="B794" s="1233">
        <f>'Expenditures 15-22'!D56</f>
        <v>0</v>
      </c>
      <c r="D794" s="14" t="str">
        <f t="shared" si="11"/>
        <v>Error?</v>
      </c>
    </row>
    <row r="795" spans="1:4" x14ac:dyDescent="0.2">
      <c r="A795" s="55">
        <v>734</v>
      </c>
      <c r="B795" s="1233">
        <f>'Expenditures 15-22'!D57</f>
        <v>93628</v>
      </c>
      <c r="C795" s="14" t="s">
        <v>672</v>
      </c>
      <c r="D795" s="14" t="str">
        <f t="shared" si="11"/>
        <v>Error?</v>
      </c>
    </row>
    <row r="796" spans="1:4" x14ac:dyDescent="0.2">
      <c r="A796" s="55">
        <v>735</v>
      </c>
      <c r="B796" s="1233">
        <f>'Expenditures 15-22'!D59</f>
        <v>0</v>
      </c>
      <c r="D796" s="14" t="str">
        <f t="shared" si="11"/>
        <v>Error?</v>
      </c>
    </row>
    <row r="797" spans="1:4" x14ac:dyDescent="0.2">
      <c r="A797" s="55">
        <v>736</v>
      </c>
      <c r="B797" s="1233">
        <f>'Expenditures 15-22'!D60</f>
        <v>24241</v>
      </c>
      <c r="D797" s="14" t="str">
        <f t="shared" si="11"/>
        <v>Error?</v>
      </c>
    </row>
    <row r="798" spans="1:4" x14ac:dyDescent="0.2">
      <c r="A798" s="55">
        <v>737</v>
      </c>
      <c r="B798" s="1233">
        <f>'Expenditures 15-22'!D61</f>
        <v>0</v>
      </c>
      <c r="D798" s="14" t="str">
        <f t="shared" si="11"/>
        <v>Error?</v>
      </c>
    </row>
    <row r="799" spans="1:4" x14ac:dyDescent="0.2">
      <c r="A799" s="55">
        <v>738</v>
      </c>
      <c r="B799" s="1233">
        <f>'Expenditures 15-22'!D62</f>
        <v>0</v>
      </c>
      <c r="D799" s="14" t="str">
        <f t="shared" si="11"/>
        <v>Error?</v>
      </c>
    </row>
    <row r="800" spans="1:4" x14ac:dyDescent="0.2">
      <c r="A800" s="55">
        <v>739</v>
      </c>
      <c r="B800" s="1233">
        <f>'Expenditures 15-22'!D63</f>
        <v>233</v>
      </c>
      <c r="D800" s="14" t="str">
        <f t="shared" si="11"/>
        <v>Error?</v>
      </c>
    </row>
    <row r="801" spans="1:4" x14ac:dyDescent="0.2">
      <c r="A801" s="55">
        <v>740</v>
      </c>
      <c r="B801" s="1233">
        <f>'Expenditures 15-22'!D64</f>
        <v>0</v>
      </c>
      <c r="D801" s="14" t="str">
        <f t="shared" si="11"/>
        <v>Error?</v>
      </c>
    </row>
    <row r="802" spans="1:4" x14ac:dyDescent="0.2">
      <c r="A802" s="83">
        <v>741</v>
      </c>
      <c r="D802" s="14" t="str">
        <f t="shared" si="11"/>
        <v>OK</v>
      </c>
    </row>
    <row r="803" spans="1:4" x14ac:dyDescent="0.2">
      <c r="A803" s="55">
        <v>742</v>
      </c>
      <c r="B803" s="1233">
        <f>'Expenditures 15-22'!D65</f>
        <v>24474</v>
      </c>
      <c r="C803" s="14" t="s">
        <v>672</v>
      </c>
      <c r="D803" s="14" t="str">
        <f t="shared" si="11"/>
        <v>Error?</v>
      </c>
    </row>
    <row r="804" spans="1:4" x14ac:dyDescent="0.2">
      <c r="A804" s="55">
        <v>743</v>
      </c>
      <c r="B804" s="1233">
        <f>'Expenditures 15-22'!D67</f>
        <v>0</v>
      </c>
      <c r="D804" s="14" t="str">
        <f t="shared" si="11"/>
        <v>Error?</v>
      </c>
    </row>
    <row r="805" spans="1:4" x14ac:dyDescent="0.2">
      <c r="A805" s="55">
        <v>744</v>
      </c>
      <c r="B805" s="1233">
        <f>'Expenditures 15-22'!D68</f>
        <v>0</v>
      </c>
      <c r="D805" s="14" t="str">
        <f t="shared" si="11"/>
        <v>Error?</v>
      </c>
    </row>
    <row r="806" spans="1:4" x14ac:dyDescent="0.2">
      <c r="A806" s="55">
        <v>745</v>
      </c>
      <c r="B806" s="1233">
        <f>'Expenditures 15-22'!D69</f>
        <v>0</v>
      </c>
      <c r="D806" s="14" t="str">
        <f t="shared" si="11"/>
        <v>Error?</v>
      </c>
    </row>
    <row r="807" spans="1:4" x14ac:dyDescent="0.2">
      <c r="A807" s="55">
        <v>746</v>
      </c>
      <c r="B807" s="1233">
        <f>'Expenditures 15-22'!D70</f>
        <v>0</v>
      </c>
      <c r="D807" s="14" t="str">
        <f t="shared" si="11"/>
        <v>Error?</v>
      </c>
    </row>
    <row r="808" spans="1:4" x14ac:dyDescent="0.2">
      <c r="A808" s="83">
        <v>747</v>
      </c>
      <c r="D808" s="14" t="str">
        <f t="shared" si="11"/>
        <v>OK</v>
      </c>
    </row>
    <row r="809" spans="1:4" x14ac:dyDescent="0.2">
      <c r="A809" s="55">
        <v>748</v>
      </c>
      <c r="B809" s="1233">
        <f>'Expenditures 15-22'!D71</f>
        <v>17336</v>
      </c>
      <c r="D809" s="14" t="str">
        <f t="shared" si="11"/>
        <v>Error?</v>
      </c>
    </row>
    <row r="810" spans="1:4" x14ac:dyDescent="0.2">
      <c r="A810" s="83">
        <v>749</v>
      </c>
      <c r="D810" s="14" t="str">
        <f t="shared" si="11"/>
        <v>OK</v>
      </c>
    </row>
    <row r="811" spans="1:4" x14ac:dyDescent="0.2">
      <c r="A811" s="55">
        <v>750</v>
      </c>
      <c r="B811" s="1233">
        <f>'Expenditures 15-22'!D72</f>
        <v>17336</v>
      </c>
      <c r="C811" s="14" t="s">
        <v>672</v>
      </c>
      <c r="D811" s="14" t="str">
        <f t="shared" si="11"/>
        <v>Error?</v>
      </c>
    </row>
    <row r="812" spans="1:4" x14ac:dyDescent="0.2">
      <c r="A812" s="55">
        <v>751</v>
      </c>
      <c r="B812" s="1233">
        <f>'Expenditures 15-22'!D73</f>
        <v>0</v>
      </c>
      <c r="D812" s="14" t="str">
        <f t="shared" si="11"/>
        <v>Error?</v>
      </c>
    </row>
    <row r="813" spans="1:4" x14ac:dyDescent="0.2">
      <c r="A813" s="55">
        <v>752</v>
      </c>
      <c r="B813" s="1233">
        <f>'Expenditures 15-22'!D74</f>
        <v>288840</v>
      </c>
      <c r="C813" s="14" t="s">
        <v>672</v>
      </c>
      <c r="D813" s="14" t="str">
        <f t="shared" si="11"/>
        <v>Error?</v>
      </c>
    </row>
    <row r="814" spans="1:4" x14ac:dyDescent="0.2">
      <c r="A814" s="55">
        <v>753</v>
      </c>
      <c r="B814" s="1233">
        <f>'Expenditures 15-22'!D75</f>
        <v>4793</v>
      </c>
      <c r="D814" s="14" t="str">
        <f t="shared" si="11"/>
        <v>Error?</v>
      </c>
    </row>
    <row r="815" spans="1:4" x14ac:dyDescent="0.2">
      <c r="A815" s="55">
        <v>754</v>
      </c>
      <c r="B815" s="1233">
        <f>'Expenditures 15-22'!D114</f>
        <v>971468</v>
      </c>
      <c r="C815" s="14" t="s">
        <v>672</v>
      </c>
      <c r="D815" s="14" t="str">
        <f t="shared" si="11"/>
        <v>Error?</v>
      </c>
    </row>
    <row r="816" spans="1:4" x14ac:dyDescent="0.2">
      <c r="A816" s="83">
        <v>755</v>
      </c>
      <c r="D816" s="14" t="str">
        <f t="shared" si="11"/>
        <v>OK</v>
      </c>
    </row>
    <row r="817" spans="1:4" x14ac:dyDescent="0.2">
      <c r="A817" s="83">
        <v>756</v>
      </c>
      <c r="D817" s="14" t="str">
        <f t="shared" si="11"/>
        <v>OK</v>
      </c>
    </row>
    <row r="818" spans="1:4" x14ac:dyDescent="0.2">
      <c r="A818" s="83">
        <v>757</v>
      </c>
      <c r="D818" s="14" t="str">
        <f t="shared" si="11"/>
        <v>OK</v>
      </c>
    </row>
    <row r="819" spans="1:4" x14ac:dyDescent="0.2">
      <c r="A819" s="83">
        <v>758</v>
      </c>
      <c r="D819" s="14" t="str">
        <f t="shared" si="11"/>
        <v>OK</v>
      </c>
    </row>
    <row r="820" spans="1:4" x14ac:dyDescent="0.2">
      <c r="A820" s="83">
        <v>759</v>
      </c>
      <c r="D820" s="14" t="str">
        <f t="shared" si="11"/>
        <v>OK</v>
      </c>
    </row>
    <row r="821" spans="1:4" x14ac:dyDescent="0.2">
      <c r="A821" s="55">
        <v>760</v>
      </c>
      <c r="B821" s="1233">
        <f>'Expenditures 15-22'!E5</f>
        <v>69388</v>
      </c>
      <c r="D821" s="14" t="str">
        <f t="shared" si="11"/>
        <v>Error?</v>
      </c>
    </row>
    <row r="822" spans="1:4" x14ac:dyDescent="0.2">
      <c r="A822" s="55">
        <v>761</v>
      </c>
      <c r="B822" s="1233">
        <f>'Expenditures 15-22'!E16</f>
        <v>0</v>
      </c>
      <c r="D822" s="14" t="str">
        <f t="shared" si="11"/>
        <v>Error?</v>
      </c>
    </row>
    <row r="823" spans="1:4" x14ac:dyDescent="0.2">
      <c r="A823" s="83">
        <v>762</v>
      </c>
      <c r="D823" s="14" t="str">
        <f t="shared" si="11"/>
        <v>OK</v>
      </c>
    </row>
    <row r="824" spans="1:4" x14ac:dyDescent="0.2">
      <c r="A824" s="83">
        <v>763</v>
      </c>
      <c r="D824" s="14" t="str">
        <f t="shared" si="11"/>
        <v>OK</v>
      </c>
    </row>
    <row r="825" spans="1:4" x14ac:dyDescent="0.2">
      <c r="A825" s="83">
        <v>764</v>
      </c>
      <c r="D825" s="14" t="str">
        <f t="shared" si="11"/>
        <v>OK</v>
      </c>
    </row>
    <row r="826" spans="1:4" x14ac:dyDescent="0.2">
      <c r="A826" s="83">
        <v>765</v>
      </c>
      <c r="D826" s="14" t="str">
        <f t="shared" si="11"/>
        <v>OK</v>
      </c>
    </row>
    <row r="827" spans="1:4" x14ac:dyDescent="0.2">
      <c r="A827" s="83">
        <v>766</v>
      </c>
      <c r="D827" s="14" t="str">
        <f t="shared" si="11"/>
        <v>OK</v>
      </c>
    </row>
    <row r="828" spans="1:4" x14ac:dyDescent="0.2">
      <c r="A828" s="55">
        <v>767</v>
      </c>
      <c r="B828" s="1233">
        <f>'Expenditures 15-22'!E18</f>
        <v>0</v>
      </c>
      <c r="D828" s="14" t="str">
        <f t="shared" si="11"/>
        <v>Error?</v>
      </c>
    </row>
    <row r="829" spans="1:4" x14ac:dyDescent="0.2">
      <c r="A829" s="83">
        <v>768</v>
      </c>
      <c r="D829" s="14" t="str">
        <f t="shared" si="11"/>
        <v>OK</v>
      </c>
    </row>
    <row r="830" spans="1:4" x14ac:dyDescent="0.2">
      <c r="A830" s="83">
        <v>769</v>
      </c>
      <c r="D830" s="14" t="str">
        <f t="shared" si="11"/>
        <v>OK</v>
      </c>
    </row>
    <row r="831" spans="1:4" x14ac:dyDescent="0.2">
      <c r="A831" s="83">
        <v>770</v>
      </c>
      <c r="D831" s="14" t="str">
        <f t="shared" ref="D831:D894" si="12">IF(ISBLANK(B831),"OK",IF(A831-B831=0,"OK","Error?"))</f>
        <v>OK</v>
      </c>
    </row>
    <row r="832" spans="1:4" x14ac:dyDescent="0.2">
      <c r="A832" s="55">
        <v>771</v>
      </c>
      <c r="B832" s="1233">
        <f>'Expenditures 15-22'!E12</f>
        <v>0</v>
      </c>
      <c r="D832" s="14" t="str">
        <f t="shared" si="12"/>
        <v>Error?</v>
      </c>
    </row>
    <row r="833" spans="1:4" x14ac:dyDescent="0.2">
      <c r="A833" s="55">
        <v>772</v>
      </c>
      <c r="B833" s="1233">
        <f>'Expenditures 15-22'!E13</f>
        <v>0</v>
      </c>
      <c r="D833" s="14" t="str">
        <f t="shared" si="12"/>
        <v>Error?</v>
      </c>
    </row>
    <row r="834" spans="1:4" x14ac:dyDescent="0.2">
      <c r="A834" s="55">
        <v>773</v>
      </c>
      <c r="B834" s="1233">
        <f>'Expenditures 15-22'!E14</f>
        <v>7221</v>
      </c>
      <c r="D834" s="14" t="str">
        <f t="shared" si="12"/>
        <v>Error?</v>
      </c>
    </row>
    <row r="835" spans="1:4" x14ac:dyDescent="0.2">
      <c r="A835" s="55">
        <v>774</v>
      </c>
      <c r="B835" s="1233">
        <f>'Expenditures 15-22'!E15</f>
        <v>1250</v>
      </c>
      <c r="D835" s="14" t="str">
        <f t="shared" si="12"/>
        <v>Error?</v>
      </c>
    </row>
    <row r="836" spans="1:4" x14ac:dyDescent="0.2">
      <c r="A836" s="55">
        <v>775</v>
      </c>
      <c r="B836" s="1233">
        <f>'Expenditures 15-22'!E33</f>
        <v>270888</v>
      </c>
      <c r="C836" s="14" t="s">
        <v>672</v>
      </c>
      <c r="D836" s="14" t="str">
        <f t="shared" si="12"/>
        <v>Error?</v>
      </c>
    </row>
    <row r="837" spans="1:4" x14ac:dyDescent="0.2">
      <c r="A837" s="55">
        <v>776</v>
      </c>
      <c r="B837" s="1233">
        <f>'Expenditures 15-22'!E36</f>
        <v>594</v>
      </c>
      <c r="D837" s="14" t="str">
        <f t="shared" si="12"/>
        <v>Error?</v>
      </c>
    </row>
    <row r="838" spans="1:4" x14ac:dyDescent="0.2">
      <c r="A838" s="55">
        <v>777</v>
      </c>
      <c r="B838" s="1233">
        <f>'Expenditures 15-22'!E37</f>
        <v>0</v>
      </c>
      <c r="D838" s="14" t="str">
        <f t="shared" si="12"/>
        <v>Error?</v>
      </c>
    </row>
    <row r="839" spans="1:4" x14ac:dyDescent="0.2">
      <c r="A839" s="55">
        <v>778</v>
      </c>
      <c r="B839" s="1233">
        <f>'Expenditures 15-22'!E38</f>
        <v>248</v>
      </c>
      <c r="D839" s="14" t="str">
        <f t="shared" si="12"/>
        <v>Error?</v>
      </c>
    </row>
    <row r="840" spans="1:4" x14ac:dyDescent="0.2">
      <c r="A840" s="55">
        <v>779</v>
      </c>
      <c r="B840" s="1233">
        <f>'Expenditures 15-22'!E39</f>
        <v>0</v>
      </c>
      <c r="D840" s="14" t="str">
        <f t="shared" si="12"/>
        <v>Error?</v>
      </c>
    </row>
    <row r="841" spans="1:4" x14ac:dyDescent="0.2">
      <c r="A841" s="55">
        <v>780</v>
      </c>
      <c r="B841" s="1233">
        <f>'Expenditures 15-22'!E40</f>
        <v>429</v>
      </c>
      <c r="D841" s="14" t="str">
        <f t="shared" si="12"/>
        <v>Error?</v>
      </c>
    </row>
    <row r="842" spans="1:4" x14ac:dyDescent="0.2">
      <c r="A842" s="55">
        <v>781</v>
      </c>
      <c r="B842" s="1233">
        <f>'Expenditures 15-22'!E41</f>
        <v>0</v>
      </c>
      <c r="D842" s="14" t="str">
        <f t="shared" si="12"/>
        <v>Error?</v>
      </c>
    </row>
    <row r="843" spans="1:4" x14ac:dyDescent="0.2">
      <c r="A843" s="55">
        <v>782</v>
      </c>
      <c r="B843" s="1233">
        <f>'Expenditures 15-22'!E42</f>
        <v>1271</v>
      </c>
      <c r="C843" s="14" t="s">
        <v>672</v>
      </c>
      <c r="D843" s="14" t="str">
        <f t="shared" si="12"/>
        <v>Error?</v>
      </c>
    </row>
    <row r="844" spans="1:4" x14ac:dyDescent="0.2">
      <c r="A844" s="55">
        <v>783</v>
      </c>
      <c r="B844" s="1233">
        <f>'Expenditures 15-22'!E44</f>
        <v>68641</v>
      </c>
      <c r="D844" s="14" t="str">
        <f t="shared" si="12"/>
        <v>Error?</v>
      </c>
    </row>
    <row r="845" spans="1:4" x14ac:dyDescent="0.2">
      <c r="A845" s="55">
        <v>784</v>
      </c>
      <c r="B845" s="1233">
        <f>'Expenditures 15-22'!E45</f>
        <v>0</v>
      </c>
      <c r="D845" s="14" t="str">
        <f t="shared" si="12"/>
        <v>Error?</v>
      </c>
    </row>
    <row r="846" spans="1:4" x14ac:dyDescent="0.2">
      <c r="A846" s="55">
        <v>785</v>
      </c>
      <c r="B846" s="1233">
        <f>'Expenditures 15-22'!E46</f>
        <v>0</v>
      </c>
      <c r="D846" s="14" t="str">
        <f t="shared" si="12"/>
        <v>Error?</v>
      </c>
    </row>
    <row r="847" spans="1:4" x14ac:dyDescent="0.2">
      <c r="A847" s="55">
        <v>786</v>
      </c>
      <c r="B847" s="1233">
        <f>'Expenditures 15-22'!E47</f>
        <v>68641</v>
      </c>
      <c r="C847" s="14" t="s">
        <v>672</v>
      </c>
      <c r="D847" s="14" t="str">
        <f t="shared" si="12"/>
        <v>Error?</v>
      </c>
    </row>
    <row r="848" spans="1:4" x14ac:dyDescent="0.2">
      <c r="A848" s="55">
        <v>787</v>
      </c>
      <c r="B848" s="1233">
        <f>'Expenditures 15-22'!E49</f>
        <v>80828</v>
      </c>
      <c r="D848" s="14" t="str">
        <f t="shared" si="12"/>
        <v>Error?</v>
      </c>
    </row>
    <row r="849" spans="1:4" x14ac:dyDescent="0.2">
      <c r="A849" s="55">
        <v>788</v>
      </c>
      <c r="B849" s="1233">
        <f>'Expenditures 15-22'!E50</f>
        <v>4363</v>
      </c>
      <c r="D849" s="14" t="str">
        <f t="shared" si="12"/>
        <v>Error?</v>
      </c>
    </row>
    <row r="850" spans="1:4" x14ac:dyDescent="0.2">
      <c r="A850" s="55">
        <v>789</v>
      </c>
      <c r="B850" s="1233">
        <f>'Expenditures 15-22'!E53</f>
        <v>85191</v>
      </c>
      <c r="C850" s="14" t="s">
        <v>672</v>
      </c>
      <c r="D850" s="14" t="str">
        <f t="shared" si="12"/>
        <v>Error?</v>
      </c>
    </row>
    <row r="851" spans="1:4" x14ac:dyDescent="0.2">
      <c r="A851" s="55">
        <v>790</v>
      </c>
      <c r="B851" s="1233">
        <f>'Expenditures 15-22'!E55</f>
        <v>2201</v>
      </c>
      <c r="D851" s="14" t="str">
        <f t="shared" si="12"/>
        <v>Error?</v>
      </c>
    </row>
    <row r="852" spans="1:4" x14ac:dyDescent="0.2">
      <c r="A852" s="55">
        <v>791</v>
      </c>
      <c r="B852" s="1233">
        <f>'Expenditures 15-22'!E56</f>
        <v>0</v>
      </c>
      <c r="D852" s="14" t="str">
        <f t="shared" si="12"/>
        <v>Error?</v>
      </c>
    </row>
    <row r="853" spans="1:4" x14ac:dyDescent="0.2">
      <c r="A853" s="55">
        <v>792</v>
      </c>
      <c r="B853" s="1233">
        <f>'Expenditures 15-22'!E57</f>
        <v>2201</v>
      </c>
      <c r="C853" s="14" t="s">
        <v>672</v>
      </c>
      <c r="D853" s="14" t="str">
        <f t="shared" si="12"/>
        <v>Error?</v>
      </c>
    </row>
    <row r="854" spans="1:4" x14ac:dyDescent="0.2">
      <c r="A854" s="55">
        <v>793</v>
      </c>
      <c r="B854" s="1233">
        <f>'Expenditures 15-22'!E59</f>
        <v>0</v>
      </c>
      <c r="D854" s="14" t="str">
        <f t="shared" si="12"/>
        <v>Error?</v>
      </c>
    </row>
    <row r="855" spans="1:4" x14ac:dyDescent="0.2">
      <c r="A855" s="55">
        <v>794</v>
      </c>
      <c r="B855" s="1233">
        <f>'Expenditures 15-22'!E60</f>
        <v>31345</v>
      </c>
      <c r="D855" s="14" t="str">
        <f t="shared" si="12"/>
        <v>Error?</v>
      </c>
    </row>
    <row r="856" spans="1:4" x14ac:dyDescent="0.2">
      <c r="A856" s="55">
        <v>795</v>
      </c>
      <c r="B856" s="1233">
        <f>'Expenditures 15-22'!E61</f>
        <v>0</v>
      </c>
      <c r="D856" s="14" t="str">
        <f t="shared" si="12"/>
        <v>Error?</v>
      </c>
    </row>
    <row r="857" spans="1:4" x14ac:dyDescent="0.2">
      <c r="A857" s="55">
        <v>796</v>
      </c>
      <c r="B857" s="1233">
        <f>'Expenditures 15-22'!E62</f>
        <v>0</v>
      </c>
      <c r="D857" s="14" t="str">
        <f t="shared" si="12"/>
        <v>Error?</v>
      </c>
    </row>
    <row r="858" spans="1:4" x14ac:dyDescent="0.2">
      <c r="A858" s="55">
        <v>797</v>
      </c>
      <c r="B858" s="1233">
        <f>'Expenditures 15-22'!E63</f>
        <v>0</v>
      </c>
      <c r="D858" s="14" t="str">
        <f t="shared" si="12"/>
        <v>Error?</v>
      </c>
    </row>
    <row r="859" spans="1:4" x14ac:dyDescent="0.2">
      <c r="A859" s="55">
        <v>798</v>
      </c>
      <c r="B859" s="1233">
        <f>'Expenditures 15-22'!E64</f>
        <v>0</v>
      </c>
      <c r="D859" s="14" t="str">
        <f t="shared" si="12"/>
        <v>Error?</v>
      </c>
    </row>
    <row r="860" spans="1:4" x14ac:dyDescent="0.2">
      <c r="A860" s="83">
        <v>799</v>
      </c>
      <c r="D860" s="14" t="str">
        <f t="shared" si="12"/>
        <v>OK</v>
      </c>
    </row>
    <row r="861" spans="1:4" x14ac:dyDescent="0.2">
      <c r="A861" s="55">
        <v>800</v>
      </c>
      <c r="B861" s="1233">
        <f>'Expenditures 15-22'!E65</f>
        <v>31345</v>
      </c>
      <c r="C861" s="14" t="s">
        <v>672</v>
      </c>
      <c r="D861" s="14" t="str">
        <f t="shared" si="12"/>
        <v>Error?</v>
      </c>
    </row>
    <row r="862" spans="1:4" x14ac:dyDescent="0.2">
      <c r="A862" s="55">
        <v>801</v>
      </c>
      <c r="B862" s="1233">
        <f>'Expenditures 15-22'!E67</f>
        <v>0</v>
      </c>
      <c r="D862" s="14" t="str">
        <f t="shared" si="12"/>
        <v>Error?</v>
      </c>
    </row>
    <row r="863" spans="1:4" x14ac:dyDescent="0.2">
      <c r="A863" s="55">
        <v>802</v>
      </c>
      <c r="B863" s="1233">
        <f>'Expenditures 15-22'!E68</f>
        <v>0</v>
      </c>
      <c r="D863" s="14" t="str">
        <f t="shared" si="12"/>
        <v>Error?</v>
      </c>
    </row>
    <row r="864" spans="1:4" x14ac:dyDescent="0.2">
      <c r="A864" s="55">
        <v>803</v>
      </c>
      <c r="B864" s="1233">
        <f>'Expenditures 15-22'!E69</f>
        <v>0</v>
      </c>
      <c r="D864" s="14" t="str">
        <f t="shared" si="12"/>
        <v>Error?</v>
      </c>
    </row>
    <row r="865" spans="1:4" x14ac:dyDescent="0.2">
      <c r="A865" s="55">
        <v>804</v>
      </c>
      <c r="B865" s="1233">
        <f>'Expenditures 15-22'!E70</f>
        <v>0</v>
      </c>
      <c r="D865" s="14" t="str">
        <f t="shared" si="12"/>
        <v>Error?</v>
      </c>
    </row>
    <row r="866" spans="1:4" x14ac:dyDescent="0.2">
      <c r="A866" s="83">
        <v>805</v>
      </c>
      <c r="D866" s="14" t="str">
        <f t="shared" si="12"/>
        <v>OK</v>
      </c>
    </row>
    <row r="867" spans="1:4" x14ac:dyDescent="0.2">
      <c r="A867" s="55">
        <v>806</v>
      </c>
      <c r="B867" s="1233">
        <f>'Expenditures 15-22'!E71</f>
        <v>66123</v>
      </c>
      <c r="D867" s="14" t="str">
        <f t="shared" si="12"/>
        <v>Error?</v>
      </c>
    </row>
    <row r="868" spans="1:4" x14ac:dyDescent="0.2">
      <c r="A868" s="83">
        <v>807</v>
      </c>
      <c r="D868" s="14" t="str">
        <f t="shared" si="12"/>
        <v>OK</v>
      </c>
    </row>
    <row r="869" spans="1:4" x14ac:dyDescent="0.2">
      <c r="A869" s="55">
        <v>808</v>
      </c>
      <c r="B869" s="1233">
        <f>'Expenditures 15-22'!E72</f>
        <v>66123</v>
      </c>
      <c r="C869" s="14" t="s">
        <v>672</v>
      </c>
      <c r="D869" s="14" t="str">
        <f t="shared" si="12"/>
        <v>Error?</v>
      </c>
    </row>
    <row r="870" spans="1:4" x14ac:dyDescent="0.2">
      <c r="A870" s="55">
        <v>809</v>
      </c>
      <c r="B870" s="1233">
        <f>'Expenditures 15-22'!E73</f>
        <v>0</v>
      </c>
      <c r="D870" s="14" t="str">
        <f t="shared" si="12"/>
        <v>Error?</v>
      </c>
    </row>
    <row r="871" spans="1:4" x14ac:dyDescent="0.2">
      <c r="A871" s="55">
        <v>810</v>
      </c>
      <c r="B871" s="1233">
        <f>'Expenditures 15-22'!E74</f>
        <v>254772</v>
      </c>
      <c r="C871" s="14" t="s">
        <v>672</v>
      </c>
      <c r="D871" s="14" t="str">
        <f t="shared" si="12"/>
        <v>Error?</v>
      </c>
    </row>
    <row r="872" spans="1:4" x14ac:dyDescent="0.2">
      <c r="A872" s="55">
        <v>811</v>
      </c>
      <c r="B872" s="1233">
        <f>'Expenditures 15-22'!E75</f>
        <v>8385</v>
      </c>
      <c r="D872" s="14" t="str">
        <f t="shared" si="12"/>
        <v>Error?</v>
      </c>
    </row>
    <row r="873" spans="1:4" x14ac:dyDescent="0.2">
      <c r="A873" s="55">
        <v>812</v>
      </c>
      <c r="B873" s="1233">
        <f>'Expenditures 15-22'!E114</f>
        <v>534045</v>
      </c>
      <c r="C873" s="14" t="s">
        <v>672</v>
      </c>
      <c r="D873" s="14" t="str">
        <f t="shared" si="12"/>
        <v>Error?</v>
      </c>
    </row>
    <row r="874" spans="1:4" x14ac:dyDescent="0.2">
      <c r="A874" s="83">
        <v>813</v>
      </c>
      <c r="D874" s="14" t="str">
        <f t="shared" si="12"/>
        <v>OK</v>
      </c>
    </row>
    <row r="875" spans="1:4" x14ac:dyDescent="0.2">
      <c r="A875" s="83">
        <v>814</v>
      </c>
      <c r="D875" s="14" t="str">
        <f t="shared" si="12"/>
        <v>OK</v>
      </c>
    </row>
    <row r="876" spans="1:4" x14ac:dyDescent="0.2">
      <c r="A876" s="83">
        <v>815</v>
      </c>
      <c r="D876" s="14" t="str">
        <f t="shared" si="12"/>
        <v>OK</v>
      </c>
    </row>
    <row r="877" spans="1:4" x14ac:dyDescent="0.2">
      <c r="A877" s="83">
        <v>816</v>
      </c>
      <c r="D877" s="14" t="str">
        <f t="shared" si="12"/>
        <v>OK</v>
      </c>
    </row>
    <row r="878" spans="1:4" x14ac:dyDescent="0.2">
      <c r="A878" s="83">
        <v>817</v>
      </c>
      <c r="D878" s="14" t="str">
        <f t="shared" si="12"/>
        <v>OK</v>
      </c>
    </row>
    <row r="879" spans="1:4" x14ac:dyDescent="0.2">
      <c r="A879" s="55">
        <v>818</v>
      </c>
      <c r="B879" s="1233">
        <f>'Expenditures 15-22'!F5</f>
        <v>121371</v>
      </c>
      <c r="D879" s="14" t="str">
        <f t="shared" si="12"/>
        <v>Error?</v>
      </c>
    </row>
    <row r="880" spans="1:4" x14ac:dyDescent="0.2">
      <c r="A880" s="55">
        <v>819</v>
      </c>
      <c r="B880" s="1233">
        <f>'Expenditures 15-22'!F16</f>
        <v>16</v>
      </c>
      <c r="D880" s="14" t="str">
        <f t="shared" si="12"/>
        <v>Error?</v>
      </c>
    </row>
    <row r="881" spans="1:4" x14ac:dyDescent="0.2">
      <c r="A881" s="83">
        <v>820</v>
      </c>
      <c r="D881" s="14" t="str">
        <f t="shared" si="12"/>
        <v>OK</v>
      </c>
    </row>
    <row r="882" spans="1:4" x14ac:dyDescent="0.2">
      <c r="A882" s="83">
        <v>821</v>
      </c>
      <c r="D882" s="14" t="str">
        <f t="shared" si="12"/>
        <v>OK</v>
      </c>
    </row>
    <row r="883" spans="1:4" x14ac:dyDescent="0.2">
      <c r="A883" s="83">
        <v>822</v>
      </c>
      <c r="D883" s="14" t="str">
        <f t="shared" si="12"/>
        <v>OK</v>
      </c>
    </row>
    <row r="884" spans="1:4" x14ac:dyDescent="0.2">
      <c r="A884" s="83">
        <v>823</v>
      </c>
      <c r="D884" s="14" t="str">
        <f t="shared" si="12"/>
        <v>OK</v>
      </c>
    </row>
    <row r="885" spans="1:4" x14ac:dyDescent="0.2">
      <c r="A885" s="83">
        <v>824</v>
      </c>
      <c r="D885" s="14" t="str">
        <f t="shared" si="12"/>
        <v>OK</v>
      </c>
    </row>
    <row r="886" spans="1:4" x14ac:dyDescent="0.2">
      <c r="A886" s="55">
        <v>825</v>
      </c>
      <c r="B886" s="1233">
        <f>'Expenditures 15-22'!F18</f>
        <v>0</v>
      </c>
      <c r="D886" s="14" t="str">
        <f t="shared" si="12"/>
        <v>Error?</v>
      </c>
    </row>
    <row r="887" spans="1:4" x14ac:dyDescent="0.2">
      <c r="A887" s="83">
        <v>826</v>
      </c>
      <c r="D887" s="14" t="str">
        <f t="shared" si="12"/>
        <v>OK</v>
      </c>
    </row>
    <row r="888" spans="1:4" x14ac:dyDescent="0.2">
      <c r="A888" s="83">
        <v>827</v>
      </c>
      <c r="D888" s="14" t="str">
        <f t="shared" si="12"/>
        <v>OK</v>
      </c>
    </row>
    <row r="889" spans="1:4" x14ac:dyDescent="0.2">
      <c r="A889" s="83">
        <v>828</v>
      </c>
      <c r="D889" s="14" t="str">
        <f t="shared" si="12"/>
        <v>OK</v>
      </c>
    </row>
    <row r="890" spans="1:4" x14ac:dyDescent="0.2">
      <c r="A890" s="55">
        <v>829</v>
      </c>
      <c r="B890" s="1233">
        <f>'Expenditures 15-22'!F12</f>
        <v>0</v>
      </c>
      <c r="D890" s="14" t="str">
        <f t="shared" si="12"/>
        <v>Error?</v>
      </c>
    </row>
    <row r="891" spans="1:4" x14ac:dyDescent="0.2">
      <c r="A891" s="55">
        <v>830</v>
      </c>
      <c r="B891" s="1233">
        <f>'Expenditures 15-22'!F13</f>
        <v>0</v>
      </c>
      <c r="D891" s="14" t="str">
        <f t="shared" si="12"/>
        <v>Error?</v>
      </c>
    </row>
    <row r="892" spans="1:4" x14ac:dyDescent="0.2">
      <c r="A892" s="55">
        <v>831</v>
      </c>
      <c r="B892" s="1233">
        <f>'Expenditures 15-22'!F14</f>
        <v>8472</v>
      </c>
      <c r="D892" s="14" t="str">
        <f t="shared" si="12"/>
        <v>Error?</v>
      </c>
    </row>
    <row r="893" spans="1:4" x14ac:dyDescent="0.2">
      <c r="A893" s="55">
        <v>832</v>
      </c>
      <c r="B893" s="1233">
        <f>'Expenditures 15-22'!F15</f>
        <v>3611</v>
      </c>
      <c r="D893" s="14" t="str">
        <f t="shared" si="12"/>
        <v>Error?</v>
      </c>
    </row>
    <row r="894" spans="1:4" x14ac:dyDescent="0.2">
      <c r="A894" s="55">
        <v>833</v>
      </c>
      <c r="B894" s="1233">
        <f>'Expenditures 15-22'!F33</f>
        <v>141727</v>
      </c>
      <c r="C894" s="14" t="s">
        <v>672</v>
      </c>
      <c r="D894" s="14" t="str">
        <f t="shared" si="12"/>
        <v>Error?</v>
      </c>
    </row>
    <row r="895" spans="1:4" x14ac:dyDescent="0.2">
      <c r="A895" s="55">
        <v>834</v>
      </c>
      <c r="B895" s="1233">
        <f>'Expenditures 15-22'!F36</f>
        <v>867</v>
      </c>
      <c r="D895" s="14" t="str">
        <f t="shared" ref="D895:D958" si="13">IF(ISBLANK(B895),"OK",IF(A895-B895=0,"OK","Error?"))</f>
        <v>Error?</v>
      </c>
    </row>
    <row r="896" spans="1:4" x14ac:dyDescent="0.2">
      <c r="A896" s="55">
        <v>835</v>
      </c>
      <c r="B896" s="1233">
        <f>'Expenditures 15-22'!F37</f>
        <v>0</v>
      </c>
      <c r="D896" s="14" t="str">
        <f t="shared" si="13"/>
        <v>Error?</v>
      </c>
    </row>
    <row r="897" spans="1:4" x14ac:dyDescent="0.2">
      <c r="A897" s="55">
        <v>836</v>
      </c>
      <c r="B897" s="1233">
        <f>'Expenditures 15-22'!F38</f>
        <v>1263</v>
      </c>
      <c r="D897" s="14" t="str">
        <f t="shared" si="13"/>
        <v>Error?</v>
      </c>
    </row>
    <row r="898" spans="1:4" x14ac:dyDescent="0.2">
      <c r="A898" s="55">
        <v>837</v>
      </c>
      <c r="B898" s="1233">
        <f>'Expenditures 15-22'!F39</f>
        <v>0</v>
      </c>
      <c r="D898" s="14" t="str">
        <f t="shared" si="13"/>
        <v>Error?</v>
      </c>
    </row>
    <row r="899" spans="1:4" x14ac:dyDescent="0.2">
      <c r="A899" s="55">
        <v>838</v>
      </c>
      <c r="B899" s="1233">
        <f>'Expenditures 15-22'!F40</f>
        <v>0</v>
      </c>
      <c r="D899" s="14" t="str">
        <f t="shared" si="13"/>
        <v>Error?</v>
      </c>
    </row>
    <row r="900" spans="1:4" x14ac:dyDescent="0.2">
      <c r="A900" s="55">
        <v>839</v>
      </c>
      <c r="B900" s="1233">
        <f>'Expenditures 15-22'!F41</f>
        <v>0</v>
      </c>
      <c r="D900" s="14" t="str">
        <f t="shared" si="13"/>
        <v>Error?</v>
      </c>
    </row>
    <row r="901" spans="1:4" x14ac:dyDescent="0.2">
      <c r="A901" s="55">
        <v>840</v>
      </c>
      <c r="B901" s="1233">
        <f>'Expenditures 15-22'!F42</f>
        <v>2130</v>
      </c>
      <c r="C901" s="14" t="s">
        <v>672</v>
      </c>
      <c r="D901" s="14" t="str">
        <f t="shared" si="13"/>
        <v>Error?</v>
      </c>
    </row>
    <row r="902" spans="1:4" x14ac:dyDescent="0.2">
      <c r="A902" s="55">
        <v>841</v>
      </c>
      <c r="B902" s="1233">
        <f>'Expenditures 15-22'!F44</f>
        <v>55440</v>
      </c>
      <c r="D902" s="14" t="str">
        <f t="shared" si="13"/>
        <v>Error?</v>
      </c>
    </row>
    <row r="903" spans="1:4" x14ac:dyDescent="0.2">
      <c r="A903" s="55">
        <v>842</v>
      </c>
      <c r="B903" s="1233">
        <f>'Expenditures 15-22'!F45</f>
        <v>19792</v>
      </c>
      <c r="D903" s="14" t="str">
        <f t="shared" si="13"/>
        <v>Error?</v>
      </c>
    </row>
    <row r="904" spans="1:4" x14ac:dyDescent="0.2">
      <c r="A904" s="55">
        <v>843</v>
      </c>
      <c r="B904" s="1233">
        <f>'Expenditures 15-22'!F46</f>
        <v>0</v>
      </c>
      <c r="D904" s="14" t="str">
        <f t="shared" si="13"/>
        <v>Error?</v>
      </c>
    </row>
    <row r="905" spans="1:4" x14ac:dyDescent="0.2">
      <c r="A905" s="55">
        <v>844</v>
      </c>
      <c r="B905" s="1233">
        <f>'Expenditures 15-22'!F47</f>
        <v>75232</v>
      </c>
      <c r="C905" s="14" t="s">
        <v>672</v>
      </c>
      <c r="D905" s="14" t="str">
        <f t="shared" si="13"/>
        <v>Error?</v>
      </c>
    </row>
    <row r="906" spans="1:4" x14ac:dyDescent="0.2">
      <c r="A906" s="55">
        <v>845</v>
      </c>
      <c r="B906" s="1233">
        <f>'Expenditures 15-22'!F49</f>
        <v>2012</v>
      </c>
      <c r="D906" s="14" t="str">
        <f t="shared" si="13"/>
        <v>Error?</v>
      </c>
    </row>
    <row r="907" spans="1:4" x14ac:dyDescent="0.2">
      <c r="A907" s="55">
        <v>846</v>
      </c>
      <c r="B907" s="1233">
        <f>'Expenditures 15-22'!F50</f>
        <v>5731</v>
      </c>
      <c r="D907" s="14" t="str">
        <f t="shared" si="13"/>
        <v>Error?</v>
      </c>
    </row>
    <row r="908" spans="1:4" x14ac:dyDescent="0.2">
      <c r="A908" s="55">
        <v>847</v>
      </c>
      <c r="B908" s="1233">
        <f>'Expenditures 15-22'!F53</f>
        <v>7743</v>
      </c>
      <c r="C908" s="14" t="s">
        <v>672</v>
      </c>
      <c r="D908" s="14" t="str">
        <f t="shared" si="13"/>
        <v>Error?</v>
      </c>
    </row>
    <row r="909" spans="1:4" x14ac:dyDescent="0.2">
      <c r="A909" s="55">
        <v>848</v>
      </c>
      <c r="B909" s="1233">
        <f>'Expenditures 15-22'!F55</f>
        <v>3242</v>
      </c>
      <c r="D909" s="14" t="str">
        <f t="shared" si="13"/>
        <v>Error?</v>
      </c>
    </row>
    <row r="910" spans="1:4" x14ac:dyDescent="0.2">
      <c r="A910" s="55">
        <v>849</v>
      </c>
      <c r="B910" s="1233">
        <f>'Expenditures 15-22'!F56</f>
        <v>0</v>
      </c>
      <c r="D910" s="14" t="str">
        <f t="shared" si="13"/>
        <v>Error?</v>
      </c>
    </row>
    <row r="911" spans="1:4" x14ac:dyDescent="0.2">
      <c r="A911" s="55">
        <v>850</v>
      </c>
      <c r="B911" s="1233">
        <f>'Expenditures 15-22'!F57</f>
        <v>3242</v>
      </c>
      <c r="C911" s="14" t="s">
        <v>672</v>
      </c>
      <c r="D911" s="14" t="str">
        <f t="shared" si="13"/>
        <v>Error?</v>
      </c>
    </row>
    <row r="912" spans="1:4" x14ac:dyDescent="0.2">
      <c r="A912" s="55">
        <v>851</v>
      </c>
      <c r="B912" s="1233">
        <f>'Expenditures 15-22'!F59</f>
        <v>0</v>
      </c>
      <c r="D912" s="14" t="str">
        <f t="shared" si="13"/>
        <v>Error?</v>
      </c>
    </row>
    <row r="913" spans="1:4" x14ac:dyDescent="0.2">
      <c r="A913" s="55">
        <v>852</v>
      </c>
      <c r="B913" s="1233">
        <f>'Expenditures 15-22'!F60</f>
        <v>1040</v>
      </c>
      <c r="D913" s="14" t="str">
        <f t="shared" si="13"/>
        <v>Error?</v>
      </c>
    </row>
    <row r="914" spans="1:4" x14ac:dyDescent="0.2">
      <c r="A914" s="55">
        <v>853</v>
      </c>
      <c r="B914" s="1233">
        <f>'Expenditures 15-22'!F61</f>
        <v>0</v>
      </c>
      <c r="D914" s="14" t="str">
        <f t="shared" si="13"/>
        <v>Error?</v>
      </c>
    </row>
    <row r="915" spans="1:4" x14ac:dyDescent="0.2">
      <c r="A915" s="55">
        <v>854</v>
      </c>
      <c r="B915" s="1233">
        <f>'Expenditures 15-22'!F62</f>
        <v>0</v>
      </c>
      <c r="D915" s="14" t="str">
        <f t="shared" si="13"/>
        <v>Error?</v>
      </c>
    </row>
    <row r="916" spans="1:4" x14ac:dyDescent="0.2">
      <c r="A916" s="55">
        <v>855</v>
      </c>
      <c r="B916" s="1233">
        <f>'Expenditures 15-22'!F63</f>
        <v>39053</v>
      </c>
      <c r="D916" s="14" t="str">
        <f t="shared" si="13"/>
        <v>Error?</v>
      </c>
    </row>
    <row r="917" spans="1:4" x14ac:dyDescent="0.2">
      <c r="A917" s="55">
        <v>856</v>
      </c>
      <c r="B917" s="1233">
        <f>'Expenditures 15-22'!F64</f>
        <v>0</v>
      </c>
      <c r="D917" s="14" t="str">
        <f t="shared" si="13"/>
        <v>Error?</v>
      </c>
    </row>
    <row r="918" spans="1:4" x14ac:dyDescent="0.2">
      <c r="A918" s="83">
        <v>857</v>
      </c>
      <c r="D918" s="14" t="str">
        <f t="shared" si="13"/>
        <v>OK</v>
      </c>
    </row>
    <row r="919" spans="1:4" x14ac:dyDescent="0.2">
      <c r="A919" s="55">
        <v>858</v>
      </c>
      <c r="B919" s="1233">
        <f>'Expenditures 15-22'!F65</f>
        <v>40093</v>
      </c>
      <c r="C919" s="14" t="s">
        <v>672</v>
      </c>
      <c r="D919" s="14" t="str">
        <f t="shared" si="13"/>
        <v>Error?</v>
      </c>
    </row>
    <row r="920" spans="1:4" x14ac:dyDescent="0.2">
      <c r="A920" s="55">
        <v>859</v>
      </c>
      <c r="B920" s="1233">
        <f>'Expenditures 15-22'!F67</f>
        <v>0</v>
      </c>
      <c r="D920" s="14" t="str">
        <f t="shared" si="13"/>
        <v>Error?</v>
      </c>
    </row>
    <row r="921" spans="1:4" x14ac:dyDescent="0.2">
      <c r="A921" s="55">
        <v>860</v>
      </c>
      <c r="B921" s="1233">
        <f>'Expenditures 15-22'!F68</f>
        <v>0</v>
      </c>
      <c r="D921" s="14" t="str">
        <f t="shared" si="13"/>
        <v>Error?</v>
      </c>
    </row>
    <row r="922" spans="1:4" x14ac:dyDescent="0.2">
      <c r="A922" s="55">
        <v>861</v>
      </c>
      <c r="B922" s="1233">
        <f>'Expenditures 15-22'!F69</f>
        <v>0</v>
      </c>
      <c r="D922" s="14" t="str">
        <f t="shared" si="13"/>
        <v>Error?</v>
      </c>
    </row>
    <row r="923" spans="1:4" x14ac:dyDescent="0.2">
      <c r="A923" s="55">
        <v>862</v>
      </c>
      <c r="B923" s="1233">
        <f>'Expenditures 15-22'!F70</f>
        <v>0</v>
      </c>
      <c r="D923" s="14" t="str">
        <f t="shared" si="13"/>
        <v>Error?</v>
      </c>
    </row>
    <row r="924" spans="1:4" x14ac:dyDescent="0.2">
      <c r="A924" s="83">
        <v>863</v>
      </c>
      <c r="D924" s="14" t="str">
        <f t="shared" si="13"/>
        <v>OK</v>
      </c>
    </row>
    <row r="925" spans="1:4" x14ac:dyDescent="0.2">
      <c r="A925" s="55">
        <v>864</v>
      </c>
      <c r="B925" s="1233">
        <f>'Expenditures 15-22'!F71</f>
        <v>8404</v>
      </c>
      <c r="D925" s="14" t="str">
        <f t="shared" si="13"/>
        <v>Error?</v>
      </c>
    </row>
    <row r="926" spans="1:4" x14ac:dyDescent="0.2">
      <c r="A926" s="83">
        <v>865</v>
      </c>
      <c r="D926" s="14" t="str">
        <f t="shared" si="13"/>
        <v>OK</v>
      </c>
    </row>
    <row r="927" spans="1:4" x14ac:dyDescent="0.2">
      <c r="A927" s="55">
        <v>866</v>
      </c>
      <c r="B927" s="1233">
        <f>'Expenditures 15-22'!F72</f>
        <v>8404</v>
      </c>
      <c r="C927" s="14" t="s">
        <v>672</v>
      </c>
      <c r="D927" s="14" t="str">
        <f t="shared" si="13"/>
        <v>Error?</v>
      </c>
    </row>
    <row r="928" spans="1:4" x14ac:dyDescent="0.2">
      <c r="A928" s="55">
        <v>867</v>
      </c>
      <c r="B928" s="1233">
        <f>'Expenditures 15-22'!F73</f>
        <v>0</v>
      </c>
      <c r="D928" s="14" t="str">
        <f t="shared" si="13"/>
        <v>Error?</v>
      </c>
    </row>
    <row r="929" spans="1:4" x14ac:dyDescent="0.2">
      <c r="A929" s="55">
        <v>868</v>
      </c>
      <c r="B929" s="1233">
        <f>'Expenditures 15-22'!F74</f>
        <v>136844</v>
      </c>
      <c r="C929" s="14" t="s">
        <v>672</v>
      </c>
      <c r="D929" s="14" t="str">
        <f t="shared" si="13"/>
        <v>Error?</v>
      </c>
    </row>
    <row r="930" spans="1:4" x14ac:dyDescent="0.2">
      <c r="A930" s="55">
        <v>869</v>
      </c>
      <c r="B930" s="1233">
        <f>'Expenditures 15-22'!F75</f>
        <v>17541</v>
      </c>
      <c r="D930" s="14" t="str">
        <f t="shared" si="13"/>
        <v>Error?</v>
      </c>
    </row>
    <row r="931" spans="1:4" x14ac:dyDescent="0.2">
      <c r="A931" s="55">
        <v>870</v>
      </c>
      <c r="B931" s="1233">
        <f>'Expenditures 15-22'!F114</f>
        <v>296112</v>
      </c>
      <c r="C931" s="14" t="s">
        <v>672</v>
      </c>
      <c r="D931" s="14" t="str">
        <f t="shared" si="13"/>
        <v>Error?</v>
      </c>
    </row>
    <row r="932" spans="1:4" x14ac:dyDescent="0.2">
      <c r="A932" s="83">
        <v>871</v>
      </c>
      <c r="D932" s="14" t="str">
        <f t="shared" si="13"/>
        <v>OK</v>
      </c>
    </row>
    <row r="933" spans="1:4" x14ac:dyDescent="0.2">
      <c r="A933" s="83">
        <v>872</v>
      </c>
      <c r="D933" s="14" t="str">
        <f t="shared" si="13"/>
        <v>OK</v>
      </c>
    </row>
    <row r="934" spans="1:4" x14ac:dyDescent="0.2">
      <c r="A934" s="83">
        <v>873</v>
      </c>
      <c r="D934" s="14" t="str">
        <f t="shared" si="13"/>
        <v>OK</v>
      </c>
    </row>
    <row r="935" spans="1:4" x14ac:dyDescent="0.2">
      <c r="A935" s="83">
        <v>874</v>
      </c>
      <c r="D935" s="14" t="str">
        <f t="shared" si="13"/>
        <v>OK</v>
      </c>
    </row>
    <row r="936" spans="1:4" x14ac:dyDescent="0.2">
      <c r="A936" s="83">
        <v>875</v>
      </c>
      <c r="D936" s="14" t="str">
        <f t="shared" si="13"/>
        <v>OK</v>
      </c>
    </row>
    <row r="937" spans="1:4" x14ac:dyDescent="0.2">
      <c r="A937" s="55">
        <v>876</v>
      </c>
      <c r="B937" s="1233">
        <f>'Expenditures 15-22'!G5</f>
        <v>31466</v>
      </c>
      <c r="D937" s="14" t="str">
        <f t="shared" si="13"/>
        <v>Error?</v>
      </c>
    </row>
    <row r="938" spans="1:4" x14ac:dyDescent="0.2">
      <c r="A938" s="55">
        <v>877</v>
      </c>
      <c r="B938" s="1233">
        <f>'Expenditures 15-22'!G16</f>
        <v>0</v>
      </c>
      <c r="D938" s="14" t="str">
        <f t="shared" si="13"/>
        <v>Error?</v>
      </c>
    </row>
    <row r="939" spans="1:4" x14ac:dyDescent="0.2">
      <c r="A939" s="83">
        <v>878</v>
      </c>
      <c r="D939" s="14" t="str">
        <f t="shared" si="13"/>
        <v>OK</v>
      </c>
    </row>
    <row r="940" spans="1:4" x14ac:dyDescent="0.2">
      <c r="A940" s="83">
        <v>879</v>
      </c>
      <c r="D940" s="14" t="str">
        <f t="shared" si="13"/>
        <v>OK</v>
      </c>
    </row>
    <row r="941" spans="1:4" x14ac:dyDescent="0.2">
      <c r="A941" s="83">
        <v>880</v>
      </c>
      <c r="D941" s="14" t="str">
        <f t="shared" si="13"/>
        <v>OK</v>
      </c>
    </row>
    <row r="942" spans="1:4" x14ac:dyDescent="0.2">
      <c r="A942" s="83">
        <v>881</v>
      </c>
      <c r="D942" s="14" t="str">
        <f t="shared" si="13"/>
        <v>OK</v>
      </c>
    </row>
    <row r="943" spans="1:4" x14ac:dyDescent="0.2">
      <c r="A943" s="83">
        <v>882</v>
      </c>
      <c r="D943" s="14" t="str">
        <f t="shared" si="13"/>
        <v>OK</v>
      </c>
    </row>
    <row r="944" spans="1:4" x14ac:dyDescent="0.2">
      <c r="A944" s="55">
        <v>883</v>
      </c>
      <c r="B944" s="1233">
        <f>'Expenditures 15-22'!G18</f>
        <v>0</v>
      </c>
      <c r="D944" s="14" t="str">
        <f t="shared" si="13"/>
        <v>Error?</v>
      </c>
    </row>
    <row r="945" spans="1:4" x14ac:dyDescent="0.2">
      <c r="A945" s="83">
        <v>884</v>
      </c>
      <c r="D945" s="14" t="str">
        <f t="shared" si="13"/>
        <v>OK</v>
      </c>
    </row>
    <row r="946" spans="1:4" x14ac:dyDescent="0.2">
      <c r="A946" s="83">
        <v>885</v>
      </c>
      <c r="D946" s="14" t="str">
        <f t="shared" si="13"/>
        <v>OK</v>
      </c>
    </row>
    <row r="947" spans="1:4" x14ac:dyDescent="0.2">
      <c r="A947" s="83">
        <v>886</v>
      </c>
      <c r="D947" s="14" t="str">
        <f t="shared" si="13"/>
        <v>OK</v>
      </c>
    </row>
    <row r="948" spans="1:4" x14ac:dyDescent="0.2">
      <c r="A948" s="55">
        <v>887</v>
      </c>
      <c r="B948" s="1233">
        <f>'Expenditures 15-22'!G12</f>
        <v>0</v>
      </c>
      <c r="D948" s="14" t="str">
        <f t="shared" si="13"/>
        <v>Error?</v>
      </c>
    </row>
    <row r="949" spans="1:4" x14ac:dyDescent="0.2">
      <c r="A949" s="55">
        <v>888</v>
      </c>
      <c r="B949" s="1233">
        <f>'Expenditures 15-22'!G13</f>
        <v>0</v>
      </c>
      <c r="D949" s="14" t="str">
        <f t="shared" si="13"/>
        <v>Error?</v>
      </c>
    </row>
    <row r="950" spans="1:4" x14ac:dyDescent="0.2">
      <c r="A950" s="55">
        <v>889</v>
      </c>
      <c r="B950" s="1233">
        <f>'Expenditures 15-22'!G14</f>
        <v>2990</v>
      </c>
      <c r="D950" s="14" t="str">
        <f t="shared" si="13"/>
        <v>Error?</v>
      </c>
    </row>
    <row r="951" spans="1:4" x14ac:dyDescent="0.2">
      <c r="A951" s="55">
        <v>890</v>
      </c>
      <c r="B951" s="1233">
        <f>'Expenditures 15-22'!G15</f>
        <v>0</v>
      </c>
      <c r="D951" s="14" t="str">
        <f t="shared" si="13"/>
        <v>Error?</v>
      </c>
    </row>
    <row r="952" spans="1:4" x14ac:dyDescent="0.2">
      <c r="A952" s="55">
        <v>891</v>
      </c>
      <c r="B952" s="1233">
        <f>'Expenditures 15-22'!G33</f>
        <v>33731</v>
      </c>
      <c r="C952" s="14" t="s">
        <v>672</v>
      </c>
      <c r="D952" s="14" t="str">
        <f t="shared" si="13"/>
        <v>Error?</v>
      </c>
    </row>
    <row r="953" spans="1:4" x14ac:dyDescent="0.2">
      <c r="A953" s="55">
        <v>892</v>
      </c>
      <c r="B953" s="1233">
        <f>'Expenditures 15-22'!G36</f>
        <v>0</v>
      </c>
      <c r="D953" s="14" t="str">
        <f t="shared" si="13"/>
        <v>Error?</v>
      </c>
    </row>
    <row r="954" spans="1:4" x14ac:dyDescent="0.2">
      <c r="A954" s="55">
        <v>893</v>
      </c>
      <c r="B954" s="1233">
        <f>'Expenditures 15-22'!G37</f>
        <v>0</v>
      </c>
      <c r="D954" s="14" t="str">
        <f t="shared" si="13"/>
        <v>Error?</v>
      </c>
    </row>
    <row r="955" spans="1:4" x14ac:dyDescent="0.2">
      <c r="A955" s="55">
        <v>894</v>
      </c>
      <c r="B955" s="1233">
        <f>'Expenditures 15-22'!G38</f>
        <v>1283</v>
      </c>
      <c r="D955" s="14" t="str">
        <f t="shared" si="13"/>
        <v>Error?</v>
      </c>
    </row>
    <row r="956" spans="1:4" x14ac:dyDescent="0.2">
      <c r="A956" s="55">
        <v>895</v>
      </c>
      <c r="B956" s="1233">
        <f>'Expenditures 15-22'!G39</f>
        <v>0</v>
      </c>
      <c r="D956" s="14" t="str">
        <f t="shared" si="13"/>
        <v>Error?</v>
      </c>
    </row>
    <row r="957" spans="1:4" x14ac:dyDescent="0.2">
      <c r="A957" s="55">
        <v>896</v>
      </c>
      <c r="B957" s="1233">
        <f>'Expenditures 15-22'!G40</f>
        <v>0</v>
      </c>
      <c r="D957" s="14" t="str">
        <f t="shared" si="13"/>
        <v>Error?</v>
      </c>
    </row>
    <row r="958" spans="1:4" x14ac:dyDescent="0.2">
      <c r="A958" s="55">
        <v>897</v>
      </c>
      <c r="B958" s="1233">
        <f>'Expenditures 15-22'!G41</f>
        <v>0</v>
      </c>
      <c r="D958" s="14" t="str">
        <f t="shared" si="13"/>
        <v>Error?</v>
      </c>
    </row>
    <row r="959" spans="1:4" x14ac:dyDescent="0.2">
      <c r="A959" s="55">
        <v>898</v>
      </c>
      <c r="B959" s="1233">
        <f>'Expenditures 15-22'!G42</f>
        <v>1283</v>
      </c>
      <c r="C959" s="14" t="s">
        <v>672</v>
      </c>
      <c r="D959" s="14" t="str">
        <f t="shared" ref="D959:D1022" si="14">IF(ISBLANK(B959),"OK",IF(A959-B959=0,"OK","Error?"))</f>
        <v>Error?</v>
      </c>
    </row>
    <row r="960" spans="1:4" x14ac:dyDescent="0.2">
      <c r="A960" s="55">
        <v>899</v>
      </c>
      <c r="B960" s="1233">
        <f>'Expenditures 15-22'!G44</f>
        <v>0</v>
      </c>
      <c r="D960" s="14" t="str">
        <f t="shared" si="14"/>
        <v>Error?</v>
      </c>
    </row>
    <row r="961" spans="1:4" x14ac:dyDescent="0.2">
      <c r="A961" s="55">
        <v>900</v>
      </c>
      <c r="B961" s="1233">
        <f>'Expenditures 15-22'!G45</f>
        <v>0</v>
      </c>
      <c r="D961" s="14" t="str">
        <f t="shared" si="14"/>
        <v>Error?</v>
      </c>
    </row>
    <row r="962" spans="1:4" x14ac:dyDescent="0.2">
      <c r="A962" s="55">
        <v>901</v>
      </c>
      <c r="B962" s="1233">
        <f>'Expenditures 15-22'!G46</f>
        <v>0</v>
      </c>
      <c r="D962" s="14" t="str">
        <f t="shared" si="14"/>
        <v>Error?</v>
      </c>
    </row>
    <row r="963" spans="1:4" x14ac:dyDescent="0.2">
      <c r="A963" s="55">
        <v>902</v>
      </c>
      <c r="B963" s="1233">
        <f>'Expenditures 15-22'!G47</f>
        <v>0</v>
      </c>
      <c r="C963" s="14" t="s">
        <v>672</v>
      </c>
      <c r="D963" s="14" t="str">
        <f t="shared" si="14"/>
        <v>Error?</v>
      </c>
    </row>
    <row r="964" spans="1:4" x14ac:dyDescent="0.2">
      <c r="A964" s="55">
        <v>903</v>
      </c>
      <c r="B964" s="1233">
        <f>'Expenditures 15-22'!G49</f>
        <v>0</v>
      </c>
      <c r="D964" s="14" t="str">
        <f t="shared" si="14"/>
        <v>Error?</v>
      </c>
    </row>
    <row r="965" spans="1:4" x14ac:dyDescent="0.2">
      <c r="A965" s="55">
        <v>904</v>
      </c>
      <c r="B965" s="1233">
        <f>'Expenditures 15-22'!G50</f>
        <v>0</v>
      </c>
      <c r="D965" s="14" t="str">
        <f t="shared" si="14"/>
        <v>Error?</v>
      </c>
    </row>
    <row r="966" spans="1:4" x14ac:dyDescent="0.2">
      <c r="A966" s="55">
        <v>905</v>
      </c>
      <c r="B966" s="1233">
        <f>'Expenditures 15-22'!G53</f>
        <v>0</v>
      </c>
      <c r="C966" s="14" t="s">
        <v>672</v>
      </c>
      <c r="D966" s="14" t="str">
        <f t="shared" si="14"/>
        <v>Error?</v>
      </c>
    </row>
    <row r="967" spans="1:4" x14ac:dyDescent="0.2">
      <c r="A967" s="55">
        <v>906</v>
      </c>
      <c r="B967" s="1233">
        <f>'Expenditures 15-22'!G55</f>
        <v>0</v>
      </c>
      <c r="D967" s="14" t="str">
        <f t="shared" si="14"/>
        <v>Error?</v>
      </c>
    </row>
    <row r="968" spans="1:4" x14ac:dyDescent="0.2">
      <c r="A968" s="55">
        <v>907</v>
      </c>
      <c r="B968" s="1233">
        <f>'Expenditures 15-22'!G56</f>
        <v>0</v>
      </c>
      <c r="D968" s="14" t="str">
        <f t="shared" si="14"/>
        <v>Error?</v>
      </c>
    </row>
    <row r="969" spans="1:4" x14ac:dyDescent="0.2">
      <c r="A969" s="55">
        <v>908</v>
      </c>
      <c r="B969" s="1233">
        <f>'Expenditures 15-22'!G57</f>
        <v>0</v>
      </c>
      <c r="C969" s="14" t="s">
        <v>672</v>
      </c>
      <c r="D969" s="14" t="str">
        <f t="shared" si="14"/>
        <v>Error?</v>
      </c>
    </row>
    <row r="970" spans="1:4" x14ac:dyDescent="0.2">
      <c r="A970" s="55">
        <v>909</v>
      </c>
      <c r="B970" s="1233">
        <f>'Expenditures 15-22'!G59</f>
        <v>0</v>
      </c>
      <c r="D970" s="14" t="str">
        <f t="shared" si="14"/>
        <v>Error?</v>
      </c>
    </row>
    <row r="971" spans="1:4" x14ac:dyDescent="0.2">
      <c r="A971" s="55">
        <v>910</v>
      </c>
      <c r="B971" s="1233">
        <f>'Expenditures 15-22'!G60</f>
        <v>0</v>
      </c>
      <c r="D971" s="14" t="str">
        <f t="shared" si="14"/>
        <v>Error?</v>
      </c>
    </row>
    <row r="972" spans="1:4" x14ac:dyDescent="0.2">
      <c r="A972" s="55">
        <v>911</v>
      </c>
      <c r="B972" s="1233">
        <f>'Expenditures 15-22'!G61</f>
        <v>0</v>
      </c>
      <c r="D972" s="14" t="str">
        <f t="shared" si="14"/>
        <v>Error?</v>
      </c>
    </row>
    <row r="973" spans="1:4" x14ac:dyDescent="0.2">
      <c r="A973" s="55">
        <v>912</v>
      </c>
      <c r="B973" s="1233">
        <f>'Expenditures 15-22'!G62</f>
        <v>0</v>
      </c>
      <c r="D973" s="14" t="str">
        <f t="shared" si="14"/>
        <v>Error?</v>
      </c>
    </row>
    <row r="974" spans="1:4" x14ac:dyDescent="0.2">
      <c r="A974" s="55">
        <v>913</v>
      </c>
      <c r="B974" s="1233">
        <f>'Expenditures 15-22'!G63</f>
        <v>19754</v>
      </c>
      <c r="D974" s="14" t="str">
        <f t="shared" si="14"/>
        <v>Error?</v>
      </c>
    </row>
    <row r="975" spans="1:4" x14ac:dyDescent="0.2">
      <c r="A975" s="55">
        <v>914</v>
      </c>
      <c r="B975" s="1233">
        <f>'Expenditures 15-22'!G64</f>
        <v>0</v>
      </c>
      <c r="D975" s="14" t="str">
        <f t="shared" si="14"/>
        <v>Error?</v>
      </c>
    </row>
    <row r="976" spans="1:4" x14ac:dyDescent="0.2">
      <c r="A976" s="83">
        <v>915</v>
      </c>
      <c r="D976" s="14" t="str">
        <f t="shared" si="14"/>
        <v>OK</v>
      </c>
    </row>
    <row r="977" spans="1:4" x14ac:dyDescent="0.2">
      <c r="A977" s="55">
        <v>916</v>
      </c>
      <c r="B977" s="1233">
        <f>'Expenditures 15-22'!G65</f>
        <v>19754</v>
      </c>
      <c r="C977" s="14" t="s">
        <v>672</v>
      </c>
      <c r="D977" s="14" t="str">
        <f t="shared" si="14"/>
        <v>Error?</v>
      </c>
    </row>
    <row r="978" spans="1:4" x14ac:dyDescent="0.2">
      <c r="A978" s="55">
        <v>917</v>
      </c>
      <c r="B978" s="1233">
        <f>'Expenditures 15-22'!G67</f>
        <v>0</v>
      </c>
      <c r="D978" s="14" t="str">
        <f t="shared" si="14"/>
        <v>Error?</v>
      </c>
    </row>
    <row r="979" spans="1:4" x14ac:dyDescent="0.2">
      <c r="A979" s="55">
        <v>918</v>
      </c>
      <c r="B979" s="1233">
        <f>'Expenditures 15-22'!G68</f>
        <v>0</v>
      </c>
      <c r="D979" s="14" t="str">
        <f t="shared" si="14"/>
        <v>Error?</v>
      </c>
    </row>
    <row r="980" spans="1:4" x14ac:dyDescent="0.2">
      <c r="A980" s="55">
        <v>919</v>
      </c>
      <c r="B980" s="1233">
        <f>'Expenditures 15-22'!G69</f>
        <v>0</v>
      </c>
      <c r="D980" s="14" t="str">
        <f t="shared" si="14"/>
        <v>Error?</v>
      </c>
    </row>
    <row r="981" spans="1:4" x14ac:dyDescent="0.2">
      <c r="A981" s="55">
        <v>920</v>
      </c>
      <c r="B981" s="1233">
        <f>'Expenditures 15-22'!G70</f>
        <v>0</v>
      </c>
      <c r="D981" s="14" t="str">
        <f t="shared" si="14"/>
        <v>Error?</v>
      </c>
    </row>
    <row r="982" spans="1:4" x14ac:dyDescent="0.2">
      <c r="A982" s="83">
        <v>921</v>
      </c>
      <c r="D982" s="14" t="str">
        <f t="shared" si="14"/>
        <v>OK</v>
      </c>
    </row>
    <row r="983" spans="1:4" x14ac:dyDescent="0.2">
      <c r="A983" s="55">
        <v>922</v>
      </c>
      <c r="B983" s="1233">
        <f>'Expenditures 15-22'!G71</f>
        <v>7799</v>
      </c>
      <c r="D983" s="14" t="str">
        <f t="shared" si="14"/>
        <v>Error?</v>
      </c>
    </row>
    <row r="984" spans="1:4" x14ac:dyDescent="0.2">
      <c r="A984" s="83">
        <v>923</v>
      </c>
      <c r="D984" s="14" t="str">
        <f t="shared" si="14"/>
        <v>OK</v>
      </c>
    </row>
    <row r="985" spans="1:4" x14ac:dyDescent="0.2">
      <c r="A985" s="55">
        <v>924</v>
      </c>
      <c r="B985" s="1233">
        <f>'Expenditures 15-22'!G72</f>
        <v>7799</v>
      </c>
      <c r="C985" s="14" t="s">
        <v>672</v>
      </c>
      <c r="D985" s="14" t="str">
        <f t="shared" si="14"/>
        <v>Error?</v>
      </c>
    </row>
    <row r="986" spans="1:4" x14ac:dyDescent="0.2">
      <c r="A986" s="55">
        <v>925</v>
      </c>
      <c r="B986" s="1233">
        <f>'Expenditures 15-22'!G73</f>
        <v>0</v>
      </c>
      <c r="D986" s="14" t="str">
        <f t="shared" si="14"/>
        <v>Error?</v>
      </c>
    </row>
    <row r="987" spans="1:4" x14ac:dyDescent="0.2">
      <c r="A987" s="55">
        <v>926</v>
      </c>
      <c r="B987" s="1233">
        <f>'Expenditures 15-22'!G74</f>
        <v>28836</v>
      </c>
      <c r="C987" s="14" t="s">
        <v>672</v>
      </c>
      <c r="D987" s="14" t="str">
        <f t="shared" si="14"/>
        <v>Error?</v>
      </c>
    </row>
    <row r="988" spans="1:4" x14ac:dyDescent="0.2">
      <c r="A988" s="55">
        <v>927</v>
      </c>
      <c r="B988" s="1233">
        <f>'Expenditures 15-22'!G75</f>
        <v>0</v>
      </c>
      <c r="D988" s="14" t="str">
        <f t="shared" si="14"/>
        <v>Error?</v>
      </c>
    </row>
    <row r="989" spans="1:4" x14ac:dyDescent="0.2">
      <c r="A989" s="55">
        <v>928</v>
      </c>
      <c r="B989" s="1233">
        <f>'Expenditures 15-22'!G114</f>
        <v>62567</v>
      </c>
      <c r="C989" s="14" t="s">
        <v>672</v>
      </c>
      <c r="D989" s="14" t="str">
        <f t="shared" si="14"/>
        <v>Error?</v>
      </c>
    </row>
    <row r="990" spans="1:4" x14ac:dyDescent="0.2">
      <c r="A990" s="83">
        <v>929</v>
      </c>
      <c r="D990" s="14" t="str">
        <f t="shared" si="14"/>
        <v>OK</v>
      </c>
    </row>
    <row r="991" spans="1:4" x14ac:dyDescent="0.2">
      <c r="A991" s="83">
        <v>930</v>
      </c>
      <c r="D991" s="14" t="str">
        <f t="shared" si="14"/>
        <v>OK</v>
      </c>
    </row>
    <row r="992" spans="1:4" x14ac:dyDescent="0.2">
      <c r="A992" s="83">
        <v>931</v>
      </c>
      <c r="D992" s="14" t="str">
        <f t="shared" si="14"/>
        <v>OK</v>
      </c>
    </row>
    <row r="993" spans="1:4" x14ac:dyDescent="0.2">
      <c r="A993" s="83">
        <v>932</v>
      </c>
      <c r="D993" s="14" t="str">
        <f t="shared" si="14"/>
        <v>OK</v>
      </c>
    </row>
    <row r="994" spans="1:4" x14ac:dyDescent="0.2">
      <c r="A994" s="83">
        <v>933</v>
      </c>
      <c r="D994" s="14" t="str">
        <f t="shared" si="14"/>
        <v>OK</v>
      </c>
    </row>
    <row r="995" spans="1:4" x14ac:dyDescent="0.2">
      <c r="A995" s="55">
        <v>934</v>
      </c>
      <c r="B995" s="1234">
        <f>'Expenditures 15-22'!H5</f>
        <v>0</v>
      </c>
      <c r="C995" s="81"/>
      <c r="D995" s="14" t="str">
        <f t="shared" si="14"/>
        <v>Error?</v>
      </c>
    </row>
    <row r="996" spans="1:4" x14ac:dyDescent="0.2">
      <c r="A996" s="55">
        <v>935</v>
      </c>
      <c r="B996" s="1233">
        <f>'Expenditures 15-22'!H16</f>
        <v>0</v>
      </c>
      <c r="D996" s="14" t="str">
        <f t="shared" si="14"/>
        <v>Error?</v>
      </c>
    </row>
    <row r="997" spans="1:4" x14ac:dyDescent="0.2">
      <c r="A997" s="83">
        <v>936</v>
      </c>
      <c r="D997" s="14" t="str">
        <f t="shared" si="14"/>
        <v>OK</v>
      </c>
    </row>
    <row r="998" spans="1:4" x14ac:dyDescent="0.2">
      <c r="A998" s="83">
        <v>937</v>
      </c>
      <c r="D998" s="14" t="str">
        <f t="shared" si="14"/>
        <v>OK</v>
      </c>
    </row>
    <row r="999" spans="1:4" x14ac:dyDescent="0.2">
      <c r="A999" s="83">
        <v>938</v>
      </c>
      <c r="D999" s="14" t="str">
        <f t="shared" si="14"/>
        <v>OK</v>
      </c>
    </row>
    <row r="1000" spans="1:4" x14ac:dyDescent="0.2">
      <c r="A1000" s="83">
        <v>939</v>
      </c>
      <c r="D1000" s="14" t="str">
        <f t="shared" si="14"/>
        <v>OK</v>
      </c>
    </row>
    <row r="1001" spans="1:4" x14ac:dyDescent="0.2">
      <c r="A1001" s="83">
        <v>940</v>
      </c>
      <c r="D1001" s="14" t="str">
        <f t="shared" si="14"/>
        <v>OK</v>
      </c>
    </row>
    <row r="1002" spans="1:4" x14ac:dyDescent="0.2">
      <c r="A1002" s="55">
        <v>941</v>
      </c>
      <c r="B1002" s="1233">
        <f>'Expenditures 15-22'!H18</f>
        <v>0</v>
      </c>
      <c r="D1002" s="14" t="str">
        <f t="shared" si="14"/>
        <v>Error?</v>
      </c>
    </row>
    <row r="1003" spans="1:4" x14ac:dyDescent="0.2">
      <c r="A1003" s="83">
        <v>942</v>
      </c>
      <c r="D1003" s="14" t="str">
        <f t="shared" si="14"/>
        <v>OK</v>
      </c>
    </row>
    <row r="1004" spans="1:4" x14ac:dyDescent="0.2">
      <c r="A1004" s="83">
        <v>943</v>
      </c>
      <c r="D1004" s="14" t="str">
        <f t="shared" si="14"/>
        <v>OK</v>
      </c>
    </row>
    <row r="1005" spans="1:4" x14ac:dyDescent="0.2">
      <c r="A1005" s="83">
        <v>944</v>
      </c>
      <c r="D1005" s="14" t="str">
        <f t="shared" si="14"/>
        <v>OK</v>
      </c>
    </row>
    <row r="1006" spans="1:4" x14ac:dyDescent="0.2">
      <c r="A1006" s="55">
        <v>945</v>
      </c>
      <c r="B1006" s="1233">
        <f>'Expenditures 15-22'!H12</f>
        <v>0</v>
      </c>
      <c r="D1006" s="14" t="str">
        <f t="shared" si="14"/>
        <v>Error?</v>
      </c>
    </row>
    <row r="1007" spans="1:4" x14ac:dyDescent="0.2">
      <c r="A1007" s="55">
        <v>946</v>
      </c>
      <c r="B1007" s="1233">
        <f>'Expenditures 15-22'!H13</f>
        <v>0</v>
      </c>
      <c r="D1007" s="14" t="str">
        <f t="shared" si="14"/>
        <v>Error?</v>
      </c>
    </row>
    <row r="1008" spans="1:4" x14ac:dyDescent="0.2">
      <c r="A1008" s="55">
        <v>947</v>
      </c>
      <c r="B1008" s="1233">
        <f>'Expenditures 15-22'!H14</f>
        <v>2200</v>
      </c>
      <c r="D1008" s="14" t="str">
        <f t="shared" si="14"/>
        <v>Error?</v>
      </c>
    </row>
    <row r="1009" spans="1:4" x14ac:dyDescent="0.2">
      <c r="A1009" s="55">
        <v>948</v>
      </c>
      <c r="B1009" s="1233">
        <f>'Expenditures 15-22'!H15</f>
        <v>0</v>
      </c>
      <c r="D1009" s="14" t="str">
        <f t="shared" si="14"/>
        <v>Error?</v>
      </c>
    </row>
    <row r="1010" spans="1:4" x14ac:dyDescent="0.2">
      <c r="A1010" s="55">
        <v>949</v>
      </c>
      <c r="B1010" s="1233">
        <f>'Expenditures 15-22'!H33</f>
        <v>219124</v>
      </c>
      <c r="C1010" s="14" t="s">
        <v>672</v>
      </c>
      <c r="D1010" s="14" t="str">
        <f t="shared" si="14"/>
        <v>Error?</v>
      </c>
    </row>
    <row r="1011" spans="1:4" x14ac:dyDescent="0.2">
      <c r="A1011" s="55">
        <v>950</v>
      </c>
      <c r="B1011" s="1233">
        <f>'Expenditures 15-22'!H36</f>
        <v>0</v>
      </c>
      <c r="D1011" s="14" t="str">
        <f t="shared" si="14"/>
        <v>Error?</v>
      </c>
    </row>
    <row r="1012" spans="1:4" x14ac:dyDescent="0.2">
      <c r="A1012" s="55">
        <v>951</v>
      </c>
      <c r="B1012" s="1233">
        <f>'Expenditures 15-22'!H37</f>
        <v>0</v>
      </c>
      <c r="D1012" s="14" t="str">
        <f t="shared" si="14"/>
        <v>Error?</v>
      </c>
    </row>
    <row r="1013" spans="1:4" x14ac:dyDescent="0.2">
      <c r="A1013" s="55">
        <v>952</v>
      </c>
      <c r="B1013" s="1233">
        <f>'Expenditures 15-22'!H38</f>
        <v>0</v>
      </c>
      <c r="D1013" s="14" t="str">
        <f t="shared" si="14"/>
        <v>Error?</v>
      </c>
    </row>
    <row r="1014" spans="1:4" x14ac:dyDescent="0.2">
      <c r="A1014" s="55">
        <v>953</v>
      </c>
      <c r="B1014" s="1233">
        <f>'Expenditures 15-22'!H39</f>
        <v>0</v>
      </c>
      <c r="D1014" s="14" t="str">
        <f t="shared" si="14"/>
        <v>Error?</v>
      </c>
    </row>
    <row r="1015" spans="1:4" x14ac:dyDescent="0.2">
      <c r="A1015" s="55">
        <v>954</v>
      </c>
      <c r="B1015" s="1233">
        <f>'Expenditures 15-22'!H40</f>
        <v>0</v>
      </c>
      <c r="D1015" s="14" t="str">
        <f t="shared" si="14"/>
        <v>Error?</v>
      </c>
    </row>
    <row r="1016" spans="1:4" x14ac:dyDescent="0.2">
      <c r="A1016" s="55">
        <v>955</v>
      </c>
      <c r="B1016" s="1233">
        <f>'Expenditures 15-22'!H41</f>
        <v>0</v>
      </c>
      <c r="D1016" s="14" t="str">
        <f t="shared" si="14"/>
        <v>Error?</v>
      </c>
    </row>
    <row r="1017" spans="1:4" x14ac:dyDescent="0.2">
      <c r="A1017" s="55">
        <v>956</v>
      </c>
      <c r="B1017" s="1233">
        <f>'Expenditures 15-22'!H42</f>
        <v>0</v>
      </c>
      <c r="C1017" s="14" t="s">
        <v>672</v>
      </c>
      <c r="D1017" s="14" t="str">
        <f t="shared" si="14"/>
        <v>Error?</v>
      </c>
    </row>
    <row r="1018" spans="1:4" x14ac:dyDescent="0.2">
      <c r="A1018" s="55">
        <v>957</v>
      </c>
      <c r="B1018" s="1233">
        <f>'Expenditures 15-22'!H44</f>
        <v>447</v>
      </c>
      <c r="D1018" s="14" t="str">
        <f t="shared" si="14"/>
        <v>Error?</v>
      </c>
    </row>
    <row r="1019" spans="1:4" x14ac:dyDescent="0.2">
      <c r="A1019" s="55">
        <v>958</v>
      </c>
      <c r="B1019" s="1233">
        <f>'Expenditures 15-22'!H45</f>
        <v>0</v>
      </c>
      <c r="D1019" s="14" t="str">
        <f t="shared" si="14"/>
        <v>Error?</v>
      </c>
    </row>
    <row r="1020" spans="1:4" x14ac:dyDescent="0.2">
      <c r="A1020" s="55">
        <v>959</v>
      </c>
      <c r="B1020" s="1233">
        <f>'Expenditures 15-22'!H46</f>
        <v>0</v>
      </c>
      <c r="D1020" s="14" t="str">
        <f t="shared" si="14"/>
        <v>Error?</v>
      </c>
    </row>
    <row r="1021" spans="1:4" x14ac:dyDescent="0.2">
      <c r="A1021" s="55">
        <v>960</v>
      </c>
      <c r="B1021" s="1233">
        <f>'Expenditures 15-22'!H47</f>
        <v>447</v>
      </c>
      <c r="C1021" s="14" t="s">
        <v>672</v>
      </c>
      <c r="D1021" s="14" t="str">
        <f t="shared" si="14"/>
        <v>Error?</v>
      </c>
    </row>
    <row r="1022" spans="1:4" x14ac:dyDescent="0.2">
      <c r="A1022" s="55">
        <v>961</v>
      </c>
      <c r="B1022" s="1233">
        <f>'Expenditures 15-22'!H49</f>
        <v>11813</v>
      </c>
      <c r="D1022" s="14" t="str">
        <f t="shared" si="14"/>
        <v>Error?</v>
      </c>
    </row>
    <row r="1023" spans="1:4" x14ac:dyDescent="0.2">
      <c r="A1023" s="55">
        <v>962</v>
      </c>
      <c r="B1023" s="1233">
        <f>'Expenditures 15-22'!H50</f>
        <v>4850</v>
      </c>
      <c r="D1023" s="14" t="str">
        <f t="shared" ref="D1023:D1086" si="15">IF(ISBLANK(B1023),"OK",IF(A1023-B1023=0,"OK","Error?"))</f>
        <v>Error?</v>
      </c>
    </row>
    <row r="1024" spans="1:4" x14ac:dyDescent="0.2">
      <c r="A1024" s="55">
        <v>963</v>
      </c>
      <c r="B1024" s="1233">
        <f>'Expenditures 15-22'!H53</f>
        <v>16663</v>
      </c>
      <c r="C1024" s="14" t="s">
        <v>672</v>
      </c>
      <c r="D1024" s="14" t="str">
        <f t="shared" si="15"/>
        <v>Error?</v>
      </c>
    </row>
    <row r="1025" spans="1:4" x14ac:dyDescent="0.2">
      <c r="A1025" s="55">
        <v>964</v>
      </c>
      <c r="B1025" s="1233">
        <f>'Expenditures 15-22'!H55</f>
        <v>1325</v>
      </c>
      <c r="D1025" s="14" t="str">
        <f t="shared" si="15"/>
        <v>Error?</v>
      </c>
    </row>
    <row r="1026" spans="1:4" x14ac:dyDescent="0.2">
      <c r="A1026" s="55">
        <v>965</v>
      </c>
      <c r="B1026" s="1233">
        <f>'Expenditures 15-22'!H56</f>
        <v>0</v>
      </c>
      <c r="D1026" s="14" t="str">
        <f t="shared" si="15"/>
        <v>Error?</v>
      </c>
    </row>
    <row r="1027" spans="1:4" x14ac:dyDescent="0.2">
      <c r="A1027" s="55">
        <v>966</v>
      </c>
      <c r="B1027" s="1233">
        <f>'Expenditures 15-22'!H57</f>
        <v>1325</v>
      </c>
      <c r="C1027" s="14" t="s">
        <v>672</v>
      </c>
      <c r="D1027" s="14" t="str">
        <f t="shared" si="15"/>
        <v>Error?</v>
      </c>
    </row>
    <row r="1028" spans="1:4" x14ac:dyDescent="0.2">
      <c r="A1028" s="55">
        <v>967</v>
      </c>
      <c r="B1028" s="1233">
        <f>'Expenditures 15-22'!H59</f>
        <v>0</v>
      </c>
      <c r="D1028" s="14" t="str">
        <f t="shared" si="15"/>
        <v>Error?</v>
      </c>
    </row>
    <row r="1029" spans="1:4" x14ac:dyDescent="0.2">
      <c r="A1029" s="55">
        <v>968</v>
      </c>
      <c r="B1029" s="1233">
        <f>'Expenditures 15-22'!H60</f>
        <v>855</v>
      </c>
      <c r="D1029" s="14" t="str">
        <f t="shared" si="15"/>
        <v>Error?</v>
      </c>
    </row>
    <row r="1030" spans="1:4" x14ac:dyDescent="0.2">
      <c r="A1030" s="55">
        <v>969</v>
      </c>
      <c r="B1030" s="1233">
        <f>'Expenditures 15-22'!H61</f>
        <v>0</v>
      </c>
      <c r="D1030" s="14" t="str">
        <f t="shared" si="15"/>
        <v>Error?</v>
      </c>
    </row>
    <row r="1031" spans="1:4" x14ac:dyDescent="0.2">
      <c r="A1031" s="55">
        <v>970</v>
      </c>
      <c r="B1031" s="1233">
        <f>'Expenditures 15-22'!H62</f>
        <v>0</v>
      </c>
      <c r="D1031" s="14" t="str">
        <f t="shared" si="15"/>
        <v>Error?</v>
      </c>
    </row>
    <row r="1032" spans="1:4" x14ac:dyDescent="0.2">
      <c r="A1032" s="55">
        <v>971</v>
      </c>
      <c r="B1032" s="1233">
        <f>'Expenditures 15-22'!H63</f>
        <v>0</v>
      </c>
      <c r="D1032" s="14" t="str">
        <f t="shared" si="15"/>
        <v>Error?</v>
      </c>
    </row>
    <row r="1033" spans="1:4" x14ac:dyDescent="0.2">
      <c r="A1033" s="55">
        <v>972</v>
      </c>
      <c r="B1033" s="1233">
        <f>'Expenditures 15-22'!H64</f>
        <v>0</v>
      </c>
      <c r="D1033" s="14" t="str">
        <f t="shared" si="15"/>
        <v>Error?</v>
      </c>
    </row>
    <row r="1034" spans="1:4" x14ac:dyDescent="0.2">
      <c r="A1034" s="83">
        <v>973</v>
      </c>
      <c r="D1034" s="14" t="str">
        <f t="shared" si="15"/>
        <v>OK</v>
      </c>
    </row>
    <row r="1035" spans="1:4" x14ac:dyDescent="0.2">
      <c r="A1035" s="55">
        <v>974</v>
      </c>
      <c r="B1035" s="1233">
        <f>'Expenditures 15-22'!H65</f>
        <v>855</v>
      </c>
      <c r="C1035" s="14" t="s">
        <v>672</v>
      </c>
      <c r="D1035" s="14" t="str">
        <f t="shared" si="15"/>
        <v>Error?</v>
      </c>
    </row>
    <row r="1036" spans="1:4" x14ac:dyDescent="0.2">
      <c r="A1036" s="55">
        <v>975</v>
      </c>
      <c r="B1036" s="1233">
        <f>'Expenditures 15-22'!H67</f>
        <v>0</v>
      </c>
      <c r="D1036" s="14" t="str">
        <f t="shared" si="15"/>
        <v>Error?</v>
      </c>
    </row>
    <row r="1037" spans="1:4" x14ac:dyDescent="0.2">
      <c r="A1037" s="55">
        <v>976</v>
      </c>
      <c r="B1037" s="1233">
        <f>'Expenditures 15-22'!H68</f>
        <v>0</v>
      </c>
      <c r="D1037" s="14" t="str">
        <f t="shared" si="15"/>
        <v>Error?</v>
      </c>
    </row>
    <row r="1038" spans="1:4" x14ac:dyDescent="0.2">
      <c r="A1038" s="55">
        <v>977</v>
      </c>
      <c r="B1038" s="1233">
        <f>'Expenditures 15-22'!H69</f>
        <v>0</v>
      </c>
      <c r="D1038" s="14" t="str">
        <f t="shared" si="15"/>
        <v>Error?</v>
      </c>
    </row>
    <row r="1039" spans="1:4" x14ac:dyDescent="0.2">
      <c r="A1039" s="55">
        <v>978</v>
      </c>
      <c r="B1039" s="1233">
        <f>'Expenditures 15-22'!H70</f>
        <v>0</v>
      </c>
      <c r="D1039" s="14" t="str">
        <f t="shared" si="15"/>
        <v>Error?</v>
      </c>
    </row>
    <row r="1040" spans="1:4" x14ac:dyDescent="0.2">
      <c r="A1040" s="83">
        <v>979</v>
      </c>
      <c r="D1040" s="14" t="str">
        <f t="shared" si="15"/>
        <v>OK</v>
      </c>
    </row>
    <row r="1041" spans="1:4" x14ac:dyDescent="0.2">
      <c r="A1041" s="55">
        <v>980</v>
      </c>
      <c r="B1041" s="1233">
        <f>'Expenditures 15-22'!H71</f>
        <v>0</v>
      </c>
      <c r="D1041" s="14" t="str">
        <f t="shared" si="15"/>
        <v>Error?</v>
      </c>
    </row>
    <row r="1042" spans="1:4" x14ac:dyDescent="0.2">
      <c r="A1042" s="83">
        <v>981</v>
      </c>
      <c r="D1042" s="14" t="str">
        <f t="shared" si="15"/>
        <v>OK</v>
      </c>
    </row>
    <row r="1043" spans="1:4" x14ac:dyDescent="0.2">
      <c r="A1043" s="55">
        <v>982</v>
      </c>
      <c r="B1043" s="1233">
        <f>'Expenditures 15-22'!H72</f>
        <v>0</v>
      </c>
      <c r="C1043" s="14" t="s">
        <v>672</v>
      </c>
      <c r="D1043" s="14" t="str">
        <f t="shared" si="15"/>
        <v>Error?</v>
      </c>
    </row>
    <row r="1044" spans="1:4" x14ac:dyDescent="0.2">
      <c r="A1044" s="55">
        <v>983</v>
      </c>
      <c r="B1044" s="1233">
        <f>'Expenditures 15-22'!H73</f>
        <v>0</v>
      </c>
      <c r="D1044" s="14" t="str">
        <f t="shared" si="15"/>
        <v>Error?</v>
      </c>
    </row>
    <row r="1045" spans="1:4" x14ac:dyDescent="0.2">
      <c r="A1045" s="55">
        <v>984</v>
      </c>
      <c r="B1045" s="1233">
        <f>'Expenditures 15-22'!H74</f>
        <v>19290</v>
      </c>
      <c r="C1045" s="14" t="s">
        <v>672</v>
      </c>
      <c r="D1045" s="14" t="str">
        <f t="shared" si="15"/>
        <v>Error?</v>
      </c>
    </row>
    <row r="1046" spans="1:4" x14ac:dyDescent="0.2">
      <c r="A1046" s="55">
        <v>985</v>
      </c>
      <c r="B1046" s="1233">
        <f>'Expenditures 15-22'!H75</f>
        <v>0</v>
      </c>
      <c r="D1046" s="14" t="str">
        <f t="shared" si="15"/>
        <v>Error?</v>
      </c>
    </row>
    <row r="1047" spans="1:4" x14ac:dyDescent="0.2">
      <c r="A1047" s="55">
        <v>986</v>
      </c>
      <c r="B1047" s="1233">
        <f>'Expenditures 15-22'!H102</f>
        <v>211885</v>
      </c>
      <c r="C1047" s="14" t="s">
        <v>672</v>
      </c>
      <c r="D1047" s="14" t="str">
        <f t="shared" si="15"/>
        <v>Error?</v>
      </c>
    </row>
    <row r="1048" spans="1:4" x14ac:dyDescent="0.2">
      <c r="A1048" s="55">
        <v>987</v>
      </c>
      <c r="B1048" s="1233">
        <f>'Expenditures 15-22'!H105</f>
        <v>0</v>
      </c>
      <c r="D1048" s="14" t="str">
        <f t="shared" si="15"/>
        <v>Error?</v>
      </c>
    </row>
    <row r="1049" spans="1:4" x14ac:dyDescent="0.2">
      <c r="A1049" s="55">
        <v>988</v>
      </c>
      <c r="B1049" s="1233">
        <f>'Expenditures 15-22'!H106</f>
        <v>0</v>
      </c>
      <c r="D1049" s="14" t="str">
        <f t="shared" si="15"/>
        <v>Error?</v>
      </c>
    </row>
    <row r="1050" spans="1:4" x14ac:dyDescent="0.2">
      <c r="A1050" s="83">
        <v>989</v>
      </c>
      <c r="D1050" s="14" t="str">
        <f t="shared" si="15"/>
        <v>OK</v>
      </c>
    </row>
    <row r="1051" spans="1:4" x14ac:dyDescent="0.2">
      <c r="A1051" s="55">
        <v>990</v>
      </c>
      <c r="B1051" s="1233">
        <f>'Expenditures 15-22'!H109</f>
        <v>0</v>
      </c>
      <c r="D1051" s="14" t="str">
        <f t="shared" si="15"/>
        <v>Error?</v>
      </c>
    </row>
    <row r="1052" spans="1:4" x14ac:dyDescent="0.2">
      <c r="A1052" s="83">
        <v>991</v>
      </c>
      <c r="D1052" s="14" t="str">
        <f t="shared" si="15"/>
        <v>OK</v>
      </c>
    </row>
    <row r="1053" spans="1:4" x14ac:dyDescent="0.2">
      <c r="A1053" s="55">
        <v>992</v>
      </c>
      <c r="B1053" s="1233">
        <f>'Expenditures 15-22'!H110</f>
        <v>0</v>
      </c>
      <c r="C1053" s="14" t="s">
        <v>672</v>
      </c>
      <c r="D1053" s="14" t="str">
        <f t="shared" si="15"/>
        <v>Error?</v>
      </c>
    </row>
    <row r="1054" spans="1:4" x14ac:dyDescent="0.2">
      <c r="A1054" s="55">
        <v>993</v>
      </c>
      <c r="B1054" s="1233">
        <f>'Expenditures 15-22'!H114</f>
        <v>450299</v>
      </c>
      <c r="C1054" s="14" t="s">
        <v>672</v>
      </c>
      <c r="D1054" s="14" t="str">
        <f t="shared" si="15"/>
        <v>Error?</v>
      </c>
    </row>
    <row r="1055" spans="1:4" x14ac:dyDescent="0.2">
      <c r="A1055" s="83">
        <v>994</v>
      </c>
      <c r="D1055" s="14" t="str">
        <f t="shared" si="15"/>
        <v>OK</v>
      </c>
    </row>
    <row r="1056" spans="1:4" x14ac:dyDescent="0.2">
      <c r="A1056" s="83">
        <v>995</v>
      </c>
      <c r="C1056" s="14" t="s">
        <v>672</v>
      </c>
      <c r="D1056" s="14" t="s">
        <v>204</v>
      </c>
    </row>
    <row r="1057" spans="1:4" x14ac:dyDescent="0.2">
      <c r="A1057" s="83">
        <v>996</v>
      </c>
      <c r="C1057" s="14" t="s">
        <v>672</v>
      </c>
      <c r="D1057" s="14" t="str">
        <f t="shared" si="15"/>
        <v>OK</v>
      </c>
    </row>
    <row r="1058" spans="1:4" x14ac:dyDescent="0.2">
      <c r="A1058" s="83">
        <v>997</v>
      </c>
      <c r="D1058" s="14" t="str">
        <f t="shared" si="15"/>
        <v>OK</v>
      </c>
    </row>
    <row r="1059" spans="1:4" x14ac:dyDescent="0.2">
      <c r="A1059" s="83">
        <v>998</v>
      </c>
      <c r="D1059" s="14" t="str">
        <f t="shared" si="15"/>
        <v>OK</v>
      </c>
    </row>
    <row r="1060" spans="1:4" x14ac:dyDescent="0.2">
      <c r="A1060" s="83">
        <v>999</v>
      </c>
      <c r="D1060" s="14" t="str">
        <f t="shared" si="15"/>
        <v>OK</v>
      </c>
    </row>
    <row r="1061" spans="1:4" x14ac:dyDescent="0.2">
      <c r="A1061" s="83">
        <v>1000</v>
      </c>
      <c r="D1061" s="14" t="str">
        <f t="shared" si="15"/>
        <v>OK</v>
      </c>
    </row>
    <row r="1062" spans="1:4" x14ac:dyDescent="0.2">
      <c r="A1062" s="83">
        <v>1001</v>
      </c>
      <c r="D1062" s="14" t="str">
        <f t="shared" si="15"/>
        <v>OK</v>
      </c>
    </row>
    <row r="1063" spans="1:4" x14ac:dyDescent="0.2">
      <c r="A1063" s="83">
        <v>1002</v>
      </c>
      <c r="B1063" s="1234"/>
      <c r="C1063" s="81"/>
      <c r="D1063" s="14" t="str">
        <f t="shared" si="15"/>
        <v>OK</v>
      </c>
    </row>
    <row r="1064" spans="1:4" x14ac:dyDescent="0.2">
      <c r="A1064" s="83">
        <v>1003</v>
      </c>
      <c r="D1064" s="14" t="str">
        <f t="shared" si="15"/>
        <v>OK</v>
      </c>
    </row>
    <row r="1065" spans="1:4" x14ac:dyDescent="0.2">
      <c r="A1065" s="83">
        <v>1004</v>
      </c>
      <c r="D1065" s="14" t="str">
        <f t="shared" si="15"/>
        <v>OK</v>
      </c>
    </row>
    <row r="1066" spans="1:4" x14ac:dyDescent="0.2">
      <c r="A1066" s="83">
        <v>1005</v>
      </c>
      <c r="D1066" s="14" t="str">
        <f t="shared" si="15"/>
        <v>OK</v>
      </c>
    </row>
    <row r="1067" spans="1:4" x14ac:dyDescent="0.2">
      <c r="A1067" s="83">
        <v>1006</v>
      </c>
      <c r="D1067" s="14" t="str">
        <f t="shared" si="15"/>
        <v>OK</v>
      </c>
    </row>
    <row r="1068" spans="1:4" x14ac:dyDescent="0.2">
      <c r="A1068" s="83">
        <v>1007</v>
      </c>
      <c r="D1068" s="14" t="str">
        <f t="shared" si="15"/>
        <v>OK</v>
      </c>
    </row>
    <row r="1069" spans="1:4" x14ac:dyDescent="0.2">
      <c r="A1069" s="83">
        <v>1008</v>
      </c>
      <c r="D1069" s="14" t="str">
        <f t="shared" si="15"/>
        <v>OK</v>
      </c>
    </row>
    <row r="1070" spans="1:4" x14ac:dyDescent="0.2">
      <c r="A1070" s="83">
        <v>1009</v>
      </c>
      <c r="D1070" s="14" t="str">
        <f t="shared" si="15"/>
        <v>OK</v>
      </c>
    </row>
    <row r="1071" spans="1:4" x14ac:dyDescent="0.2">
      <c r="A1071" s="83">
        <v>1010</v>
      </c>
      <c r="D1071" s="14" t="str">
        <f t="shared" si="15"/>
        <v>OK</v>
      </c>
    </row>
    <row r="1072" spans="1:4" x14ac:dyDescent="0.2">
      <c r="A1072" s="83">
        <v>1011</v>
      </c>
      <c r="D1072" s="14" t="str">
        <f t="shared" si="15"/>
        <v>OK</v>
      </c>
    </row>
    <row r="1073" spans="1:4" x14ac:dyDescent="0.2">
      <c r="A1073" s="83">
        <v>1012</v>
      </c>
      <c r="D1073" s="14" t="str">
        <f t="shared" si="15"/>
        <v>OK</v>
      </c>
    </row>
    <row r="1074" spans="1:4" x14ac:dyDescent="0.2">
      <c r="A1074" s="83">
        <v>1013</v>
      </c>
      <c r="D1074" s="14" t="str">
        <f t="shared" si="15"/>
        <v>OK</v>
      </c>
    </row>
    <row r="1075" spans="1:4" x14ac:dyDescent="0.2">
      <c r="A1075" s="83">
        <v>1014</v>
      </c>
      <c r="D1075" s="14" t="str">
        <f t="shared" si="15"/>
        <v>OK</v>
      </c>
    </row>
    <row r="1076" spans="1:4" x14ac:dyDescent="0.2">
      <c r="A1076" s="83">
        <v>1015</v>
      </c>
      <c r="D1076" s="14" t="str">
        <f t="shared" si="15"/>
        <v>OK</v>
      </c>
    </row>
    <row r="1077" spans="1:4" x14ac:dyDescent="0.2">
      <c r="A1077" s="83">
        <v>1016</v>
      </c>
      <c r="D1077" s="14" t="str">
        <f t="shared" si="15"/>
        <v>OK</v>
      </c>
    </row>
    <row r="1078" spans="1:4" x14ac:dyDescent="0.2">
      <c r="A1078" s="83">
        <v>1017</v>
      </c>
      <c r="C1078" s="14" t="s">
        <v>672</v>
      </c>
      <c r="D1078" s="14" t="str">
        <f t="shared" si="15"/>
        <v>OK</v>
      </c>
    </row>
    <row r="1079" spans="1:4" x14ac:dyDescent="0.2">
      <c r="A1079" s="83">
        <v>1018</v>
      </c>
      <c r="D1079" s="14" t="str">
        <f t="shared" si="15"/>
        <v>OK</v>
      </c>
    </row>
    <row r="1080" spans="1:4" x14ac:dyDescent="0.2">
      <c r="A1080" s="83">
        <v>1019</v>
      </c>
      <c r="D1080" s="14" t="str">
        <f t="shared" si="15"/>
        <v>OK</v>
      </c>
    </row>
    <row r="1081" spans="1:4" x14ac:dyDescent="0.2">
      <c r="A1081" s="83">
        <v>1020</v>
      </c>
      <c r="D1081" s="14" t="str">
        <f t="shared" si="15"/>
        <v>OK</v>
      </c>
    </row>
    <row r="1082" spans="1:4" x14ac:dyDescent="0.2">
      <c r="A1082" s="83">
        <v>1021</v>
      </c>
      <c r="D1082" s="14" t="str">
        <f t="shared" si="15"/>
        <v>OK</v>
      </c>
    </row>
    <row r="1083" spans="1:4" x14ac:dyDescent="0.2">
      <c r="A1083" s="83">
        <v>1022</v>
      </c>
      <c r="D1083" s="14" t="str">
        <f t="shared" si="15"/>
        <v>OK</v>
      </c>
    </row>
    <row r="1084" spans="1:4" x14ac:dyDescent="0.2">
      <c r="A1084" s="83">
        <v>1023</v>
      </c>
      <c r="D1084" s="14" t="str">
        <f t="shared" si="15"/>
        <v>OK</v>
      </c>
    </row>
    <row r="1085" spans="1:4" x14ac:dyDescent="0.2">
      <c r="A1085" s="83">
        <v>1024</v>
      </c>
      <c r="D1085" s="14" t="str">
        <f t="shared" si="15"/>
        <v>OK</v>
      </c>
    </row>
    <row r="1086" spans="1:4" x14ac:dyDescent="0.2">
      <c r="A1086" s="83">
        <v>1025</v>
      </c>
      <c r="C1086" s="14" t="s">
        <v>672</v>
      </c>
      <c r="D1086" s="14" t="str">
        <f t="shared" si="15"/>
        <v>OK</v>
      </c>
    </row>
    <row r="1087" spans="1:4" x14ac:dyDescent="0.2">
      <c r="A1087" s="83">
        <v>1026</v>
      </c>
      <c r="C1087" s="14" t="s">
        <v>672</v>
      </c>
      <c r="D1087" s="14" t="str">
        <f t="shared" ref="D1087:D1150" si="16">IF(ISBLANK(B1087),"OK",IF(A1087-B1087=0,"OK","Error?"))</f>
        <v>OK</v>
      </c>
    </row>
    <row r="1088" spans="1:4" x14ac:dyDescent="0.2">
      <c r="A1088" s="83">
        <v>1027</v>
      </c>
      <c r="D1088" s="14" t="str">
        <f t="shared" si="16"/>
        <v>OK</v>
      </c>
    </row>
    <row r="1089" spans="1:4" x14ac:dyDescent="0.2">
      <c r="A1089" s="83">
        <v>1028</v>
      </c>
      <c r="D1089" s="14" t="str">
        <f t="shared" si="16"/>
        <v>OK</v>
      </c>
    </row>
    <row r="1090" spans="1:4" x14ac:dyDescent="0.2">
      <c r="A1090" s="83">
        <v>1029</v>
      </c>
      <c r="D1090" s="14" t="str">
        <f t="shared" si="16"/>
        <v>OK</v>
      </c>
    </row>
    <row r="1091" spans="1:4" x14ac:dyDescent="0.2">
      <c r="A1091" s="83">
        <v>1030</v>
      </c>
      <c r="D1091" s="14" t="str">
        <f t="shared" si="16"/>
        <v>OK</v>
      </c>
    </row>
    <row r="1092" spans="1:4" x14ac:dyDescent="0.2">
      <c r="A1092" s="83">
        <v>1031</v>
      </c>
      <c r="D1092" s="14" t="str">
        <f t="shared" si="16"/>
        <v>OK</v>
      </c>
    </row>
    <row r="1093" spans="1:4" x14ac:dyDescent="0.2">
      <c r="A1093" s="55">
        <v>1032</v>
      </c>
      <c r="B1093" s="1233">
        <f>'Expenditures 15-22'!K5</f>
        <v>5300968</v>
      </c>
      <c r="C1093" s="14" t="s">
        <v>672</v>
      </c>
      <c r="D1093" s="14" t="str">
        <f t="shared" si="16"/>
        <v>Error?</v>
      </c>
    </row>
    <row r="1094" spans="1:4" x14ac:dyDescent="0.2">
      <c r="A1094" s="55">
        <v>1033</v>
      </c>
      <c r="B1094" s="1233">
        <f>'Expenditures 15-22'!K16</f>
        <v>176699</v>
      </c>
      <c r="C1094" s="14" t="s">
        <v>672</v>
      </c>
      <c r="D1094" s="14" t="str">
        <f t="shared" si="16"/>
        <v>Error?</v>
      </c>
    </row>
    <row r="1095" spans="1:4" x14ac:dyDescent="0.2">
      <c r="A1095" s="83">
        <v>1034</v>
      </c>
      <c r="D1095" s="14" t="str">
        <f t="shared" si="16"/>
        <v>OK</v>
      </c>
    </row>
    <row r="1096" spans="1:4" x14ac:dyDescent="0.2">
      <c r="A1096" s="83">
        <v>1035</v>
      </c>
      <c r="D1096" s="14" t="str">
        <f t="shared" si="16"/>
        <v>OK</v>
      </c>
    </row>
    <row r="1097" spans="1:4" x14ac:dyDescent="0.2">
      <c r="A1097" s="83">
        <v>1036</v>
      </c>
      <c r="D1097" s="14" t="str">
        <f t="shared" si="16"/>
        <v>OK</v>
      </c>
    </row>
    <row r="1098" spans="1:4" x14ac:dyDescent="0.2">
      <c r="A1098" s="83">
        <v>1037</v>
      </c>
      <c r="D1098" s="14" t="str">
        <f t="shared" si="16"/>
        <v>OK</v>
      </c>
    </row>
    <row r="1099" spans="1:4" x14ac:dyDescent="0.2">
      <c r="A1099" s="83">
        <v>1038</v>
      </c>
      <c r="D1099" s="14" t="str">
        <f t="shared" si="16"/>
        <v>OK</v>
      </c>
    </row>
    <row r="1100" spans="1:4" x14ac:dyDescent="0.2">
      <c r="A1100" s="55">
        <v>1039</v>
      </c>
      <c r="B1100" s="1233">
        <f>'Expenditures 15-22'!K18</f>
        <v>0</v>
      </c>
      <c r="C1100" s="14" t="s">
        <v>672</v>
      </c>
      <c r="D1100" s="14" t="str">
        <f t="shared" si="16"/>
        <v>Error?</v>
      </c>
    </row>
    <row r="1101" spans="1:4" x14ac:dyDescent="0.2">
      <c r="A1101" s="83">
        <v>1040</v>
      </c>
      <c r="D1101" s="14" t="str">
        <f t="shared" si="16"/>
        <v>OK</v>
      </c>
    </row>
    <row r="1102" spans="1:4" x14ac:dyDescent="0.2">
      <c r="A1102" s="83">
        <v>1041</v>
      </c>
      <c r="D1102" s="14" t="str">
        <f t="shared" si="16"/>
        <v>OK</v>
      </c>
    </row>
    <row r="1103" spans="1:4" x14ac:dyDescent="0.2">
      <c r="A1103" s="83">
        <v>1042</v>
      </c>
      <c r="D1103" s="14" t="str">
        <f t="shared" si="16"/>
        <v>OK</v>
      </c>
    </row>
    <row r="1104" spans="1:4" x14ac:dyDescent="0.2">
      <c r="A1104" s="55">
        <v>1043</v>
      </c>
      <c r="B1104" s="1233">
        <f>'Expenditures 15-22'!K12</f>
        <v>0</v>
      </c>
      <c r="C1104" s="14" t="s">
        <v>672</v>
      </c>
      <c r="D1104" s="14" t="str">
        <f t="shared" si="16"/>
        <v>Error?</v>
      </c>
    </row>
    <row r="1105" spans="1:4" x14ac:dyDescent="0.2">
      <c r="A1105" s="55">
        <v>1044</v>
      </c>
      <c r="B1105" s="1233">
        <f>'Expenditures 15-22'!K13</f>
        <v>0</v>
      </c>
      <c r="C1105" s="14" t="s">
        <v>672</v>
      </c>
      <c r="D1105" s="14" t="str">
        <f t="shared" si="16"/>
        <v>Error?</v>
      </c>
    </row>
    <row r="1106" spans="1:4" x14ac:dyDescent="0.2">
      <c r="A1106" s="55">
        <v>1045</v>
      </c>
      <c r="B1106" s="1233">
        <f>'Expenditures 15-22'!K14</f>
        <v>220311</v>
      </c>
      <c r="C1106" s="14" t="s">
        <v>672</v>
      </c>
      <c r="D1106" s="14" t="str">
        <f t="shared" si="16"/>
        <v>Error?</v>
      </c>
    </row>
    <row r="1107" spans="1:4" x14ac:dyDescent="0.2">
      <c r="A1107" s="55">
        <v>1046</v>
      </c>
      <c r="B1107" s="1233">
        <f>'Expenditures 15-22'!K15</f>
        <v>50374</v>
      </c>
      <c r="C1107" s="14" t="s">
        <v>672</v>
      </c>
      <c r="D1107" s="14" t="str">
        <f t="shared" si="16"/>
        <v>Error?</v>
      </c>
    </row>
    <row r="1108" spans="1:4" x14ac:dyDescent="0.2">
      <c r="A1108" s="55">
        <v>1047</v>
      </c>
      <c r="B1108" s="1233">
        <f>'Expenditures 15-22'!K33</f>
        <v>7495099</v>
      </c>
      <c r="C1108" s="14" t="s">
        <v>672</v>
      </c>
      <c r="D1108" s="14" t="str">
        <f t="shared" si="16"/>
        <v>Error?</v>
      </c>
    </row>
    <row r="1109" spans="1:4" x14ac:dyDescent="0.2">
      <c r="A1109" s="55">
        <v>1048</v>
      </c>
      <c r="B1109" s="1233">
        <f>'Expenditures 15-22'!K36</f>
        <v>140409</v>
      </c>
      <c r="C1109" s="14" t="s">
        <v>672</v>
      </c>
      <c r="D1109" s="14" t="str">
        <f t="shared" si="16"/>
        <v>Error?</v>
      </c>
    </row>
    <row r="1110" spans="1:4" x14ac:dyDescent="0.2">
      <c r="A1110" s="55">
        <v>1049</v>
      </c>
      <c r="B1110" s="1233">
        <f>'Expenditures 15-22'!K37</f>
        <v>0</v>
      </c>
      <c r="C1110" s="14" t="s">
        <v>672</v>
      </c>
      <c r="D1110" s="14" t="str">
        <f t="shared" si="16"/>
        <v>Error?</v>
      </c>
    </row>
    <row r="1111" spans="1:4" x14ac:dyDescent="0.2">
      <c r="A1111" s="55">
        <v>1050</v>
      </c>
      <c r="B1111" s="1233">
        <f>'Expenditures 15-22'!K38</f>
        <v>67658</v>
      </c>
      <c r="C1111" s="14" t="s">
        <v>672</v>
      </c>
      <c r="D1111" s="14" t="str">
        <f t="shared" si="16"/>
        <v>Error?</v>
      </c>
    </row>
    <row r="1112" spans="1:4" x14ac:dyDescent="0.2">
      <c r="A1112" s="55">
        <v>1051</v>
      </c>
      <c r="B1112" s="1233">
        <f>'Expenditures 15-22'!K39</f>
        <v>0</v>
      </c>
      <c r="C1112" s="14" t="s">
        <v>672</v>
      </c>
      <c r="D1112" s="14" t="str">
        <f t="shared" si="16"/>
        <v>Error?</v>
      </c>
    </row>
    <row r="1113" spans="1:4" x14ac:dyDescent="0.2">
      <c r="A1113" s="55">
        <v>1052</v>
      </c>
      <c r="B1113" s="1233">
        <f>'Expenditures 15-22'!K40</f>
        <v>306573</v>
      </c>
      <c r="C1113" s="14" t="s">
        <v>672</v>
      </c>
      <c r="D1113" s="14" t="str">
        <f t="shared" si="16"/>
        <v>Error?</v>
      </c>
    </row>
    <row r="1114" spans="1:4" x14ac:dyDescent="0.2">
      <c r="A1114" s="55">
        <v>1053</v>
      </c>
      <c r="B1114" s="1233">
        <f>'Expenditures 15-22'!K41</f>
        <v>0</v>
      </c>
      <c r="C1114" s="14" t="s">
        <v>672</v>
      </c>
      <c r="D1114" s="14" t="str">
        <f t="shared" si="16"/>
        <v>Error?</v>
      </c>
    </row>
    <row r="1115" spans="1:4" x14ac:dyDescent="0.2">
      <c r="A1115" s="55">
        <v>1054</v>
      </c>
      <c r="B1115" s="1233">
        <f>'Expenditures 15-22'!K42</f>
        <v>514640</v>
      </c>
      <c r="C1115" s="14" t="s">
        <v>672</v>
      </c>
      <c r="D1115" s="14" t="str">
        <f t="shared" si="16"/>
        <v>Error?</v>
      </c>
    </row>
    <row r="1116" spans="1:4" x14ac:dyDescent="0.2">
      <c r="A1116" s="55">
        <v>1055</v>
      </c>
      <c r="B1116" s="1233">
        <f>'Expenditures 15-22'!K44</f>
        <v>368732</v>
      </c>
      <c r="C1116" s="14" t="s">
        <v>672</v>
      </c>
      <c r="D1116" s="14" t="str">
        <f t="shared" si="16"/>
        <v>Error?</v>
      </c>
    </row>
    <row r="1117" spans="1:4" x14ac:dyDescent="0.2">
      <c r="A1117" s="55">
        <v>1056</v>
      </c>
      <c r="B1117" s="1233">
        <f>'Expenditures 15-22'!K45</f>
        <v>119811</v>
      </c>
      <c r="C1117" s="14" t="s">
        <v>672</v>
      </c>
      <c r="D1117" s="14" t="str">
        <f t="shared" si="16"/>
        <v>Error?</v>
      </c>
    </row>
    <row r="1118" spans="1:4" x14ac:dyDescent="0.2">
      <c r="A1118" s="55">
        <v>1057</v>
      </c>
      <c r="B1118" s="1233">
        <f>'Expenditures 15-22'!K46</f>
        <v>0</v>
      </c>
      <c r="C1118" s="14" t="s">
        <v>672</v>
      </c>
      <c r="D1118" s="14" t="str">
        <f t="shared" si="16"/>
        <v>Error?</v>
      </c>
    </row>
    <row r="1119" spans="1:4" x14ac:dyDescent="0.2">
      <c r="A1119" s="55">
        <v>1058</v>
      </c>
      <c r="B1119" s="1233">
        <f>'Expenditures 15-22'!K47</f>
        <v>488543</v>
      </c>
      <c r="C1119" s="14" t="s">
        <v>672</v>
      </c>
      <c r="D1119" s="14" t="str">
        <f t="shared" si="16"/>
        <v>Error?</v>
      </c>
    </row>
    <row r="1120" spans="1:4" x14ac:dyDescent="0.2">
      <c r="A1120" s="55">
        <v>1059</v>
      </c>
      <c r="B1120" s="1233">
        <f>'Expenditures 15-22'!K49</f>
        <v>94653</v>
      </c>
      <c r="C1120" s="14" t="s">
        <v>672</v>
      </c>
      <c r="D1120" s="14" t="str">
        <f t="shared" si="16"/>
        <v>Error?</v>
      </c>
    </row>
    <row r="1121" spans="1:4" x14ac:dyDescent="0.2">
      <c r="A1121" s="55">
        <v>1060</v>
      </c>
      <c r="B1121" s="1233">
        <f>'Expenditures 15-22'!K50</f>
        <v>284218</v>
      </c>
      <c r="C1121" s="14" t="s">
        <v>672</v>
      </c>
      <c r="D1121" s="14" t="str">
        <f t="shared" si="16"/>
        <v>Error?</v>
      </c>
    </row>
    <row r="1122" spans="1:4" x14ac:dyDescent="0.2">
      <c r="A1122" s="55">
        <v>1061</v>
      </c>
      <c r="B1122" s="1233">
        <f>'Expenditures 15-22'!K53</f>
        <v>378871</v>
      </c>
      <c r="C1122" s="14" t="s">
        <v>672</v>
      </c>
      <c r="D1122" s="14" t="str">
        <f t="shared" si="16"/>
        <v>Error?</v>
      </c>
    </row>
    <row r="1123" spans="1:4" x14ac:dyDescent="0.2">
      <c r="A1123" s="55">
        <v>1062</v>
      </c>
      <c r="B1123" s="1233">
        <f>'Expenditures 15-22'!K55</f>
        <v>488522</v>
      </c>
      <c r="C1123" s="14" t="s">
        <v>672</v>
      </c>
      <c r="D1123" s="14" t="str">
        <f t="shared" si="16"/>
        <v>Error?</v>
      </c>
    </row>
    <row r="1124" spans="1:4" x14ac:dyDescent="0.2">
      <c r="A1124" s="55">
        <v>1063</v>
      </c>
      <c r="B1124" s="1233">
        <f>'Expenditures 15-22'!K56</f>
        <v>0</v>
      </c>
      <c r="C1124" s="14" t="s">
        <v>672</v>
      </c>
      <c r="D1124" s="14" t="str">
        <f t="shared" si="16"/>
        <v>Error?</v>
      </c>
    </row>
    <row r="1125" spans="1:4" x14ac:dyDescent="0.2">
      <c r="A1125" s="55">
        <v>1064</v>
      </c>
      <c r="B1125" s="1233">
        <f>'Expenditures 15-22'!K57</f>
        <v>488522</v>
      </c>
      <c r="C1125" s="14" t="s">
        <v>672</v>
      </c>
      <c r="D1125" s="14" t="str">
        <f t="shared" si="16"/>
        <v>Error?</v>
      </c>
    </row>
    <row r="1126" spans="1:4" x14ac:dyDescent="0.2">
      <c r="A1126" s="55">
        <v>1065</v>
      </c>
      <c r="B1126" s="1233">
        <f>'Expenditures 15-22'!K59</f>
        <v>0</v>
      </c>
      <c r="C1126" s="14" t="s">
        <v>672</v>
      </c>
      <c r="D1126" s="14" t="str">
        <f t="shared" si="16"/>
        <v>Error?</v>
      </c>
    </row>
    <row r="1127" spans="1:4" x14ac:dyDescent="0.2">
      <c r="A1127" s="55">
        <v>1066</v>
      </c>
      <c r="B1127" s="1233">
        <f>'Expenditures 15-22'!K60</f>
        <v>167402</v>
      </c>
      <c r="C1127" s="14" t="s">
        <v>672</v>
      </c>
      <c r="D1127" s="14" t="str">
        <f t="shared" si="16"/>
        <v>Error?</v>
      </c>
    </row>
    <row r="1128" spans="1:4" x14ac:dyDescent="0.2">
      <c r="A1128" s="55">
        <v>1067</v>
      </c>
      <c r="B1128" s="1233">
        <f>'Expenditures 15-22'!K61</f>
        <v>0</v>
      </c>
      <c r="C1128" s="14" t="s">
        <v>672</v>
      </c>
      <c r="D1128" s="14" t="str">
        <f t="shared" si="16"/>
        <v>Error?</v>
      </c>
    </row>
    <row r="1129" spans="1:4" x14ac:dyDescent="0.2">
      <c r="A1129" s="55">
        <v>1068</v>
      </c>
      <c r="B1129" s="1233">
        <f>'Expenditures 15-22'!K62</f>
        <v>0</v>
      </c>
      <c r="C1129" s="14" t="s">
        <v>672</v>
      </c>
      <c r="D1129" s="14" t="str">
        <f t="shared" si="16"/>
        <v>Error?</v>
      </c>
    </row>
    <row r="1130" spans="1:4" x14ac:dyDescent="0.2">
      <c r="A1130" s="55">
        <v>1069</v>
      </c>
      <c r="B1130" s="1233">
        <f>'Expenditures 15-22'!K63</f>
        <v>129472</v>
      </c>
      <c r="C1130" s="14" t="s">
        <v>672</v>
      </c>
      <c r="D1130" s="14" t="str">
        <f t="shared" si="16"/>
        <v>Error?</v>
      </c>
    </row>
    <row r="1131" spans="1:4" x14ac:dyDescent="0.2">
      <c r="A1131" s="55">
        <v>1070</v>
      </c>
      <c r="B1131" s="1233">
        <f>'Expenditures 15-22'!K64</f>
        <v>0</v>
      </c>
      <c r="C1131" s="14" t="s">
        <v>672</v>
      </c>
      <c r="D1131" s="14" t="str">
        <f t="shared" si="16"/>
        <v>Error?</v>
      </c>
    </row>
    <row r="1132" spans="1:4" x14ac:dyDescent="0.2">
      <c r="A1132" s="83">
        <v>1071</v>
      </c>
      <c r="D1132" s="14" t="str">
        <f t="shared" si="16"/>
        <v>OK</v>
      </c>
    </row>
    <row r="1133" spans="1:4" x14ac:dyDescent="0.2">
      <c r="A1133" s="55">
        <v>1072</v>
      </c>
      <c r="B1133" s="1233">
        <f>'Expenditures 15-22'!K65</f>
        <v>296874</v>
      </c>
      <c r="C1133" s="14" t="s">
        <v>672</v>
      </c>
      <c r="D1133" s="14" t="str">
        <f t="shared" si="16"/>
        <v>Error?</v>
      </c>
    </row>
    <row r="1134" spans="1:4" x14ac:dyDescent="0.2">
      <c r="A1134" s="55">
        <v>1073</v>
      </c>
      <c r="B1134" s="1233">
        <f>'Expenditures 15-22'!K67</f>
        <v>0</v>
      </c>
      <c r="C1134" s="14" t="s">
        <v>672</v>
      </c>
      <c r="D1134" s="14" t="str">
        <f t="shared" si="16"/>
        <v>Error?</v>
      </c>
    </row>
    <row r="1135" spans="1:4" x14ac:dyDescent="0.2">
      <c r="A1135" s="55">
        <v>1074</v>
      </c>
      <c r="B1135" s="1233">
        <f>'Expenditures 15-22'!K68</f>
        <v>0</v>
      </c>
      <c r="C1135" s="14" t="s">
        <v>672</v>
      </c>
      <c r="D1135" s="14" t="str">
        <f t="shared" si="16"/>
        <v>Error?</v>
      </c>
    </row>
    <row r="1136" spans="1:4" x14ac:dyDescent="0.2">
      <c r="A1136" s="55">
        <v>1075</v>
      </c>
      <c r="B1136" s="1233">
        <f>'Expenditures 15-22'!K69</f>
        <v>0</v>
      </c>
      <c r="C1136" s="14" t="s">
        <v>672</v>
      </c>
      <c r="D1136" s="14" t="str">
        <f t="shared" si="16"/>
        <v>Error?</v>
      </c>
    </row>
    <row r="1137" spans="1:4" x14ac:dyDescent="0.2">
      <c r="A1137" s="55">
        <v>1076</v>
      </c>
      <c r="B1137" s="1233">
        <f>'Expenditures 15-22'!K70</f>
        <v>0</v>
      </c>
      <c r="C1137" s="14" t="s">
        <v>672</v>
      </c>
      <c r="D1137" s="14" t="str">
        <f t="shared" si="16"/>
        <v>Error?</v>
      </c>
    </row>
    <row r="1138" spans="1:4" x14ac:dyDescent="0.2">
      <c r="A1138" s="83">
        <v>1077</v>
      </c>
      <c r="D1138" s="14" t="str">
        <f t="shared" si="16"/>
        <v>OK</v>
      </c>
    </row>
    <row r="1139" spans="1:4" x14ac:dyDescent="0.2">
      <c r="A1139" s="55">
        <v>1078</v>
      </c>
      <c r="B1139" s="1233">
        <f>'Expenditures 15-22'!K71</f>
        <v>246157</v>
      </c>
      <c r="C1139" s="14" t="s">
        <v>672</v>
      </c>
      <c r="D1139" s="14" t="str">
        <f t="shared" si="16"/>
        <v>Error?</v>
      </c>
    </row>
    <row r="1140" spans="1:4" x14ac:dyDescent="0.2">
      <c r="A1140" s="83">
        <v>1079</v>
      </c>
      <c r="D1140" s="14" t="str">
        <f t="shared" si="16"/>
        <v>OK</v>
      </c>
    </row>
    <row r="1141" spans="1:4" x14ac:dyDescent="0.2">
      <c r="A1141" s="55">
        <v>1080</v>
      </c>
      <c r="B1141" s="1233">
        <f>'Expenditures 15-22'!K72</f>
        <v>246157</v>
      </c>
      <c r="C1141" s="14" t="s">
        <v>672</v>
      </c>
      <c r="D1141" s="14" t="str">
        <f t="shared" si="16"/>
        <v>Error?</v>
      </c>
    </row>
    <row r="1142" spans="1:4" x14ac:dyDescent="0.2">
      <c r="A1142" s="55">
        <v>1081</v>
      </c>
      <c r="B1142" s="1233">
        <f>'Expenditures 15-22'!K73</f>
        <v>0</v>
      </c>
      <c r="C1142" s="14" t="s">
        <v>672</v>
      </c>
      <c r="D1142" s="14" t="str">
        <f t="shared" si="16"/>
        <v>Error?</v>
      </c>
    </row>
    <row r="1143" spans="1:4" x14ac:dyDescent="0.2">
      <c r="A1143" s="55">
        <v>1082</v>
      </c>
      <c r="B1143" s="1233">
        <f>'Expenditures 15-22'!K74</f>
        <v>2413607</v>
      </c>
      <c r="C1143" s="14" t="s">
        <v>672</v>
      </c>
      <c r="D1143" s="14" t="str">
        <f t="shared" si="16"/>
        <v>Error?</v>
      </c>
    </row>
    <row r="1144" spans="1:4" x14ac:dyDescent="0.2">
      <c r="A1144" s="55">
        <v>1083</v>
      </c>
      <c r="B1144" s="1233">
        <f>'Expenditures 15-22'!K75</f>
        <v>44009</v>
      </c>
      <c r="C1144" s="14" t="s">
        <v>672</v>
      </c>
      <c r="D1144" s="14" t="str">
        <f t="shared" si="16"/>
        <v>Error?</v>
      </c>
    </row>
    <row r="1145" spans="1:4" x14ac:dyDescent="0.2">
      <c r="A1145" s="55">
        <v>1084</v>
      </c>
      <c r="B1145" s="1233">
        <f>'Expenditures 15-22'!K102</f>
        <v>211885</v>
      </c>
      <c r="C1145" s="14" t="s">
        <v>672</v>
      </c>
      <c r="D1145" s="14" t="str">
        <f t="shared" si="16"/>
        <v>Error?</v>
      </c>
    </row>
    <row r="1146" spans="1:4" x14ac:dyDescent="0.2">
      <c r="A1146" s="55">
        <v>1085</v>
      </c>
      <c r="B1146" s="1233">
        <f>'Expenditures 15-22'!K105</f>
        <v>0</v>
      </c>
      <c r="C1146" s="14" t="s">
        <v>672</v>
      </c>
      <c r="D1146" s="14" t="str">
        <f t="shared" si="16"/>
        <v>Error?</v>
      </c>
    </row>
    <row r="1147" spans="1:4" x14ac:dyDescent="0.2">
      <c r="A1147" s="55">
        <v>1086</v>
      </c>
      <c r="B1147" s="1233">
        <f>'Expenditures 15-22'!K106</f>
        <v>0</v>
      </c>
      <c r="C1147" s="14" t="s">
        <v>672</v>
      </c>
      <c r="D1147" s="14" t="str">
        <f t="shared" si="16"/>
        <v>Error?</v>
      </c>
    </row>
    <row r="1148" spans="1:4" x14ac:dyDescent="0.2">
      <c r="A1148" s="83">
        <v>1087</v>
      </c>
      <c r="C1148" s="14" t="s">
        <v>672</v>
      </c>
      <c r="D1148" s="14" t="str">
        <f t="shared" si="16"/>
        <v>OK</v>
      </c>
    </row>
    <row r="1149" spans="1:4" x14ac:dyDescent="0.2">
      <c r="A1149" s="55">
        <v>1088</v>
      </c>
      <c r="B1149" s="1233">
        <f>'Expenditures 15-22'!K109</f>
        <v>0</v>
      </c>
      <c r="C1149" s="14" t="s">
        <v>672</v>
      </c>
      <c r="D1149" s="14" t="str">
        <f t="shared" si="16"/>
        <v>Error?</v>
      </c>
    </row>
    <row r="1150" spans="1:4" x14ac:dyDescent="0.2">
      <c r="A1150" s="83">
        <v>1089</v>
      </c>
      <c r="D1150" s="14" t="str">
        <f t="shared" si="16"/>
        <v>OK</v>
      </c>
    </row>
    <row r="1151" spans="1:4" x14ac:dyDescent="0.2">
      <c r="A1151" s="55">
        <v>1090</v>
      </c>
      <c r="B1151" s="1233">
        <f>'Expenditures 15-22'!K110</f>
        <v>0</v>
      </c>
      <c r="C1151" s="14" t="s">
        <v>672</v>
      </c>
      <c r="D1151" s="14" t="str">
        <f t="shared" ref="D1151:D1214" si="17">IF(ISBLANK(B1151),"OK",IF(A1151-B1151=0,"OK","Error?"))</f>
        <v>Error?</v>
      </c>
    </row>
    <row r="1152" spans="1:4" x14ac:dyDescent="0.2">
      <c r="A1152" s="55">
        <v>1091</v>
      </c>
      <c r="B1152" s="1233">
        <f>'Expenditures 15-22'!K114</f>
        <v>10164600</v>
      </c>
      <c r="C1152" s="14" t="s">
        <v>672</v>
      </c>
      <c r="D1152" s="14" t="str">
        <f t="shared" si="17"/>
        <v>Error?</v>
      </c>
    </row>
    <row r="1153" spans="1:4" x14ac:dyDescent="0.2">
      <c r="A1153" s="55">
        <v>1092</v>
      </c>
      <c r="B1153" s="1233">
        <f>'Expenditures 15-22'!K115</f>
        <v>395758</v>
      </c>
      <c r="C1153" s="14" t="s">
        <v>672</v>
      </c>
      <c r="D1153" s="14" t="str">
        <f t="shared" si="17"/>
        <v>Error?</v>
      </c>
    </row>
    <row r="1154" spans="1:4" x14ac:dyDescent="0.2">
      <c r="A1154" s="83">
        <v>1093</v>
      </c>
      <c r="D1154" s="14" t="str">
        <f t="shared" si="17"/>
        <v>OK</v>
      </c>
    </row>
    <row r="1155" spans="1:4" x14ac:dyDescent="0.2">
      <c r="A1155" s="83">
        <v>1094</v>
      </c>
      <c r="D1155" s="14" t="str">
        <f t="shared" si="17"/>
        <v>OK</v>
      </c>
    </row>
    <row r="1156" spans="1:4" x14ac:dyDescent="0.2">
      <c r="A1156" s="83">
        <v>1095</v>
      </c>
      <c r="D1156" s="14" t="str">
        <f t="shared" si="17"/>
        <v>OK</v>
      </c>
    </row>
    <row r="1157" spans="1:4" x14ac:dyDescent="0.2">
      <c r="A1157" s="83">
        <v>1096</v>
      </c>
      <c r="D1157" s="14" t="str">
        <f t="shared" si="17"/>
        <v>OK</v>
      </c>
    </row>
    <row r="1158" spans="1:4" x14ac:dyDescent="0.2">
      <c r="A1158" s="83">
        <v>1097</v>
      </c>
      <c r="D1158" s="14" t="str">
        <f t="shared" si="17"/>
        <v>OK</v>
      </c>
    </row>
    <row r="1159" spans="1:4" x14ac:dyDescent="0.2">
      <c r="A1159" s="83">
        <v>1098</v>
      </c>
      <c r="D1159" s="14" t="str">
        <f t="shared" si="17"/>
        <v>OK</v>
      </c>
    </row>
    <row r="1160" spans="1:4" x14ac:dyDescent="0.2">
      <c r="A1160" s="83">
        <v>1099</v>
      </c>
      <c r="D1160" s="14" t="str">
        <f t="shared" si="17"/>
        <v>OK</v>
      </c>
    </row>
    <row r="1161" spans="1:4" x14ac:dyDescent="0.2">
      <c r="A1161" s="83">
        <v>1100</v>
      </c>
      <c r="D1161" s="14" t="str">
        <f t="shared" si="17"/>
        <v>OK</v>
      </c>
    </row>
    <row r="1162" spans="1:4" x14ac:dyDescent="0.2">
      <c r="A1162" s="83">
        <v>1101</v>
      </c>
      <c r="D1162" s="14" t="str">
        <f t="shared" si="17"/>
        <v>OK</v>
      </c>
    </row>
    <row r="1163" spans="1:4" x14ac:dyDescent="0.2">
      <c r="A1163" s="83">
        <v>1102</v>
      </c>
      <c r="D1163" s="14" t="str">
        <f t="shared" si="17"/>
        <v>OK</v>
      </c>
    </row>
    <row r="1164" spans="1:4" x14ac:dyDescent="0.2">
      <c r="A1164" s="83">
        <v>1103</v>
      </c>
      <c r="D1164" s="14" t="str">
        <f t="shared" si="17"/>
        <v>OK</v>
      </c>
    </row>
    <row r="1165" spans="1:4" x14ac:dyDescent="0.2">
      <c r="A1165" s="83">
        <v>1104</v>
      </c>
      <c r="D1165" s="14" t="str">
        <f t="shared" si="17"/>
        <v>OK</v>
      </c>
    </row>
    <row r="1166" spans="1:4" x14ac:dyDescent="0.2">
      <c r="A1166" s="83">
        <v>1105</v>
      </c>
      <c r="D1166" s="14" t="str">
        <f t="shared" si="17"/>
        <v>OK</v>
      </c>
    </row>
    <row r="1167" spans="1:4" x14ac:dyDescent="0.2">
      <c r="A1167" s="83">
        <v>1106</v>
      </c>
      <c r="D1167" s="14" t="str">
        <f t="shared" si="17"/>
        <v>OK</v>
      </c>
    </row>
    <row r="1168" spans="1:4" x14ac:dyDescent="0.2">
      <c r="A1168" s="83">
        <v>1107</v>
      </c>
      <c r="D1168" s="14" t="str">
        <f t="shared" si="17"/>
        <v>OK</v>
      </c>
    </row>
    <row r="1169" spans="1:4" x14ac:dyDescent="0.2">
      <c r="A1169" s="83">
        <v>1108</v>
      </c>
      <c r="D1169" s="14" t="str">
        <f t="shared" si="17"/>
        <v>OK</v>
      </c>
    </row>
    <row r="1170" spans="1:4" x14ac:dyDescent="0.2">
      <c r="A1170" s="83">
        <v>1109</v>
      </c>
      <c r="D1170" s="14" t="str">
        <f t="shared" si="17"/>
        <v>OK</v>
      </c>
    </row>
    <row r="1171" spans="1:4" x14ac:dyDescent="0.2">
      <c r="A1171" s="83">
        <v>1110</v>
      </c>
      <c r="D1171" s="14" t="str">
        <f t="shared" si="17"/>
        <v>OK</v>
      </c>
    </row>
    <row r="1172" spans="1:4" x14ac:dyDescent="0.2">
      <c r="A1172" s="83">
        <v>1111</v>
      </c>
      <c r="D1172" s="14" t="str">
        <f t="shared" si="17"/>
        <v>OK</v>
      </c>
    </row>
    <row r="1173" spans="1:4" x14ac:dyDescent="0.2">
      <c r="A1173" s="83">
        <v>1112</v>
      </c>
      <c r="D1173" s="14" t="str">
        <f t="shared" si="17"/>
        <v>OK</v>
      </c>
    </row>
    <row r="1174" spans="1:4" x14ac:dyDescent="0.2">
      <c r="A1174" s="83">
        <v>1113</v>
      </c>
      <c r="D1174" s="14" t="str">
        <f t="shared" si="17"/>
        <v>OK</v>
      </c>
    </row>
    <row r="1175" spans="1:4" x14ac:dyDescent="0.2">
      <c r="A1175" s="83">
        <v>1114</v>
      </c>
      <c r="D1175" s="14" t="str">
        <f t="shared" si="17"/>
        <v>OK</v>
      </c>
    </row>
    <row r="1176" spans="1:4" x14ac:dyDescent="0.2">
      <c r="A1176" s="83">
        <v>1115</v>
      </c>
      <c r="D1176" s="14" t="str">
        <f t="shared" si="17"/>
        <v>OK</v>
      </c>
    </row>
    <row r="1177" spans="1:4" x14ac:dyDescent="0.2">
      <c r="A1177" s="83">
        <v>1116</v>
      </c>
      <c r="D1177" s="14" t="str">
        <f t="shared" si="17"/>
        <v>OK</v>
      </c>
    </row>
    <row r="1178" spans="1:4" x14ac:dyDescent="0.2">
      <c r="A1178" s="83">
        <v>1117</v>
      </c>
      <c r="D1178" s="14" t="str">
        <f t="shared" si="17"/>
        <v>OK</v>
      </c>
    </row>
    <row r="1179" spans="1:4" x14ac:dyDescent="0.2">
      <c r="A1179" s="83">
        <v>1118</v>
      </c>
      <c r="D1179" s="14" t="str">
        <f t="shared" si="17"/>
        <v>OK</v>
      </c>
    </row>
    <row r="1180" spans="1:4" x14ac:dyDescent="0.2">
      <c r="A1180" s="83">
        <v>1119</v>
      </c>
      <c r="D1180" s="14" t="str">
        <f t="shared" si="17"/>
        <v>OK</v>
      </c>
    </row>
    <row r="1181" spans="1:4" x14ac:dyDescent="0.2">
      <c r="A1181" s="83">
        <v>1120</v>
      </c>
      <c r="D1181" s="14" t="str">
        <f t="shared" si="17"/>
        <v>OK</v>
      </c>
    </row>
    <row r="1182" spans="1:4" x14ac:dyDescent="0.2">
      <c r="A1182" s="83">
        <v>1121</v>
      </c>
      <c r="D1182" s="14" t="str">
        <f t="shared" si="17"/>
        <v>OK</v>
      </c>
    </row>
    <row r="1183" spans="1:4" x14ac:dyDescent="0.2">
      <c r="A1183" s="83">
        <v>1122</v>
      </c>
      <c r="D1183" s="14" t="str">
        <f t="shared" si="17"/>
        <v>OK</v>
      </c>
    </row>
    <row r="1184" spans="1:4" x14ac:dyDescent="0.2">
      <c r="A1184" s="83">
        <v>1123</v>
      </c>
      <c r="D1184" s="14" t="str">
        <f t="shared" si="17"/>
        <v>OK</v>
      </c>
    </row>
    <row r="1185" spans="1:4" x14ac:dyDescent="0.2">
      <c r="A1185" s="83">
        <v>1124</v>
      </c>
      <c r="D1185" s="14" t="str">
        <f t="shared" si="17"/>
        <v>OK</v>
      </c>
    </row>
    <row r="1186" spans="1:4" x14ac:dyDescent="0.2">
      <c r="A1186" s="83">
        <v>1125</v>
      </c>
      <c r="D1186" s="14" t="str">
        <f t="shared" si="17"/>
        <v>OK</v>
      </c>
    </row>
    <row r="1187" spans="1:4" x14ac:dyDescent="0.2">
      <c r="A1187" s="83">
        <v>1126</v>
      </c>
      <c r="D1187" s="14" t="str">
        <f t="shared" si="17"/>
        <v>OK</v>
      </c>
    </row>
    <row r="1188" spans="1:4" x14ac:dyDescent="0.2">
      <c r="A1188" s="83">
        <v>1127</v>
      </c>
      <c r="D1188" s="14" t="str">
        <f t="shared" si="17"/>
        <v>OK</v>
      </c>
    </row>
    <row r="1189" spans="1:4" x14ac:dyDescent="0.2">
      <c r="A1189" s="83">
        <v>1128</v>
      </c>
      <c r="D1189" s="14" t="str">
        <f t="shared" si="17"/>
        <v>OK</v>
      </c>
    </row>
    <row r="1190" spans="1:4" x14ac:dyDescent="0.2">
      <c r="A1190" s="83">
        <v>1129</v>
      </c>
      <c r="D1190" s="14" t="str">
        <f t="shared" si="17"/>
        <v>OK</v>
      </c>
    </row>
    <row r="1191" spans="1:4" x14ac:dyDescent="0.2">
      <c r="A1191" s="83">
        <v>1130</v>
      </c>
      <c r="D1191" s="14" t="str">
        <f t="shared" si="17"/>
        <v>OK</v>
      </c>
    </row>
    <row r="1192" spans="1:4" x14ac:dyDescent="0.2">
      <c r="A1192" s="83">
        <v>1131</v>
      </c>
      <c r="D1192" s="14" t="str">
        <f t="shared" si="17"/>
        <v>OK</v>
      </c>
    </row>
    <row r="1193" spans="1:4" x14ac:dyDescent="0.2">
      <c r="A1193" s="83">
        <v>1132</v>
      </c>
      <c r="D1193" s="14" t="str">
        <f t="shared" si="17"/>
        <v>OK</v>
      </c>
    </row>
    <row r="1194" spans="1:4" x14ac:dyDescent="0.2">
      <c r="A1194" s="83">
        <v>1133</v>
      </c>
      <c r="D1194" s="14" t="str">
        <f t="shared" si="17"/>
        <v>OK</v>
      </c>
    </row>
    <row r="1195" spans="1:4" x14ac:dyDescent="0.2">
      <c r="A1195" s="83">
        <v>1134</v>
      </c>
      <c r="D1195" s="14" t="str">
        <f t="shared" si="17"/>
        <v>OK</v>
      </c>
    </row>
    <row r="1196" spans="1:4" x14ac:dyDescent="0.2">
      <c r="A1196" s="83">
        <v>1135</v>
      </c>
      <c r="D1196" s="14" t="str">
        <f t="shared" si="17"/>
        <v>OK</v>
      </c>
    </row>
    <row r="1197" spans="1:4" x14ac:dyDescent="0.2">
      <c r="A1197" s="83">
        <v>1136</v>
      </c>
      <c r="D1197" s="14" t="str">
        <f t="shared" si="17"/>
        <v>OK</v>
      </c>
    </row>
    <row r="1198" spans="1:4" x14ac:dyDescent="0.2">
      <c r="A1198" s="83">
        <v>1137</v>
      </c>
      <c r="D1198" s="14" t="str">
        <f t="shared" si="17"/>
        <v>OK</v>
      </c>
    </row>
    <row r="1199" spans="1:4" x14ac:dyDescent="0.2">
      <c r="A1199" s="83">
        <v>1138</v>
      </c>
      <c r="D1199" s="14" t="str">
        <f t="shared" si="17"/>
        <v>OK</v>
      </c>
    </row>
    <row r="1200" spans="1:4" x14ac:dyDescent="0.2">
      <c r="A1200" s="83">
        <v>1139</v>
      </c>
      <c r="D1200" s="14" t="str">
        <f t="shared" si="17"/>
        <v>OK</v>
      </c>
    </row>
    <row r="1201" spans="1:4" x14ac:dyDescent="0.2">
      <c r="A1201" s="83">
        <v>1140</v>
      </c>
      <c r="D1201" s="14" t="str">
        <f t="shared" si="17"/>
        <v>OK</v>
      </c>
    </row>
    <row r="1202" spans="1:4" x14ac:dyDescent="0.2">
      <c r="A1202" s="83">
        <v>1141</v>
      </c>
      <c r="D1202" s="14" t="str">
        <f t="shared" si="17"/>
        <v>OK</v>
      </c>
    </row>
    <row r="1203" spans="1:4" x14ac:dyDescent="0.2">
      <c r="A1203" s="83">
        <v>1142</v>
      </c>
      <c r="D1203" s="14" t="str">
        <f t="shared" si="17"/>
        <v>OK</v>
      </c>
    </row>
    <row r="1204" spans="1:4" x14ac:dyDescent="0.2">
      <c r="A1204" s="83">
        <v>1143</v>
      </c>
      <c r="D1204" s="14" t="str">
        <f t="shared" si="17"/>
        <v>OK</v>
      </c>
    </row>
    <row r="1205" spans="1:4" x14ac:dyDescent="0.2">
      <c r="A1205" s="83">
        <v>1144</v>
      </c>
      <c r="D1205" s="14" t="str">
        <f t="shared" si="17"/>
        <v>OK</v>
      </c>
    </row>
    <row r="1206" spans="1:4" x14ac:dyDescent="0.2">
      <c r="A1206" s="83">
        <v>1145</v>
      </c>
      <c r="D1206" s="14" t="str">
        <f t="shared" si="17"/>
        <v>OK</v>
      </c>
    </row>
    <row r="1207" spans="1:4" x14ac:dyDescent="0.2">
      <c r="A1207" s="83">
        <v>1146</v>
      </c>
      <c r="D1207" s="14" t="str">
        <f t="shared" si="17"/>
        <v>OK</v>
      </c>
    </row>
    <row r="1208" spans="1:4" x14ac:dyDescent="0.2">
      <c r="A1208" s="83">
        <v>1147</v>
      </c>
      <c r="D1208" s="14" t="str">
        <f t="shared" si="17"/>
        <v>OK</v>
      </c>
    </row>
    <row r="1209" spans="1:4" x14ac:dyDescent="0.2">
      <c r="A1209" s="83">
        <v>1148</v>
      </c>
      <c r="D1209" s="14" t="str">
        <f t="shared" si="17"/>
        <v>OK</v>
      </c>
    </row>
    <row r="1210" spans="1:4" x14ac:dyDescent="0.2">
      <c r="A1210" s="83">
        <v>1149</v>
      </c>
      <c r="D1210" s="14" t="str">
        <f t="shared" si="17"/>
        <v>OK</v>
      </c>
    </row>
    <row r="1211" spans="1:4" x14ac:dyDescent="0.2">
      <c r="A1211" s="83">
        <v>1150</v>
      </c>
      <c r="D1211" s="14" t="str">
        <f t="shared" si="17"/>
        <v>OK</v>
      </c>
    </row>
    <row r="1212" spans="1:4" x14ac:dyDescent="0.2">
      <c r="A1212" s="83">
        <v>1151</v>
      </c>
      <c r="D1212" s="14" t="str">
        <f t="shared" si="17"/>
        <v>OK</v>
      </c>
    </row>
    <row r="1213" spans="1:4" x14ac:dyDescent="0.2">
      <c r="A1213" s="83">
        <v>1152</v>
      </c>
      <c r="D1213" s="14" t="str">
        <f t="shared" si="17"/>
        <v>OK</v>
      </c>
    </row>
    <row r="1214" spans="1:4" x14ac:dyDescent="0.2">
      <c r="A1214" s="83">
        <v>1153</v>
      </c>
      <c r="D1214" s="14" t="str">
        <f t="shared" si="17"/>
        <v>OK</v>
      </c>
    </row>
    <row r="1215" spans="1:4" x14ac:dyDescent="0.2">
      <c r="A1215" s="83">
        <v>1154</v>
      </c>
      <c r="D1215" s="14" t="str">
        <f t="shared" ref="D1215:D1278" si="18">IF(ISBLANK(B1215),"OK",IF(A1215-B1215=0,"OK","Error?"))</f>
        <v>OK</v>
      </c>
    </row>
    <row r="1216" spans="1:4" x14ac:dyDescent="0.2">
      <c r="A1216" s="83">
        <v>1155</v>
      </c>
      <c r="D1216" s="14" t="str">
        <f t="shared" si="18"/>
        <v>OK</v>
      </c>
    </row>
    <row r="1217" spans="1:4" x14ac:dyDescent="0.2">
      <c r="A1217" s="83">
        <v>1156</v>
      </c>
      <c r="D1217" s="14" t="str">
        <f t="shared" si="18"/>
        <v>OK</v>
      </c>
    </row>
    <row r="1218" spans="1:4" x14ac:dyDescent="0.2">
      <c r="A1218" s="83">
        <v>1157</v>
      </c>
      <c r="D1218" s="14" t="str">
        <f t="shared" si="18"/>
        <v>OK</v>
      </c>
    </row>
    <row r="1219" spans="1:4" x14ac:dyDescent="0.2">
      <c r="A1219" s="55">
        <v>1158</v>
      </c>
      <c r="B1219" s="1233">
        <f>'Expenditures 15-22'!C122</f>
        <v>0</v>
      </c>
      <c r="D1219" s="14" t="str">
        <f t="shared" si="18"/>
        <v>Error?</v>
      </c>
    </row>
    <row r="1220" spans="1:4" x14ac:dyDescent="0.2">
      <c r="A1220" s="55">
        <v>1159</v>
      </c>
      <c r="B1220" s="1233">
        <f>'Expenditures 15-22'!C123</f>
        <v>0</v>
      </c>
      <c r="D1220" s="14" t="str">
        <f t="shared" si="18"/>
        <v>Error?</v>
      </c>
    </row>
    <row r="1221" spans="1:4" x14ac:dyDescent="0.2">
      <c r="A1221" s="55">
        <v>1160</v>
      </c>
      <c r="B1221" s="1233">
        <f>'Expenditures 15-22'!C124</f>
        <v>453004</v>
      </c>
      <c r="D1221" s="14" t="str">
        <f t="shared" si="18"/>
        <v>Error?</v>
      </c>
    </row>
    <row r="1222" spans="1:4" x14ac:dyDescent="0.2">
      <c r="A1222" s="83">
        <v>1161</v>
      </c>
      <c r="D1222" s="14" t="str">
        <f t="shared" si="18"/>
        <v>OK</v>
      </c>
    </row>
    <row r="1223" spans="1:4" x14ac:dyDescent="0.2">
      <c r="A1223" s="55">
        <v>1162</v>
      </c>
      <c r="B1223" s="1233">
        <f>'Expenditures 15-22'!C127</f>
        <v>453004</v>
      </c>
      <c r="C1223" s="14" t="s">
        <v>672</v>
      </c>
      <c r="D1223" s="14" t="str">
        <f t="shared" si="18"/>
        <v>Error?</v>
      </c>
    </row>
    <row r="1224" spans="1:4" x14ac:dyDescent="0.2">
      <c r="A1224" s="55">
        <v>1163</v>
      </c>
      <c r="B1224" s="1233">
        <f>'Expenditures 15-22'!C128</f>
        <v>0</v>
      </c>
      <c r="D1224" s="14" t="str">
        <f t="shared" si="18"/>
        <v>Error?</v>
      </c>
    </row>
    <row r="1225" spans="1:4" x14ac:dyDescent="0.2">
      <c r="A1225" s="55">
        <v>1164</v>
      </c>
      <c r="B1225" s="1233">
        <f>'Expenditures 15-22'!C129</f>
        <v>453004</v>
      </c>
      <c r="C1225" s="14" t="s">
        <v>672</v>
      </c>
      <c r="D1225" s="14" t="str">
        <f t="shared" si="18"/>
        <v>Error?</v>
      </c>
    </row>
    <row r="1226" spans="1:4" x14ac:dyDescent="0.2">
      <c r="A1226" s="55">
        <v>1165</v>
      </c>
      <c r="B1226" s="1233">
        <f>'Expenditures 15-22'!C150</f>
        <v>453004</v>
      </c>
      <c r="C1226" s="14" t="s">
        <v>672</v>
      </c>
      <c r="D1226" s="14" t="str">
        <f t="shared" si="18"/>
        <v>Error?</v>
      </c>
    </row>
    <row r="1227" spans="1:4" x14ac:dyDescent="0.2">
      <c r="A1227" s="55">
        <v>1166</v>
      </c>
      <c r="B1227" s="1233">
        <f>'Expenditures 15-22'!D122</f>
        <v>0</v>
      </c>
      <c r="D1227" s="14" t="str">
        <f t="shared" si="18"/>
        <v>Error?</v>
      </c>
    </row>
    <row r="1228" spans="1:4" x14ac:dyDescent="0.2">
      <c r="A1228" s="55">
        <v>1167</v>
      </c>
      <c r="B1228" s="1233">
        <f>'Expenditures 15-22'!D123</f>
        <v>0</v>
      </c>
      <c r="D1228" s="14" t="str">
        <f t="shared" si="18"/>
        <v>Error?</v>
      </c>
    </row>
    <row r="1229" spans="1:4" x14ac:dyDescent="0.2">
      <c r="A1229" s="55">
        <v>1168</v>
      </c>
      <c r="B1229" s="1233">
        <f>'Expenditures 15-22'!D124</f>
        <v>73750</v>
      </c>
      <c r="D1229" s="14" t="str">
        <f t="shared" si="18"/>
        <v>Error?</v>
      </c>
    </row>
    <row r="1230" spans="1:4" x14ac:dyDescent="0.2">
      <c r="A1230" s="83">
        <v>1169</v>
      </c>
      <c r="D1230" s="14" t="str">
        <f t="shared" si="18"/>
        <v>OK</v>
      </c>
    </row>
    <row r="1231" spans="1:4" x14ac:dyDescent="0.2">
      <c r="A1231" s="55">
        <v>1170</v>
      </c>
      <c r="B1231" s="1233">
        <f>'Expenditures 15-22'!D127</f>
        <v>73750</v>
      </c>
      <c r="C1231" s="14" t="s">
        <v>672</v>
      </c>
      <c r="D1231" s="14" t="str">
        <f t="shared" si="18"/>
        <v>Error?</v>
      </c>
    </row>
    <row r="1232" spans="1:4" x14ac:dyDescent="0.2">
      <c r="A1232" s="55">
        <v>1171</v>
      </c>
      <c r="B1232" s="1233">
        <f>'Expenditures 15-22'!D128</f>
        <v>0</v>
      </c>
      <c r="D1232" s="14" t="str">
        <f t="shared" si="18"/>
        <v>Error?</v>
      </c>
    </row>
    <row r="1233" spans="1:4" x14ac:dyDescent="0.2">
      <c r="A1233" s="55">
        <v>1172</v>
      </c>
      <c r="B1233" s="1233">
        <f>'Expenditures 15-22'!D129</f>
        <v>73750</v>
      </c>
      <c r="C1233" s="14" t="s">
        <v>672</v>
      </c>
      <c r="D1233" s="14" t="str">
        <f t="shared" si="18"/>
        <v>Error?</v>
      </c>
    </row>
    <row r="1234" spans="1:4" x14ac:dyDescent="0.2">
      <c r="A1234" s="55">
        <v>1173</v>
      </c>
      <c r="B1234" s="1233">
        <f>'Expenditures 15-22'!D150</f>
        <v>73750</v>
      </c>
      <c r="C1234" s="14" t="s">
        <v>672</v>
      </c>
      <c r="D1234" s="14" t="str">
        <f t="shared" si="18"/>
        <v>Error?</v>
      </c>
    </row>
    <row r="1235" spans="1:4" x14ac:dyDescent="0.2">
      <c r="A1235" s="55">
        <v>1174</v>
      </c>
      <c r="B1235" s="1233">
        <f>'Expenditures 15-22'!E122</f>
        <v>0</v>
      </c>
      <c r="D1235" s="14" t="str">
        <f t="shared" si="18"/>
        <v>Error?</v>
      </c>
    </row>
    <row r="1236" spans="1:4" x14ac:dyDescent="0.2">
      <c r="A1236" s="55">
        <v>1175</v>
      </c>
      <c r="B1236" s="1233">
        <f>'Expenditures 15-22'!E123</f>
        <v>0</v>
      </c>
      <c r="D1236" s="14" t="str">
        <f t="shared" si="18"/>
        <v>Error?</v>
      </c>
    </row>
    <row r="1237" spans="1:4" x14ac:dyDescent="0.2">
      <c r="A1237" s="55">
        <v>1176</v>
      </c>
      <c r="B1237" s="1233">
        <f>'Expenditures 15-22'!E124</f>
        <v>363876</v>
      </c>
      <c r="D1237" s="14" t="str">
        <f t="shared" si="18"/>
        <v>Error?</v>
      </c>
    </row>
    <row r="1238" spans="1:4" x14ac:dyDescent="0.2">
      <c r="A1238" s="83">
        <v>1177</v>
      </c>
      <c r="D1238" s="14" t="str">
        <f t="shared" si="18"/>
        <v>OK</v>
      </c>
    </row>
    <row r="1239" spans="1:4" x14ac:dyDescent="0.2">
      <c r="A1239" s="55">
        <v>1178</v>
      </c>
      <c r="B1239" s="1233">
        <f>'Expenditures 15-22'!E127</f>
        <v>363876</v>
      </c>
      <c r="C1239" s="14" t="s">
        <v>672</v>
      </c>
      <c r="D1239" s="14" t="str">
        <f t="shared" si="18"/>
        <v>Error?</v>
      </c>
    </row>
    <row r="1240" spans="1:4" x14ac:dyDescent="0.2">
      <c r="A1240" s="55">
        <v>1179</v>
      </c>
      <c r="B1240" s="1233">
        <f>'Expenditures 15-22'!E128</f>
        <v>0</v>
      </c>
      <c r="D1240" s="14" t="str">
        <f t="shared" si="18"/>
        <v>Error?</v>
      </c>
    </row>
    <row r="1241" spans="1:4" x14ac:dyDescent="0.2">
      <c r="A1241" s="55">
        <v>1180</v>
      </c>
      <c r="B1241" s="1233">
        <f>'Expenditures 15-22'!E129</f>
        <v>363876</v>
      </c>
      <c r="C1241" s="14" t="s">
        <v>672</v>
      </c>
      <c r="D1241" s="14" t="str">
        <f t="shared" si="18"/>
        <v>Error?</v>
      </c>
    </row>
    <row r="1242" spans="1:4" x14ac:dyDescent="0.2">
      <c r="A1242" s="55">
        <v>1181</v>
      </c>
      <c r="B1242" s="1233">
        <f>'Expenditures 15-22'!E150</f>
        <v>363876</v>
      </c>
      <c r="C1242" s="14" t="s">
        <v>672</v>
      </c>
      <c r="D1242" s="14" t="str">
        <f t="shared" si="18"/>
        <v>Error?</v>
      </c>
    </row>
    <row r="1243" spans="1:4" x14ac:dyDescent="0.2">
      <c r="A1243" s="55">
        <v>1182</v>
      </c>
      <c r="B1243" s="1233">
        <f>'Expenditures 15-22'!F122</f>
        <v>0</v>
      </c>
      <c r="D1243" s="14" t="str">
        <f t="shared" si="18"/>
        <v>Error?</v>
      </c>
    </row>
    <row r="1244" spans="1:4" x14ac:dyDescent="0.2">
      <c r="A1244" s="55">
        <v>1183</v>
      </c>
      <c r="B1244" s="1233">
        <f>'Expenditures 15-22'!F123</f>
        <v>0</v>
      </c>
      <c r="D1244" s="14" t="str">
        <f t="shared" si="18"/>
        <v>Error?</v>
      </c>
    </row>
    <row r="1245" spans="1:4" x14ac:dyDescent="0.2">
      <c r="A1245" s="55">
        <v>1184</v>
      </c>
      <c r="B1245" s="1233">
        <f>'Expenditures 15-22'!F124</f>
        <v>192079</v>
      </c>
      <c r="D1245" s="14" t="str">
        <f t="shared" si="18"/>
        <v>Error?</v>
      </c>
    </row>
    <row r="1246" spans="1:4" x14ac:dyDescent="0.2">
      <c r="A1246" s="83">
        <v>1185</v>
      </c>
      <c r="D1246" s="14" t="str">
        <f t="shared" si="18"/>
        <v>OK</v>
      </c>
    </row>
    <row r="1247" spans="1:4" x14ac:dyDescent="0.2">
      <c r="A1247" s="55">
        <v>1186</v>
      </c>
      <c r="B1247" s="1233">
        <f>'Expenditures 15-22'!F127</f>
        <v>192079</v>
      </c>
      <c r="C1247" s="14" t="s">
        <v>672</v>
      </c>
      <c r="D1247" s="14" t="str">
        <f t="shared" si="18"/>
        <v>Error?</v>
      </c>
    </row>
    <row r="1248" spans="1:4" x14ac:dyDescent="0.2">
      <c r="A1248" s="55">
        <v>1187</v>
      </c>
      <c r="B1248" s="1233">
        <f>'Expenditures 15-22'!F128</f>
        <v>0</v>
      </c>
      <c r="D1248" s="14" t="str">
        <f t="shared" si="18"/>
        <v>Error?</v>
      </c>
    </row>
    <row r="1249" spans="1:4" x14ac:dyDescent="0.2">
      <c r="A1249" s="55">
        <v>1188</v>
      </c>
      <c r="B1249" s="1233">
        <f>'Expenditures 15-22'!F129</f>
        <v>192079</v>
      </c>
      <c r="C1249" s="14" t="s">
        <v>672</v>
      </c>
      <c r="D1249" s="14" t="str">
        <f t="shared" si="18"/>
        <v>Error?</v>
      </c>
    </row>
    <row r="1250" spans="1:4" x14ac:dyDescent="0.2">
      <c r="A1250" s="55">
        <v>1189</v>
      </c>
      <c r="B1250" s="1233">
        <f>'Expenditures 15-22'!F150</f>
        <v>192079</v>
      </c>
      <c r="C1250" s="14" t="s">
        <v>672</v>
      </c>
      <c r="D1250" s="14" t="str">
        <f t="shared" si="18"/>
        <v>Error?</v>
      </c>
    </row>
    <row r="1251" spans="1:4" x14ac:dyDescent="0.2">
      <c r="A1251" s="55">
        <v>1190</v>
      </c>
      <c r="B1251" s="1233">
        <f>'Expenditures 15-22'!G122</f>
        <v>0</v>
      </c>
      <c r="D1251" s="14" t="str">
        <f t="shared" si="18"/>
        <v>Error?</v>
      </c>
    </row>
    <row r="1252" spans="1:4" x14ac:dyDescent="0.2">
      <c r="A1252" s="55">
        <v>1191</v>
      </c>
      <c r="B1252" s="1233">
        <f>'Expenditures 15-22'!G123</f>
        <v>0</v>
      </c>
      <c r="D1252" s="14" t="str">
        <f t="shared" si="18"/>
        <v>Error?</v>
      </c>
    </row>
    <row r="1253" spans="1:4" x14ac:dyDescent="0.2">
      <c r="A1253" s="55">
        <v>1192</v>
      </c>
      <c r="B1253" s="1233">
        <f>'Expenditures 15-22'!G124</f>
        <v>119369</v>
      </c>
      <c r="D1253" s="14" t="str">
        <f t="shared" si="18"/>
        <v>Error?</v>
      </c>
    </row>
    <row r="1254" spans="1:4" x14ac:dyDescent="0.2">
      <c r="A1254" s="55">
        <v>1193</v>
      </c>
      <c r="B1254" s="1233">
        <f>'Expenditures 15-22'!G126</f>
        <v>0</v>
      </c>
      <c r="D1254" s="14" t="str">
        <f t="shared" si="18"/>
        <v>Error?</v>
      </c>
    </row>
    <row r="1255" spans="1:4" x14ac:dyDescent="0.2">
      <c r="A1255" s="83">
        <v>1194</v>
      </c>
      <c r="D1255" s="14" t="str">
        <f t="shared" si="18"/>
        <v>OK</v>
      </c>
    </row>
    <row r="1256" spans="1:4" x14ac:dyDescent="0.2">
      <c r="A1256" s="55">
        <v>1195</v>
      </c>
      <c r="B1256" s="1233">
        <f>'Expenditures 15-22'!G127</f>
        <v>119369</v>
      </c>
      <c r="C1256" s="14" t="s">
        <v>672</v>
      </c>
      <c r="D1256" s="14" t="str">
        <f t="shared" si="18"/>
        <v>Error?</v>
      </c>
    </row>
    <row r="1257" spans="1:4" x14ac:dyDescent="0.2">
      <c r="A1257" s="55">
        <v>1196</v>
      </c>
      <c r="B1257" s="1233">
        <f>'Expenditures 15-22'!G128</f>
        <v>0</v>
      </c>
      <c r="D1257" s="14" t="str">
        <f t="shared" si="18"/>
        <v>Error?</v>
      </c>
    </row>
    <row r="1258" spans="1:4" x14ac:dyDescent="0.2">
      <c r="A1258" s="55">
        <v>1197</v>
      </c>
      <c r="B1258" s="1233">
        <f>'Expenditures 15-22'!G129</f>
        <v>119369</v>
      </c>
      <c r="C1258" s="14" t="s">
        <v>672</v>
      </c>
      <c r="D1258" s="14" t="str">
        <f t="shared" si="18"/>
        <v>Error?</v>
      </c>
    </row>
    <row r="1259" spans="1:4" x14ac:dyDescent="0.2">
      <c r="A1259" s="55">
        <v>1198</v>
      </c>
      <c r="B1259" s="1233">
        <f>'Expenditures 15-22'!G150</f>
        <v>119369</v>
      </c>
      <c r="C1259" s="14" t="s">
        <v>672</v>
      </c>
      <c r="D1259" s="14" t="str">
        <f t="shared" si="18"/>
        <v>Error?</v>
      </c>
    </row>
    <row r="1260" spans="1:4" x14ac:dyDescent="0.2">
      <c r="A1260" s="55">
        <v>1199</v>
      </c>
      <c r="B1260" s="1233">
        <f>'Expenditures 15-22'!H122</f>
        <v>0</v>
      </c>
      <c r="D1260" s="14" t="str">
        <f t="shared" si="18"/>
        <v>Error?</v>
      </c>
    </row>
    <row r="1261" spans="1:4" x14ac:dyDescent="0.2">
      <c r="A1261" s="55">
        <v>1200</v>
      </c>
      <c r="B1261" s="1233">
        <f>'Expenditures 15-22'!H123</f>
        <v>0</v>
      </c>
      <c r="D1261" s="14" t="str">
        <f t="shared" si="18"/>
        <v>Error?</v>
      </c>
    </row>
    <row r="1262" spans="1:4" x14ac:dyDescent="0.2">
      <c r="A1262" s="55">
        <v>1201</v>
      </c>
      <c r="B1262" s="1233">
        <f>'Expenditures 15-22'!H124</f>
        <v>525</v>
      </c>
      <c r="D1262" s="14" t="str">
        <f t="shared" si="18"/>
        <v>Error?</v>
      </c>
    </row>
    <row r="1263" spans="1:4" x14ac:dyDescent="0.2">
      <c r="A1263" s="83">
        <v>1202</v>
      </c>
      <c r="D1263" s="14" t="str">
        <f t="shared" si="18"/>
        <v>OK</v>
      </c>
    </row>
    <row r="1264" spans="1:4" x14ac:dyDescent="0.2">
      <c r="A1264" s="55">
        <v>1203</v>
      </c>
      <c r="B1264" s="1233">
        <f>'Expenditures 15-22'!H127</f>
        <v>525</v>
      </c>
      <c r="C1264" s="14" t="s">
        <v>672</v>
      </c>
      <c r="D1264" s="14" t="str">
        <f t="shared" si="18"/>
        <v>Error?</v>
      </c>
    </row>
    <row r="1265" spans="1:4" x14ac:dyDescent="0.2">
      <c r="A1265" s="55">
        <v>1204</v>
      </c>
      <c r="B1265" s="1233">
        <f>'Expenditures 15-22'!H128</f>
        <v>0</v>
      </c>
      <c r="D1265" s="14" t="str">
        <f t="shared" si="18"/>
        <v>Error?</v>
      </c>
    </row>
    <row r="1266" spans="1:4" x14ac:dyDescent="0.2">
      <c r="A1266" s="55">
        <v>1205</v>
      </c>
      <c r="B1266" s="1233">
        <f>'Expenditures 15-22'!H129</f>
        <v>525</v>
      </c>
      <c r="C1266" s="14" t="s">
        <v>672</v>
      </c>
      <c r="D1266" s="14" t="str">
        <f t="shared" si="18"/>
        <v>Error?</v>
      </c>
    </row>
    <row r="1267" spans="1:4" x14ac:dyDescent="0.2">
      <c r="A1267" s="55">
        <v>1206</v>
      </c>
      <c r="B1267" s="1233">
        <f>'Expenditures 15-22'!H138</f>
        <v>0</v>
      </c>
      <c r="C1267" s="14" t="s">
        <v>672</v>
      </c>
      <c r="D1267" s="14" t="str">
        <f t="shared" si="18"/>
        <v>Error?</v>
      </c>
    </row>
    <row r="1268" spans="1:4" x14ac:dyDescent="0.2">
      <c r="A1268" s="55">
        <v>1207</v>
      </c>
      <c r="B1268" s="1233">
        <f>'Expenditures 15-22'!H141</f>
        <v>0</v>
      </c>
      <c r="D1268" s="14" t="str">
        <f t="shared" si="18"/>
        <v>Error?</v>
      </c>
    </row>
    <row r="1269" spans="1:4" x14ac:dyDescent="0.2">
      <c r="A1269" s="55">
        <v>1208</v>
      </c>
      <c r="B1269" s="1233">
        <f>'Expenditures 15-22'!H142</f>
        <v>0</v>
      </c>
      <c r="D1269" s="14" t="str">
        <f t="shared" si="18"/>
        <v>Error?</v>
      </c>
    </row>
    <row r="1270" spans="1:4" x14ac:dyDescent="0.2">
      <c r="A1270" s="55">
        <v>1209</v>
      </c>
      <c r="B1270" s="1233">
        <f>'Expenditures 15-22'!H145</f>
        <v>0</v>
      </c>
      <c r="D1270" s="14" t="str">
        <f t="shared" si="18"/>
        <v>Error?</v>
      </c>
    </row>
    <row r="1271" spans="1:4" x14ac:dyDescent="0.2">
      <c r="A1271" s="83">
        <v>1210</v>
      </c>
      <c r="D1271" s="14" t="str">
        <f t="shared" si="18"/>
        <v>OK</v>
      </c>
    </row>
    <row r="1272" spans="1:4" x14ac:dyDescent="0.2">
      <c r="A1272" s="55">
        <v>1211</v>
      </c>
      <c r="B1272" s="1233">
        <f>'Expenditures 15-22'!H148</f>
        <v>0</v>
      </c>
      <c r="C1272" s="14" t="s">
        <v>672</v>
      </c>
      <c r="D1272" s="14" t="str">
        <f t="shared" si="18"/>
        <v>Error?</v>
      </c>
    </row>
    <row r="1273" spans="1:4" x14ac:dyDescent="0.2">
      <c r="A1273" s="55">
        <v>1212</v>
      </c>
      <c r="B1273" s="1233">
        <f>'Expenditures 15-22'!H150</f>
        <v>525</v>
      </c>
      <c r="C1273" s="14" t="s">
        <v>672</v>
      </c>
      <c r="D1273" s="14" t="str">
        <f t="shared" si="18"/>
        <v>Error?</v>
      </c>
    </row>
    <row r="1274" spans="1:4" x14ac:dyDescent="0.2">
      <c r="A1274" s="55">
        <v>1213</v>
      </c>
      <c r="B1274" s="1233">
        <f>'Expenditures 15-22'!K122</f>
        <v>0</v>
      </c>
      <c r="C1274" s="14" t="s">
        <v>672</v>
      </c>
      <c r="D1274" s="14" t="str">
        <f t="shared" si="18"/>
        <v>Error?</v>
      </c>
    </row>
    <row r="1275" spans="1:4" x14ac:dyDescent="0.2">
      <c r="A1275" s="55">
        <v>1214</v>
      </c>
      <c r="B1275" s="1233">
        <f>'Expenditures 15-22'!K123</f>
        <v>0</v>
      </c>
      <c r="C1275" s="14" t="s">
        <v>672</v>
      </c>
      <c r="D1275" s="14" t="str">
        <f t="shared" si="18"/>
        <v>Error?</v>
      </c>
    </row>
    <row r="1276" spans="1:4" x14ac:dyDescent="0.2">
      <c r="A1276" s="55">
        <v>1215</v>
      </c>
      <c r="B1276" s="1233">
        <f>'Expenditures 15-22'!K124</f>
        <v>1310331</v>
      </c>
      <c r="C1276" s="14" t="s">
        <v>672</v>
      </c>
      <c r="D1276" s="14" t="str">
        <f t="shared" si="18"/>
        <v>Error?</v>
      </c>
    </row>
    <row r="1277" spans="1:4" x14ac:dyDescent="0.2">
      <c r="A1277" s="55">
        <v>1216</v>
      </c>
      <c r="B1277" s="1233">
        <f>'Expenditures 15-22'!K126</f>
        <v>0</v>
      </c>
      <c r="C1277" s="14" t="s">
        <v>672</v>
      </c>
      <c r="D1277" s="14" t="str">
        <f t="shared" si="18"/>
        <v>Error?</v>
      </c>
    </row>
    <row r="1278" spans="1:4" x14ac:dyDescent="0.2">
      <c r="A1278" s="83">
        <v>1217</v>
      </c>
      <c r="D1278" s="14" t="str">
        <f t="shared" si="18"/>
        <v>OK</v>
      </c>
    </row>
    <row r="1279" spans="1:4" x14ac:dyDescent="0.2">
      <c r="A1279" s="55">
        <v>1218</v>
      </c>
      <c r="B1279" s="1233">
        <f>'Expenditures 15-22'!K127</f>
        <v>1310331</v>
      </c>
      <c r="C1279" s="14" t="s">
        <v>672</v>
      </c>
      <c r="D1279" s="14" t="str">
        <f t="shared" ref="D1279:D1342" si="19">IF(ISBLANK(B1279),"OK",IF(A1279-B1279=0,"OK","Error?"))</f>
        <v>Error?</v>
      </c>
    </row>
    <row r="1280" spans="1:4" x14ac:dyDescent="0.2">
      <c r="A1280" s="55">
        <v>1219</v>
      </c>
      <c r="B1280" s="1233">
        <f>'Expenditures 15-22'!K128</f>
        <v>0</v>
      </c>
      <c r="C1280" s="14" t="s">
        <v>672</v>
      </c>
      <c r="D1280" s="14" t="str">
        <f t="shared" si="19"/>
        <v>Error?</v>
      </c>
    </row>
    <row r="1281" spans="1:4" x14ac:dyDescent="0.2">
      <c r="A1281" s="55">
        <v>1220</v>
      </c>
      <c r="B1281" s="1233">
        <f>'Expenditures 15-22'!K129</f>
        <v>1310331</v>
      </c>
      <c r="C1281" s="14" t="s">
        <v>672</v>
      </c>
      <c r="D1281" s="14" t="str">
        <f t="shared" si="19"/>
        <v>Error?</v>
      </c>
    </row>
    <row r="1282" spans="1:4" x14ac:dyDescent="0.2">
      <c r="A1282" s="55">
        <v>1221</v>
      </c>
      <c r="B1282" s="1233">
        <f>'Expenditures 15-22'!K138</f>
        <v>0</v>
      </c>
      <c r="C1282" s="14" t="s">
        <v>672</v>
      </c>
      <c r="D1282" s="14" t="str">
        <f t="shared" si="19"/>
        <v>Error?</v>
      </c>
    </row>
    <row r="1283" spans="1:4" x14ac:dyDescent="0.2">
      <c r="A1283" s="55">
        <v>1222</v>
      </c>
      <c r="B1283" s="1233">
        <f>'Expenditures 15-22'!K141</f>
        <v>0</v>
      </c>
      <c r="C1283" s="14" t="s">
        <v>672</v>
      </c>
      <c r="D1283" s="14" t="str">
        <f t="shared" si="19"/>
        <v>Error?</v>
      </c>
    </row>
    <row r="1284" spans="1:4" x14ac:dyDescent="0.2">
      <c r="A1284" s="55">
        <v>1223</v>
      </c>
      <c r="B1284" s="1233">
        <f>'Expenditures 15-22'!K142</f>
        <v>0</v>
      </c>
      <c r="C1284" s="14" t="s">
        <v>672</v>
      </c>
      <c r="D1284" s="14" t="str">
        <f t="shared" si="19"/>
        <v>Error?</v>
      </c>
    </row>
    <row r="1285" spans="1:4" x14ac:dyDescent="0.2">
      <c r="A1285" s="55">
        <v>1224</v>
      </c>
      <c r="B1285" s="1233">
        <f>'Expenditures 15-22'!K145</f>
        <v>0</v>
      </c>
      <c r="C1285" s="14" t="s">
        <v>672</v>
      </c>
      <c r="D1285" s="14" t="str">
        <f t="shared" si="19"/>
        <v>Error?</v>
      </c>
    </row>
    <row r="1286" spans="1:4" x14ac:dyDescent="0.2">
      <c r="A1286" s="83">
        <v>1225</v>
      </c>
      <c r="D1286" s="14" t="str">
        <f t="shared" si="19"/>
        <v>OK</v>
      </c>
    </row>
    <row r="1287" spans="1:4" x14ac:dyDescent="0.2">
      <c r="A1287" s="91">
        <v>1226</v>
      </c>
      <c r="B1287" s="1233">
        <f>'Expenditures 15-22'!K148</f>
        <v>0</v>
      </c>
      <c r="C1287" s="14" t="s">
        <v>672</v>
      </c>
      <c r="D1287" s="14" t="str">
        <f t="shared" si="19"/>
        <v>Error?</v>
      </c>
    </row>
    <row r="1288" spans="1:4" x14ac:dyDescent="0.2">
      <c r="A1288" s="55">
        <v>1227</v>
      </c>
      <c r="B1288" s="1233">
        <f>'Expenditures 15-22'!K150</f>
        <v>1310331</v>
      </c>
      <c r="C1288" s="14" t="s">
        <v>672</v>
      </c>
      <c r="D1288" s="14" t="str">
        <f t="shared" si="19"/>
        <v>Error?</v>
      </c>
    </row>
    <row r="1289" spans="1:4" x14ac:dyDescent="0.2">
      <c r="A1289" s="55">
        <v>1228</v>
      </c>
      <c r="B1289" s="1233">
        <f>'Expenditures 15-22'!K151</f>
        <v>-34932</v>
      </c>
      <c r="C1289" s="14" t="s">
        <v>672</v>
      </c>
      <c r="D1289" s="14" t="str">
        <f t="shared" si="19"/>
        <v>Error?</v>
      </c>
    </row>
    <row r="1290" spans="1:4" x14ac:dyDescent="0.2">
      <c r="A1290" s="83">
        <v>1229</v>
      </c>
      <c r="D1290" s="14" t="str">
        <f t="shared" si="19"/>
        <v>OK</v>
      </c>
    </row>
    <row r="1291" spans="1:4" x14ac:dyDescent="0.2">
      <c r="A1291" s="83">
        <v>1230</v>
      </c>
      <c r="D1291" s="14" t="str">
        <f t="shared" si="19"/>
        <v>OK</v>
      </c>
    </row>
    <row r="1292" spans="1:4" x14ac:dyDescent="0.2">
      <c r="A1292" s="83">
        <v>1231</v>
      </c>
      <c r="D1292" s="14" t="str">
        <f t="shared" si="19"/>
        <v>OK</v>
      </c>
    </row>
    <row r="1293" spans="1:4" x14ac:dyDescent="0.2">
      <c r="A1293" s="83">
        <v>1232</v>
      </c>
      <c r="D1293" s="14" t="str">
        <f t="shared" si="19"/>
        <v>OK</v>
      </c>
    </row>
    <row r="1294" spans="1:4" x14ac:dyDescent="0.2">
      <c r="A1294" s="83">
        <v>1233</v>
      </c>
      <c r="D1294" s="14" t="str">
        <f t="shared" si="19"/>
        <v>OK</v>
      </c>
    </row>
    <row r="1295" spans="1:4" x14ac:dyDescent="0.2">
      <c r="A1295" s="83">
        <v>1234</v>
      </c>
      <c r="D1295" s="14" t="str">
        <f t="shared" si="19"/>
        <v>OK</v>
      </c>
    </row>
    <row r="1296" spans="1:4" x14ac:dyDescent="0.2">
      <c r="A1296" s="83">
        <v>1235</v>
      </c>
      <c r="D1296" s="14" t="str">
        <f t="shared" si="19"/>
        <v>OK</v>
      </c>
    </row>
    <row r="1297" spans="1:4" x14ac:dyDescent="0.2">
      <c r="A1297" s="83">
        <v>1236</v>
      </c>
      <c r="D1297" s="14" t="str">
        <f t="shared" si="19"/>
        <v>OK</v>
      </c>
    </row>
    <row r="1298" spans="1:4" x14ac:dyDescent="0.2">
      <c r="A1298" s="83">
        <v>1237</v>
      </c>
      <c r="D1298" s="14" t="str">
        <f t="shared" si="19"/>
        <v>OK</v>
      </c>
    </row>
    <row r="1299" spans="1:4" x14ac:dyDescent="0.2">
      <c r="A1299" s="83">
        <v>1238</v>
      </c>
      <c r="D1299" s="14" t="str">
        <f t="shared" si="19"/>
        <v>OK</v>
      </c>
    </row>
    <row r="1300" spans="1:4" x14ac:dyDescent="0.2">
      <c r="A1300" s="83">
        <v>1239</v>
      </c>
      <c r="D1300" s="14" t="str">
        <f t="shared" si="19"/>
        <v>OK</v>
      </c>
    </row>
    <row r="1301" spans="1:4" x14ac:dyDescent="0.2">
      <c r="A1301" s="83">
        <v>1240</v>
      </c>
      <c r="D1301" s="14" t="str">
        <f t="shared" si="19"/>
        <v>OK</v>
      </c>
    </row>
    <row r="1302" spans="1:4" x14ac:dyDescent="0.2">
      <c r="A1302" s="83">
        <v>1241</v>
      </c>
      <c r="D1302" s="14" t="str">
        <f t="shared" si="19"/>
        <v>OK</v>
      </c>
    </row>
    <row r="1303" spans="1:4" x14ac:dyDescent="0.2">
      <c r="A1303" s="83">
        <v>1242</v>
      </c>
      <c r="D1303" s="14" t="str">
        <f t="shared" si="19"/>
        <v>OK</v>
      </c>
    </row>
    <row r="1304" spans="1:4" x14ac:dyDescent="0.2">
      <c r="A1304" s="83">
        <v>1243</v>
      </c>
      <c r="D1304" s="14" t="str">
        <f t="shared" si="19"/>
        <v>OK</v>
      </c>
    </row>
    <row r="1305" spans="1:4" x14ac:dyDescent="0.2">
      <c r="A1305" s="83">
        <v>1244</v>
      </c>
      <c r="D1305" s="14" t="str">
        <f t="shared" si="19"/>
        <v>OK</v>
      </c>
    </row>
    <row r="1306" spans="1:4" x14ac:dyDescent="0.2">
      <c r="A1306" s="83">
        <v>1245</v>
      </c>
      <c r="D1306" s="14" t="str">
        <f t="shared" si="19"/>
        <v>OK</v>
      </c>
    </row>
    <row r="1307" spans="1:4" x14ac:dyDescent="0.2">
      <c r="A1307" s="55">
        <v>1246</v>
      </c>
      <c r="B1307" s="1233">
        <f>'Expenditures 15-22'!E165</f>
        <v>450</v>
      </c>
      <c r="D1307" s="14" t="str">
        <f t="shared" si="19"/>
        <v>Error?</v>
      </c>
    </row>
    <row r="1308" spans="1:4" x14ac:dyDescent="0.2">
      <c r="A1308" s="55">
        <v>1247</v>
      </c>
      <c r="B1308" s="1233">
        <f>'Expenditures 15-22'!E166</f>
        <v>450</v>
      </c>
      <c r="C1308" s="14" t="s">
        <v>672</v>
      </c>
      <c r="D1308" s="14" t="str">
        <f t="shared" si="19"/>
        <v>Error?</v>
      </c>
    </row>
    <row r="1309" spans="1:4" x14ac:dyDescent="0.2">
      <c r="A1309" s="55">
        <v>1248</v>
      </c>
      <c r="B1309" s="1233">
        <f>'Expenditures 15-22'!E168</f>
        <v>450</v>
      </c>
      <c r="C1309" s="14" t="s">
        <v>672</v>
      </c>
      <c r="D1309" s="14" t="str">
        <f t="shared" si="19"/>
        <v>Error?</v>
      </c>
    </row>
    <row r="1310" spans="1:4" x14ac:dyDescent="0.2">
      <c r="A1310" s="55">
        <v>1249</v>
      </c>
      <c r="B1310" s="1233">
        <f>'Expenditures 15-22'!H157</f>
        <v>0</v>
      </c>
      <c r="D1310" s="14" t="str">
        <f t="shared" si="19"/>
        <v>Error?</v>
      </c>
    </row>
    <row r="1311" spans="1:4" x14ac:dyDescent="0.2">
      <c r="A1311" s="55">
        <v>1250</v>
      </c>
      <c r="B1311" s="1233">
        <f>'Expenditures 15-22'!H158</f>
        <v>0</v>
      </c>
      <c r="D1311" s="14" t="str">
        <f t="shared" si="19"/>
        <v>Error?</v>
      </c>
    </row>
    <row r="1312" spans="1:4" x14ac:dyDescent="0.2">
      <c r="A1312" s="55">
        <v>1251</v>
      </c>
      <c r="B1312" s="1233">
        <f>'Expenditures 15-22'!H163</f>
        <v>94375</v>
      </c>
      <c r="D1312" s="14" t="str">
        <f t="shared" si="19"/>
        <v>Error?</v>
      </c>
    </row>
    <row r="1313" spans="1:4" x14ac:dyDescent="0.2">
      <c r="A1313" s="55">
        <v>1252</v>
      </c>
      <c r="B1313" s="1233">
        <f>'Expenditures 15-22'!H161</f>
        <v>0</v>
      </c>
      <c r="D1313" s="14" t="str">
        <f t="shared" si="19"/>
        <v>Error?</v>
      </c>
    </row>
    <row r="1314" spans="1:4" x14ac:dyDescent="0.2">
      <c r="A1314" s="55">
        <v>1253</v>
      </c>
      <c r="B1314" s="1233">
        <f>'Expenditures 15-22'!H162</f>
        <v>0</v>
      </c>
      <c r="C1314" s="14" t="s">
        <v>672</v>
      </c>
      <c r="D1314" s="14" t="str">
        <f t="shared" si="19"/>
        <v>Error?</v>
      </c>
    </row>
    <row r="1315" spans="1:4" x14ac:dyDescent="0.2">
      <c r="A1315" s="55">
        <v>1254</v>
      </c>
      <c r="B1315" s="1233">
        <f>'Expenditures 15-22'!H164</f>
        <v>535000</v>
      </c>
      <c r="D1315" s="14" t="str">
        <f t="shared" si="19"/>
        <v>Error?</v>
      </c>
    </row>
    <row r="1316" spans="1:4" x14ac:dyDescent="0.2">
      <c r="A1316" s="55">
        <v>1255</v>
      </c>
      <c r="B1316" s="1233">
        <f>'Expenditures 15-22'!H165</f>
        <v>0</v>
      </c>
      <c r="D1316" s="14" t="str">
        <f t="shared" si="19"/>
        <v>Error?</v>
      </c>
    </row>
    <row r="1317" spans="1:4" x14ac:dyDescent="0.2">
      <c r="A1317" s="55">
        <v>1256</v>
      </c>
      <c r="B1317" s="1233">
        <f>'Expenditures 15-22'!H166</f>
        <v>629375</v>
      </c>
      <c r="C1317" s="14" t="s">
        <v>672</v>
      </c>
      <c r="D1317" s="14" t="str">
        <f t="shared" si="19"/>
        <v>Error?</v>
      </c>
    </row>
    <row r="1318" spans="1:4" x14ac:dyDescent="0.2">
      <c r="A1318" s="55">
        <v>1257</v>
      </c>
      <c r="B1318" s="1233">
        <f>'Expenditures 15-22'!H168</f>
        <v>629375</v>
      </c>
      <c r="C1318" s="14" t="s">
        <v>672</v>
      </c>
      <c r="D1318" s="14" t="str">
        <f t="shared" si="19"/>
        <v>Error?</v>
      </c>
    </row>
    <row r="1319" spans="1:4" x14ac:dyDescent="0.2">
      <c r="A1319" s="83">
        <v>1258</v>
      </c>
      <c r="C1319" s="14" t="s">
        <v>672</v>
      </c>
      <c r="D1319" s="14" t="str">
        <f t="shared" si="19"/>
        <v>OK</v>
      </c>
    </row>
    <row r="1320" spans="1:4" x14ac:dyDescent="0.2">
      <c r="A1320" s="83">
        <v>1259</v>
      </c>
      <c r="D1320" s="14" t="str">
        <f t="shared" si="19"/>
        <v>OK</v>
      </c>
    </row>
    <row r="1321" spans="1:4" x14ac:dyDescent="0.2">
      <c r="A1321" s="83">
        <v>1260</v>
      </c>
      <c r="C1321" s="14" t="s">
        <v>672</v>
      </c>
      <c r="D1321" s="14" t="str">
        <f t="shared" si="19"/>
        <v>OK</v>
      </c>
    </row>
    <row r="1322" spans="1:4" x14ac:dyDescent="0.2">
      <c r="A1322" s="83">
        <v>1261</v>
      </c>
      <c r="C1322" s="14" t="s">
        <v>672</v>
      </c>
      <c r="D1322" s="14" t="str">
        <f t="shared" si="19"/>
        <v>OK</v>
      </c>
    </row>
    <row r="1323" spans="1:4" x14ac:dyDescent="0.2">
      <c r="A1323" s="55">
        <v>1262</v>
      </c>
      <c r="B1323" s="1233">
        <f>'Expenditures 15-22'!K154</f>
        <v>0</v>
      </c>
      <c r="C1323" s="14" t="s">
        <v>672</v>
      </c>
      <c r="D1323" s="14" t="str">
        <f t="shared" si="19"/>
        <v>Error?</v>
      </c>
    </row>
    <row r="1324" spans="1:4" x14ac:dyDescent="0.2">
      <c r="A1324" s="55">
        <v>1263</v>
      </c>
      <c r="B1324" s="1233">
        <f>'Expenditures 15-22'!K157</f>
        <v>0</v>
      </c>
      <c r="C1324" s="14" t="s">
        <v>672</v>
      </c>
      <c r="D1324" s="14" t="str">
        <f t="shared" si="19"/>
        <v>Error?</v>
      </c>
    </row>
    <row r="1325" spans="1:4" x14ac:dyDescent="0.2">
      <c r="A1325" s="55">
        <v>1264</v>
      </c>
      <c r="B1325" s="1233">
        <f>'Expenditures 15-22'!K158</f>
        <v>0</v>
      </c>
      <c r="C1325" s="14" t="s">
        <v>672</v>
      </c>
      <c r="D1325" s="14" t="str">
        <f t="shared" si="19"/>
        <v>Error?</v>
      </c>
    </row>
    <row r="1326" spans="1:4" x14ac:dyDescent="0.2">
      <c r="A1326" s="55">
        <v>1265</v>
      </c>
      <c r="B1326" s="1233">
        <f>'Expenditures 15-22'!K163</f>
        <v>94375</v>
      </c>
      <c r="C1326" s="14" t="s">
        <v>672</v>
      </c>
      <c r="D1326" s="14" t="str">
        <f t="shared" si="19"/>
        <v>Error?</v>
      </c>
    </row>
    <row r="1327" spans="1:4" x14ac:dyDescent="0.2">
      <c r="A1327" s="55">
        <v>1266</v>
      </c>
      <c r="B1327" s="1233">
        <f>'Expenditures 15-22'!K161</f>
        <v>0</v>
      </c>
      <c r="C1327" s="14" t="s">
        <v>672</v>
      </c>
      <c r="D1327" s="14" t="str">
        <f t="shared" si="19"/>
        <v>Error?</v>
      </c>
    </row>
    <row r="1328" spans="1:4" x14ac:dyDescent="0.2">
      <c r="A1328" s="55">
        <v>1267</v>
      </c>
      <c r="B1328" s="1233">
        <f>'Expenditures 15-22'!K162</f>
        <v>0</v>
      </c>
      <c r="C1328" s="14" t="s">
        <v>672</v>
      </c>
      <c r="D1328" s="14" t="str">
        <f t="shared" si="19"/>
        <v>Error?</v>
      </c>
    </row>
    <row r="1329" spans="1:4" x14ac:dyDescent="0.2">
      <c r="A1329" s="55">
        <v>1268</v>
      </c>
      <c r="B1329" s="1233">
        <f>'Expenditures 15-22'!K164</f>
        <v>535000</v>
      </c>
      <c r="C1329" s="14" t="s">
        <v>672</v>
      </c>
      <c r="D1329" s="14" t="str">
        <f t="shared" si="19"/>
        <v>Error?</v>
      </c>
    </row>
    <row r="1330" spans="1:4" x14ac:dyDescent="0.2">
      <c r="A1330" s="55">
        <v>1269</v>
      </c>
      <c r="B1330" s="1233">
        <f>'Expenditures 15-22'!K165</f>
        <v>450</v>
      </c>
      <c r="C1330" s="14" t="s">
        <v>672</v>
      </c>
      <c r="D1330" s="14" t="str">
        <f t="shared" si="19"/>
        <v>Error?</v>
      </c>
    </row>
    <row r="1331" spans="1:4" x14ac:dyDescent="0.2">
      <c r="A1331" s="55">
        <v>1270</v>
      </c>
      <c r="B1331" s="1233">
        <f>'Expenditures 15-22'!K166</f>
        <v>629825</v>
      </c>
      <c r="C1331" s="14" t="s">
        <v>672</v>
      </c>
      <c r="D1331" s="14" t="str">
        <f t="shared" si="19"/>
        <v>Error?</v>
      </c>
    </row>
    <row r="1332" spans="1:4" x14ac:dyDescent="0.2">
      <c r="A1332" s="55">
        <v>1271</v>
      </c>
      <c r="B1332" s="1233">
        <f>'Expenditures 15-22'!K168</f>
        <v>629825</v>
      </c>
      <c r="C1332" s="14" t="s">
        <v>672</v>
      </c>
      <c r="D1332" s="14" t="str">
        <f t="shared" si="19"/>
        <v>Error?</v>
      </c>
    </row>
    <row r="1333" spans="1:4" x14ac:dyDescent="0.2">
      <c r="A1333" s="55">
        <v>1272</v>
      </c>
      <c r="B1333" s="1233">
        <f>'Expenditures 15-22'!K169</f>
        <v>19118</v>
      </c>
      <c r="C1333" s="14" t="s">
        <v>672</v>
      </c>
      <c r="D1333" s="14" t="str">
        <f t="shared" si="19"/>
        <v>Error?</v>
      </c>
    </row>
    <row r="1334" spans="1:4" x14ac:dyDescent="0.2">
      <c r="A1334" s="83">
        <v>1273</v>
      </c>
      <c r="D1334" s="14" t="str">
        <f t="shared" si="19"/>
        <v>OK</v>
      </c>
    </row>
    <row r="1335" spans="1:4" x14ac:dyDescent="0.2">
      <c r="A1335" s="55">
        <v>1274</v>
      </c>
      <c r="B1335" s="1233">
        <f>'Expenditures 15-22'!C176</f>
        <v>44430</v>
      </c>
      <c r="D1335" s="14" t="str">
        <f t="shared" si="19"/>
        <v>Error?</v>
      </c>
    </row>
    <row r="1336" spans="1:4" x14ac:dyDescent="0.2">
      <c r="A1336" s="55">
        <v>1275</v>
      </c>
      <c r="D1336" s="14" t="str">
        <f t="shared" si="19"/>
        <v>OK</v>
      </c>
    </row>
    <row r="1337" spans="1:4" x14ac:dyDescent="0.2">
      <c r="A1337" s="83">
        <v>1276</v>
      </c>
      <c r="D1337" s="14" t="str">
        <f t="shared" si="19"/>
        <v>OK</v>
      </c>
    </row>
    <row r="1338" spans="1:4" x14ac:dyDescent="0.2">
      <c r="A1338" s="55">
        <v>1277</v>
      </c>
      <c r="B1338" s="1233">
        <f>'Expenditures 15-22'!C177</f>
        <v>0</v>
      </c>
      <c r="D1338" s="14" t="str">
        <f t="shared" si="19"/>
        <v>Error?</v>
      </c>
    </row>
    <row r="1339" spans="1:4" x14ac:dyDescent="0.2">
      <c r="A1339" s="55">
        <v>1278</v>
      </c>
      <c r="B1339" s="1233">
        <f>'Expenditures 15-22'!C178</f>
        <v>44430</v>
      </c>
      <c r="C1339" s="14" t="s">
        <v>672</v>
      </c>
      <c r="D1339" s="14" t="str">
        <f t="shared" si="19"/>
        <v>Error?</v>
      </c>
    </row>
    <row r="1340" spans="1:4" x14ac:dyDescent="0.2">
      <c r="A1340" s="55">
        <v>1279</v>
      </c>
      <c r="B1340" s="1233">
        <f>'Expenditures 15-22'!C204</f>
        <v>44430</v>
      </c>
      <c r="C1340" s="14" t="s">
        <v>672</v>
      </c>
      <c r="D1340" s="14" t="str">
        <f t="shared" si="19"/>
        <v>Error?</v>
      </c>
    </row>
    <row r="1341" spans="1:4" x14ac:dyDescent="0.2">
      <c r="A1341" s="55">
        <v>1280</v>
      </c>
      <c r="B1341" s="1233">
        <f>'Expenditures 15-22'!D176</f>
        <v>8695</v>
      </c>
      <c r="D1341" s="14" t="str">
        <f t="shared" si="19"/>
        <v>Error?</v>
      </c>
    </row>
    <row r="1342" spans="1:4" x14ac:dyDescent="0.2">
      <c r="A1342" s="83">
        <v>1281</v>
      </c>
      <c r="D1342" s="14" t="str">
        <f t="shared" si="19"/>
        <v>OK</v>
      </c>
    </row>
    <row r="1343" spans="1:4" x14ac:dyDescent="0.2">
      <c r="A1343" s="83">
        <v>1282</v>
      </c>
      <c r="D1343" s="14" t="str">
        <f t="shared" ref="D1343:D1406" si="20">IF(ISBLANK(B1343),"OK",IF(A1343-B1343=0,"OK","Error?"))</f>
        <v>OK</v>
      </c>
    </row>
    <row r="1344" spans="1:4" x14ac:dyDescent="0.2">
      <c r="A1344" s="55">
        <v>1283</v>
      </c>
      <c r="B1344" s="1233">
        <f>'Expenditures 15-22'!D177</f>
        <v>0</v>
      </c>
      <c r="D1344" s="14" t="str">
        <f t="shared" si="20"/>
        <v>Error?</v>
      </c>
    </row>
    <row r="1345" spans="1:4" x14ac:dyDescent="0.2">
      <c r="A1345" s="55">
        <v>1284</v>
      </c>
      <c r="B1345" s="1233">
        <f>'Expenditures 15-22'!D178</f>
        <v>8695</v>
      </c>
      <c r="C1345" s="14" t="s">
        <v>672</v>
      </c>
      <c r="D1345" s="14" t="str">
        <f t="shared" si="20"/>
        <v>Error?</v>
      </c>
    </row>
    <row r="1346" spans="1:4" x14ac:dyDescent="0.2">
      <c r="A1346" s="55">
        <v>1285</v>
      </c>
      <c r="B1346" s="1233">
        <f>'Expenditures 15-22'!D204</f>
        <v>8695</v>
      </c>
      <c r="C1346" s="14" t="s">
        <v>672</v>
      </c>
      <c r="D1346" s="14" t="str">
        <f t="shared" si="20"/>
        <v>Error?</v>
      </c>
    </row>
    <row r="1347" spans="1:4" x14ac:dyDescent="0.2">
      <c r="A1347" s="55">
        <v>1286</v>
      </c>
      <c r="B1347" s="1233">
        <f>'Expenditures 15-22'!E176</f>
        <v>30821</v>
      </c>
      <c r="D1347" s="14" t="str">
        <f t="shared" si="20"/>
        <v>Error?</v>
      </c>
    </row>
    <row r="1348" spans="1:4" x14ac:dyDescent="0.2">
      <c r="A1348" s="83">
        <v>1287</v>
      </c>
      <c r="D1348" s="14" t="str">
        <f t="shared" si="20"/>
        <v>OK</v>
      </c>
    </row>
    <row r="1349" spans="1:4" x14ac:dyDescent="0.2">
      <c r="A1349" s="83">
        <v>1288</v>
      </c>
      <c r="D1349" s="14" t="str">
        <f t="shared" si="20"/>
        <v>OK</v>
      </c>
    </row>
    <row r="1350" spans="1:4" x14ac:dyDescent="0.2">
      <c r="A1350" s="55">
        <v>1289</v>
      </c>
      <c r="B1350" s="1233">
        <f>'Expenditures 15-22'!E177</f>
        <v>0</v>
      </c>
      <c r="D1350" s="14" t="str">
        <f t="shared" si="20"/>
        <v>Error?</v>
      </c>
    </row>
    <row r="1351" spans="1:4" x14ac:dyDescent="0.2">
      <c r="A1351" s="55">
        <v>1290</v>
      </c>
      <c r="B1351" s="1233">
        <f>'Expenditures 15-22'!E178</f>
        <v>30821</v>
      </c>
      <c r="C1351" s="14" t="s">
        <v>672</v>
      </c>
      <c r="D1351" s="14" t="str">
        <f t="shared" si="20"/>
        <v>Error?</v>
      </c>
    </row>
    <row r="1352" spans="1:4" x14ac:dyDescent="0.2">
      <c r="A1352" s="55">
        <v>1291</v>
      </c>
      <c r="B1352" s="1233">
        <f>'Expenditures 15-22'!E190</f>
        <v>114171</v>
      </c>
      <c r="C1352" s="14" t="s">
        <v>672</v>
      </c>
      <c r="D1352" s="14" t="str">
        <f t="shared" si="20"/>
        <v>Error?</v>
      </c>
    </row>
    <row r="1353" spans="1:4" x14ac:dyDescent="0.2">
      <c r="A1353" s="55">
        <v>1292</v>
      </c>
      <c r="B1353" s="1233">
        <f>'Expenditures 15-22'!E204</f>
        <v>144992</v>
      </c>
      <c r="C1353" s="14" t="s">
        <v>672</v>
      </c>
      <c r="D1353" s="14" t="str">
        <f t="shared" si="20"/>
        <v>Error?</v>
      </c>
    </row>
    <row r="1354" spans="1:4" x14ac:dyDescent="0.2">
      <c r="A1354" s="55">
        <v>1293</v>
      </c>
      <c r="B1354" s="1233">
        <f>'Expenditures 15-22'!F176</f>
        <v>0</v>
      </c>
      <c r="D1354" s="14" t="str">
        <f t="shared" si="20"/>
        <v>Error?</v>
      </c>
    </row>
    <row r="1355" spans="1:4" x14ac:dyDescent="0.2">
      <c r="A1355" s="83">
        <v>1294</v>
      </c>
      <c r="D1355" s="14" t="str">
        <f t="shared" si="20"/>
        <v>OK</v>
      </c>
    </row>
    <row r="1356" spans="1:4" x14ac:dyDescent="0.2">
      <c r="A1356" s="83">
        <v>1295</v>
      </c>
      <c r="D1356" s="14" t="str">
        <f t="shared" si="20"/>
        <v>OK</v>
      </c>
    </row>
    <row r="1357" spans="1:4" x14ac:dyDescent="0.2">
      <c r="A1357" s="55">
        <v>1296</v>
      </c>
      <c r="B1357" s="1233">
        <f>'Expenditures 15-22'!F177</f>
        <v>0</v>
      </c>
      <c r="D1357" s="14" t="str">
        <f t="shared" si="20"/>
        <v>Error?</v>
      </c>
    </row>
    <row r="1358" spans="1:4" x14ac:dyDescent="0.2">
      <c r="A1358" s="55">
        <v>1297</v>
      </c>
      <c r="B1358" s="1233">
        <f>'Expenditures 15-22'!F178</f>
        <v>0</v>
      </c>
      <c r="C1358" s="14" t="s">
        <v>672</v>
      </c>
      <c r="D1358" s="14" t="str">
        <f t="shared" si="20"/>
        <v>Error?</v>
      </c>
    </row>
    <row r="1359" spans="1:4" x14ac:dyDescent="0.2">
      <c r="A1359" s="55">
        <v>1298</v>
      </c>
      <c r="B1359" s="1233">
        <f>'Expenditures 15-22'!F204</f>
        <v>0</v>
      </c>
      <c r="C1359" s="14" t="s">
        <v>672</v>
      </c>
      <c r="D1359" s="14" t="str">
        <f t="shared" si="20"/>
        <v>Error?</v>
      </c>
    </row>
    <row r="1360" spans="1:4" x14ac:dyDescent="0.2">
      <c r="A1360" s="55">
        <v>1299</v>
      </c>
      <c r="B1360" s="1233">
        <f>'Expenditures 15-22'!G176</f>
        <v>0</v>
      </c>
      <c r="D1360" s="14" t="str">
        <f t="shared" si="20"/>
        <v>Error?</v>
      </c>
    </row>
    <row r="1361" spans="1:4" x14ac:dyDescent="0.2">
      <c r="A1361" s="83">
        <v>1300</v>
      </c>
      <c r="D1361" s="14" t="str">
        <f t="shared" si="20"/>
        <v>OK</v>
      </c>
    </row>
    <row r="1362" spans="1:4" x14ac:dyDescent="0.2">
      <c r="A1362" s="83">
        <v>1301</v>
      </c>
      <c r="D1362" s="14" t="str">
        <f t="shared" si="20"/>
        <v>OK</v>
      </c>
    </row>
    <row r="1363" spans="1:4" x14ac:dyDescent="0.2">
      <c r="A1363" s="55">
        <v>1302</v>
      </c>
      <c r="B1363" s="1233">
        <f>'Expenditures 15-22'!G177</f>
        <v>0</v>
      </c>
      <c r="D1363" s="14" t="str">
        <f t="shared" si="20"/>
        <v>Error?</v>
      </c>
    </row>
    <row r="1364" spans="1:4" x14ac:dyDescent="0.2">
      <c r="A1364" s="55">
        <v>1303</v>
      </c>
      <c r="B1364" s="1233">
        <f>'Expenditures 15-22'!G178</f>
        <v>0</v>
      </c>
      <c r="C1364" s="14" t="s">
        <v>672</v>
      </c>
      <c r="D1364" s="14" t="str">
        <f t="shared" si="20"/>
        <v>Error?</v>
      </c>
    </row>
    <row r="1365" spans="1:4" x14ac:dyDescent="0.2">
      <c r="A1365" s="55">
        <v>1304</v>
      </c>
      <c r="B1365" s="1233">
        <f>'Expenditures 15-22'!G204</f>
        <v>0</v>
      </c>
      <c r="C1365" s="14" t="s">
        <v>672</v>
      </c>
      <c r="D1365" s="14" t="str">
        <f t="shared" si="20"/>
        <v>Error?</v>
      </c>
    </row>
    <row r="1366" spans="1:4" x14ac:dyDescent="0.2">
      <c r="A1366" s="55">
        <v>1305</v>
      </c>
      <c r="B1366" s="1233">
        <f>'Expenditures 15-22'!H176</f>
        <v>0</v>
      </c>
      <c r="D1366" s="14" t="str">
        <f t="shared" si="20"/>
        <v>Error?</v>
      </c>
    </row>
    <row r="1367" spans="1:4" x14ac:dyDescent="0.2">
      <c r="A1367" s="83">
        <v>1306</v>
      </c>
      <c r="D1367" s="14" t="str">
        <f t="shared" si="20"/>
        <v>OK</v>
      </c>
    </row>
    <row r="1368" spans="1:4" x14ac:dyDescent="0.2">
      <c r="A1368" s="83">
        <v>1307</v>
      </c>
      <c r="D1368" s="14" t="str">
        <f t="shared" si="20"/>
        <v>OK</v>
      </c>
    </row>
    <row r="1369" spans="1:4" x14ac:dyDescent="0.2">
      <c r="A1369" s="55">
        <v>1308</v>
      </c>
      <c r="B1369" s="1233">
        <f>'Expenditures 15-22'!H177</f>
        <v>0</v>
      </c>
      <c r="D1369" s="14" t="str">
        <f t="shared" si="20"/>
        <v>Error?</v>
      </c>
    </row>
    <row r="1370" spans="1:4" x14ac:dyDescent="0.2">
      <c r="A1370" s="55">
        <v>1309</v>
      </c>
      <c r="B1370" s="1233">
        <f>'Expenditures 15-22'!H178</f>
        <v>0</v>
      </c>
      <c r="C1370" s="14" t="s">
        <v>672</v>
      </c>
      <c r="D1370" s="14" t="str">
        <f t="shared" si="20"/>
        <v>Error?</v>
      </c>
    </row>
    <row r="1371" spans="1:4" x14ac:dyDescent="0.2">
      <c r="A1371" s="55">
        <v>1310</v>
      </c>
      <c r="B1371" s="1233">
        <f>'Expenditures 15-22'!H193</f>
        <v>0</v>
      </c>
      <c r="D1371" s="14" t="str">
        <f t="shared" si="20"/>
        <v>Error?</v>
      </c>
    </row>
    <row r="1372" spans="1:4" x14ac:dyDescent="0.2">
      <c r="A1372" s="55">
        <v>1311</v>
      </c>
      <c r="B1372" s="1233">
        <f>'Expenditures 15-22'!H194</f>
        <v>0</v>
      </c>
      <c r="D1372" s="14" t="str">
        <f t="shared" si="20"/>
        <v>Error?</v>
      </c>
    </row>
    <row r="1373" spans="1:4" x14ac:dyDescent="0.2">
      <c r="A1373" s="55">
        <v>1312</v>
      </c>
      <c r="B1373" s="1233">
        <f>'Expenditures 15-22'!H197</f>
        <v>0</v>
      </c>
      <c r="D1373" s="14" t="str">
        <f t="shared" si="20"/>
        <v>Error?</v>
      </c>
    </row>
    <row r="1374" spans="1:4" x14ac:dyDescent="0.2">
      <c r="A1374" s="83">
        <v>1313</v>
      </c>
      <c r="D1374" s="14" t="str">
        <f t="shared" si="20"/>
        <v>OK</v>
      </c>
    </row>
    <row r="1375" spans="1:4" x14ac:dyDescent="0.2">
      <c r="A1375" s="55">
        <v>1314</v>
      </c>
      <c r="B1375" s="1233">
        <f>'Expenditures 15-22'!H202</f>
        <v>0</v>
      </c>
      <c r="C1375" s="14" t="s">
        <v>672</v>
      </c>
      <c r="D1375" s="14" t="str">
        <f t="shared" si="20"/>
        <v>Error?</v>
      </c>
    </row>
    <row r="1376" spans="1:4" x14ac:dyDescent="0.2">
      <c r="A1376" s="55">
        <v>1315</v>
      </c>
      <c r="B1376" s="1233">
        <f>'Expenditures 15-22'!H204</f>
        <v>0</v>
      </c>
      <c r="C1376" s="14" t="s">
        <v>672</v>
      </c>
      <c r="D1376" s="14" t="str">
        <f t="shared" si="20"/>
        <v>Error?</v>
      </c>
    </row>
    <row r="1377" spans="1:4" x14ac:dyDescent="0.2">
      <c r="A1377" s="55">
        <v>1316</v>
      </c>
      <c r="B1377" s="1233">
        <f>'Expenditures 15-22'!K176</f>
        <v>83946</v>
      </c>
      <c r="C1377" s="14" t="s">
        <v>672</v>
      </c>
      <c r="D1377" s="14" t="str">
        <f t="shared" si="20"/>
        <v>Error?</v>
      </c>
    </row>
    <row r="1378" spans="1:4" x14ac:dyDescent="0.2">
      <c r="A1378" s="83">
        <v>1317</v>
      </c>
      <c r="D1378" s="14" t="str">
        <f t="shared" si="20"/>
        <v>OK</v>
      </c>
    </row>
    <row r="1379" spans="1:4" x14ac:dyDescent="0.2">
      <c r="A1379" s="83">
        <v>1318</v>
      </c>
      <c r="D1379" s="14" t="str">
        <f t="shared" si="20"/>
        <v>OK</v>
      </c>
    </row>
    <row r="1380" spans="1:4" x14ac:dyDescent="0.2">
      <c r="A1380" s="55">
        <v>1319</v>
      </c>
      <c r="B1380" s="1233">
        <f>'Expenditures 15-22'!K177</f>
        <v>0</v>
      </c>
      <c r="C1380" s="14" t="s">
        <v>672</v>
      </c>
      <c r="D1380" s="14" t="str">
        <f t="shared" si="20"/>
        <v>Error?</v>
      </c>
    </row>
    <row r="1381" spans="1:4" x14ac:dyDescent="0.2">
      <c r="A1381" s="55">
        <v>1320</v>
      </c>
      <c r="B1381" s="1233">
        <f>'Expenditures 15-22'!K178</f>
        <v>83946</v>
      </c>
      <c r="C1381" s="14" t="s">
        <v>672</v>
      </c>
      <c r="D1381" s="14" t="str">
        <f t="shared" si="20"/>
        <v>Error?</v>
      </c>
    </row>
    <row r="1382" spans="1:4" x14ac:dyDescent="0.2">
      <c r="A1382" s="55">
        <v>1321</v>
      </c>
      <c r="B1382" s="1233">
        <f>'Expenditures 15-22'!K190</f>
        <v>114171</v>
      </c>
      <c r="C1382" s="14" t="s">
        <v>672</v>
      </c>
      <c r="D1382" s="14" t="str">
        <f t="shared" si="20"/>
        <v>Error?</v>
      </c>
    </row>
    <row r="1383" spans="1:4" x14ac:dyDescent="0.2">
      <c r="A1383" s="55">
        <v>1322</v>
      </c>
      <c r="B1383" s="1233">
        <f>'Expenditures 15-22'!K193</f>
        <v>0</v>
      </c>
      <c r="C1383" s="14" t="s">
        <v>672</v>
      </c>
      <c r="D1383" s="14" t="str">
        <f t="shared" si="20"/>
        <v>Error?</v>
      </c>
    </row>
    <row r="1384" spans="1:4" x14ac:dyDescent="0.2">
      <c r="A1384" s="55">
        <v>1323</v>
      </c>
      <c r="B1384" s="1233">
        <f>'Expenditures 15-22'!K194</f>
        <v>0</v>
      </c>
      <c r="C1384" s="14" t="s">
        <v>672</v>
      </c>
      <c r="D1384" s="14" t="str">
        <f t="shared" si="20"/>
        <v>Error?</v>
      </c>
    </row>
    <row r="1385" spans="1:4" x14ac:dyDescent="0.2">
      <c r="A1385" s="55">
        <v>1324</v>
      </c>
      <c r="B1385" s="1233">
        <f>'Expenditures 15-22'!K197</f>
        <v>0</v>
      </c>
      <c r="C1385" s="14" t="s">
        <v>672</v>
      </c>
      <c r="D1385" s="14" t="str">
        <f t="shared" si="20"/>
        <v>Error?</v>
      </c>
    </row>
    <row r="1386" spans="1:4" x14ac:dyDescent="0.2">
      <c r="A1386" s="83">
        <v>1325</v>
      </c>
      <c r="D1386" s="14" t="str">
        <f t="shared" si="20"/>
        <v>OK</v>
      </c>
    </row>
    <row r="1387" spans="1:4" x14ac:dyDescent="0.2">
      <c r="A1387" s="55">
        <v>1326</v>
      </c>
      <c r="B1387" s="1233">
        <f>'Expenditures 15-22'!K202</f>
        <v>0</v>
      </c>
      <c r="C1387" s="14" t="s">
        <v>672</v>
      </c>
      <c r="D1387" s="14" t="str">
        <f t="shared" si="20"/>
        <v>Error?</v>
      </c>
    </row>
    <row r="1388" spans="1:4" x14ac:dyDescent="0.2">
      <c r="A1388" s="55">
        <v>1327</v>
      </c>
      <c r="B1388" s="1233">
        <f>'Expenditures 15-22'!K204</f>
        <v>198117</v>
      </c>
      <c r="C1388" s="14" t="s">
        <v>672</v>
      </c>
      <c r="D1388" s="14" t="str">
        <f t="shared" si="20"/>
        <v>Error?</v>
      </c>
    </row>
    <row r="1389" spans="1:4" x14ac:dyDescent="0.2">
      <c r="A1389" s="55">
        <v>1328</v>
      </c>
      <c r="B1389" s="1233">
        <f>'Expenditures 15-22'!K205</f>
        <v>66913</v>
      </c>
      <c r="C1389" s="14" t="s">
        <v>672</v>
      </c>
      <c r="D1389" s="14" t="str">
        <f t="shared" si="20"/>
        <v>Error?</v>
      </c>
    </row>
    <row r="1390" spans="1:4" x14ac:dyDescent="0.2">
      <c r="A1390" s="83">
        <v>1329</v>
      </c>
      <c r="D1390" s="14" t="str">
        <f t="shared" si="20"/>
        <v>OK</v>
      </c>
    </row>
    <row r="1391" spans="1:4" x14ac:dyDescent="0.2">
      <c r="A1391" s="83">
        <v>1330</v>
      </c>
      <c r="D1391" s="14" t="str">
        <f t="shared" si="20"/>
        <v>OK</v>
      </c>
    </row>
    <row r="1392" spans="1:4" x14ac:dyDescent="0.2">
      <c r="A1392" s="83">
        <v>1331</v>
      </c>
      <c r="D1392" s="14" t="str">
        <f t="shared" si="20"/>
        <v>OK</v>
      </c>
    </row>
    <row r="1393" spans="1:4" x14ac:dyDescent="0.2">
      <c r="A1393" s="83">
        <v>1332</v>
      </c>
      <c r="D1393" s="14" t="str">
        <f t="shared" si="20"/>
        <v>OK</v>
      </c>
    </row>
    <row r="1394" spans="1:4" x14ac:dyDescent="0.2">
      <c r="A1394" s="83">
        <v>1333</v>
      </c>
      <c r="D1394" s="14" t="str">
        <f t="shared" si="20"/>
        <v>OK</v>
      </c>
    </row>
    <row r="1395" spans="1:4" x14ac:dyDescent="0.2">
      <c r="A1395" s="83">
        <v>1334</v>
      </c>
      <c r="D1395" s="14" t="str">
        <f t="shared" si="20"/>
        <v>OK</v>
      </c>
    </row>
    <row r="1396" spans="1:4" x14ac:dyDescent="0.2">
      <c r="A1396" s="55">
        <v>1335</v>
      </c>
      <c r="B1396" s="1233">
        <f>'Expenditures 15-22'!D219</f>
        <v>2225</v>
      </c>
      <c r="D1396" s="14" t="str">
        <f t="shared" si="20"/>
        <v>Error?</v>
      </c>
    </row>
    <row r="1397" spans="1:4" x14ac:dyDescent="0.2">
      <c r="A1397" s="83">
        <v>1336</v>
      </c>
      <c r="D1397" s="14" t="str">
        <f t="shared" si="20"/>
        <v>OK</v>
      </c>
    </row>
    <row r="1398" spans="1:4" x14ac:dyDescent="0.2">
      <c r="A1398" s="83">
        <v>1337</v>
      </c>
      <c r="D1398" s="14" t="str">
        <f t="shared" si="20"/>
        <v>OK</v>
      </c>
    </row>
    <row r="1399" spans="1:4" x14ac:dyDescent="0.2">
      <c r="A1399" s="83">
        <v>1338</v>
      </c>
      <c r="D1399" s="14" t="str">
        <f t="shared" si="20"/>
        <v>OK</v>
      </c>
    </row>
    <row r="1400" spans="1:4" x14ac:dyDescent="0.2">
      <c r="A1400" s="83">
        <v>1339</v>
      </c>
      <c r="D1400" s="14" t="str">
        <f t="shared" si="20"/>
        <v>OK</v>
      </c>
    </row>
    <row r="1401" spans="1:4" x14ac:dyDescent="0.2">
      <c r="A1401" s="83">
        <v>1340</v>
      </c>
      <c r="D1401" s="14" t="str">
        <f t="shared" si="20"/>
        <v>OK</v>
      </c>
    </row>
    <row r="1402" spans="1:4" x14ac:dyDescent="0.2">
      <c r="A1402" s="55">
        <v>1341</v>
      </c>
      <c r="B1402" s="1233">
        <f>'Expenditures 15-22'!D221</f>
        <v>0</v>
      </c>
      <c r="D1402" s="14" t="str">
        <f t="shared" si="20"/>
        <v>Error?</v>
      </c>
    </row>
    <row r="1403" spans="1:4" x14ac:dyDescent="0.2">
      <c r="A1403" s="83">
        <v>1342</v>
      </c>
      <c r="D1403" s="14" t="str">
        <f t="shared" si="20"/>
        <v>OK</v>
      </c>
    </row>
    <row r="1404" spans="1:4" x14ac:dyDescent="0.2">
      <c r="A1404" s="83">
        <v>1343</v>
      </c>
      <c r="D1404" s="14" t="str">
        <f t="shared" si="20"/>
        <v>OK</v>
      </c>
    </row>
    <row r="1405" spans="1:4" x14ac:dyDescent="0.2">
      <c r="A1405" s="83">
        <v>1344</v>
      </c>
      <c r="D1405" s="14" t="str">
        <f t="shared" si="20"/>
        <v>OK</v>
      </c>
    </row>
    <row r="1406" spans="1:4" x14ac:dyDescent="0.2">
      <c r="A1406" s="55">
        <v>1345</v>
      </c>
      <c r="B1406" s="1233">
        <f>'Expenditures 15-22'!D215</f>
        <v>0</v>
      </c>
      <c r="D1406" s="14" t="str">
        <f t="shared" si="20"/>
        <v>Error?</v>
      </c>
    </row>
    <row r="1407" spans="1:4" x14ac:dyDescent="0.2">
      <c r="A1407" s="55">
        <v>1346</v>
      </c>
      <c r="B1407" s="1233">
        <f>'Expenditures 15-22'!D216</f>
        <v>0</v>
      </c>
      <c r="D1407" s="14" t="str">
        <f t="shared" ref="D1407:D1470" si="21">IF(ISBLANK(B1407),"OK",IF(A1407-B1407=0,"OK","Error?"))</f>
        <v>Error?</v>
      </c>
    </row>
    <row r="1408" spans="1:4" x14ac:dyDescent="0.2">
      <c r="A1408" s="55">
        <v>1347</v>
      </c>
      <c r="B1408" s="1233">
        <f>'Expenditures 15-22'!D217</f>
        <v>2902</v>
      </c>
      <c r="D1408" s="14" t="str">
        <f t="shared" si="21"/>
        <v>Error?</v>
      </c>
    </row>
    <row r="1409" spans="1:4" x14ac:dyDescent="0.2">
      <c r="A1409" s="55">
        <v>1348</v>
      </c>
      <c r="B1409" s="1233">
        <f>'Expenditures 15-22'!D218</f>
        <v>1239</v>
      </c>
      <c r="D1409" s="14" t="str">
        <f t="shared" si="21"/>
        <v>Error?</v>
      </c>
    </row>
    <row r="1410" spans="1:4" x14ac:dyDescent="0.2">
      <c r="A1410" s="55">
        <v>1349</v>
      </c>
      <c r="B1410" s="1233">
        <f>'Expenditures 15-22'!D223</f>
        <v>158210</v>
      </c>
      <c r="C1410" s="14" t="s">
        <v>672</v>
      </c>
      <c r="D1410" s="14" t="str">
        <f t="shared" si="21"/>
        <v>Error?</v>
      </c>
    </row>
    <row r="1411" spans="1:4" x14ac:dyDescent="0.2">
      <c r="A1411" s="55">
        <v>1350</v>
      </c>
      <c r="B1411" s="1233">
        <f>'Expenditures 15-22'!D226</f>
        <v>1621</v>
      </c>
      <c r="D1411" s="14" t="str">
        <f t="shared" si="21"/>
        <v>Error?</v>
      </c>
    </row>
    <row r="1412" spans="1:4" x14ac:dyDescent="0.2">
      <c r="A1412" s="55">
        <v>1351</v>
      </c>
      <c r="B1412" s="1233">
        <f>'Expenditures 15-22'!D227</f>
        <v>0</v>
      </c>
      <c r="D1412" s="14" t="str">
        <f t="shared" si="21"/>
        <v>Error?</v>
      </c>
    </row>
    <row r="1413" spans="1:4" x14ac:dyDescent="0.2">
      <c r="A1413" s="55">
        <v>1352</v>
      </c>
      <c r="B1413" s="1233">
        <f>'Expenditures 15-22'!D228</f>
        <v>2576</v>
      </c>
      <c r="D1413" s="14" t="str">
        <f t="shared" si="21"/>
        <v>Error?</v>
      </c>
    </row>
    <row r="1414" spans="1:4" x14ac:dyDescent="0.2">
      <c r="A1414" s="55">
        <v>1353</v>
      </c>
      <c r="B1414" s="1233">
        <f>'Expenditures 15-22'!D229</f>
        <v>0</v>
      </c>
      <c r="D1414" s="14" t="str">
        <f t="shared" si="21"/>
        <v>Error?</v>
      </c>
    </row>
    <row r="1415" spans="1:4" x14ac:dyDescent="0.2">
      <c r="A1415" s="55">
        <v>1354</v>
      </c>
      <c r="B1415" s="1233">
        <f>'Expenditures 15-22'!D230</f>
        <v>3924</v>
      </c>
      <c r="D1415" s="14" t="str">
        <f t="shared" si="21"/>
        <v>Error?</v>
      </c>
    </row>
    <row r="1416" spans="1:4" x14ac:dyDescent="0.2">
      <c r="A1416" s="55">
        <v>1355</v>
      </c>
      <c r="B1416" s="1233">
        <f>'Expenditures 15-22'!D231</f>
        <v>0</v>
      </c>
      <c r="D1416" s="14" t="str">
        <f t="shared" si="21"/>
        <v>Error?</v>
      </c>
    </row>
    <row r="1417" spans="1:4" x14ac:dyDescent="0.2">
      <c r="A1417" s="55">
        <v>1356</v>
      </c>
      <c r="B1417" s="1233">
        <f>'Expenditures 15-22'!D232</f>
        <v>8121</v>
      </c>
      <c r="C1417" s="14" t="s">
        <v>672</v>
      </c>
      <c r="D1417" s="14" t="str">
        <f t="shared" si="21"/>
        <v>Error?</v>
      </c>
    </row>
    <row r="1418" spans="1:4" x14ac:dyDescent="0.2">
      <c r="A1418" s="55">
        <v>1357</v>
      </c>
      <c r="B1418" s="1233">
        <f>'Expenditures 15-22'!D234</f>
        <v>2946</v>
      </c>
      <c r="D1418" s="14" t="str">
        <f t="shared" si="21"/>
        <v>Error?</v>
      </c>
    </row>
    <row r="1419" spans="1:4" x14ac:dyDescent="0.2">
      <c r="A1419" s="55">
        <v>1358</v>
      </c>
      <c r="B1419" s="1233">
        <f>'Expenditures 15-22'!D235</f>
        <v>4081</v>
      </c>
      <c r="D1419" s="14" t="str">
        <f t="shared" si="21"/>
        <v>Error?</v>
      </c>
    </row>
    <row r="1420" spans="1:4" x14ac:dyDescent="0.2">
      <c r="A1420" s="55">
        <v>1359</v>
      </c>
      <c r="B1420" s="1233">
        <f>'Expenditures 15-22'!D236</f>
        <v>0</v>
      </c>
      <c r="D1420" s="14" t="str">
        <f t="shared" si="21"/>
        <v>Error?</v>
      </c>
    </row>
    <row r="1421" spans="1:4" x14ac:dyDescent="0.2">
      <c r="A1421" s="55">
        <v>1360</v>
      </c>
      <c r="B1421" s="1233">
        <f>'Expenditures 15-22'!D237</f>
        <v>7027</v>
      </c>
      <c r="C1421" s="14" t="s">
        <v>672</v>
      </c>
      <c r="D1421" s="14" t="str">
        <f t="shared" si="21"/>
        <v>Error?</v>
      </c>
    </row>
    <row r="1422" spans="1:4" x14ac:dyDescent="0.2">
      <c r="A1422" s="55">
        <v>1361</v>
      </c>
      <c r="B1422" s="1233">
        <f>'Expenditures 15-22'!D239</f>
        <v>0</v>
      </c>
      <c r="D1422" s="14" t="str">
        <f t="shared" si="21"/>
        <v>Error?</v>
      </c>
    </row>
    <row r="1423" spans="1:4" x14ac:dyDescent="0.2">
      <c r="A1423" s="55">
        <v>1362</v>
      </c>
      <c r="B1423" s="1233">
        <f>'Expenditures 15-22'!D240</f>
        <v>13703</v>
      </c>
      <c r="D1423" s="14" t="str">
        <f t="shared" si="21"/>
        <v>Error?</v>
      </c>
    </row>
    <row r="1424" spans="1:4" x14ac:dyDescent="0.2">
      <c r="A1424" s="55">
        <v>1363</v>
      </c>
      <c r="B1424" s="1233">
        <f>'Expenditures 15-22'!D251</f>
        <v>19821</v>
      </c>
      <c r="C1424" s="14" t="s">
        <v>672</v>
      </c>
      <c r="D1424" s="14" t="str">
        <f t="shared" si="21"/>
        <v>Error?</v>
      </c>
    </row>
    <row r="1425" spans="1:4" x14ac:dyDescent="0.2">
      <c r="A1425" s="55">
        <v>1364</v>
      </c>
      <c r="B1425" s="1233">
        <f>'Expenditures 15-22'!D253</f>
        <v>20440</v>
      </c>
      <c r="D1425" s="14" t="str">
        <f t="shared" si="21"/>
        <v>Error?</v>
      </c>
    </row>
    <row r="1426" spans="1:4" x14ac:dyDescent="0.2">
      <c r="A1426" s="55">
        <v>1365</v>
      </c>
      <c r="B1426" s="1233">
        <f>'Expenditures 15-22'!D254</f>
        <v>0</v>
      </c>
      <c r="D1426" s="14" t="str">
        <f t="shared" si="21"/>
        <v>Error?</v>
      </c>
    </row>
    <row r="1427" spans="1:4" x14ac:dyDescent="0.2">
      <c r="A1427" s="55">
        <v>1366</v>
      </c>
      <c r="B1427" s="1233">
        <f>'Expenditures 15-22'!D255</f>
        <v>20440</v>
      </c>
      <c r="C1427" s="14" t="s">
        <v>672</v>
      </c>
      <c r="D1427" s="14" t="str">
        <f t="shared" si="21"/>
        <v>Error?</v>
      </c>
    </row>
    <row r="1428" spans="1:4" x14ac:dyDescent="0.2">
      <c r="A1428" s="55">
        <v>1367</v>
      </c>
      <c r="B1428" s="1233">
        <f>'Expenditures 15-22'!D257</f>
        <v>0</v>
      </c>
      <c r="D1428" s="14" t="str">
        <f t="shared" si="21"/>
        <v>Error?</v>
      </c>
    </row>
    <row r="1429" spans="1:4" x14ac:dyDescent="0.2">
      <c r="A1429" s="55">
        <v>1368</v>
      </c>
      <c r="B1429" s="1233">
        <f>'Expenditures 15-22'!D258</f>
        <v>6301</v>
      </c>
      <c r="D1429" s="14" t="str">
        <f t="shared" si="21"/>
        <v>Error?</v>
      </c>
    </row>
    <row r="1430" spans="1:4" x14ac:dyDescent="0.2">
      <c r="A1430" s="55">
        <v>1369</v>
      </c>
      <c r="B1430" s="1233">
        <f>'Expenditures 15-22'!D259</f>
        <v>0</v>
      </c>
      <c r="D1430" s="14" t="str">
        <f t="shared" si="21"/>
        <v>Error?</v>
      </c>
    </row>
    <row r="1431" spans="1:4" x14ac:dyDescent="0.2">
      <c r="A1431" s="55">
        <v>1370</v>
      </c>
      <c r="B1431" s="1233">
        <f>'Expenditures 15-22'!D260</f>
        <v>65254</v>
      </c>
      <c r="D1431" s="14" t="str">
        <f t="shared" si="21"/>
        <v>Error?</v>
      </c>
    </row>
    <row r="1432" spans="1:4" x14ac:dyDescent="0.2">
      <c r="A1432" s="55">
        <v>1371</v>
      </c>
      <c r="B1432" s="1233">
        <f>'Expenditures 15-22'!D261</f>
        <v>2167</v>
      </c>
      <c r="D1432" s="14" t="str">
        <f t="shared" si="21"/>
        <v>Error?</v>
      </c>
    </row>
    <row r="1433" spans="1:4" x14ac:dyDescent="0.2">
      <c r="A1433" s="55">
        <v>1372</v>
      </c>
      <c r="B1433" s="1233">
        <f>'Expenditures 15-22'!D262</f>
        <v>4312</v>
      </c>
      <c r="D1433" s="14" t="str">
        <f t="shared" si="21"/>
        <v>Error?</v>
      </c>
    </row>
    <row r="1434" spans="1:4" x14ac:dyDescent="0.2">
      <c r="A1434" s="55">
        <v>1373</v>
      </c>
      <c r="B1434" s="1233">
        <f>'Expenditures 15-22'!D263</f>
        <v>0</v>
      </c>
      <c r="D1434" s="14" t="str">
        <f t="shared" si="21"/>
        <v>Error?</v>
      </c>
    </row>
    <row r="1435" spans="1:4" x14ac:dyDescent="0.2">
      <c r="A1435" s="83">
        <v>1374</v>
      </c>
      <c r="D1435" s="14" t="str">
        <f t="shared" si="21"/>
        <v>OK</v>
      </c>
    </row>
    <row r="1436" spans="1:4" x14ac:dyDescent="0.2">
      <c r="A1436" s="55">
        <v>1375</v>
      </c>
      <c r="B1436" s="1233">
        <f>'Expenditures 15-22'!D264</f>
        <v>78034</v>
      </c>
      <c r="C1436" s="14" t="s">
        <v>672</v>
      </c>
      <c r="D1436" s="14" t="str">
        <f t="shared" si="21"/>
        <v>Error?</v>
      </c>
    </row>
    <row r="1437" spans="1:4" x14ac:dyDescent="0.2">
      <c r="A1437" s="55">
        <v>1376</v>
      </c>
      <c r="B1437" s="1233">
        <f>'Expenditures 15-22'!D266</f>
        <v>0</v>
      </c>
      <c r="D1437" s="14" t="str">
        <f t="shared" si="21"/>
        <v>Error?</v>
      </c>
    </row>
    <row r="1438" spans="1:4" x14ac:dyDescent="0.2">
      <c r="A1438" s="55">
        <v>1377</v>
      </c>
      <c r="B1438" s="1233">
        <f>'Expenditures 15-22'!D267</f>
        <v>0</v>
      </c>
      <c r="D1438" s="14" t="str">
        <f t="shared" si="21"/>
        <v>Error?</v>
      </c>
    </row>
    <row r="1439" spans="1:4" x14ac:dyDescent="0.2">
      <c r="A1439" s="55">
        <v>1378</v>
      </c>
      <c r="B1439" s="1233">
        <f>'Expenditures 15-22'!D268</f>
        <v>0</v>
      </c>
      <c r="D1439" s="14" t="str">
        <f t="shared" si="21"/>
        <v>Error?</v>
      </c>
    </row>
    <row r="1440" spans="1:4" x14ac:dyDescent="0.2">
      <c r="A1440" s="55">
        <v>1379</v>
      </c>
      <c r="B1440" s="1233">
        <f>'Expenditures 15-22'!D269</f>
        <v>0</v>
      </c>
      <c r="D1440" s="14" t="str">
        <f t="shared" si="21"/>
        <v>Error?</v>
      </c>
    </row>
    <row r="1441" spans="1:4" x14ac:dyDescent="0.2">
      <c r="A1441" s="83">
        <v>1380</v>
      </c>
      <c r="D1441" s="14" t="str">
        <f t="shared" si="21"/>
        <v>OK</v>
      </c>
    </row>
    <row r="1442" spans="1:4" x14ac:dyDescent="0.2">
      <c r="A1442" s="55">
        <v>1381</v>
      </c>
      <c r="B1442" s="1233">
        <f>'Expenditures 15-22'!D270</f>
        <v>8077</v>
      </c>
      <c r="D1442" s="14" t="str">
        <f t="shared" si="21"/>
        <v>Error?</v>
      </c>
    </row>
    <row r="1443" spans="1:4" x14ac:dyDescent="0.2">
      <c r="A1443" s="83">
        <v>1382</v>
      </c>
      <c r="D1443" s="14" t="str">
        <f t="shared" si="21"/>
        <v>OK</v>
      </c>
    </row>
    <row r="1444" spans="1:4" x14ac:dyDescent="0.2">
      <c r="A1444" s="55">
        <v>1383</v>
      </c>
      <c r="B1444" s="1233">
        <f>'Expenditures 15-22'!D271</f>
        <v>8077</v>
      </c>
      <c r="C1444" s="14" t="s">
        <v>672</v>
      </c>
      <c r="D1444" s="14" t="str">
        <f t="shared" si="21"/>
        <v>Error?</v>
      </c>
    </row>
    <row r="1445" spans="1:4" x14ac:dyDescent="0.2">
      <c r="A1445" s="55">
        <v>1384</v>
      </c>
      <c r="B1445" s="1233">
        <f>'Expenditures 15-22'!D272</f>
        <v>0</v>
      </c>
      <c r="D1445" s="14" t="str">
        <f t="shared" si="21"/>
        <v>Error?</v>
      </c>
    </row>
    <row r="1446" spans="1:4" x14ac:dyDescent="0.2">
      <c r="A1446" s="55">
        <v>1385</v>
      </c>
      <c r="B1446" s="1233">
        <f>'Expenditures 15-22'!D273</f>
        <v>141520</v>
      </c>
      <c r="C1446" s="14" t="s">
        <v>672</v>
      </c>
      <c r="D1446" s="14" t="str">
        <f t="shared" si="21"/>
        <v>Error?</v>
      </c>
    </row>
    <row r="1447" spans="1:4" x14ac:dyDescent="0.2">
      <c r="A1447" s="55">
        <v>1386</v>
      </c>
      <c r="B1447" s="1233">
        <f>'Expenditures 15-22'!D274</f>
        <v>0</v>
      </c>
      <c r="D1447" s="14" t="str">
        <f t="shared" si="21"/>
        <v>Error?</v>
      </c>
    </row>
    <row r="1448" spans="1:4" x14ac:dyDescent="0.2">
      <c r="A1448" s="55">
        <v>1387</v>
      </c>
      <c r="B1448" s="1233">
        <f>'Expenditures 15-22'!D288</f>
        <v>299730</v>
      </c>
      <c r="C1448" s="14" t="s">
        <v>672</v>
      </c>
      <c r="D1448" s="14" t="str">
        <f t="shared" si="21"/>
        <v>Error?</v>
      </c>
    </row>
    <row r="1449" spans="1:4" x14ac:dyDescent="0.2">
      <c r="A1449" s="55">
        <v>1388</v>
      </c>
      <c r="B1449" s="1233">
        <f>'Expenditures 15-22'!H281</f>
        <v>0</v>
      </c>
      <c r="D1449" s="14" t="str">
        <f t="shared" si="21"/>
        <v>Error?</v>
      </c>
    </row>
    <row r="1450" spans="1:4" x14ac:dyDescent="0.2">
      <c r="A1450" s="55">
        <v>1389</v>
      </c>
      <c r="B1450" s="1233">
        <f>'Expenditures 15-22'!H282</f>
        <v>0</v>
      </c>
      <c r="D1450" s="14" t="str">
        <f t="shared" si="21"/>
        <v>Error?</v>
      </c>
    </row>
    <row r="1451" spans="1:4" x14ac:dyDescent="0.2">
      <c r="A1451" s="55">
        <v>1390</v>
      </c>
      <c r="B1451" s="1233">
        <f>'Expenditures 15-22'!H285</f>
        <v>0</v>
      </c>
      <c r="D1451" s="14" t="str">
        <f t="shared" si="21"/>
        <v>Error?</v>
      </c>
    </row>
    <row r="1452" spans="1:4" x14ac:dyDescent="0.2">
      <c r="A1452" s="55">
        <v>1391</v>
      </c>
      <c r="B1452" s="1233">
        <f>'Expenditures 15-22'!H286</f>
        <v>0</v>
      </c>
      <c r="C1452" s="14" t="s">
        <v>672</v>
      </c>
      <c r="D1452" s="14" t="str">
        <f t="shared" si="21"/>
        <v>Error?</v>
      </c>
    </row>
    <row r="1453" spans="1:4" x14ac:dyDescent="0.2">
      <c r="A1453" s="83">
        <v>1392</v>
      </c>
      <c r="D1453" s="14" t="str">
        <f t="shared" si="21"/>
        <v>OK</v>
      </c>
    </row>
    <row r="1454" spans="1:4" x14ac:dyDescent="0.2">
      <c r="A1454" s="55">
        <v>1393</v>
      </c>
      <c r="B1454" s="1233">
        <f>'Expenditures 15-22'!H288</f>
        <v>0</v>
      </c>
      <c r="C1454" s="14" t="s">
        <v>672</v>
      </c>
      <c r="D1454" s="14" t="str">
        <f t="shared" si="21"/>
        <v>Error?</v>
      </c>
    </row>
    <row r="1455" spans="1:4" x14ac:dyDescent="0.2">
      <c r="A1455" s="83">
        <v>1394</v>
      </c>
      <c r="D1455" s="14" t="str">
        <f t="shared" si="21"/>
        <v>OK</v>
      </c>
    </row>
    <row r="1456" spans="1:4" x14ac:dyDescent="0.2">
      <c r="A1456" s="83">
        <v>1395</v>
      </c>
      <c r="D1456" s="14" t="str">
        <f t="shared" si="21"/>
        <v>OK</v>
      </c>
    </row>
    <row r="1457" spans="1:4" x14ac:dyDescent="0.2">
      <c r="A1457" s="83">
        <v>1396</v>
      </c>
      <c r="D1457" s="14" t="str">
        <f t="shared" si="21"/>
        <v>OK</v>
      </c>
    </row>
    <row r="1458" spans="1:4" x14ac:dyDescent="0.2">
      <c r="A1458" s="83">
        <v>1397</v>
      </c>
      <c r="D1458" s="14" t="str">
        <f t="shared" si="21"/>
        <v>OK</v>
      </c>
    </row>
    <row r="1459" spans="1:4" x14ac:dyDescent="0.2">
      <c r="A1459" s="83">
        <v>1398</v>
      </c>
      <c r="D1459" s="14" t="str">
        <f t="shared" si="21"/>
        <v>OK</v>
      </c>
    </row>
    <row r="1460" spans="1:4" x14ac:dyDescent="0.2">
      <c r="A1460" s="55">
        <v>1399</v>
      </c>
      <c r="B1460" s="1233">
        <f>'Expenditures 15-22'!K219</f>
        <v>2225</v>
      </c>
      <c r="C1460" s="14" t="s">
        <v>672</v>
      </c>
      <c r="D1460" s="14" t="str">
        <f t="shared" si="21"/>
        <v>Error?</v>
      </c>
    </row>
    <row r="1461" spans="1:4" x14ac:dyDescent="0.2">
      <c r="A1461" s="83">
        <v>1400</v>
      </c>
      <c r="D1461" s="14" t="str">
        <f t="shared" si="21"/>
        <v>OK</v>
      </c>
    </row>
    <row r="1462" spans="1:4" x14ac:dyDescent="0.2">
      <c r="A1462" s="83">
        <v>1401</v>
      </c>
      <c r="D1462" s="14" t="str">
        <f t="shared" si="21"/>
        <v>OK</v>
      </c>
    </row>
    <row r="1463" spans="1:4" x14ac:dyDescent="0.2">
      <c r="A1463" s="83">
        <v>1402</v>
      </c>
      <c r="D1463" s="14" t="str">
        <f t="shared" si="21"/>
        <v>OK</v>
      </c>
    </row>
    <row r="1464" spans="1:4" x14ac:dyDescent="0.2">
      <c r="A1464" s="83">
        <v>1403</v>
      </c>
      <c r="D1464" s="14" t="str">
        <f t="shared" si="21"/>
        <v>OK</v>
      </c>
    </row>
    <row r="1465" spans="1:4" x14ac:dyDescent="0.2">
      <c r="A1465" s="83">
        <v>1404</v>
      </c>
      <c r="D1465" s="14" t="str">
        <f t="shared" si="21"/>
        <v>OK</v>
      </c>
    </row>
    <row r="1466" spans="1:4" x14ac:dyDescent="0.2">
      <c r="A1466" s="55">
        <v>1405</v>
      </c>
      <c r="B1466" s="1233">
        <f>'Expenditures 15-22'!K221</f>
        <v>0</v>
      </c>
      <c r="C1466" s="14" t="s">
        <v>672</v>
      </c>
      <c r="D1466" s="14" t="str">
        <f t="shared" si="21"/>
        <v>Error?</v>
      </c>
    </row>
    <row r="1467" spans="1:4" x14ac:dyDescent="0.2">
      <c r="A1467" s="83">
        <v>1406</v>
      </c>
      <c r="D1467" s="14" t="str">
        <f t="shared" si="21"/>
        <v>OK</v>
      </c>
    </row>
    <row r="1468" spans="1:4" x14ac:dyDescent="0.2">
      <c r="A1468" s="83">
        <v>1407</v>
      </c>
      <c r="D1468" s="14" t="str">
        <f t="shared" si="21"/>
        <v>OK</v>
      </c>
    </row>
    <row r="1469" spans="1:4" x14ac:dyDescent="0.2">
      <c r="A1469" s="83">
        <v>1408</v>
      </c>
      <c r="D1469" s="14" t="str">
        <f t="shared" si="21"/>
        <v>OK</v>
      </c>
    </row>
    <row r="1470" spans="1:4" x14ac:dyDescent="0.2">
      <c r="A1470" s="55">
        <v>1409</v>
      </c>
      <c r="B1470" s="1233">
        <f>'Expenditures 15-22'!K215</f>
        <v>0</v>
      </c>
      <c r="C1470" s="14" t="s">
        <v>672</v>
      </c>
      <c r="D1470" s="14" t="str">
        <f t="shared" si="21"/>
        <v>Error?</v>
      </c>
    </row>
    <row r="1471" spans="1:4" x14ac:dyDescent="0.2">
      <c r="A1471" s="55">
        <v>1410</v>
      </c>
      <c r="B1471" s="1233">
        <f>'Expenditures 15-22'!K216</f>
        <v>0</v>
      </c>
      <c r="C1471" s="14" t="s">
        <v>672</v>
      </c>
      <c r="D1471" s="14" t="str">
        <f t="shared" ref="D1471:D1534" si="22">IF(ISBLANK(B1471),"OK",IF(A1471-B1471=0,"OK","Error?"))</f>
        <v>Error?</v>
      </c>
    </row>
    <row r="1472" spans="1:4" x14ac:dyDescent="0.2">
      <c r="A1472" s="55">
        <v>1411</v>
      </c>
      <c r="B1472" s="1233">
        <f>'Expenditures 15-22'!K217</f>
        <v>2902</v>
      </c>
      <c r="C1472" s="14" t="s">
        <v>672</v>
      </c>
      <c r="D1472" s="14" t="str">
        <f t="shared" si="22"/>
        <v>Error?</v>
      </c>
    </row>
    <row r="1473" spans="1:4" x14ac:dyDescent="0.2">
      <c r="A1473" s="55">
        <v>1412</v>
      </c>
      <c r="B1473" s="1233">
        <f>'Expenditures 15-22'!K218</f>
        <v>1239</v>
      </c>
      <c r="C1473" s="14" t="s">
        <v>672</v>
      </c>
      <c r="D1473" s="14" t="str">
        <f t="shared" si="22"/>
        <v>Error?</v>
      </c>
    </row>
    <row r="1474" spans="1:4" x14ac:dyDescent="0.2">
      <c r="A1474" s="55">
        <v>1413</v>
      </c>
      <c r="B1474" s="1233">
        <f>'Expenditures 15-22'!K223</f>
        <v>158210</v>
      </c>
      <c r="C1474" s="14" t="s">
        <v>672</v>
      </c>
      <c r="D1474" s="14" t="str">
        <f t="shared" si="22"/>
        <v>Error?</v>
      </c>
    </row>
    <row r="1475" spans="1:4" x14ac:dyDescent="0.2">
      <c r="A1475" s="55">
        <v>1414</v>
      </c>
      <c r="B1475" s="1233">
        <f>'Expenditures 15-22'!K226</f>
        <v>1621</v>
      </c>
      <c r="C1475" s="14" t="s">
        <v>672</v>
      </c>
      <c r="D1475" s="14" t="str">
        <f t="shared" si="22"/>
        <v>Error?</v>
      </c>
    </row>
    <row r="1476" spans="1:4" x14ac:dyDescent="0.2">
      <c r="A1476" s="55">
        <v>1415</v>
      </c>
      <c r="B1476" s="1233">
        <f>'Expenditures 15-22'!K227</f>
        <v>0</v>
      </c>
      <c r="C1476" s="14" t="s">
        <v>672</v>
      </c>
      <c r="D1476" s="14" t="str">
        <f t="shared" si="22"/>
        <v>Error?</v>
      </c>
    </row>
    <row r="1477" spans="1:4" x14ac:dyDescent="0.2">
      <c r="A1477" s="55">
        <v>1416</v>
      </c>
      <c r="B1477" s="1233">
        <f>'Expenditures 15-22'!K228</f>
        <v>2576</v>
      </c>
      <c r="C1477" s="14" t="s">
        <v>672</v>
      </c>
      <c r="D1477" s="14" t="str">
        <f t="shared" si="22"/>
        <v>Error?</v>
      </c>
    </row>
    <row r="1478" spans="1:4" x14ac:dyDescent="0.2">
      <c r="A1478" s="55">
        <v>1417</v>
      </c>
      <c r="B1478" s="1233">
        <f>'Expenditures 15-22'!K229</f>
        <v>0</v>
      </c>
      <c r="C1478" s="14" t="s">
        <v>672</v>
      </c>
      <c r="D1478" s="14" t="str">
        <f t="shared" si="22"/>
        <v>Error?</v>
      </c>
    </row>
    <row r="1479" spans="1:4" x14ac:dyDescent="0.2">
      <c r="A1479" s="55">
        <v>1418</v>
      </c>
      <c r="B1479" s="1233">
        <f>'Expenditures 15-22'!K230</f>
        <v>3924</v>
      </c>
      <c r="C1479" s="14" t="s">
        <v>672</v>
      </c>
      <c r="D1479" s="14" t="str">
        <f t="shared" si="22"/>
        <v>Error?</v>
      </c>
    </row>
    <row r="1480" spans="1:4" x14ac:dyDescent="0.2">
      <c r="A1480" s="55">
        <v>1419</v>
      </c>
      <c r="B1480" s="1233">
        <f>'Expenditures 15-22'!K231</f>
        <v>0</v>
      </c>
      <c r="C1480" s="14" t="s">
        <v>672</v>
      </c>
      <c r="D1480" s="14" t="str">
        <f t="shared" si="22"/>
        <v>Error?</v>
      </c>
    </row>
    <row r="1481" spans="1:4" x14ac:dyDescent="0.2">
      <c r="A1481" s="55">
        <v>1420</v>
      </c>
      <c r="B1481" s="1233">
        <f>'Expenditures 15-22'!K232</f>
        <v>8121</v>
      </c>
      <c r="C1481" s="14" t="s">
        <v>672</v>
      </c>
      <c r="D1481" s="14" t="str">
        <f t="shared" si="22"/>
        <v>Error?</v>
      </c>
    </row>
    <row r="1482" spans="1:4" x14ac:dyDescent="0.2">
      <c r="A1482" s="55">
        <v>1421</v>
      </c>
      <c r="B1482" s="1233">
        <f>'Expenditures 15-22'!K234</f>
        <v>2946</v>
      </c>
      <c r="C1482" s="14" t="s">
        <v>672</v>
      </c>
      <c r="D1482" s="14" t="str">
        <f t="shared" si="22"/>
        <v>Error?</v>
      </c>
    </row>
    <row r="1483" spans="1:4" x14ac:dyDescent="0.2">
      <c r="A1483" s="55">
        <v>1422</v>
      </c>
      <c r="B1483" s="1233">
        <f>'Expenditures 15-22'!K235</f>
        <v>4081</v>
      </c>
      <c r="C1483" s="14" t="s">
        <v>672</v>
      </c>
      <c r="D1483" s="14" t="str">
        <f t="shared" si="22"/>
        <v>Error?</v>
      </c>
    </row>
    <row r="1484" spans="1:4" x14ac:dyDescent="0.2">
      <c r="A1484" s="55">
        <v>1423</v>
      </c>
      <c r="B1484" s="1233">
        <f>'Expenditures 15-22'!K236</f>
        <v>0</v>
      </c>
      <c r="C1484" s="14" t="s">
        <v>672</v>
      </c>
      <c r="D1484" s="14" t="str">
        <f t="shared" si="22"/>
        <v>Error?</v>
      </c>
    </row>
    <row r="1485" spans="1:4" x14ac:dyDescent="0.2">
      <c r="A1485" s="55">
        <v>1424</v>
      </c>
      <c r="B1485" s="1233">
        <f>'Expenditures 15-22'!K237</f>
        <v>7027</v>
      </c>
      <c r="C1485" s="14" t="s">
        <v>672</v>
      </c>
      <c r="D1485" s="14" t="str">
        <f t="shared" si="22"/>
        <v>Error?</v>
      </c>
    </row>
    <row r="1486" spans="1:4" x14ac:dyDescent="0.2">
      <c r="A1486" s="55">
        <v>1425</v>
      </c>
      <c r="B1486" s="1233">
        <f>'Expenditures 15-22'!K239</f>
        <v>0</v>
      </c>
      <c r="C1486" s="14" t="s">
        <v>672</v>
      </c>
      <c r="D1486" s="14" t="str">
        <f t="shared" si="22"/>
        <v>Error?</v>
      </c>
    </row>
    <row r="1487" spans="1:4" x14ac:dyDescent="0.2">
      <c r="A1487" s="55">
        <v>1426</v>
      </c>
      <c r="B1487" s="1233">
        <f>'Expenditures 15-22'!K240</f>
        <v>13703</v>
      </c>
      <c r="C1487" s="14" t="s">
        <v>672</v>
      </c>
      <c r="D1487" s="14" t="str">
        <f t="shared" si="22"/>
        <v>Error?</v>
      </c>
    </row>
    <row r="1488" spans="1:4" x14ac:dyDescent="0.2">
      <c r="A1488" s="55">
        <v>1427</v>
      </c>
      <c r="B1488" s="1233">
        <f>'Expenditures 15-22'!K251</f>
        <v>19821</v>
      </c>
      <c r="C1488" s="14" t="s">
        <v>672</v>
      </c>
      <c r="D1488" s="14" t="str">
        <f t="shared" si="22"/>
        <v>Error?</v>
      </c>
    </row>
    <row r="1489" spans="1:4" x14ac:dyDescent="0.2">
      <c r="A1489" s="55">
        <v>1428</v>
      </c>
      <c r="B1489" s="1233">
        <f>'Expenditures 15-22'!K253</f>
        <v>20440</v>
      </c>
      <c r="C1489" s="14" t="s">
        <v>672</v>
      </c>
      <c r="D1489" s="14" t="str">
        <f t="shared" si="22"/>
        <v>Error?</v>
      </c>
    </row>
    <row r="1490" spans="1:4" x14ac:dyDescent="0.2">
      <c r="A1490" s="55">
        <v>1429</v>
      </c>
      <c r="B1490" s="1233">
        <f>'Expenditures 15-22'!K254</f>
        <v>0</v>
      </c>
      <c r="C1490" s="14" t="s">
        <v>672</v>
      </c>
      <c r="D1490" s="14" t="str">
        <f t="shared" si="22"/>
        <v>Error?</v>
      </c>
    </row>
    <row r="1491" spans="1:4" x14ac:dyDescent="0.2">
      <c r="A1491" s="55">
        <v>1430</v>
      </c>
      <c r="B1491" s="1233">
        <f>'Expenditures 15-22'!K255</f>
        <v>20440</v>
      </c>
      <c r="C1491" s="14" t="s">
        <v>672</v>
      </c>
      <c r="D1491" s="14" t="str">
        <f t="shared" si="22"/>
        <v>Error?</v>
      </c>
    </row>
    <row r="1492" spans="1:4" x14ac:dyDescent="0.2">
      <c r="A1492" s="55">
        <v>1431</v>
      </c>
      <c r="B1492" s="1233">
        <f>'Expenditures 15-22'!K257</f>
        <v>0</v>
      </c>
      <c r="C1492" s="14" t="s">
        <v>672</v>
      </c>
      <c r="D1492" s="14" t="str">
        <f t="shared" si="22"/>
        <v>Error?</v>
      </c>
    </row>
    <row r="1493" spans="1:4" x14ac:dyDescent="0.2">
      <c r="A1493" s="55">
        <v>1432</v>
      </c>
      <c r="B1493" s="1233">
        <f>'Expenditures 15-22'!K258</f>
        <v>6301</v>
      </c>
      <c r="C1493" s="14" t="s">
        <v>672</v>
      </c>
      <c r="D1493" s="14" t="str">
        <f t="shared" si="22"/>
        <v>Error?</v>
      </c>
    </row>
    <row r="1494" spans="1:4" x14ac:dyDescent="0.2">
      <c r="A1494" s="55">
        <v>1433</v>
      </c>
      <c r="B1494" s="1233">
        <f>'Expenditures 15-22'!K259</f>
        <v>0</v>
      </c>
      <c r="C1494" s="14" t="s">
        <v>672</v>
      </c>
      <c r="D1494" s="14" t="str">
        <f t="shared" si="22"/>
        <v>Error?</v>
      </c>
    </row>
    <row r="1495" spans="1:4" x14ac:dyDescent="0.2">
      <c r="A1495" s="55">
        <v>1434</v>
      </c>
      <c r="B1495" s="1233">
        <f>'Expenditures 15-22'!K260</f>
        <v>65254</v>
      </c>
      <c r="C1495" s="14" t="s">
        <v>672</v>
      </c>
      <c r="D1495" s="14" t="str">
        <f t="shared" si="22"/>
        <v>Error?</v>
      </c>
    </row>
    <row r="1496" spans="1:4" x14ac:dyDescent="0.2">
      <c r="A1496" s="55">
        <v>1435</v>
      </c>
      <c r="B1496" s="1233">
        <f>'Expenditures 15-22'!K261</f>
        <v>2167</v>
      </c>
      <c r="C1496" s="14" t="s">
        <v>672</v>
      </c>
      <c r="D1496" s="14" t="str">
        <f t="shared" si="22"/>
        <v>Error?</v>
      </c>
    </row>
    <row r="1497" spans="1:4" x14ac:dyDescent="0.2">
      <c r="A1497" s="55">
        <v>1436</v>
      </c>
      <c r="B1497" s="1233">
        <f>'Expenditures 15-22'!K262</f>
        <v>4312</v>
      </c>
      <c r="C1497" s="14" t="s">
        <v>672</v>
      </c>
      <c r="D1497" s="14" t="str">
        <f t="shared" si="22"/>
        <v>Error?</v>
      </c>
    </row>
    <row r="1498" spans="1:4" x14ac:dyDescent="0.2">
      <c r="A1498" s="55">
        <v>1437</v>
      </c>
      <c r="B1498" s="1233">
        <f>'Expenditures 15-22'!K263</f>
        <v>0</v>
      </c>
      <c r="C1498" s="14" t="s">
        <v>672</v>
      </c>
      <c r="D1498" s="14" t="str">
        <f t="shared" si="22"/>
        <v>Error?</v>
      </c>
    </row>
    <row r="1499" spans="1:4" x14ac:dyDescent="0.2">
      <c r="A1499" s="83">
        <v>1438</v>
      </c>
      <c r="D1499" s="14" t="str">
        <f t="shared" si="22"/>
        <v>OK</v>
      </c>
    </row>
    <row r="1500" spans="1:4" x14ac:dyDescent="0.2">
      <c r="A1500" s="55">
        <v>1439</v>
      </c>
      <c r="B1500" s="1233">
        <f>'Expenditures 15-22'!K264</f>
        <v>78034</v>
      </c>
      <c r="C1500" s="14" t="s">
        <v>672</v>
      </c>
      <c r="D1500" s="14" t="str">
        <f t="shared" si="22"/>
        <v>Error?</v>
      </c>
    </row>
    <row r="1501" spans="1:4" x14ac:dyDescent="0.2">
      <c r="A1501" s="55">
        <v>1440</v>
      </c>
      <c r="B1501" s="1233">
        <f>'Expenditures 15-22'!K266</f>
        <v>0</v>
      </c>
      <c r="C1501" s="14" t="s">
        <v>672</v>
      </c>
      <c r="D1501" s="14" t="str">
        <f t="shared" si="22"/>
        <v>Error?</v>
      </c>
    </row>
    <row r="1502" spans="1:4" x14ac:dyDescent="0.2">
      <c r="A1502" s="55">
        <v>1441</v>
      </c>
      <c r="B1502" s="1233">
        <f>'Expenditures 15-22'!K267</f>
        <v>0</v>
      </c>
      <c r="C1502" s="14" t="s">
        <v>672</v>
      </c>
      <c r="D1502" s="14" t="str">
        <f t="shared" si="22"/>
        <v>Error?</v>
      </c>
    </row>
    <row r="1503" spans="1:4" x14ac:dyDescent="0.2">
      <c r="A1503" s="55">
        <v>1442</v>
      </c>
      <c r="B1503" s="1233">
        <f>'Expenditures 15-22'!K268</f>
        <v>0</v>
      </c>
      <c r="C1503" s="14" t="s">
        <v>672</v>
      </c>
      <c r="D1503" s="14" t="str">
        <f t="shared" si="22"/>
        <v>Error?</v>
      </c>
    </row>
    <row r="1504" spans="1:4" x14ac:dyDescent="0.2">
      <c r="A1504" s="55">
        <v>1443</v>
      </c>
      <c r="B1504" s="1233">
        <f>'Expenditures 15-22'!K269</f>
        <v>0</v>
      </c>
      <c r="C1504" s="14" t="s">
        <v>672</v>
      </c>
      <c r="D1504" s="14" t="str">
        <f t="shared" si="22"/>
        <v>Error?</v>
      </c>
    </row>
    <row r="1505" spans="1:4" x14ac:dyDescent="0.2">
      <c r="A1505" s="83">
        <v>1444</v>
      </c>
      <c r="D1505" s="14" t="str">
        <f t="shared" si="22"/>
        <v>OK</v>
      </c>
    </row>
    <row r="1506" spans="1:4" x14ac:dyDescent="0.2">
      <c r="A1506" s="55">
        <v>1445</v>
      </c>
      <c r="B1506" s="1233">
        <f>'Expenditures 15-22'!K270</f>
        <v>8077</v>
      </c>
      <c r="C1506" s="14" t="s">
        <v>672</v>
      </c>
      <c r="D1506" s="14" t="str">
        <f t="shared" si="22"/>
        <v>Error?</v>
      </c>
    </row>
    <row r="1507" spans="1:4" x14ac:dyDescent="0.2">
      <c r="A1507" s="83">
        <v>1446</v>
      </c>
      <c r="D1507" s="14" t="str">
        <f t="shared" si="22"/>
        <v>OK</v>
      </c>
    </row>
    <row r="1508" spans="1:4" x14ac:dyDescent="0.2">
      <c r="A1508" s="55">
        <v>1447</v>
      </c>
      <c r="B1508" s="1233">
        <f>'Expenditures 15-22'!K271</f>
        <v>8077</v>
      </c>
      <c r="C1508" s="14" t="s">
        <v>672</v>
      </c>
      <c r="D1508" s="14" t="str">
        <f t="shared" si="22"/>
        <v>Error?</v>
      </c>
    </row>
    <row r="1509" spans="1:4" x14ac:dyDescent="0.2">
      <c r="A1509" s="55">
        <v>1448</v>
      </c>
      <c r="B1509" s="1233">
        <f>'Expenditures 15-22'!K272</f>
        <v>0</v>
      </c>
      <c r="C1509" s="14" t="s">
        <v>672</v>
      </c>
      <c r="D1509" s="14" t="str">
        <f t="shared" si="22"/>
        <v>Error?</v>
      </c>
    </row>
    <row r="1510" spans="1:4" x14ac:dyDescent="0.2">
      <c r="A1510" s="55">
        <v>1449</v>
      </c>
      <c r="B1510" s="1233">
        <f>'Expenditures 15-22'!K273</f>
        <v>141520</v>
      </c>
      <c r="C1510" s="14" t="s">
        <v>672</v>
      </c>
      <c r="D1510" s="14" t="str">
        <f t="shared" si="22"/>
        <v>Error?</v>
      </c>
    </row>
    <row r="1511" spans="1:4" x14ac:dyDescent="0.2">
      <c r="A1511" s="55">
        <v>1450</v>
      </c>
      <c r="B1511" s="1233">
        <f>'Expenditures 15-22'!K274</f>
        <v>0</v>
      </c>
      <c r="C1511" s="14" t="s">
        <v>672</v>
      </c>
      <c r="D1511" s="14" t="str">
        <f t="shared" si="22"/>
        <v>Error?</v>
      </c>
    </row>
    <row r="1512" spans="1:4" x14ac:dyDescent="0.2">
      <c r="A1512" s="55">
        <v>1451</v>
      </c>
      <c r="B1512" s="1233">
        <f>'Expenditures 15-22'!K281</f>
        <v>0</v>
      </c>
      <c r="C1512" s="14" t="s">
        <v>672</v>
      </c>
      <c r="D1512" s="14" t="str">
        <f t="shared" si="22"/>
        <v>Error?</v>
      </c>
    </row>
    <row r="1513" spans="1:4" x14ac:dyDescent="0.2">
      <c r="A1513" s="55">
        <v>1452</v>
      </c>
      <c r="B1513" s="1233">
        <f>'Expenditures 15-22'!K282</f>
        <v>0</v>
      </c>
      <c r="C1513" s="14" t="s">
        <v>672</v>
      </c>
      <c r="D1513" s="14" t="str">
        <f t="shared" si="22"/>
        <v>Error?</v>
      </c>
    </row>
    <row r="1514" spans="1:4" x14ac:dyDescent="0.2">
      <c r="A1514" s="55">
        <v>1453</v>
      </c>
      <c r="B1514" s="1233">
        <f>'Expenditures 15-22'!K285</f>
        <v>0</v>
      </c>
      <c r="C1514" s="14" t="s">
        <v>672</v>
      </c>
      <c r="D1514" s="14" t="str">
        <f t="shared" si="22"/>
        <v>Error?</v>
      </c>
    </row>
    <row r="1515" spans="1:4" x14ac:dyDescent="0.2">
      <c r="A1515" s="55">
        <v>1454</v>
      </c>
      <c r="B1515" s="1233">
        <f>'Expenditures 15-22'!K286</f>
        <v>0</v>
      </c>
      <c r="C1515" s="14" t="s">
        <v>672</v>
      </c>
      <c r="D1515" s="14" t="str">
        <f t="shared" si="22"/>
        <v>Error?</v>
      </c>
    </row>
    <row r="1516" spans="1:4" x14ac:dyDescent="0.2">
      <c r="A1516" s="83">
        <v>1455</v>
      </c>
      <c r="D1516" s="14" t="str">
        <f t="shared" si="22"/>
        <v>OK</v>
      </c>
    </row>
    <row r="1517" spans="1:4" x14ac:dyDescent="0.2">
      <c r="A1517" s="55">
        <v>1456</v>
      </c>
      <c r="B1517" s="1233">
        <f>'Expenditures 15-22'!K288</f>
        <v>299730</v>
      </c>
      <c r="C1517" s="14" t="s">
        <v>672</v>
      </c>
      <c r="D1517" s="14" t="str">
        <f t="shared" si="22"/>
        <v>Error?</v>
      </c>
    </row>
    <row r="1518" spans="1:4" x14ac:dyDescent="0.2">
      <c r="A1518" s="55">
        <v>1457</v>
      </c>
      <c r="B1518" s="1233">
        <f>'Expenditures 15-22'!K289</f>
        <v>104869</v>
      </c>
      <c r="C1518" s="14" t="s">
        <v>672</v>
      </c>
      <c r="D1518" s="14" t="str">
        <f t="shared" si="22"/>
        <v>Error?</v>
      </c>
    </row>
    <row r="1519" spans="1:4" x14ac:dyDescent="0.2">
      <c r="A1519" s="55">
        <v>1458</v>
      </c>
      <c r="B1519" s="1233">
        <f>'Expenditures 15-22'!C294</f>
        <v>0</v>
      </c>
      <c r="D1519" s="14" t="str">
        <f t="shared" si="22"/>
        <v>Error?</v>
      </c>
    </row>
    <row r="1520" spans="1:4" x14ac:dyDescent="0.2">
      <c r="A1520" s="83">
        <v>1459</v>
      </c>
      <c r="D1520" s="14" t="str">
        <f t="shared" si="22"/>
        <v>OK</v>
      </c>
    </row>
    <row r="1521" spans="1:4" x14ac:dyDescent="0.2">
      <c r="A1521" s="83">
        <v>1460</v>
      </c>
      <c r="D1521" s="14" t="str">
        <f t="shared" si="22"/>
        <v>OK</v>
      </c>
    </row>
    <row r="1522" spans="1:4" x14ac:dyDescent="0.2">
      <c r="A1522" s="55">
        <v>1461</v>
      </c>
      <c r="B1522" s="1233">
        <f>'Expenditures 15-22'!C295</f>
        <v>0</v>
      </c>
      <c r="D1522" s="14" t="str">
        <f t="shared" si="22"/>
        <v>Error?</v>
      </c>
    </row>
    <row r="1523" spans="1:4" x14ac:dyDescent="0.2">
      <c r="A1523" s="55">
        <v>1462</v>
      </c>
      <c r="B1523" s="1233">
        <f>'Expenditures 15-22'!C296</f>
        <v>0</v>
      </c>
      <c r="C1523" s="14" t="s">
        <v>672</v>
      </c>
      <c r="D1523" s="14" t="str">
        <f t="shared" si="22"/>
        <v>Error?</v>
      </c>
    </row>
    <row r="1524" spans="1:4" x14ac:dyDescent="0.2">
      <c r="A1524" s="55">
        <v>1463</v>
      </c>
      <c r="B1524" s="1233">
        <f>'Expenditures 15-22'!C305</f>
        <v>0</v>
      </c>
      <c r="C1524" s="14" t="s">
        <v>672</v>
      </c>
      <c r="D1524" s="14" t="str">
        <f t="shared" si="22"/>
        <v>Error?</v>
      </c>
    </row>
    <row r="1525" spans="1:4" x14ac:dyDescent="0.2">
      <c r="A1525" s="55">
        <v>1464</v>
      </c>
      <c r="B1525" s="1233">
        <f>'Expenditures 15-22'!D294</f>
        <v>0</v>
      </c>
      <c r="D1525" s="14" t="str">
        <f t="shared" si="22"/>
        <v>Error?</v>
      </c>
    </row>
    <row r="1526" spans="1:4" x14ac:dyDescent="0.2">
      <c r="A1526" s="83">
        <v>1465</v>
      </c>
      <c r="D1526" s="14" t="str">
        <f t="shared" si="22"/>
        <v>OK</v>
      </c>
    </row>
    <row r="1527" spans="1:4" x14ac:dyDescent="0.2">
      <c r="A1527" s="83">
        <v>1466</v>
      </c>
      <c r="D1527" s="14" t="str">
        <f t="shared" si="22"/>
        <v>OK</v>
      </c>
    </row>
    <row r="1528" spans="1:4" x14ac:dyDescent="0.2">
      <c r="A1528" s="55">
        <v>1467</v>
      </c>
      <c r="B1528" s="1233">
        <f>'Expenditures 15-22'!D295</f>
        <v>0</v>
      </c>
      <c r="D1528" s="14" t="str">
        <f t="shared" si="22"/>
        <v>Error?</v>
      </c>
    </row>
    <row r="1529" spans="1:4" x14ac:dyDescent="0.2">
      <c r="A1529" s="55">
        <v>1468</v>
      </c>
      <c r="B1529" s="1233">
        <f>'Expenditures 15-22'!D296</f>
        <v>0</v>
      </c>
      <c r="C1529" s="14" t="s">
        <v>672</v>
      </c>
      <c r="D1529" s="14" t="str">
        <f t="shared" si="22"/>
        <v>Error?</v>
      </c>
    </row>
    <row r="1530" spans="1:4" x14ac:dyDescent="0.2">
      <c r="A1530" s="55">
        <v>1469</v>
      </c>
      <c r="B1530" s="1233">
        <f>'Expenditures 15-22'!D305</f>
        <v>0</v>
      </c>
      <c r="C1530" s="14" t="s">
        <v>672</v>
      </c>
      <c r="D1530" s="14" t="str">
        <f t="shared" si="22"/>
        <v>Error?</v>
      </c>
    </row>
    <row r="1531" spans="1:4" x14ac:dyDescent="0.2">
      <c r="A1531" s="55">
        <v>1470</v>
      </c>
      <c r="B1531" s="1233">
        <f>'Expenditures 15-22'!E294</f>
        <v>0</v>
      </c>
      <c r="D1531" s="14" t="str">
        <f t="shared" si="22"/>
        <v>Error?</v>
      </c>
    </row>
    <row r="1532" spans="1:4" x14ac:dyDescent="0.2">
      <c r="A1532" s="83">
        <v>1471</v>
      </c>
      <c r="D1532" s="14" t="str">
        <f t="shared" si="22"/>
        <v>OK</v>
      </c>
    </row>
    <row r="1533" spans="1:4" x14ac:dyDescent="0.2">
      <c r="A1533" s="83">
        <v>1472</v>
      </c>
      <c r="D1533" s="14" t="str">
        <f t="shared" si="22"/>
        <v>OK</v>
      </c>
    </row>
    <row r="1534" spans="1:4" x14ac:dyDescent="0.2">
      <c r="A1534" s="55">
        <v>1473</v>
      </c>
      <c r="B1534" s="1233">
        <f>'Expenditures 15-22'!E295</f>
        <v>0</v>
      </c>
      <c r="D1534" s="14" t="str">
        <f t="shared" si="22"/>
        <v>Error?</v>
      </c>
    </row>
    <row r="1535" spans="1:4" x14ac:dyDescent="0.2">
      <c r="A1535" s="55">
        <v>1474</v>
      </c>
      <c r="B1535" s="1233">
        <f>'Expenditures 15-22'!E296</f>
        <v>0</v>
      </c>
      <c r="C1535" s="14" t="s">
        <v>672</v>
      </c>
      <c r="D1535" s="14" t="str">
        <f t="shared" ref="D1535:D1598" si="23">IF(ISBLANK(B1535),"OK",IF(A1535-B1535=0,"OK","Error?"))</f>
        <v>Error?</v>
      </c>
    </row>
    <row r="1536" spans="1:4" x14ac:dyDescent="0.2">
      <c r="A1536" s="55">
        <v>1475</v>
      </c>
      <c r="B1536" s="1233">
        <f>'Expenditures 15-22'!E305</f>
        <v>0</v>
      </c>
      <c r="C1536" s="14" t="s">
        <v>672</v>
      </c>
      <c r="D1536" s="14" t="str">
        <f t="shared" si="23"/>
        <v>Error?</v>
      </c>
    </row>
    <row r="1537" spans="1:4" x14ac:dyDescent="0.2">
      <c r="A1537" s="55">
        <v>1476</v>
      </c>
      <c r="B1537" s="1233">
        <f>'Expenditures 15-22'!F294</f>
        <v>0</v>
      </c>
      <c r="D1537" s="14" t="str">
        <f t="shared" si="23"/>
        <v>Error?</v>
      </c>
    </row>
    <row r="1538" spans="1:4" x14ac:dyDescent="0.2">
      <c r="A1538" s="83">
        <v>1477</v>
      </c>
      <c r="D1538" s="14" t="str">
        <f t="shared" si="23"/>
        <v>OK</v>
      </c>
    </row>
    <row r="1539" spans="1:4" x14ac:dyDescent="0.2">
      <c r="A1539" s="83">
        <v>1478</v>
      </c>
      <c r="D1539" s="14" t="str">
        <f t="shared" si="23"/>
        <v>OK</v>
      </c>
    </row>
    <row r="1540" spans="1:4" x14ac:dyDescent="0.2">
      <c r="A1540" s="55">
        <v>1479</v>
      </c>
      <c r="B1540" s="1233">
        <f>'Expenditures 15-22'!F295</f>
        <v>0</v>
      </c>
      <c r="D1540" s="14" t="str">
        <f t="shared" si="23"/>
        <v>Error?</v>
      </c>
    </row>
    <row r="1541" spans="1:4" x14ac:dyDescent="0.2">
      <c r="A1541" s="55">
        <v>1480</v>
      </c>
      <c r="B1541" s="1233">
        <f>'Expenditures 15-22'!F296</f>
        <v>0</v>
      </c>
      <c r="C1541" s="14" t="s">
        <v>672</v>
      </c>
      <c r="D1541" s="14" t="str">
        <f t="shared" si="23"/>
        <v>Error?</v>
      </c>
    </row>
    <row r="1542" spans="1:4" x14ac:dyDescent="0.2">
      <c r="A1542" s="55">
        <v>1481</v>
      </c>
      <c r="B1542" s="1233">
        <f>'Expenditures 15-22'!F305</f>
        <v>0</v>
      </c>
      <c r="C1542" s="14" t="s">
        <v>672</v>
      </c>
      <c r="D1542" s="14" t="str">
        <f t="shared" si="23"/>
        <v>Error?</v>
      </c>
    </row>
    <row r="1543" spans="1:4" x14ac:dyDescent="0.2">
      <c r="A1543" s="55">
        <v>1482</v>
      </c>
      <c r="B1543" s="1233">
        <f>'Expenditures 15-22'!G294</f>
        <v>0</v>
      </c>
      <c r="D1543" s="14" t="str">
        <f t="shared" si="23"/>
        <v>Error?</v>
      </c>
    </row>
    <row r="1544" spans="1:4" x14ac:dyDescent="0.2">
      <c r="A1544" s="83">
        <v>1483</v>
      </c>
      <c r="D1544" s="14" t="str">
        <f t="shared" si="23"/>
        <v>OK</v>
      </c>
    </row>
    <row r="1545" spans="1:4" x14ac:dyDescent="0.2">
      <c r="A1545" s="83">
        <v>1484</v>
      </c>
      <c r="D1545" s="14" t="str">
        <f t="shared" si="23"/>
        <v>OK</v>
      </c>
    </row>
    <row r="1546" spans="1:4" x14ac:dyDescent="0.2">
      <c r="A1546" s="55">
        <v>1485</v>
      </c>
      <c r="B1546" s="1233">
        <f>'Expenditures 15-22'!G295</f>
        <v>0</v>
      </c>
      <c r="D1546" s="14" t="str">
        <f t="shared" si="23"/>
        <v>Error?</v>
      </c>
    </row>
    <row r="1547" spans="1:4" x14ac:dyDescent="0.2">
      <c r="A1547" s="55">
        <v>1486</v>
      </c>
      <c r="B1547" s="1233">
        <f>'Expenditures 15-22'!G296</f>
        <v>0</v>
      </c>
      <c r="C1547" s="14" t="s">
        <v>672</v>
      </c>
      <c r="D1547" s="14" t="str">
        <f t="shared" si="23"/>
        <v>Error?</v>
      </c>
    </row>
    <row r="1548" spans="1:4" x14ac:dyDescent="0.2">
      <c r="A1548" s="55">
        <v>1487</v>
      </c>
      <c r="B1548" s="1233">
        <f>'Expenditures 15-22'!G305</f>
        <v>0</v>
      </c>
      <c r="C1548" s="14" t="s">
        <v>672</v>
      </c>
      <c r="D1548" s="14" t="str">
        <f t="shared" si="23"/>
        <v>Error?</v>
      </c>
    </row>
    <row r="1549" spans="1:4" x14ac:dyDescent="0.2">
      <c r="A1549" s="55">
        <v>1488</v>
      </c>
      <c r="B1549" s="1233">
        <f>'Expenditures 15-22'!H294</f>
        <v>0</v>
      </c>
      <c r="D1549" s="14" t="str">
        <f t="shared" si="23"/>
        <v>Error?</v>
      </c>
    </row>
    <row r="1550" spans="1:4" x14ac:dyDescent="0.2">
      <c r="A1550" s="83">
        <v>1489</v>
      </c>
      <c r="D1550" s="14" t="str">
        <f t="shared" si="23"/>
        <v>OK</v>
      </c>
    </row>
    <row r="1551" spans="1:4" x14ac:dyDescent="0.2">
      <c r="A1551" s="83">
        <v>1490</v>
      </c>
      <c r="D1551" s="14" t="str">
        <f t="shared" si="23"/>
        <v>OK</v>
      </c>
    </row>
    <row r="1552" spans="1:4" x14ac:dyDescent="0.2">
      <c r="A1552" s="55">
        <v>1491</v>
      </c>
      <c r="B1552" s="1233">
        <f>'Expenditures 15-22'!H295</f>
        <v>0</v>
      </c>
      <c r="D1552" s="14" t="str">
        <f t="shared" si="23"/>
        <v>Error?</v>
      </c>
    </row>
    <row r="1553" spans="1:4" x14ac:dyDescent="0.2">
      <c r="A1553" s="55">
        <v>1492</v>
      </c>
      <c r="B1553" s="1233">
        <f>'Expenditures 15-22'!H296</f>
        <v>0</v>
      </c>
      <c r="C1553" s="14" t="s">
        <v>672</v>
      </c>
      <c r="D1553" s="14" t="str">
        <f t="shared" si="23"/>
        <v>Error?</v>
      </c>
    </row>
    <row r="1554" spans="1:4" x14ac:dyDescent="0.2">
      <c r="A1554" s="55">
        <v>1493</v>
      </c>
      <c r="B1554" s="1233">
        <f>'Expenditures 15-22'!H305</f>
        <v>0</v>
      </c>
      <c r="C1554" s="14" t="s">
        <v>672</v>
      </c>
      <c r="D1554" s="14" t="str">
        <f t="shared" si="23"/>
        <v>Error?</v>
      </c>
    </row>
    <row r="1555" spans="1:4" x14ac:dyDescent="0.2">
      <c r="A1555" s="55">
        <v>1494</v>
      </c>
      <c r="B1555" s="1233">
        <f>'Expenditures 15-22'!K294</f>
        <v>0</v>
      </c>
      <c r="C1555" s="14" t="s">
        <v>672</v>
      </c>
      <c r="D1555" s="14" t="str">
        <f t="shared" si="23"/>
        <v>Error?</v>
      </c>
    </row>
    <row r="1556" spans="1:4" x14ac:dyDescent="0.2">
      <c r="A1556" s="83">
        <v>1495</v>
      </c>
      <c r="D1556" s="14" t="str">
        <f t="shared" si="23"/>
        <v>OK</v>
      </c>
    </row>
    <row r="1557" spans="1:4" x14ac:dyDescent="0.2">
      <c r="A1557" s="83">
        <v>1496</v>
      </c>
      <c r="D1557" s="14" t="str">
        <f t="shared" si="23"/>
        <v>OK</v>
      </c>
    </row>
    <row r="1558" spans="1:4" x14ac:dyDescent="0.2">
      <c r="A1558" s="55">
        <v>1497</v>
      </c>
      <c r="B1558" s="1233">
        <f>'Expenditures 15-22'!K295</f>
        <v>0</v>
      </c>
      <c r="C1558" s="14" t="s">
        <v>672</v>
      </c>
      <c r="D1558" s="14" t="str">
        <f t="shared" si="23"/>
        <v>Error?</v>
      </c>
    </row>
    <row r="1559" spans="1:4" x14ac:dyDescent="0.2">
      <c r="A1559" s="55">
        <v>1498</v>
      </c>
      <c r="B1559" s="1233">
        <f>'Expenditures 15-22'!K296</f>
        <v>0</v>
      </c>
      <c r="C1559" s="14" t="s">
        <v>672</v>
      </c>
      <c r="D1559" s="14" t="str">
        <f t="shared" si="23"/>
        <v>Error?</v>
      </c>
    </row>
    <row r="1560" spans="1:4" x14ac:dyDescent="0.2">
      <c r="A1560" s="55">
        <v>1499</v>
      </c>
      <c r="B1560" s="1233">
        <f>'Expenditures 15-22'!K305</f>
        <v>0</v>
      </c>
      <c r="C1560" s="14" t="s">
        <v>672</v>
      </c>
      <c r="D1560" s="14" t="str">
        <f t="shared" si="23"/>
        <v>Error?</v>
      </c>
    </row>
    <row r="1561" spans="1:4" x14ac:dyDescent="0.2">
      <c r="A1561" s="55">
        <v>1500</v>
      </c>
      <c r="B1561" s="1233">
        <f>'Expenditures 15-22'!K306</f>
        <v>0</v>
      </c>
      <c r="C1561" s="14" t="s">
        <v>672</v>
      </c>
      <c r="D1561" s="14" t="str">
        <f t="shared" si="23"/>
        <v>Error?</v>
      </c>
    </row>
    <row r="1562" spans="1:4" x14ac:dyDescent="0.2">
      <c r="A1562" s="83">
        <v>1501</v>
      </c>
      <c r="D1562" s="14" t="str">
        <f t="shared" si="23"/>
        <v>OK</v>
      </c>
    </row>
    <row r="1563" spans="1:4" x14ac:dyDescent="0.2">
      <c r="A1563" s="83">
        <v>1502</v>
      </c>
      <c r="D1563" s="14" t="str">
        <f t="shared" si="23"/>
        <v>OK</v>
      </c>
    </row>
    <row r="1564" spans="1:4" x14ac:dyDescent="0.2">
      <c r="A1564" s="83">
        <v>1503</v>
      </c>
      <c r="D1564" s="14" t="str">
        <f t="shared" si="23"/>
        <v>OK</v>
      </c>
    </row>
    <row r="1565" spans="1:4" x14ac:dyDescent="0.2">
      <c r="A1565" s="83">
        <v>1504</v>
      </c>
      <c r="D1565" s="14" t="str">
        <f t="shared" si="23"/>
        <v>OK</v>
      </c>
    </row>
    <row r="1566" spans="1:4" x14ac:dyDescent="0.2">
      <c r="A1566" s="83">
        <v>1505</v>
      </c>
      <c r="D1566" s="14" t="str">
        <f t="shared" si="23"/>
        <v>OK</v>
      </c>
    </row>
    <row r="1567" spans="1:4" x14ac:dyDescent="0.2">
      <c r="A1567" s="83">
        <v>1506</v>
      </c>
      <c r="D1567" s="14" t="str">
        <f t="shared" si="23"/>
        <v>OK</v>
      </c>
    </row>
    <row r="1568" spans="1:4" x14ac:dyDescent="0.2">
      <c r="A1568" s="83">
        <v>1507</v>
      </c>
      <c r="D1568" s="14" t="str">
        <f t="shared" si="23"/>
        <v>OK</v>
      </c>
    </row>
    <row r="1569" spans="1:4" x14ac:dyDescent="0.2">
      <c r="A1569" s="83">
        <v>1508</v>
      </c>
      <c r="C1569" s="14" t="s">
        <v>672</v>
      </c>
      <c r="D1569" s="14" t="str">
        <f t="shared" si="23"/>
        <v>OK</v>
      </c>
    </row>
    <row r="1570" spans="1:4" x14ac:dyDescent="0.2">
      <c r="A1570" s="83">
        <v>1509</v>
      </c>
      <c r="C1570" s="14" t="s">
        <v>672</v>
      </c>
      <c r="D1570" s="14" t="str">
        <f t="shared" si="23"/>
        <v>OK</v>
      </c>
    </row>
    <row r="1571" spans="1:4" x14ac:dyDescent="0.2">
      <c r="A1571" s="83">
        <v>1510</v>
      </c>
      <c r="D1571" s="14" t="str">
        <f t="shared" si="23"/>
        <v>OK</v>
      </c>
    </row>
    <row r="1572" spans="1:4" x14ac:dyDescent="0.2">
      <c r="A1572" s="83">
        <v>1511</v>
      </c>
      <c r="C1572" s="14" t="s">
        <v>672</v>
      </c>
      <c r="D1572" s="14" t="str">
        <f t="shared" si="23"/>
        <v>OK</v>
      </c>
    </row>
    <row r="1573" spans="1:4" x14ac:dyDescent="0.2">
      <c r="A1573" s="83">
        <v>1512</v>
      </c>
      <c r="C1573" s="14" t="s">
        <v>672</v>
      </c>
      <c r="D1573" s="14" t="str">
        <f t="shared" si="23"/>
        <v>OK</v>
      </c>
    </row>
    <row r="1574" spans="1:4" x14ac:dyDescent="0.2">
      <c r="A1574" s="83">
        <v>1513</v>
      </c>
      <c r="C1574" s="14" t="s">
        <v>672</v>
      </c>
      <c r="D1574" s="14" t="str">
        <f t="shared" si="23"/>
        <v>OK</v>
      </c>
    </row>
    <row r="1575" spans="1:4" x14ac:dyDescent="0.2">
      <c r="A1575" s="83">
        <v>1514</v>
      </c>
      <c r="C1575" s="14" t="s">
        <v>672</v>
      </c>
      <c r="D1575" s="14" t="str">
        <f t="shared" si="23"/>
        <v>OK</v>
      </c>
    </row>
    <row r="1576" spans="1:4" x14ac:dyDescent="0.2">
      <c r="A1576" s="83">
        <v>1515</v>
      </c>
      <c r="C1576" s="14" t="s">
        <v>672</v>
      </c>
      <c r="D1576" s="14" t="str">
        <f t="shared" si="23"/>
        <v>OK</v>
      </c>
    </row>
    <row r="1577" spans="1:4" x14ac:dyDescent="0.2">
      <c r="A1577" s="83">
        <v>1516</v>
      </c>
      <c r="C1577" s="14" t="s">
        <v>672</v>
      </c>
      <c r="D1577" s="14" t="str">
        <f t="shared" si="23"/>
        <v>OK</v>
      </c>
    </row>
    <row r="1578" spans="1:4" x14ac:dyDescent="0.2">
      <c r="A1578" s="83">
        <v>1517</v>
      </c>
      <c r="D1578" s="14" t="str">
        <f t="shared" si="23"/>
        <v>OK</v>
      </c>
    </row>
    <row r="1579" spans="1:4" x14ac:dyDescent="0.2">
      <c r="A1579" s="83">
        <v>1518</v>
      </c>
      <c r="D1579" s="14" t="str">
        <f t="shared" si="23"/>
        <v>OK</v>
      </c>
    </row>
    <row r="1580" spans="1:4" x14ac:dyDescent="0.2">
      <c r="A1580" s="83">
        <v>1519</v>
      </c>
      <c r="D1580" s="14" t="str">
        <f t="shared" si="23"/>
        <v>OK</v>
      </c>
    </row>
    <row r="1581" spans="1:4" x14ac:dyDescent="0.2">
      <c r="A1581" s="83">
        <v>1520</v>
      </c>
      <c r="D1581" s="14" t="str">
        <f t="shared" si="23"/>
        <v>OK</v>
      </c>
    </row>
    <row r="1582" spans="1:4" x14ac:dyDescent="0.2">
      <c r="A1582" s="83">
        <v>1521</v>
      </c>
      <c r="D1582" s="14" t="str">
        <f t="shared" si="23"/>
        <v>OK</v>
      </c>
    </row>
    <row r="1583" spans="1:4" x14ac:dyDescent="0.2">
      <c r="A1583" s="83">
        <v>1522</v>
      </c>
      <c r="D1583" s="14" t="str">
        <f t="shared" si="23"/>
        <v>OK</v>
      </c>
    </row>
    <row r="1584" spans="1:4" x14ac:dyDescent="0.2">
      <c r="A1584" s="83">
        <v>1523</v>
      </c>
      <c r="D1584" s="14" t="str">
        <f t="shared" si="23"/>
        <v>OK</v>
      </c>
    </row>
    <row r="1585" spans="1:4" x14ac:dyDescent="0.2">
      <c r="A1585" s="83">
        <v>1524</v>
      </c>
      <c r="D1585" s="14" t="str">
        <f t="shared" si="23"/>
        <v>OK</v>
      </c>
    </row>
    <row r="1586" spans="1:4" x14ac:dyDescent="0.2">
      <c r="A1586" s="83">
        <v>1525</v>
      </c>
      <c r="D1586" s="14" t="str">
        <f t="shared" si="23"/>
        <v>OK</v>
      </c>
    </row>
    <row r="1587" spans="1:4" x14ac:dyDescent="0.2">
      <c r="A1587" s="83">
        <v>1526</v>
      </c>
      <c r="D1587" s="14" t="str">
        <f t="shared" si="23"/>
        <v>OK</v>
      </c>
    </row>
    <row r="1588" spans="1:4" x14ac:dyDescent="0.2">
      <c r="A1588" s="83">
        <v>1527</v>
      </c>
      <c r="D1588" s="14" t="str">
        <f t="shared" si="23"/>
        <v>OK</v>
      </c>
    </row>
    <row r="1589" spans="1:4" x14ac:dyDescent="0.2">
      <c r="A1589" s="83">
        <v>1528</v>
      </c>
      <c r="D1589" s="14" t="str">
        <f t="shared" si="23"/>
        <v>OK</v>
      </c>
    </row>
    <row r="1590" spans="1:4" x14ac:dyDescent="0.2">
      <c r="A1590" s="83">
        <v>1529</v>
      </c>
      <c r="D1590" s="14" t="str">
        <f t="shared" si="23"/>
        <v>OK</v>
      </c>
    </row>
    <row r="1591" spans="1:4" x14ac:dyDescent="0.2">
      <c r="A1591" s="83">
        <v>1530</v>
      </c>
      <c r="D1591" s="14" t="str">
        <f t="shared" si="23"/>
        <v>OK</v>
      </c>
    </row>
    <row r="1592" spans="1:4" x14ac:dyDescent="0.2">
      <c r="A1592" s="83">
        <v>1531</v>
      </c>
      <c r="D1592" s="14" t="str">
        <f t="shared" si="23"/>
        <v>OK</v>
      </c>
    </row>
    <row r="1593" spans="1:4" x14ac:dyDescent="0.2">
      <c r="A1593" s="83">
        <v>1532</v>
      </c>
      <c r="D1593" s="14" t="str">
        <f t="shared" si="23"/>
        <v>OK</v>
      </c>
    </row>
    <row r="1594" spans="1:4" x14ac:dyDescent="0.2">
      <c r="A1594" s="83">
        <v>1533</v>
      </c>
      <c r="D1594" s="14" t="str">
        <f t="shared" si="23"/>
        <v>OK</v>
      </c>
    </row>
    <row r="1595" spans="1:4" x14ac:dyDescent="0.2">
      <c r="A1595" s="83">
        <v>1534</v>
      </c>
      <c r="D1595" s="14" t="str">
        <f t="shared" si="23"/>
        <v>OK</v>
      </c>
    </row>
    <row r="1596" spans="1:4" x14ac:dyDescent="0.2">
      <c r="A1596" s="83">
        <v>1535</v>
      </c>
      <c r="D1596" s="14" t="str">
        <f t="shared" si="23"/>
        <v>OK</v>
      </c>
    </row>
    <row r="1597" spans="1:4" x14ac:dyDescent="0.2">
      <c r="A1597" s="83">
        <v>1536</v>
      </c>
      <c r="D1597" s="14" t="str">
        <f t="shared" si="23"/>
        <v>OK</v>
      </c>
    </row>
    <row r="1598" spans="1:4" x14ac:dyDescent="0.2">
      <c r="A1598" s="83">
        <v>1537</v>
      </c>
      <c r="D1598" s="14" t="str">
        <f t="shared" si="23"/>
        <v>OK</v>
      </c>
    </row>
    <row r="1599" spans="1:4" x14ac:dyDescent="0.2">
      <c r="A1599" s="83">
        <v>1538</v>
      </c>
      <c r="D1599" s="14" t="str">
        <f t="shared" ref="D1599:D1662" si="24">IF(ISBLANK(B1599),"OK",IF(A1599-B1599=0,"OK","Error?"))</f>
        <v>OK</v>
      </c>
    </row>
    <row r="1600" spans="1:4" x14ac:dyDescent="0.2">
      <c r="A1600" s="83">
        <v>1539</v>
      </c>
      <c r="D1600" s="14" t="str">
        <f t="shared" si="24"/>
        <v>OK</v>
      </c>
    </row>
    <row r="1601" spans="1:4" x14ac:dyDescent="0.2">
      <c r="A1601" s="83">
        <v>1540</v>
      </c>
      <c r="D1601" s="14" t="str">
        <f t="shared" si="24"/>
        <v>OK</v>
      </c>
    </row>
    <row r="1602" spans="1:4" x14ac:dyDescent="0.2">
      <c r="A1602" s="83">
        <v>1541</v>
      </c>
      <c r="D1602" s="14" t="str">
        <f t="shared" si="24"/>
        <v>OK</v>
      </c>
    </row>
    <row r="1603" spans="1:4" x14ac:dyDescent="0.2">
      <c r="A1603" s="83">
        <v>1542</v>
      </c>
      <c r="D1603" s="14" t="str">
        <f t="shared" si="24"/>
        <v>OK</v>
      </c>
    </row>
    <row r="1604" spans="1:4" x14ac:dyDescent="0.2">
      <c r="A1604" s="83">
        <v>1543</v>
      </c>
      <c r="D1604" s="14" t="str">
        <f t="shared" si="24"/>
        <v>OK</v>
      </c>
    </row>
    <row r="1605" spans="1:4" x14ac:dyDescent="0.2">
      <c r="A1605" s="83">
        <v>1544</v>
      </c>
      <c r="D1605" s="14" t="str">
        <f t="shared" si="24"/>
        <v>OK</v>
      </c>
    </row>
    <row r="1606" spans="1:4" x14ac:dyDescent="0.2">
      <c r="A1606" s="83">
        <v>1545</v>
      </c>
      <c r="D1606" s="14" t="str">
        <f t="shared" si="24"/>
        <v>OK</v>
      </c>
    </row>
    <row r="1607" spans="1:4" x14ac:dyDescent="0.2">
      <c r="A1607" s="83">
        <v>1546</v>
      </c>
      <c r="D1607" s="14" t="str">
        <f t="shared" si="24"/>
        <v>OK</v>
      </c>
    </row>
    <row r="1608" spans="1:4" x14ac:dyDescent="0.2">
      <c r="A1608" s="83">
        <v>1547</v>
      </c>
      <c r="D1608" s="14" t="str">
        <f t="shared" si="24"/>
        <v>OK</v>
      </c>
    </row>
    <row r="1609" spans="1:4" x14ac:dyDescent="0.2">
      <c r="A1609" s="83">
        <v>1548</v>
      </c>
      <c r="D1609" s="14" t="str">
        <f t="shared" si="24"/>
        <v>OK</v>
      </c>
    </row>
    <row r="1610" spans="1:4" x14ac:dyDescent="0.2">
      <c r="A1610" s="83">
        <v>1549</v>
      </c>
      <c r="D1610" s="14" t="str">
        <f t="shared" si="24"/>
        <v>OK</v>
      </c>
    </row>
    <row r="1611" spans="1:4" x14ac:dyDescent="0.2">
      <c r="A1611" s="83">
        <v>1550</v>
      </c>
      <c r="D1611" s="14" t="str">
        <f t="shared" si="24"/>
        <v>OK</v>
      </c>
    </row>
    <row r="1612" spans="1:4" x14ac:dyDescent="0.2">
      <c r="A1612" s="83">
        <v>1551</v>
      </c>
      <c r="D1612" s="14" t="str">
        <f t="shared" si="24"/>
        <v>OK</v>
      </c>
    </row>
    <row r="1613" spans="1:4" x14ac:dyDescent="0.2">
      <c r="A1613" s="83">
        <v>1552</v>
      </c>
      <c r="D1613" s="14" t="str">
        <f t="shared" si="24"/>
        <v>OK</v>
      </c>
    </row>
    <row r="1614" spans="1:4" x14ac:dyDescent="0.2">
      <c r="A1614" s="83">
        <v>1553</v>
      </c>
      <c r="D1614" s="14" t="str">
        <f t="shared" si="24"/>
        <v>OK</v>
      </c>
    </row>
    <row r="1615" spans="1:4" x14ac:dyDescent="0.2">
      <c r="A1615" s="83">
        <v>1554</v>
      </c>
      <c r="D1615" s="14" t="str">
        <f t="shared" si="24"/>
        <v>OK</v>
      </c>
    </row>
    <row r="1616" spans="1:4" x14ac:dyDescent="0.2">
      <c r="A1616" s="83">
        <v>1555</v>
      </c>
      <c r="D1616" s="14" t="str">
        <f t="shared" si="24"/>
        <v>OK</v>
      </c>
    </row>
    <row r="1617" spans="1:4" x14ac:dyDescent="0.2">
      <c r="A1617" s="55">
        <v>1556</v>
      </c>
      <c r="B1617" s="1233">
        <f>'Acct Summary 7-8'!C79</f>
        <v>6839564</v>
      </c>
      <c r="D1617" s="14" t="str">
        <f t="shared" si="24"/>
        <v>Error?</v>
      </c>
    </row>
    <row r="1618" spans="1:4" x14ac:dyDescent="0.2">
      <c r="A1618" s="83">
        <v>1557</v>
      </c>
      <c r="D1618" s="14" t="str">
        <f t="shared" si="24"/>
        <v>OK</v>
      </c>
    </row>
    <row r="1619" spans="1:4" x14ac:dyDescent="0.2">
      <c r="A1619" s="83">
        <v>1558</v>
      </c>
      <c r="D1619" s="14" t="str">
        <f t="shared" si="24"/>
        <v>OK</v>
      </c>
    </row>
    <row r="1620" spans="1:4" x14ac:dyDescent="0.2">
      <c r="A1620" s="83">
        <v>1559</v>
      </c>
      <c r="D1620" s="14" t="str">
        <f t="shared" si="24"/>
        <v>OK</v>
      </c>
    </row>
    <row r="1621" spans="1:4" x14ac:dyDescent="0.2">
      <c r="A1621" s="83">
        <v>1560</v>
      </c>
      <c r="D1621" s="14" t="str">
        <f t="shared" si="24"/>
        <v>OK</v>
      </c>
    </row>
    <row r="1622" spans="1:4" x14ac:dyDescent="0.2">
      <c r="A1622" s="83">
        <v>1561</v>
      </c>
      <c r="D1622" s="14" t="str">
        <f t="shared" si="24"/>
        <v>OK</v>
      </c>
    </row>
    <row r="1623" spans="1:4" x14ac:dyDescent="0.2">
      <c r="A1623" s="83">
        <v>1562</v>
      </c>
      <c r="D1623" s="14" t="str">
        <f t="shared" si="24"/>
        <v>OK</v>
      </c>
    </row>
    <row r="1624" spans="1:4" x14ac:dyDescent="0.2">
      <c r="A1624" s="83">
        <v>1563</v>
      </c>
      <c r="D1624" s="14" t="str">
        <f t="shared" si="24"/>
        <v>OK</v>
      </c>
    </row>
    <row r="1625" spans="1:4" x14ac:dyDescent="0.2">
      <c r="A1625" s="83">
        <v>1564</v>
      </c>
      <c r="D1625" s="14" t="str">
        <f t="shared" si="24"/>
        <v>OK</v>
      </c>
    </row>
    <row r="1626" spans="1:4" x14ac:dyDescent="0.2">
      <c r="A1626" s="83">
        <v>1565</v>
      </c>
      <c r="D1626" s="14" t="str">
        <f t="shared" si="24"/>
        <v>OK</v>
      </c>
    </row>
    <row r="1627" spans="1:4" x14ac:dyDescent="0.2">
      <c r="A1627" s="83">
        <v>1566</v>
      </c>
      <c r="D1627" s="14" t="str">
        <f t="shared" si="24"/>
        <v>OK</v>
      </c>
    </row>
    <row r="1628" spans="1:4" x14ac:dyDescent="0.2">
      <c r="A1628" s="83">
        <v>1567</v>
      </c>
      <c r="D1628" s="14" t="str">
        <f t="shared" si="24"/>
        <v>OK</v>
      </c>
    </row>
    <row r="1629" spans="1:4" x14ac:dyDescent="0.2">
      <c r="A1629" s="83">
        <v>1568</v>
      </c>
      <c r="D1629" s="14" t="str">
        <f t="shared" si="24"/>
        <v>OK</v>
      </c>
    </row>
    <row r="1630" spans="1:4" x14ac:dyDescent="0.2">
      <c r="A1630" s="55">
        <v>1569</v>
      </c>
      <c r="B1630" s="1233">
        <f>'Acct Summary 7-8'!C81</f>
        <v>7435322</v>
      </c>
      <c r="C1630" s="14" t="s">
        <v>672</v>
      </c>
      <c r="D1630" s="14" t="str">
        <f t="shared" si="24"/>
        <v>Error?</v>
      </c>
    </row>
    <row r="1631" spans="1:4" x14ac:dyDescent="0.2">
      <c r="A1631" s="55">
        <v>1570</v>
      </c>
      <c r="B1631" s="1233">
        <f>'Acct Summary 7-8'!D79</f>
        <v>506239</v>
      </c>
      <c r="D1631" s="14" t="str">
        <f t="shared" si="24"/>
        <v>Error?</v>
      </c>
    </row>
    <row r="1632" spans="1:4" x14ac:dyDescent="0.2">
      <c r="A1632" s="83">
        <v>1571</v>
      </c>
      <c r="D1632" s="14" t="str">
        <f t="shared" si="24"/>
        <v>OK</v>
      </c>
    </row>
    <row r="1633" spans="1:4" x14ac:dyDescent="0.2">
      <c r="A1633" s="83">
        <v>1572</v>
      </c>
      <c r="D1633" s="14" t="str">
        <f t="shared" si="24"/>
        <v>OK</v>
      </c>
    </row>
    <row r="1634" spans="1:4" x14ac:dyDescent="0.2">
      <c r="A1634" s="83">
        <v>1573</v>
      </c>
      <c r="D1634" s="14" t="str">
        <f t="shared" si="24"/>
        <v>OK</v>
      </c>
    </row>
    <row r="1635" spans="1:4" x14ac:dyDescent="0.2">
      <c r="A1635" s="83">
        <v>1574</v>
      </c>
      <c r="D1635" s="14" t="str">
        <f t="shared" si="24"/>
        <v>OK</v>
      </c>
    </row>
    <row r="1636" spans="1:4" x14ac:dyDescent="0.2">
      <c r="A1636" s="83">
        <v>1575</v>
      </c>
      <c r="D1636" s="14" t="str">
        <f t="shared" si="24"/>
        <v>OK</v>
      </c>
    </row>
    <row r="1637" spans="1:4" x14ac:dyDescent="0.2">
      <c r="A1637" s="83">
        <v>1576</v>
      </c>
      <c r="D1637" s="14" t="str">
        <f t="shared" si="24"/>
        <v>OK</v>
      </c>
    </row>
    <row r="1638" spans="1:4" x14ac:dyDescent="0.2">
      <c r="A1638" s="83">
        <v>1577</v>
      </c>
      <c r="D1638" s="14" t="str">
        <f t="shared" si="24"/>
        <v>OK</v>
      </c>
    </row>
    <row r="1639" spans="1:4" x14ac:dyDescent="0.2">
      <c r="A1639" s="83">
        <v>1578</v>
      </c>
      <c r="D1639" s="14" t="str">
        <f t="shared" si="24"/>
        <v>OK</v>
      </c>
    </row>
    <row r="1640" spans="1:4" x14ac:dyDescent="0.2">
      <c r="A1640" s="83">
        <v>1579</v>
      </c>
      <c r="D1640" s="14" t="str">
        <f t="shared" si="24"/>
        <v>OK</v>
      </c>
    </row>
    <row r="1641" spans="1:4" x14ac:dyDescent="0.2">
      <c r="A1641" s="83">
        <v>1580</v>
      </c>
      <c r="D1641" s="14" t="str">
        <f t="shared" si="24"/>
        <v>OK</v>
      </c>
    </row>
    <row r="1642" spans="1:4" x14ac:dyDescent="0.2">
      <c r="A1642" s="83">
        <v>1581</v>
      </c>
      <c r="D1642" s="14" t="str">
        <f t="shared" si="24"/>
        <v>OK</v>
      </c>
    </row>
    <row r="1643" spans="1:4" x14ac:dyDescent="0.2">
      <c r="A1643" s="83">
        <v>1582</v>
      </c>
      <c r="D1643" s="14" t="str">
        <f t="shared" si="24"/>
        <v>OK</v>
      </c>
    </row>
    <row r="1644" spans="1:4" x14ac:dyDescent="0.2">
      <c r="A1644" s="55">
        <v>1583</v>
      </c>
      <c r="B1644" s="1233">
        <f>'Acct Summary 7-8'!D81</f>
        <v>471307</v>
      </c>
      <c r="C1644" s="14" t="s">
        <v>672</v>
      </c>
      <c r="D1644" s="14" t="str">
        <f t="shared" si="24"/>
        <v>Error?</v>
      </c>
    </row>
    <row r="1645" spans="1:4" x14ac:dyDescent="0.2">
      <c r="A1645" s="55">
        <v>1584</v>
      </c>
      <c r="B1645" s="1233">
        <f>'Acct Summary 7-8'!E79</f>
        <v>234735</v>
      </c>
      <c r="D1645" s="14" t="str">
        <f t="shared" si="24"/>
        <v>Error?</v>
      </c>
    </row>
    <row r="1646" spans="1:4" x14ac:dyDescent="0.2">
      <c r="A1646" s="83">
        <v>1585</v>
      </c>
      <c r="D1646" s="14" t="str">
        <f t="shared" si="24"/>
        <v>OK</v>
      </c>
    </row>
    <row r="1647" spans="1:4" x14ac:dyDescent="0.2">
      <c r="A1647" s="83">
        <v>1586</v>
      </c>
      <c r="D1647" s="14" t="str">
        <f t="shared" si="24"/>
        <v>OK</v>
      </c>
    </row>
    <row r="1648" spans="1:4" x14ac:dyDescent="0.2">
      <c r="A1648" s="83">
        <v>1587</v>
      </c>
      <c r="D1648" s="14" t="str">
        <f t="shared" si="24"/>
        <v>OK</v>
      </c>
    </row>
    <row r="1649" spans="1:4" x14ac:dyDescent="0.2">
      <c r="A1649" s="83">
        <v>1588</v>
      </c>
      <c r="D1649" s="14" t="str">
        <f t="shared" si="24"/>
        <v>OK</v>
      </c>
    </row>
    <row r="1650" spans="1:4" x14ac:dyDescent="0.2">
      <c r="A1650" s="83">
        <v>1589</v>
      </c>
      <c r="D1650" s="14" t="str">
        <f t="shared" si="24"/>
        <v>OK</v>
      </c>
    </row>
    <row r="1651" spans="1:4" x14ac:dyDescent="0.2">
      <c r="A1651" s="83">
        <v>1590</v>
      </c>
      <c r="D1651" s="14" t="str">
        <f t="shared" si="24"/>
        <v>OK</v>
      </c>
    </row>
    <row r="1652" spans="1:4" x14ac:dyDescent="0.2">
      <c r="A1652" s="83">
        <v>1591</v>
      </c>
      <c r="D1652" s="14" t="str">
        <f t="shared" si="24"/>
        <v>OK</v>
      </c>
    </row>
    <row r="1653" spans="1:4" x14ac:dyDescent="0.2">
      <c r="A1653" s="83">
        <v>1592</v>
      </c>
      <c r="D1653" s="14" t="str">
        <f t="shared" si="24"/>
        <v>OK</v>
      </c>
    </row>
    <row r="1654" spans="1:4" x14ac:dyDescent="0.2">
      <c r="A1654" s="83">
        <v>1593</v>
      </c>
      <c r="D1654" s="14" t="str">
        <f t="shared" si="24"/>
        <v>OK</v>
      </c>
    </row>
    <row r="1655" spans="1:4" x14ac:dyDescent="0.2">
      <c r="A1655" s="83">
        <v>1594</v>
      </c>
      <c r="D1655" s="14" t="str">
        <f t="shared" si="24"/>
        <v>OK</v>
      </c>
    </row>
    <row r="1656" spans="1:4" x14ac:dyDescent="0.2">
      <c r="A1656" s="83">
        <v>1595</v>
      </c>
      <c r="D1656" s="14" t="str">
        <f t="shared" si="24"/>
        <v>OK</v>
      </c>
    </row>
    <row r="1657" spans="1:4" x14ac:dyDescent="0.2">
      <c r="A1657" s="83">
        <v>1596</v>
      </c>
      <c r="D1657" s="14" t="str">
        <f t="shared" si="24"/>
        <v>OK</v>
      </c>
    </row>
    <row r="1658" spans="1:4" x14ac:dyDescent="0.2">
      <c r="A1658" s="55">
        <v>1597</v>
      </c>
      <c r="B1658" s="1233">
        <f>'Acct Summary 7-8'!E81</f>
        <v>253853</v>
      </c>
      <c r="C1658" s="14" t="s">
        <v>672</v>
      </c>
      <c r="D1658" s="14" t="str">
        <f t="shared" si="24"/>
        <v>Error?</v>
      </c>
    </row>
    <row r="1659" spans="1:4" x14ac:dyDescent="0.2">
      <c r="A1659" s="55">
        <v>1598</v>
      </c>
      <c r="B1659" s="1233">
        <f>'Acct Summary 7-8'!F79</f>
        <v>381527</v>
      </c>
      <c r="D1659" s="14" t="str">
        <f t="shared" si="24"/>
        <v>Error?</v>
      </c>
    </row>
    <row r="1660" spans="1:4" x14ac:dyDescent="0.2">
      <c r="A1660" s="83">
        <v>1599</v>
      </c>
      <c r="D1660" s="14" t="str">
        <f t="shared" si="24"/>
        <v>OK</v>
      </c>
    </row>
    <row r="1661" spans="1:4" x14ac:dyDescent="0.2">
      <c r="A1661" s="83">
        <v>1600</v>
      </c>
      <c r="D1661" s="14" t="str">
        <f t="shared" si="24"/>
        <v>OK</v>
      </c>
    </row>
    <row r="1662" spans="1:4" x14ac:dyDescent="0.2">
      <c r="A1662" s="83">
        <v>1601</v>
      </c>
      <c r="D1662" s="14" t="str">
        <f t="shared" si="24"/>
        <v>OK</v>
      </c>
    </row>
    <row r="1663" spans="1:4" x14ac:dyDescent="0.2">
      <c r="A1663" s="83">
        <v>1602</v>
      </c>
      <c r="D1663" s="14" t="str">
        <f t="shared" ref="D1663:D1726" si="25">IF(ISBLANK(B1663),"OK",IF(A1663-B1663=0,"OK","Error?"))</f>
        <v>OK</v>
      </c>
    </row>
    <row r="1664" spans="1:4" x14ac:dyDescent="0.2">
      <c r="A1664" s="83">
        <v>1603</v>
      </c>
      <c r="D1664" s="14" t="str">
        <f t="shared" si="25"/>
        <v>OK</v>
      </c>
    </row>
    <row r="1665" spans="1:4" x14ac:dyDescent="0.2">
      <c r="A1665" s="83">
        <v>1604</v>
      </c>
      <c r="D1665" s="14" t="str">
        <f t="shared" si="25"/>
        <v>OK</v>
      </c>
    </row>
    <row r="1666" spans="1:4" x14ac:dyDescent="0.2">
      <c r="A1666" s="83">
        <v>1605</v>
      </c>
      <c r="D1666" s="14" t="str">
        <f t="shared" si="25"/>
        <v>OK</v>
      </c>
    </row>
    <row r="1667" spans="1:4" x14ac:dyDescent="0.2">
      <c r="A1667" s="83">
        <v>1606</v>
      </c>
      <c r="D1667" s="14" t="str">
        <f t="shared" si="25"/>
        <v>OK</v>
      </c>
    </row>
    <row r="1668" spans="1:4" x14ac:dyDescent="0.2">
      <c r="A1668" s="83">
        <v>1607</v>
      </c>
      <c r="D1668" s="14" t="str">
        <f t="shared" si="25"/>
        <v>OK</v>
      </c>
    </row>
    <row r="1669" spans="1:4" x14ac:dyDescent="0.2">
      <c r="A1669" s="83">
        <v>1608</v>
      </c>
      <c r="D1669" s="14" t="str">
        <f t="shared" si="25"/>
        <v>OK</v>
      </c>
    </row>
    <row r="1670" spans="1:4" x14ac:dyDescent="0.2">
      <c r="A1670" s="83">
        <v>1609</v>
      </c>
      <c r="D1670" s="14" t="str">
        <f t="shared" si="25"/>
        <v>OK</v>
      </c>
    </row>
    <row r="1671" spans="1:4" x14ac:dyDescent="0.2">
      <c r="A1671" s="83">
        <v>1610</v>
      </c>
      <c r="D1671" s="14" t="str">
        <f t="shared" si="25"/>
        <v>OK</v>
      </c>
    </row>
    <row r="1672" spans="1:4" x14ac:dyDescent="0.2">
      <c r="A1672" s="55">
        <v>1611</v>
      </c>
      <c r="B1672" s="1233">
        <f>'Acct Summary 7-8'!F81</f>
        <v>448440</v>
      </c>
      <c r="C1672" s="14" t="s">
        <v>672</v>
      </c>
      <c r="D1672" s="14" t="str">
        <f t="shared" si="25"/>
        <v>Error?</v>
      </c>
    </row>
    <row r="1673" spans="1:4" x14ac:dyDescent="0.2">
      <c r="A1673" s="55">
        <v>1612</v>
      </c>
      <c r="B1673" s="1233">
        <f>'Acct Summary 7-8'!G79</f>
        <v>248576</v>
      </c>
      <c r="D1673" s="14" t="str">
        <f t="shared" si="25"/>
        <v>Error?</v>
      </c>
    </row>
    <row r="1674" spans="1:4" x14ac:dyDescent="0.2">
      <c r="A1674" s="83">
        <v>1613</v>
      </c>
      <c r="D1674" s="14" t="str">
        <f t="shared" si="25"/>
        <v>OK</v>
      </c>
    </row>
    <row r="1675" spans="1:4" x14ac:dyDescent="0.2">
      <c r="A1675" s="83">
        <v>1614</v>
      </c>
      <c r="D1675" s="14" t="str">
        <f t="shared" si="25"/>
        <v>OK</v>
      </c>
    </row>
    <row r="1676" spans="1:4" x14ac:dyDescent="0.2">
      <c r="A1676" s="83">
        <v>1615</v>
      </c>
      <c r="D1676" s="14" t="str">
        <f t="shared" si="25"/>
        <v>OK</v>
      </c>
    </row>
    <row r="1677" spans="1:4" x14ac:dyDescent="0.2">
      <c r="A1677" s="83">
        <v>1616</v>
      </c>
      <c r="D1677" s="14" t="str">
        <f t="shared" si="25"/>
        <v>OK</v>
      </c>
    </row>
    <row r="1678" spans="1:4" x14ac:dyDescent="0.2">
      <c r="A1678" s="83">
        <v>1617</v>
      </c>
      <c r="D1678" s="14" t="str">
        <f t="shared" si="25"/>
        <v>OK</v>
      </c>
    </row>
    <row r="1679" spans="1:4" x14ac:dyDescent="0.2">
      <c r="A1679" s="83">
        <v>1618</v>
      </c>
      <c r="D1679" s="14" t="str">
        <f t="shared" si="25"/>
        <v>OK</v>
      </c>
    </row>
    <row r="1680" spans="1:4" x14ac:dyDescent="0.2">
      <c r="A1680" s="83">
        <v>1619</v>
      </c>
      <c r="D1680" s="14" t="str">
        <f t="shared" si="25"/>
        <v>OK</v>
      </c>
    </row>
    <row r="1681" spans="1:4" x14ac:dyDescent="0.2">
      <c r="A1681" s="83">
        <v>1620</v>
      </c>
      <c r="D1681" s="14" t="str">
        <f t="shared" si="25"/>
        <v>OK</v>
      </c>
    </row>
    <row r="1682" spans="1:4" x14ac:dyDescent="0.2">
      <c r="A1682" s="83">
        <v>1621</v>
      </c>
      <c r="D1682" s="14" t="str">
        <f t="shared" si="25"/>
        <v>OK</v>
      </c>
    </row>
    <row r="1683" spans="1:4" x14ac:dyDescent="0.2">
      <c r="A1683" s="83">
        <v>1622</v>
      </c>
      <c r="D1683" s="14" t="str">
        <f t="shared" si="25"/>
        <v>OK</v>
      </c>
    </row>
    <row r="1684" spans="1:4" x14ac:dyDescent="0.2">
      <c r="A1684" s="83">
        <v>1623</v>
      </c>
      <c r="D1684" s="14" t="str">
        <f t="shared" si="25"/>
        <v>OK</v>
      </c>
    </row>
    <row r="1685" spans="1:4" x14ac:dyDescent="0.2">
      <c r="A1685" s="83">
        <v>1624</v>
      </c>
      <c r="D1685" s="14" t="str">
        <f t="shared" si="25"/>
        <v>OK</v>
      </c>
    </row>
    <row r="1686" spans="1:4" x14ac:dyDescent="0.2">
      <c r="A1686" s="55">
        <v>1625</v>
      </c>
      <c r="B1686" s="1233">
        <f>'Acct Summary 7-8'!G81</f>
        <v>353445</v>
      </c>
      <c r="C1686" s="14" t="s">
        <v>672</v>
      </c>
      <c r="D1686" s="14" t="str">
        <f t="shared" si="25"/>
        <v>Error?</v>
      </c>
    </row>
    <row r="1687" spans="1:4" x14ac:dyDescent="0.2">
      <c r="A1687" s="55">
        <v>1626</v>
      </c>
      <c r="B1687" s="1233">
        <f>'Acct Summary 7-8'!H79</f>
        <v>0</v>
      </c>
      <c r="D1687" s="14" t="str">
        <f t="shared" si="25"/>
        <v>Error?</v>
      </c>
    </row>
    <row r="1688" spans="1:4" x14ac:dyDescent="0.2">
      <c r="A1688" s="83">
        <v>1627</v>
      </c>
      <c r="D1688" s="14" t="str">
        <f t="shared" si="25"/>
        <v>OK</v>
      </c>
    </row>
    <row r="1689" spans="1:4" x14ac:dyDescent="0.2">
      <c r="A1689" s="83">
        <v>1628</v>
      </c>
      <c r="D1689" s="14" t="str">
        <f t="shared" si="25"/>
        <v>OK</v>
      </c>
    </row>
    <row r="1690" spans="1:4" x14ac:dyDescent="0.2">
      <c r="A1690" s="83">
        <v>1629</v>
      </c>
      <c r="D1690" s="14" t="str">
        <f t="shared" si="25"/>
        <v>OK</v>
      </c>
    </row>
    <row r="1691" spans="1:4" x14ac:dyDescent="0.2">
      <c r="A1691" s="83">
        <v>1630</v>
      </c>
      <c r="D1691" s="14" t="str">
        <f t="shared" si="25"/>
        <v>OK</v>
      </c>
    </row>
    <row r="1692" spans="1:4" x14ac:dyDescent="0.2">
      <c r="A1692" s="83">
        <v>1631</v>
      </c>
      <c r="D1692" s="14" t="str">
        <f t="shared" si="25"/>
        <v>OK</v>
      </c>
    </row>
    <row r="1693" spans="1:4" x14ac:dyDescent="0.2">
      <c r="A1693" s="83">
        <v>1632</v>
      </c>
      <c r="D1693" s="14" t="str">
        <f t="shared" si="25"/>
        <v>OK</v>
      </c>
    </row>
    <row r="1694" spans="1:4" x14ac:dyDescent="0.2">
      <c r="A1694" s="83">
        <v>1633</v>
      </c>
      <c r="D1694" s="14" t="str">
        <f t="shared" si="25"/>
        <v>OK</v>
      </c>
    </row>
    <row r="1695" spans="1:4" x14ac:dyDescent="0.2">
      <c r="A1695" s="83">
        <v>1634</v>
      </c>
      <c r="D1695" s="14" t="str">
        <f t="shared" si="25"/>
        <v>OK</v>
      </c>
    </row>
    <row r="1696" spans="1:4" x14ac:dyDescent="0.2">
      <c r="A1696" s="83">
        <v>1635</v>
      </c>
      <c r="D1696" s="14" t="str">
        <f t="shared" si="25"/>
        <v>OK</v>
      </c>
    </row>
    <row r="1697" spans="1:4" x14ac:dyDescent="0.2">
      <c r="A1697" s="83">
        <v>1636</v>
      </c>
      <c r="D1697" s="14" t="str">
        <f t="shared" si="25"/>
        <v>OK</v>
      </c>
    </row>
    <row r="1698" spans="1:4" x14ac:dyDescent="0.2">
      <c r="A1698" s="83">
        <v>1637</v>
      </c>
      <c r="D1698" s="14" t="str">
        <f t="shared" si="25"/>
        <v>OK</v>
      </c>
    </row>
    <row r="1699" spans="1:4" x14ac:dyDescent="0.2">
      <c r="A1699" s="83">
        <v>1638</v>
      </c>
      <c r="D1699" s="14" t="str">
        <f t="shared" si="25"/>
        <v>OK</v>
      </c>
    </row>
    <row r="1700" spans="1:4" x14ac:dyDescent="0.2">
      <c r="A1700" s="55">
        <v>1639</v>
      </c>
      <c r="B1700" s="1233">
        <f>'Acct Summary 7-8'!H81</f>
        <v>0</v>
      </c>
      <c r="C1700" s="14" t="s">
        <v>672</v>
      </c>
      <c r="D1700" s="14" t="str">
        <f t="shared" si="25"/>
        <v>Error?</v>
      </c>
    </row>
    <row r="1701" spans="1:4" x14ac:dyDescent="0.2">
      <c r="A1701" s="83">
        <v>1640</v>
      </c>
      <c r="D1701" s="14" t="str">
        <f t="shared" si="25"/>
        <v>OK</v>
      </c>
    </row>
    <row r="1702" spans="1:4" x14ac:dyDescent="0.2">
      <c r="A1702" s="83">
        <v>1641</v>
      </c>
      <c r="D1702" s="14" t="str">
        <f t="shared" si="25"/>
        <v>OK</v>
      </c>
    </row>
    <row r="1703" spans="1:4" x14ac:dyDescent="0.2">
      <c r="A1703" s="83">
        <v>1642</v>
      </c>
      <c r="D1703" s="14" t="str">
        <f t="shared" si="25"/>
        <v>OK</v>
      </c>
    </row>
    <row r="1704" spans="1:4" x14ac:dyDescent="0.2">
      <c r="A1704" s="83">
        <v>1643</v>
      </c>
      <c r="D1704" s="14" t="str">
        <f t="shared" si="25"/>
        <v>OK</v>
      </c>
    </row>
    <row r="1705" spans="1:4" x14ac:dyDescent="0.2">
      <c r="A1705" s="83">
        <v>1644</v>
      </c>
      <c r="D1705" s="14" t="str">
        <f t="shared" si="25"/>
        <v>OK</v>
      </c>
    </row>
    <row r="1706" spans="1:4" x14ac:dyDescent="0.2">
      <c r="A1706" s="83">
        <v>1645</v>
      </c>
      <c r="D1706" s="14" t="str">
        <f t="shared" si="25"/>
        <v>OK</v>
      </c>
    </row>
    <row r="1707" spans="1:4" x14ac:dyDescent="0.2">
      <c r="A1707" s="83">
        <v>1646</v>
      </c>
      <c r="D1707" s="14" t="str">
        <f t="shared" si="25"/>
        <v>OK</v>
      </c>
    </row>
    <row r="1708" spans="1:4" x14ac:dyDescent="0.2">
      <c r="A1708" s="83">
        <v>1647</v>
      </c>
      <c r="D1708" s="14" t="str">
        <f t="shared" si="25"/>
        <v>OK</v>
      </c>
    </row>
    <row r="1709" spans="1:4" x14ac:dyDescent="0.2">
      <c r="A1709" s="83">
        <v>1648</v>
      </c>
      <c r="D1709" s="14" t="str">
        <f t="shared" si="25"/>
        <v>OK</v>
      </c>
    </row>
    <row r="1710" spans="1:4" x14ac:dyDescent="0.2">
      <c r="A1710" s="83">
        <v>1649</v>
      </c>
      <c r="D1710" s="14" t="str">
        <f t="shared" si="25"/>
        <v>OK</v>
      </c>
    </row>
    <row r="1711" spans="1:4" x14ac:dyDescent="0.2">
      <c r="A1711" s="83">
        <v>1650</v>
      </c>
      <c r="D1711" s="14" t="str">
        <f t="shared" si="25"/>
        <v>OK</v>
      </c>
    </row>
    <row r="1712" spans="1:4" x14ac:dyDescent="0.2">
      <c r="A1712" s="83">
        <v>1651</v>
      </c>
      <c r="D1712" s="14" t="str">
        <f t="shared" si="25"/>
        <v>OK</v>
      </c>
    </row>
    <row r="1713" spans="1:4" x14ac:dyDescent="0.2">
      <c r="A1713" s="83">
        <v>1652</v>
      </c>
      <c r="D1713" s="14" t="str">
        <f t="shared" si="25"/>
        <v>OK</v>
      </c>
    </row>
    <row r="1714" spans="1:4" x14ac:dyDescent="0.2">
      <c r="A1714" s="83">
        <v>1653</v>
      </c>
      <c r="D1714" s="14" t="str">
        <f t="shared" si="25"/>
        <v>OK</v>
      </c>
    </row>
    <row r="1715" spans="1:4" x14ac:dyDescent="0.2">
      <c r="A1715" s="83">
        <v>1654</v>
      </c>
      <c r="D1715" s="14" t="str">
        <f t="shared" si="25"/>
        <v>OK</v>
      </c>
    </row>
    <row r="1716" spans="1:4" x14ac:dyDescent="0.2">
      <c r="A1716" s="83">
        <v>1655</v>
      </c>
      <c r="D1716" s="14" t="str">
        <f t="shared" si="25"/>
        <v>OK</v>
      </c>
    </row>
    <row r="1717" spans="1:4" x14ac:dyDescent="0.2">
      <c r="A1717" s="83">
        <v>1656</v>
      </c>
      <c r="D1717" s="14" t="str">
        <f t="shared" si="25"/>
        <v>OK</v>
      </c>
    </row>
    <row r="1718" spans="1:4" x14ac:dyDescent="0.2">
      <c r="A1718" s="83">
        <v>1657</v>
      </c>
      <c r="D1718" s="14" t="str">
        <f t="shared" si="25"/>
        <v>OK</v>
      </c>
    </row>
    <row r="1719" spans="1:4" x14ac:dyDescent="0.2">
      <c r="A1719" s="83">
        <v>1658</v>
      </c>
      <c r="D1719" s="14" t="str">
        <f t="shared" si="25"/>
        <v>OK</v>
      </c>
    </row>
    <row r="1720" spans="1:4" x14ac:dyDescent="0.2">
      <c r="A1720" s="83">
        <v>1659</v>
      </c>
      <c r="D1720" s="14" t="str">
        <f t="shared" si="25"/>
        <v>OK</v>
      </c>
    </row>
    <row r="1721" spans="1:4" x14ac:dyDescent="0.2">
      <c r="A1721" s="83">
        <v>1660</v>
      </c>
      <c r="D1721" s="14" t="str">
        <f t="shared" si="25"/>
        <v>OK</v>
      </c>
    </row>
    <row r="1722" spans="1:4" x14ac:dyDescent="0.2">
      <c r="A1722" s="83">
        <v>1661</v>
      </c>
      <c r="D1722" s="14" t="str">
        <f t="shared" si="25"/>
        <v>OK</v>
      </c>
    </row>
    <row r="1723" spans="1:4" x14ac:dyDescent="0.2">
      <c r="A1723" s="83">
        <v>1662</v>
      </c>
      <c r="D1723" s="14" t="str">
        <f t="shared" si="25"/>
        <v>OK</v>
      </c>
    </row>
    <row r="1724" spans="1:4" x14ac:dyDescent="0.2">
      <c r="A1724" s="83">
        <v>1663</v>
      </c>
      <c r="D1724" s="14" t="str">
        <f t="shared" si="25"/>
        <v>OK</v>
      </c>
    </row>
    <row r="1725" spans="1:4" x14ac:dyDescent="0.2">
      <c r="A1725" s="83">
        <v>1664</v>
      </c>
      <c r="D1725" s="14" t="str">
        <f t="shared" si="25"/>
        <v>OK</v>
      </c>
    </row>
    <row r="1726" spans="1:4" x14ac:dyDescent="0.2">
      <c r="A1726" s="83">
        <v>1665</v>
      </c>
      <c r="D1726" s="14" t="str">
        <f t="shared" si="25"/>
        <v>OK</v>
      </c>
    </row>
    <row r="1727" spans="1:4" x14ac:dyDescent="0.2">
      <c r="A1727" s="83">
        <v>1666</v>
      </c>
      <c r="D1727" s="14" t="str">
        <f t="shared" ref="D1727:D1790" si="26">IF(ISBLANK(B1727),"OK",IF(A1727-B1727=0,"OK","Error?"))</f>
        <v>OK</v>
      </c>
    </row>
    <row r="1728" spans="1:4" x14ac:dyDescent="0.2">
      <c r="A1728" s="83">
        <v>1667</v>
      </c>
      <c r="C1728" s="14" t="s">
        <v>672</v>
      </c>
      <c r="D1728" s="14" t="str">
        <f t="shared" si="26"/>
        <v>OK</v>
      </c>
    </row>
    <row r="1729" spans="1:4" x14ac:dyDescent="0.2">
      <c r="A1729" s="83">
        <v>1668</v>
      </c>
      <c r="D1729" s="14" t="str">
        <f t="shared" si="26"/>
        <v>OK</v>
      </c>
    </row>
    <row r="1730" spans="1:4" x14ac:dyDescent="0.2">
      <c r="A1730" s="83">
        <v>1669</v>
      </c>
      <c r="D1730" s="14" t="str">
        <f t="shared" si="26"/>
        <v>OK</v>
      </c>
    </row>
    <row r="1731" spans="1:4" x14ac:dyDescent="0.2">
      <c r="A1731" s="83">
        <v>1670</v>
      </c>
      <c r="D1731" s="14" t="str">
        <f t="shared" si="26"/>
        <v>OK</v>
      </c>
    </row>
    <row r="1732" spans="1:4" x14ac:dyDescent="0.2">
      <c r="A1732" s="83">
        <v>1671</v>
      </c>
      <c r="D1732" s="14" t="str">
        <f t="shared" si="26"/>
        <v>OK</v>
      </c>
    </row>
    <row r="1733" spans="1:4" x14ac:dyDescent="0.2">
      <c r="A1733" s="83">
        <v>1672</v>
      </c>
      <c r="D1733" s="14" t="str">
        <f t="shared" si="26"/>
        <v>OK</v>
      </c>
    </row>
    <row r="1734" spans="1:4" x14ac:dyDescent="0.2">
      <c r="A1734" s="83">
        <v>1673</v>
      </c>
      <c r="D1734" s="14" t="str">
        <f t="shared" si="26"/>
        <v>OK</v>
      </c>
    </row>
    <row r="1735" spans="1:4" x14ac:dyDescent="0.2">
      <c r="A1735" s="83">
        <v>1674</v>
      </c>
      <c r="D1735" s="14" t="str">
        <f t="shared" si="26"/>
        <v>OK</v>
      </c>
    </row>
    <row r="1736" spans="1:4" x14ac:dyDescent="0.2">
      <c r="A1736" s="83">
        <v>1675</v>
      </c>
      <c r="D1736" s="14" t="str">
        <f t="shared" si="26"/>
        <v>OK</v>
      </c>
    </row>
    <row r="1737" spans="1:4" x14ac:dyDescent="0.2">
      <c r="A1737" s="83">
        <v>1676</v>
      </c>
      <c r="D1737" s="14" t="str">
        <f t="shared" si="26"/>
        <v>OK</v>
      </c>
    </row>
    <row r="1738" spans="1:4" x14ac:dyDescent="0.2">
      <c r="A1738" s="83">
        <v>1677</v>
      </c>
      <c r="D1738" s="14" t="str">
        <f t="shared" si="26"/>
        <v>OK</v>
      </c>
    </row>
    <row r="1739" spans="1:4" x14ac:dyDescent="0.2">
      <c r="A1739" s="83">
        <v>1678</v>
      </c>
      <c r="D1739" s="14" t="str">
        <f t="shared" si="26"/>
        <v>OK</v>
      </c>
    </row>
    <row r="1740" spans="1:4" x14ac:dyDescent="0.2">
      <c r="A1740" s="83">
        <v>1679</v>
      </c>
      <c r="D1740" s="14" t="str">
        <f t="shared" si="26"/>
        <v>OK</v>
      </c>
    </row>
    <row r="1741" spans="1:4" x14ac:dyDescent="0.2">
      <c r="A1741" s="83">
        <v>1680</v>
      </c>
      <c r="D1741" s="14" t="str">
        <f t="shared" si="26"/>
        <v>OK</v>
      </c>
    </row>
    <row r="1742" spans="1:4" x14ac:dyDescent="0.2">
      <c r="A1742" s="83">
        <v>1681</v>
      </c>
      <c r="D1742" s="14" t="str">
        <f t="shared" si="26"/>
        <v>OK</v>
      </c>
    </row>
    <row r="1743" spans="1:4" x14ac:dyDescent="0.2">
      <c r="A1743" s="83">
        <v>1682</v>
      </c>
      <c r="D1743" s="14" t="str">
        <f t="shared" si="26"/>
        <v>OK</v>
      </c>
    </row>
    <row r="1744" spans="1:4" x14ac:dyDescent="0.2">
      <c r="A1744" s="55">
        <v>1683</v>
      </c>
      <c r="B1744" s="1233">
        <f>'Tax Sched 24'!B4</f>
        <v>9049299</v>
      </c>
      <c r="C1744" s="14" t="s">
        <v>672</v>
      </c>
      <c r="D1744" s="14" t="str">
        <f t="shared" si="26"/>
        <v>Error?</v>
      </c>
    </row>
    <row r="1745" spans="1:5" x14ac:dyDescent="0.2">
      <c r="A1745" s="55">
        <v>1684</v>
      </c>
      <c r="B1745" s="1233">
        <f>'Tax Sched 24'!B5</f>
        <v>1269643</v>
      </c>
      <c r="C1745" s="14" t="s">
        <v>672</v>
      </c>
      <c r="D1745" s="14" t="str">
        <f t="shared" si="26"/>
        <v>Error?</v>
      </c>
    </row>
    <row r="1746" spans="1:5" x14ac:dyDescent="0.2">
      <c r="A1746" s="55">
        <v>1685</v>
      </c>
      <c r="B1746" s="1233">
        <f>'Tax Sched 24'!B6</f>
        <v>644395</v>
      </c>
      <c r="C1746" s="14" t="s">
        <v>672</v>
      </c>
      <c r="D1746" s="14" t="str">
        <f t="shared" si="26"/>
        <v>Error?</v>
      </c>
    </row>
    <row r="1747" spans="1:5" x14ac:dyDescent="0.2">
      <c r="A1747" s="55">
        <v>1686</v>
      </c>
      <c r="B1747" s="1233">
        <f>'Tax Sched 24'!B7</f>
        <v>121887</v>
      </c>
      <c r="C1747" s="14" t="s">
        <v>672</v>
      </c>
      <c r="D1747" s="14" t="str">
        <f t="shared" si="26"/>
        <v>Error?</v>
      </c>
    </row>
    <row r="1748" spans="1:5" x14ac:dyDescent="0.2">
      <c r="A1748" s="55">
        <v>1687</v>
      </c>
      <c r="B1748" s="1233">
        <f>'Tax Sched 24'!B8</f>
        <v>188281</v>
      </c>
      <c r="C1748" s="14" t="s">
        <v>672</v>
      </c>
      <c r="D1748" s="14" t="str">
        <f t="shared" si="26"/>
        <v>Error?</v>
      </c>
    </row>
    <row r="1749" spans="1:5" x14ac:dyDescent="0.2">
      <c r="A1749" s="55">
        <v>1688</v>
      </c>
      <c r="B1749" s="1233">
        <f>'Tax Sched 24'!B10</f>
        <v>1451</v>
      </c>
      <c r="C1749" s="14" t="s">
        <v>672</v>
      </c>
      <c r="D1749" s="14" t="str">
        <f t="shared" si="26"/>
        <v>Error?</v>
      </c>
    </row>
    <row r="1750" spans="1:5" x14ac:dyDescent="0.2">
      <c r="A1750" s="83">
        <v>1689</v>
      </c>
      <c r="D1750" s="14" t="str">
        <f t="shared" si="26"/>
        <v>OK</v>
      </c>
      <c r="E1750" s="14" t="s">
        <v>204</v>
      </c>
    </row>
    <row r="1751" spans="1:5" x14ac:dyDescent="0.2">
      <c r="A1751" s="55">
        <v>1690</v>
      </c>
      <c r="B1751" s="1233">
        <f>'Tax Sched 24'!B9</f>
        <v>0</v>
      </c>
      <c r="C1751" s="14" t="s">
        <v>672</v>
      </c>
      <c r="D1751" s="14" t="str">
        <f t="shared" si="26"/>
        <v>Error?</v>
      </c>
    </row>
    <row r="1752" spans="1:5" x14ac:dyDescent="0.2">
      <c r="A1752" s="55">
        <v>1691</v>
      </c>
      <c r="B1752" s="1233">
        <f>'Tax Sched 24'!B11</f>
        <v>189876</v>
      </c>
      <c r="C1752" s="14" t="s">
        <v>672</v>
      </c>
      <c r="D1752" s="14" t="str">
        <f t="shared" si="26"/>
        <v>Error?</v>
      </c>
    </row>
    <row r="1753" spans="1:5" x14ac:dyDescent="0.2">
      <c r="A1753" s="55">
        <v>1692</v>
      </c>
      <c r="B1753" s="1233">
        <f>'Tax Sched 24'!B12</f>
        <v>0</v>
      </c>
      <c r="C1753" s="14" t="s">
        <v>672</v>
      </c>
      <c r="D1753" s="14" t="str">
        <f t="shared" si="26"/>
        <v>Error?</v>
      </c>
    </row>
    <row r="1754" spans="1:5" x14ac:dyDescent="0.2">
      <c r="A1754" s="55">
        <v>1693</v>
      </c>
      <c r="B1754" s="1233">
        <f>'Tax Sched 24'!B14</f>
        <v>181578</v>
      </c>
      <c r="C1754" s="14" t="s">
        <v>672</v>
      </c>
      <c r="D1754" s="14" t="str">
        <f t="shared" si="26"/>
        <v>Error?</v>
      </c>
    </row>
    <row r="1755" spans="1:5" x14ac:dyDescent="0.2">
      <c r="A1755" s="83">
        <v>1694</v>
      </c>
      <c r="D1755" s="14" t="str">
        <f t="shared" si="26"/>
        <v>OK</v>
      </c>
    </row>
    <row r="1756" spans="1:5" x14ac:dyDescent="0.2">
      <c r="A1756" s="55">
        <v>1695</v>
      </c>
      <c r="B1756" s="1233">
        <f>'Tax Sched 24'!B15</f>
        <v>0</v>
      </c>
      <c r="C1756" s="14" t="s">
        <v>672</v>
      </c>
      <c r="D1756" s="14" t="str">
        <f t="shared" si="26"/>
        <v>Error?</v>
      </c>
    </row>
    <row r="1757" spans="1:5" x14ac:dyDescent="0.2">
      <c r="A1757" s="83">
        <v>1696</v>
      </c>
      <c r="C1757" s="14" t="s">
        <v>672</v>
      </c>
      <c r="D1757" s="14" t="str">
        <f t="shared" si="26"/>
        <v>OK</v>
      </c>
    </row>
    <row r="1758" spans="1:5" x14ac:dyDescent="0.2">
      <c r="A1758" s="83">
        <v>1697</v>
      </c>
      <c r="C1758" s="14" t="s">
        <v>672</v>
      </c>
      <c r="D1758" s="14" t="str">
        <f t="shared" si="26"/>
        <v>OK</v>
      </c>
    </row>
    <row r="1759" spans="1:5" x14ac:dyDescent="0.2">
      <c r="A1759" s="55">
        <v>1698</v>
      </c>
      <c r="B1759" s="1233">
        <f>'Tax Sched 24'!B19</f>
        <v>11857559</v>
      </c>
      <c r="C1759" s="14" t="s">
        <v>672</v>
      </c>
      <c r="D1759" s="14" t="str">
        <f t="shared" si="26"/>
        <v>Error?</v>
      </c>
    </row>
    <row r="1760" spans="1:5" x14ac:dyDescent="0.2">
      <c r="A1760" s="55">
        <v>1699</v>
      </c>
      <c r="B1760" s="1233">
        <f>'Tax Sched 24'!D4</f>
        <v>4278261</v>
      </c>
      <c r="C1760" s="14" t="s">
        <v>672</v>
      </c>
      <c r="D1760" s="14" t="str">
        <f t="shared" si="26"/>
        <v>Error?</v>
      </c>
    </row>
    <row r="1761" spans="1:5" x14ac:dyDescent="0.2">
      <c r="A1761" s="55">
        <v>1700</v>
      </c>
      <c r="B1761" s="1233">
        <f>'Tax Sched 24'!D5</f>
        <v>558254</v>
      </c>
      <c r="C1761" s="14" t="s">
        <v>672</v>
      </c>
      <c r="D1761" s="14" t="str">
        <f t="shared" si="26"/>
        <v>Error?</v>
      </c>
    </row>
    <row r="1762" spans="1:5" s="80" customFormat="1" x14ac:dyDescent="0.2">
      <c r="A1762" s="55">
        <v>1701</v>
      </c>
      <c r="B1762" s="1233">
        <f>'Tax Sched 24'!D6</f>
        <v>331060</v>
      </c>
      <c r="C1762" s="14" t="s">
        <v>672</v>
      </c>
      <c r="D1762" s="14" t="str">
        <f t="shared" si="26"/>
        <v>Error?</v>
      </c>
      <c r="E1762" s="81"/>
    </row>
    <row r="1763" spans="1:5" x14ac:dyDescent="0.2">
      <c r="A1763" s="55">
        <v>1702</v>
      </c>
      <c r="B1763" s="1233">
        <f>'Tax Sched 24'!D7</f>
        <v>65200</v>
      </c>
      <c r="C1763" s="14" t="s">
        <v>672</v>
      </c>
      <c r="D1763" s="14" t="str">
        <f t="shared" si="26"/>
        <v>Error?</v>
      </c>
    </row>
    <row r="1764" spans="1:5" x14ac:dyDescent="0.2">
      <c r="A1764" s="55">
        <v>1703</v>
      </c>
      <c r="B1764" s="1233">
        <f>'Tax Sched 24'!D8</f>
        <v>106677</v>
      </c>
      <c r="C1764" s="14" t="s">
        <v>672</v>
      </c>
      <c r="D1764" s="14" t="str">
        <f t="shared" si="26"/>
        <v>Error?</v>
      </c>
    </row>
    <row r="1765" spans="1:5" x14ac:dyDescent="0.2">
      <c r="A1765" s="55">
        <v>1704</v>
      </c>
      <c r="B1765" s="1233">
        <f>'Tax Sched 24'!D10</f>
        <v>1451</v>
      </c>
      <c r="C1765" s="14" t="s">
        <v>672</v>
      </c>
      <c r="D1765" s="14" t="str">
        <f t="shared" si="26"/>
        <v>Error?</v>
      </c>
    </row>
    <row r="1766" spans="1:5" x14ac:dyDescent="0.2">
      <c r="A1766" s="83">
        <v>1705</v>
      </c>
      <c r="C1766" s="14" t="s">
        <v>672</v>
      </c>
      <c r="D1766" s="14" t="str">
        <f t="shared" si="26"/>
        <v>OK</v>
      </c>
    </row>
    <row r="1767" spans="1:5" x14ac:dyDescent="0.2">
      <c r="A1767" s="55">
        <v>1706</v>
      </c>
      <c r="B1767" s="1233">
        <f>'Tax Sched 24'!D9</f>
        <v>0</v>
      </c>
      <c r="C1767" s="14" t="s">
        <v>672</v>
      </c>
      <c r="D1767" s="14" t="str">
        <f t="shared" si="26"/>
        <v>Error?</v>
      </c>
    </row>
    <row r="1768" spans="1:5" x14ac:dyDescent="0.2">
      <c r="A1768" s="55">
        <v>1707</v>
      </c>
      <c r="B1768" s="1233">
        <f>'Tax Sched 24'!D11</f>
        <v>100174</v>
      </c>
      <c r="C1768" s="14" t="s">
        <v>672</v>
      </c>
      <c r="D1768" s="14" t="str">
        <f t="shared" si="26"/>
        <v>Error?</v>
      </c>
    </row>
    <row r="1769" spans="1:5" x14ac:dyDescent="0.2">
      <c r="A1769" s="55">
        <v>1708</v>
      </c>
      <c r="B1769" s="1233">
        <f>'Tax Sched 24'!D12</f>
        <v>0</v>
      </c>
      <c r="C1769" s="14" t="s">
        <v>672</v>
      </c>
      <c r="D1769" s="14" t="str">
        <f t="shared" si="26"/>
        <v>Error?</v>
      </c>
    </row>
    <row r="1770" spans="1:5" x14ac:dyDescent="0.2">
      <c r="A1770" s="55">
        <v>1709</v>
      </c>
      <c r="B1770" s="1233">
        <f>'Tax Sched 24'!D14</f>
        <v>84401</v>
      </c>
      <c r="C1770" s="14" t="s">
        <v>672</v>
      </c>
      <c r="D1770" s="14" t="str">
        <f t="shared" si="26"/>
        <v>Error?</v>
      </c>
    </row>
    <row r="1771" spans="1:5" x14ac:dyDescent="0.2">
      <c r="A1771" s="83">
        <v>1710</v>
      </c>
      <c r="D1771" s="14" t="str">
        <f t="shared" si="26"/>
        <v>OK</v>
      </c>
    </row>
    <row r="1772" spans="1:5" x14ac:dyDescent="0.2">
      <c r="A1772" s="55">
        <v>1711</v>
      </c>
      <c r="B1772" s="1233">
        <f>'Tax Sched 24'!D15</f>
        <v>0</v>
      </c>
      <c r="C1772" s="14" t="s">
        <v>672</v>
      </c>
      <c r="D1772" s="14" t="str">
        <f t="shared" si="26"/>
        <v>Error?</v>
      </c>
    </row>
    <row r="1773" spans="1:5" x14ac:dyDescent="0.2">
      <c r="A1773" s="83">
        <v>1712</v>
      </c>
      <c r="C1773" s="14" t="s">
        <v>672</v>
      </c>
      <c r="D1773" s="14" t="str">
        <f t="shared" si="26"/>
        <v>OK</v>
      </c>
    </row>
    <row r="1774" spans="1:5" x14ac:dyDescent="0.2">
      <c r="A1774" s="83">
        <v>1713</v>
      </c>
      <c r="C1774" s="14" t="s">
        <v>672</v>
      </c>
      <c r="D1774" s="14" t="str">
        <f t="shared" si="26"/>
        <v>OK</v>
      </c>
    </row>
    <row r="1775" spans="1:5" x14ac:dyDescent="0.2">
      <c r="A1775" s="55">
        <v>1714</v>
      </c>
      <c r="B1775" s="1233">
        <f>'Tax Sched 24'!D19</f>
        <v>5628237</v>
      </c>
      <c r="C1775" s="14" t="s">
        <v>672</v>
      </c>
      <c r="D1775" s="14" t="str">
        <f t="shared" si="26"/>
        <v>Error?</v>
      </c>
    </row>
    <row r="1776" spans="1:5" x14ac:dyDescent="0.2">
      <c r="A1776" s="55">
        <v>1715</v>
      </c>
      <c r="B1776" s="1233">
        <f>'Tax Sched 24'!C4</f>
        <v>4771038</v>
      </c>
      <c r="D1776" s="14" t="str">
        <f t="shared" si="26"/>
        <v>Error?</v>
      </c>
    </row>
    <row r="1777" spans="1:4" x14ac:dyDescent="0.2">
      <c r="A1777" s="55">
        <v>1716</v>
      </c>
      <c r="B1777" s="1233">
        <f>'Tax Sched 24'!C5</f>
        <v>711389</v>
      </c>
      <c r="D1777" s="14" t="str">
        <f t="shared" si="26"/>
        <v>Error?</v>
      </c>
    </row>
    <row r="1778" spans="1:4" x14ac:dyDescent="0.2">
      <c r="A1778" s="55">
        <v>1717</v>
      </c>
      <c r="B1778" s="1233">
        <f>'Tax Sched 24'!C6</f>
        <v>313335</v>
      </c>
      <c r="D1778" s="14" t="str">
        <f t="shared" si="26"/>
        <v>Error?</v>
      </c>
    </row>
    <row r="1779" spans="1:4" x14ac:dyDescent="0.2">
      <c r="A1779" s="55">
        <v>1718</v>
      </c>
      <c r="B1779" s="1233">
        <f>'Tax Sched 24'!C7</f>
        <v>56687</v>
      </c>
      <c r="D1779" s="14" t="str">
        <f t="shared" si="26"/>
        <v>Error?</v>
      </c>
    </row>
    <row r="1780" spans="1:4" x14ac:dyDescent="0.2">
      <c r="A1780" s="55">
        <v>1719</v>
      </c>
      <c r="B1780" s="1233">
        <f>'Tax Sched 24'!C8</f>
        <v>81604</v>
      </c>
      <c r="D1780" s="14" t="str">
        <f t="shared" si="26"/>
        <v>Error?</v>
      </c>
    </row>
    <row r="1781" spans="1:4" x14ac:dyDescent="0.2">
      <c r="A1781" s="55">
        <v>1720</v>
      </c>
      <c r="B1781" s="1233">
        <f>'Tax Sched 24'!C10</f>
        <v>0</v>
      </c>
      <c r="D1781" s="14" t="str">
        <f t="shared" si="26"/>
        <v>Error?</v>
      </c>
    </row>
    <row r="1782" spans="1:4" x14ac:dyDescent="0.2">
      <c r="A1782" s="83">
        <v>1721</v>
      </c>
      <c r="D1782" s="14" t="str">
        <f t="shared" si="26"/>
        <v>OK</v>
      </c>
    </row>
    <row r="1783" spans="1:4" x14ac:dyDescent="0.2">
      <c r="A1783" s="55">
        <v>1722</v>
      </c>
      <c r="B1783" s="1233">
        <f>'Tax Sched 24'!C9</f>
        <v>0</v>
      </c>
      <c r="D1783" s="14" t="str">
        <f t="shared" si="26"/>
        <v>Error?</v>
      </c>
    </row>
    <row r="1784" spans="1:4" x14ac:dyDescent="0.2">
      <c r="A1784" s="55">
        <v>1723</v>
      </c>
      <c r="B1784" s="1233">
        <f>'Tax Sched 24'!C11</f>
        <v>89702</v>
      </c>
      <c r="D1784" s="14" t="str">
        <f t="shared" si="26"/>
        <v>Error?</v>
      </c>
    </row>
    <row r="1785" spans="1:4" x14ac:dyDescent="0.2">
      <c r="A1785" s="55">
        <v>1724</v>
      </c>
      <c r="B1785" s="1233">
        <f>'Tax Sched 24'!C12</f>
        <v>0</v>
      </c>
      <c r="D1785" s="14" t="str">
        <f t="shared" si="26"/>
        <v>Error?</v>
      </c>
    </row>
    <row r="1786" spans="1:4" x14ac:dyDescent="0.2">
      <c r="A1786" s="55">
        <v>1725</v>
      </c>
      <c r="B1786" s="1233">
        <f>'Tax Sched 24'!C14</f>
        <v>97177</v>
      </c>
      <c r="D1786" s="14" t="str">
        <f t="shared" si="26"/>
        <v>Error?</v>
      </c>
    </row>
    <row r="1787" spans="1:4" x14ac:dyDescent="0.2">
      <c r="A1787" s="83">
        <v>1726</v>
      </c>
      <c r="D1787" s="14" t="str">
        <f t="shared" si="26"/>
        <v>OK</v>
      </c>
    </row>
    <row r="1788" spans="1:4" x14ac:dyDescent="0.2">
      <c r="A1788" s="55">
        <v>1727</v>
      </c>
      <c r="B1788" s="1233">
        <f>'Tax Sched 24'!C15</f>
        <v>0</v>
      </c>
      <c r="D1788" s="14" t="str">
        <f t="shared" si="26"/>
        <v>Error?</v>
      </c>
    </row>
    <row r="1789" spans="1:4" x14ac:dyDescent="0.2">
      <c r="A1789" s="83">
        <v>1728</v>
      </c>
      <c r="D1789" s="14" t="str">
        <f t="shared" si="26"/>
        <v>OK</v>
      </c>
    </row>
    <row r="1790" spans="1:4" x14ac:dyDescent="0.2">
      <c r="A1790" s="83">
        <v>1729</v>
      </c>
      <c r="D1790" s="14" t="str">
        <f t="shared" si="26"/>
        <v>OK</v>
      </c>
    </row>
    <row r="1791" spans="1:4" x14ac:dyDescent="0.2">
      <c r="A1791" s="55">
        <v>1730</v>
      </c>
      <c r="B1791" s="1233">
        <f>'Tax Sched 24'!C19</f>
        <v>6229322</v>
      </c>
      <c r="C1791" s="14" t="s">
        <v>672</v>
      </c>
      <c r="D1791" s="14" t="str">
        <f t="shared" ref="D1791:D1854" si="27">IF(ISBLANK(B1791),"OK",IF(A1791-B1791=0,"OK","Error?"))</f>
        <v>Error?</v>
      </c>
    </row>
    <row r="1792" spans="1:4" x14ac:dyDescent="0.2">
      <c r="A1792" s="55">
        <v>1731</v>
      </c>
      <c r="B1792" s="1233">
        <f>'Tax Sched 24'!F4</f>
        <v>4492321</v>
      </c>
      <c r="C1792" s="14" t="s">
        <v>672</v>
      </c>
      <c r="D1792" s="14" t="str">
        <f t="shared" si="27"/>
        <v>Error?</v>
      </c>
    </row>
    <row r="1793" spans="1:4" x14ac:dyDescent="0.2">
      <c r="A1793" s="55">
        <v>1732</v>
      </c>
      <c r="B1793" s="1233">
        <f>'Tax Sched 24'!F5</f>
        <v>670089</v>
      </c>
      <c r="C1793" s="14" t="s">
        <v>672</v>
      </c>
      <c r="D1793" s="14" t="str">
        <f t="shared" si="27"/>
        <v>Error?</v>
      </c>
    </row>
    <row r="1794" spans="1:4" x14ac:dyDescent="0.2">
      <c r="A1794" s="55">
        <v>1733</v>
      </c>
      <c r="B1794" s="1233">
        <f>'Tax Sched 24'!F6</f>
        <v>342561</v>
      </c>
      <c r="C1794" s="14" t="s">
        <v>672</v>
      </c>
      <c r="D1794" s="14" t="str">
        <f t="shared" si="27"/>
        <v>Error?</v>
      </c>
    </row>
    <row r="1795" spans="1:4" x14ac:dyDescent="0.2">
      <c r="A1795" s="55">
        <v>1734</v>
      </c>
      <c r="B1795" s="1233">
        <f>'Tax Sched 24'!F7</f>
        <v>53442</v>
      </c>
      <c r="C1795" s="14" t="s">
        <v>672</v>
      </c>
      <c r="D1795" s="14" t="str">
        <f t="shared" si="27"/>
        <v>Error?</v>
      </c>
    </row>
    <row r="1796" spans="1:4" x14ac:dyDescent="0.2">
      <c r="A1796" s="55">
        <v>1735</v>
      </c>
      <c r="B1796" s="1233">
        <f>'Tax Sched 24'!F8</f>
        <v>86286</v>
      </c>
      <c r="C1796" s="14" t="s">
        <v>672</v>
      </c>
      <c r="D1796" s="14" t="str">
        <f t="shared" si="27"/>
        <v>Error?</v>
      </c>
    </row>
    <row r="1797" spans="1:4" x14ac:dyDescent="0.2">
      <c r="A1797" s="55">
        <v>1736</v>
      </c>
      <c r="B1797" s="1233">
        <f>'Tax Sched 24'!F10</f>
        <v>0</v>
      </c>
      <c r="C1797" s="14" t="s">
        <v>672</v>
      </c>
      <c r="D1797" s="14" t="str">
        <f t="shared" si="27"/>
        <v>Error?</v>
      </c>
    </row>
    <row r="1798" spans="1:4" x14ac:dyDescent="0.2">
      <c r="A1798" s="83">
        <v>1737</v>
      </c>
      <c r="C1798" s="14" t="s">
        <v>672</v>
      </c>
      <c r="D1798" s="14" t="str">
        <f t="shared" si="27"/>
        <v>OK</v>
      </c>
    </row>
    <row r="1799" spans="1:4" x14ac:dyDescent="0.2">
      <c r="A1799" s="55">
        <v>1738</v>
      </c>
      <c r="B1799" s="1233">
        <f>'Tax Sched 24'!F9</f>
        <v>0</v>
      </c>
      <c r="C1799" s="14" t="s">
        <v>672</v>
      </c>
      <c r="D1799" s="14" t="str">
        <f t="shared" si="27"/>
        <v>Error?</v>
      </c>
    </row>
    <row r="1800" spans="1:4" x14ac:dyDescent="0.2">
      <c r="A1800" s="55">
        <v>1739</v>
      </c>
      <c r="B1800" s="1233">
        <f>'Tax Sched 24'!F11</f>
        <v>84262</v>
      </c>
      <c r="C1800" s="14" t="s">
        <v>672</v>
      </c>
      <c r="D1800" s="14" t="str">
        <f t="shared" si="27"/>
        <v>Error?</v>
      </c>
    </row>
    <row r="1801" spans="1:4" x14ac:dyDescent="0.2">
      <c r="A1801" s="55">
        <v>1740</v>
      </c>
      <c r="B1801" s="1233">
        <f>'Tax Sched 24'!F12</f>
        <v>0</v>
      </c>
      <c r="C1801" s="14" t="s">
        <v>672</v>
      </c>
      <c r="D1801" s="14" t="str">
        <f t="shared" si="27"/>
        <v>Error?</v>
      </c>
    </row>
    <row r="1802" spans="1:4" x14ac:dyDescent="0.2">
      <c r="A1802" s="55">
        <v>1741</v>
      </c>
      <c r="B1802" s="1233">
        <f>'Tax Sched 24'!F14</f>
        <v>90919</v>
      </c>
      <c r="C1802" s="14" t="s">
        <v>672</v>
      </c>
      <c r="D1802" s="14" t="str">
        <f t="shared" si="27"/>
        <v>Error?</v>
      </c>
    </row>
    <row r="1803" spans="1:4" x14ac:dyDescent="0.2">
      <c r="A1803" s="83">
        <v>1742</v>
      </c>
      <c r="D1803" s="14" t="str">
        <f t="shared" si="27"/>
        <v>OK</v>
      </c>
    </row>
    <row r="1804" spans="1:4" x14ac:dyDescent="0.2">
      <c r="A1804" s="55">
        <v>1743</v>
      </c>
      <c r="B1804" s="1233">
        <f>'Tax Sched 24'!F15</f>
        <v>0</v>
      </c>
      <c r="C1804" s="14" t="s">
        <v>672</v>
      </c>
      <c r="D1804" s="14" t="str">
        <f t="shared" si="27"/>
        <v>Error?</v>
      </c>
    </row>
    <row r="1805" spans="1:4" x14ac:dyDescent="0.2">
      <c r="A1805" s="83">
        <v>1744</v>
      </c>
      <c r="C1805" s="14" t="s">
        <v>672</v>
      </c>
      <c r="D1805" s="14" t="str">
        <f t="shared" si="27"/>
        <v>OK</v>
      </c>
    </row>
    <row r="1806" spans="1:4" x14ac:dyDescent="0.2">
      <c r="A1806" s="83">
        <v>1745</v>
      </c>
      <c r="C1806" s="14" t="s">
        <v>672</v>
      </c>
      <c r="D1806" s="14" t="str">
        <f t="shared" si="27"/>
        <v>OK</v>
      </c>
    </row>
    <row r="1807" spans="1:4" x14ac:dyDescent="0.2">
      <c r="A1807" s="83">
        <v>1746</v>
      </c>
      <c r="C1807" s="14" t="s">
        <v>672</v>
      </c>
      <c r="D1807" s="14" t="str">
        <f t="shared" si="27"/>
        <v>OK</v>
      </c>
    </row>
    <row r="1808" spans="1:4" x14ac:dyDescent="0.2">
      <c r="A1808" s="55">
        <v>1747</v>
      </c>
      <c r="B1808" s="1233">
        <f>'Tax Sched 24'!E4</f>
        <v>9263359</v>
      </c>
      <c r="D1808" s="14" t="str">
        <f t="shared" si="27"/>
        <v>Error?</v>
      </c>
    </row>
    <row r="1809" spans="1:4" x14ac:dyDescent="0.2">
      <c r="A1809" s="55">
        <v>1748</v>
      </c>
      <c r="B1809" s="1233">
        <f>'Tax Sched 24'!E5</f>
        <v>1381478</v>
      </c>
      <c r="D1809" s="14" t="str">
        <f t="shared" si="27"/>
        <v>Error?</v>
      </c>
    </row>
    <row r="1810" spans="1:4" x14ac:dyDescent="0.2">
      <c r="A1810" s="55">
        <v>1749</v>
      </c>
      <c r="B1810" s="1233">
        <f>'Tax Sched 24'!E6</f>
        <v>655896</v>
      </c>
      <c r="D1810" s="14" t="str">
        <f t="shared" si="27"/>
        <v>Error?</v>
      </c>
    </row>
    <row r="1811" spans="1:4" x14ac:dyDescent="0.2">
      <c r="A1811" s="55">
        <v>1750</v>
      </c>
      <c r="B1811" s="1233">
        <f>'Tax Sched 24'!E7</f>
        <v>110129</v>
      </c>
      <c r="D1811" s="14" t="str">
        <f t="shared" si="27"/>
        <v>Error?</v>
      </c>
    </row>
    <row r="1812" spans="1:4" x14ac:dyDescent="0.2">
      <c r="A1812" s="55">
        <v>1751</v>
      </c>
      <c r="B1812" s="1233">
        <f>'Tax Sched 24'!E8</f>
        <v>167890</v>
      </c>
      <c r="D1812" s="14" t="str">
        <f t="shared" si="27"/>
        <v>Error?</v>
      </c>
    </row>
    <row r="1813" spans="1:4" x14ac:dyDescent="0.2">
      <c r="A1813" s="55">
        <v>1752</v>
      </c>
      <c r="B1813" s="1233">
        <f>'Tax Sched 24'!E10</f>
        <v>0</v>
      </c>
      <c r="D1813" s="14" t="str">
        <f t="shared" si="27"/>
        <v>Error?</v>
      </c>
    </row>
    <row r="1814" spans="1:4" x14ac:dyDescent="0.2">
      <c r="A1814" s="83">
        <v>1753</v>
      </c>
      <c r="D1814" s="14" t="str">
        <f t="shared" si="27"/>
        <v>OK</v>
      </c>
    </row>
    <row r="1815" spans="1:4" x14ac:dyDescent="0.2">
      <c r="A1815" s="55">
        <v>1754</v>
      </c>
      <c r="B1815" s="1233">
        <f>'Tax Sched 24'!E9</f>
        <v>0</v>
      </c>
      <c r="D1815" s="14" t="str">
        <f t="shared" si="27"/>
        <v>Error?</v>
      </c>
    </row>
    <row r="1816" spans="1:4" x14ac:dyDescent="0.2">
      <c r="A1816" s="55">
        <v>1755</v>
      </c>
      <c r="B1816" s="1233">
        <f>'Tax Sched 24'!E11</f>
        <v>173964</v>
      </c>
      <c r="D1816" s="14" t="str">
        <f t="shared" si="27"/>
        <v>Error?</v>
      </c>
    </row>
    <row r="1817" spans="1:4" x14ac:dyDescent="0.2">
      <c r="A1817" s="55">
        <v>1756</v>
      </c>
      <c r="B1817" s="1233">
        <f>'Tax Sched 24'!E12</f>
        <v>0</v>
      </c>
      <c r="D1817" s="14" t="str">
        <f t="shared" si="27"/>
        <v>Error?</v>
      </c>
    </row>
    <row r="1818" spans="1:4" x14ac:dyDescent="0.2">
      <c r="A1818" s="55">
        <v>1757</v>
      </c>
      <c r="B1818" s="1233">
        <f>'Tax Sched 24'!E14</f>
        <v>188096</v>
      </c>
      <c r="D1818" s="14" t="str">
        <f t="shared" si="27"/>
        <v>Error?</v>
      </c>
    </row>
    <row r="1819" spans="1:4" x14ac:dyDescent="0.2">
      <c r="A1819" s="83">
        <v>1758</v>
      </c>
      <c r="D1819" s="14" t="str">
        <f t="shared" si="27"/>
        <v>OK</v>
      </c>
    </row>
    <row r="1820" spans="1:4" x14ac:dyDescent="0.2">
      <c r="A1820" s="55">
        <v>1759</v>
      </c>
      <c r="B1820" s="1233">
        <f>'Tax Sched 24'!E15</f>
        <v>0</v>
      </c>
      <c r="D1820" s="14" t="str">
        <f t="shared" si="27"/>
        <v>Error?</v>
      </c>
    </row>
    <row r="1821" spans="1:4" x14ac:dyDescent="0.2">
      <c r="A1821" s="83">
        <v>1760</v>
      </c>
      <c r="D1821" s="14" t="str">
        <f t="shared" si="27"/>
        <v>OK</v>
      </c>
    </row>
    <row r="1822" spans="1:4" x14ac:dyDescent="0.2">
      <c r="A1822" s="83">
        <v>1761</v>
      </c>
      <c r="D1822" s="14" t="str">
        <f t="shared" si="27"/>
        <v>OK</v>
      </c>
    </row>
    <row r="1823" spans="1:4" x14ac:dyDescent="0.2">
      <c r="A1823" s="91">
        <v>1762</v>
      </c>
      <c r="B1823" s="1233">
        <f>'Tax Sched 24'!E19</f>
        <v>12163807</v>
      </c>
      <c r="C1823" s="14" t="s">
        <v>672</v>
      </c>
      <c r="D1823" s="14" t="str">
        <f t="shared" si="27"/>
        <v>Error?</v>
      </c>
    </row>
    <row r="1824" spans="1:4" x14ac:dyDescent="0.2">
      <c r="A1824" s="83">
        <v>1763</v>
      </c>
      <c r="D1824" s="14" t="str">
        <f t="shared" si="27"/>
        <v>OK</v>
      </c>
    </row>
    <row r="1825" spans="1:4" x14ac:dyDescent="0.2">
      <c r="A1825" s="55">
        <v>1764</v>
      </c>
      <c r="B1825" s="1233">
        <f>'Short-Term Long-Term Debt 25'!C6</f>
        <v>0</v>
      </c>
      <c r="D1825" s="14" t="str">
        <f t="shared" si="27"/>
        <v>Error?</v>
      </c>
    </row>
    <row r="1826" spans="1:4" x14ac:dyDescent="0.2">
      <c r="A1826" s="55">
        <v>1765</v>
      </c>
      <c r="B1826" s="1233">
        <f>'Short-Term Long-Term Debt 25'!C7</f>
        <v>0</v>
      </c>
      <c r="D1826" s="14" t="str">
        <f t="shared" si="27"/>
        <v>Error?</v>
      </c>
    </row>
    <row r="1827" spans="1:4" x14ac:dyDescent="0.2">
      <c r="A1827" s="55">
        <v>1766</v>
      </c>
      <c r="B1827" s="1233">
        <f>'Short-Term Long-Term Debt 25'!C12</f>
        <v>0</v>
      </c>
      <c r="D1827" s="14" t="str">
        <f t="shared" si="27"/>
        <v>Error?</v>
      </c>
    </row>
    <row r="1828" spans="1:4" x14ac:dyDescent="0.2">
      <c r="A1828" s="55">
        <v>1767</v>
      </c>
      <c r="B1828" s="1233">
        <f>'Short-Term Long-Term Debt 25'!C11</f>
        <v>0</v>
      </c>
      <c r="D1828" s="14" t="str">
        <f t="shared" si="27"/>
        <v>Error?</v>
      </c>
    </row>
    <row r="1829" spans="1:4" x14ac:dyDescent="0.2">
      <c r="A1829" s="55">
        <v>1768</v>
      </c>
      <c r="B1829" s="1233">
        <f>'Short-Term Long-Term Debt 25'!C8</f>
        <v>0</v>
      </c>
      <c r="D1829" s="14" t="str">
        <f t="shared" si="27"/>
        <v>Error?</v>
      </c>
    </row>
    <row r="1830" spans="1:4" x14ac:dyDescent="0.2">
      <c r="A1830" s="55">
        <v>1769</v>
      </c>
      <c r="B1830" s="1233">
        <f>'Short-Term Long-Term Debt 25'!C9</f>
        <v>0</v>
      </c>
      <c r="D1830" s="14" t="str">
        <f t="shared" si="27"/>
        <v>Error?</v>
      </c>
    </row>
    <row r="1831" spans="1:4" x14ac:dyDescent="0.2">
      <c r="A1831" s="55">
        <v>1770</v>
      </c>
      <c r="B1831" s="1233">
        <f>'Short-Term Long-Term Debt 25'!C10</f>
        <v>0</v>
      </c>
      <c r="D1831" s="14" t="str">
        <f t="shared" si="27"/>
        <v>Error?</v>
      </c>
    </row>
    <row r="1832" spans="1:4" x14ac:dyDescent="0.2">
      <c r="A1832" s="55">
        <v>1771</v>
      </c>
      <c r="B1832" s="1233">
        <f>'Short-Term Long-Term Debt 25'!C14</f>
        <v>0</v>
      </c>
      <c r="D1832" s="14" t="str">
        <f t="shared" si="27"/>
        <v>Error?</v>
      </c>
    </row>
    <row r="1833" spans="1:4" x14ac:dyDescent="0.2">
      <c r="A1833" s="55">
        <v>1772</v>
      </c>
      <c r="B1833" s="1233">
        <f>'Short-Term Long-Term Debt 25'!C15</f>
        <v>0</v>
      </c>
      <c r="C1833" s="14" t="s">
        <v>672</v>
      </c>
      <c r="D1833" s="14" t="str">
        <f t="shared" si="27"/>
        <v>Error?</v>
      </c>
    </row>
    <row r="1834" spans="1:4" x14ac:dyDescent="0.2">
      <c r="A1834" s="55">
        <v>1773</v>
      </c>
      <c r="B1834" s="1233">
        <f>'Short-Term Long-Term Debt 25'!C17</f>
        <v>0</v>
      </c>
      <c r="D1834" s="14" t="str">
        <f t="shared" si="27"/>
        <v>Error?</v>
      </c>
    </row>
    <row r="1835" spans="1:4" x14ac:dyDescent="0.2">
      <c r="A1835" s="55">
        <v>1774</v>
      </c>
      <c r="B1835" s="1233">
        <f>'Short-Term Long-Term Debt 25'!C18</f>
        <v>0</v>
      </c>
      <c r="D1835" s="14" t="str">
        <f t="shared" si="27"/>
        <v>Error?</v>
      </c>
    </row>
    <row r="1836" spans="1:4" x14ac:dyDescent="0.2">
      <c r="A1836" s="55">
        <v>1775</v>
      </c>
      <c r="B1836" s="1233">
        <f>'Short-Term Long-Term Debt 25'!C20</f>
        <v>0</v>
      </c>
      <c r="D1836" s="14" t="str">
        <f t="shared" si="27"/>
        <v>Error?</v>
      </c>
    </row>
    <row r="1837" spans="1:4" x14ac:dyDescent="0.2">
      <c r="A1837" s="55">
        <v>1776</v>
      </c>
      <c r="B1837" s="1233">
        <f>'Short-Term Long-Term Debt 25'!C21</f>
        <v>0</v>
      </c>
      <c r="C1837" s="14" t="s">
        <v>672</v>
      </c>
      <c r="D1837" s="14" t="str">
        <f t="shared" si="27"/>
        <v>Error?</v>
      </c>
    </row>
    <row r="1838" spans="1:4" x14ac:dyDescent="0.2">
      <c r="A1838" s="55">
        <v>1777</v>
      </c>
      <c r="B1838" s="1233">
        <f>'Short-Term Long-Term Debt 25'!C23</f>
        <v>0</v>
      </c>
      <c r="D1838" s="14" t="str">
        <f t="shared" si="27"/>
        <v>Error?</v>
      </c>
    </row>
    <row r="1839" spans="1:4" x14ac:dyDescent="0.2">
      <c r="A1839" s="55">
        <v>1778</v>
      </c>
      <c r="B1839" s="1233">
        <f>'Short-Term Long-Term Debt 25'!D6</f>
        <v>0</v>
      </c>
      <c r="D1839" s="14" t="str">
        <f t="shared" si="27"/>
        <v>Error?</v>
      </c>
    </row>
    <row r="1840" spans="1:4" x14ac:dyDescent="0.2">
      <c r="A1840" s="55">
        <v>1779</v>
      </c>
      <c r="B1840" s="1233">
        <f>'Short-Term Long-Term Debt 25'!D7</f>
        <v>0</v>
      </c>
      <c r="D1840" s="14" t="str">
        <f t="shared" si="27"/>
        <v>Error?</v>
      </c>
    </row>
    <row r="1841" spans="1:4" x14ac:dyDescent="0.2">
      <c r="A1841" s="55">
        <v>1780</v>
      </c>
      <c r="B1841" s="1233">
        <f>'Short-Term Long-Term Debt 25'!D12</f>
        <v>0</v>
      </c>
      <c r="D1841" s="14" t="str">
        <f t="shared" si="27"/>
        <v>Error?</v>
      </c>
    </row>
    <row r="1842" spans="1:4" x14ac:dyDescent="0.2">
      <c r="A1842" s="55">
        <v>1781</v>
      </c>
      <c r="B1842" s="1233">
        <f>'Short-Term Long-Term Debt 25'!D11</f>
        <v>0</v>
      </c>
      <c r="D1842" s="14" t="str">
        <f t="shared" si="27"/>
        <v>Error?</v>
      </c>
    </row>
    <row r="1843" spans="1:4" x14ac:dyDescent="0.2">
      <c r="A1843" s="55">
        <v>1782</v>
      </c>
      <c r="B1843" s="1233">
        <f>'Short-Term Long-Term Debt 25'!D8</f>
        <v>0</v>
      </c>
      <c r="D1843" s="14" t="str">
        <f t="shared" si="27"/>
        <v>Error?</v>
      </c>
    </row>
    <row r="1844" spans="1:4" x14ac:dyDescent="0.2">
      <c r="A1844" s="55">
        <v>1783</v>
      </c>
      <c r="B1844" s="1233">
        <f>'Short-Term Long-Term Debt 25'!D9</f>
        <v>0</v>
      </c>
      <c r="D1844" s="14" t="str">
        <f t="shared" si="27"/>
        <v>Error?</v>
      </c>
    </row>
    <row r="1845" spans="1:4" x14ac:dyDescent="0.2">
      <c r="A1845" s="55">
        <v>1784</v>
      </c>
      <c r="B1845" s="1233">
        <f>'Short-Term Long-Term Debt 25'!D10</f>
        <v>0</v>
      </c>
      <c r="D1845" s="14" t="str">
        <f t="shared" si="27"/>
        <v>Error?</v>
      </c>
    </row>
    <row r="1846" spans="1:4" x14ac:dyDescent="0.2">
      <c r="A1846" s="55">
        <v>1785</v>
      </c>
      <c r="B1846" s="1233">
        <f>'Short-Term Long-Term Debt 25'!D14</f>
        <v>0</v>
      </c>
      <c r="D1846" s="14" t="str">
        <f t="shared" si="27"/>
        <v>Error?</v>
      </c>
    </row>
    <row r="1847" spans="1:4" x14ac:dyDescent="0.2">
      <c r="A1847" s="55">
        <v>1786</v>
      </c>
      <c r="B1847" s="1233">
        <f>'Short-Term Long-Term Debt 25'!D15</f>
        <v>0</v>
      </c>
      <c r="C1847" s="14" t="s">
        <v>672</v>
      </c>
      <c r="D1847" s="14" t="str">
        <f t="shared" si="27"/>
        <v>Error?</v>
      </c>
    </row>
    <row r="1848" spans="1:4" x14ac:dyDescent="0.2">
      <c r="A1848" s="55">
        <v>1787</v>
      </c>
      <c r="B1848" s="1233">
        <f>'Short-Term Long-Term Debt 25'!D17</f>
        <v>0</v>
      </c>
      <c r="D1848" s="14" t="str">
        <f t="shared" si="27"/>
        <v>Error?</v>
      </c>
    </row>
    <row r="1849" spans="1:4" x14ac:dyDescent="0.2">
      <c r="A1849" s="55">
        <v>1788</v>
      </c>
      <c r="B1849" s="1233">
        <f>'Short-Term Long-Term Debt 25'!D18</f>
        <v>0</v>
      </c>
      <c r="D1849" s="14" t="str">
        <f t="shared" si="27"/>
        <v>Error?</v>
      </c>
    </row>
    <row r="1850" spans="1:4" x14ac:dyDescent="0.2">
      <c r="A1850" s="55">
        <v>1789</v>
      </c>
      <c r="B1850" s="1233">
        <f>'Short-Term Long-Term Debt 25'!D20</f>
        <v>0</v>
      </c>
      <c r="D1850" s="14" t="str">
        <f t="shared" si="27"/>
        <v>Error?</v>
      </c>
    </row>
    <row r="1851" spans="1:4" x14ac:dyDescent="0.2">
      <c r="A1851" s="55">
        <v>1790</v>
      </c>
      <c r="B1851" s="1233">
        <f>'Short-Term Long-Term Debt 25'!D21</f>
        <v>0</v>
      </c>
      <c r="C1851" s="14" t="s">
        <v>672</v>
      </c>
      <c r="D1851" s="14" t="str">
        <f t="shared" si="27"/>
        <v>Error?</v>
      </c>
    </row>
    <row r="1852" spans="1:4" x14ac:dyDescent="0.2">
      <c r="A1852" s="55">
        <v>1791</v>
      </c>
      <c r="B1852" s="1233">
        <f>'Short-Term Long-Term Debt 25'!D23</f>
        <v>0</v>
      </c>
      <c r="D1852" s="14" t="str">
        <f t="shared" si="27"/>
        <v>Error?</v>
      </c>
    </row>
    <row r="1853" spans="1:4" x14ac:dyDescent="0.2">
      <c r="A1853" s="55">
        <v>1792</v>
      </c>
      <c r="B1853" s="1233">
        <f>'Short-Term Long-Term Debt 25'!E6</f>
        <v>0</v>
      </c>
      <c r="D1853" s="14" t="str">
        <f t="shared" si="27"/>
        <v>Error?</v>
      </c>
    </row>
    <row r="1854" spans="1:4" x14ac:dyDescent="0.2">
      <c r="A1854" s="55">
        <v>1793</v>
      </c>
      <c r="B1854" s="1233">
        <f>'Short-Term Long-Term Debt 25'!E7</f>
        <v>0</v>
      </c>
      <c r="D1854" s="14" t="str">
        <f t="shared" si="27"/>
        <v>Error?</v>
      </c>
    </row>
    <row r="1855" spans="1:4" x14ac:dyDescent="0.2">
      <c r="A1855" s="55">
        <v>1794</v>
      </c>
      <c r="B1855" s="1233">
        <f>'Short-Term Long-Term Debt 25'!E12</f>
        <v>0</v>
      </c>
      <c r="D1855" s="14" t="str">
        <f t="shared" ref="D1855:D1918" si="28">IF(ISBLANK(B1855),"OK",IF(A1855-B1855=0,"OK","Error?"))</f>
        <v>Error?</v>
      </c>
    </row>
    <row r="1856" spans="1:4" x14ac:dyDescent="0.2">
      <c r="A1856" s="55">
        <v>1795</v>
      </c>
      <c r="B1856" s="1233">
        <f>'Short-Term Long-Term Debt 25'!E11</f>
        <v>0</v>
      </c>
      <c r="D1856" s="14" t="str">
        <f t="shared" si="28"/>
        <v>Error?</v>
      </c>
    </row>
    <row r="1857" spans="1:4" x14ac:dyDescent="0.2">
      <c r="A1857" s="55">
        <v>1796</v>
      </c>
      <c r="B1857" s="1233">
        <f>'Short-Term Long-Term Debt 25'!E8</f>
        <v>0</v>
      </c>
      <c r="D1857" s="14" t="str">
        <f t="shared" si="28"/>
        <v>Error?</v>
      </c>
    </row>
    <row r="1858" spans="1:4" x14ac:dyDescent="0.2">
      <c r="A1858" s="55">
        <v>1797</v>
      </c>
      <c r="B1858" s="1233">
        <f>'Short-Term Long-Term Debt 25'!E9</f>
        <v>0</v>
      </c>
      <c r="D1858" s="14" t="str">
        <f t="shared" si="28"/>
        <v>Error?</v>
      </c>
    </row>
    <row r="1859" spans="1:4" x14ac:dyDescent="0.2">
      <c r="A1859" s="55">
        <v>1798</v>
      </c>
      <c r="B1859" s="1233">
        <f>'Short-Term Long-Term Debt 25'!E10</f>
        <v>0</v>
      </c>
      <c r="D1859" s="14" t="str">
        <f t="shared" si="28"/>
        <v>Error?</v>
      </c>
    </row>
    <row r="1860" spans="1:4" x14ac:dyDescent="0.2">
      <c r="A1860" s="55">
        <v>1799</v>
      </c>
      <c r="B1860" s="1233">
        <f>'Short-Term Long-Term Debt 25'!E14</f>
        <v>0</v>
      </c>
      <c r="D1860" s="14" t="str">
        <f t="shared" si="28"/>
        <v>Error?</v>
      </c>
    </row>
    <row r="1861" spans="1:4" x14ac:dyDescent="0.2">
      <c r="A1861" s="55">
        <v>1800</v>
      </c>
      <c r="B1861" s="1233">
        <f>'Short-Term Long-Term Debt 25'!E15</f>
        <v>0</v>
      </c>
      <c r="C1861" s="14" t="s">
        <v>672</v>
      </c>
      <c r="D1861" s="14" t="str">
        <f t="shared" si="28"/>
        <v>Error?</v>
      </c>
    </row>
    <row r="1862" spans="1:4" x14ac:dyDescent="0.2">
      <c r="A1862" s="55">
        <v>1801</v>
      </c>
      <c r="B1862" s="1233">
        <f>'Short-Term Long-Term Debt 25'!E17</f>
        <v>0</v>
      </c>
      <c r="D1862" s="14" t="str">
        <f t="shared" si="28"/>
        <v>Error?</v>
      </c>
    </row>
    <row r="1863" spans="1:4" x14ac:dyDescent="0.2">
      <c r="A1863" s="55">
        <v>1802</v>
      </c>
      <c r="B1863" s="1233">
        <f>'Short-Term Long-Term Debt 25'!E18</f>
        <v>0</v>
      </c>
      <c r="D1863" s="14" t="str">
        <f t="shared" si="28"/>
        <v>Error?</v>
      </c>
    </row>
    <row r="1864" spans="1:4" x14ac:dyDescent="0.2">
      <c r="A1864" s="55">
        <v>1803</v>
      </c>
      <c r="B1864" s="1233">
        <f>'Short-Term Long-Term Debt 25'!E20</f>
        <v>0</v>
      </c>
      <c r="D1864" s="14" t="str">
        <f t="shared" si="28"/>
        <v>Error?</v>
      </c>
    </row>
    <row r="1865" spans="1:4" x14ac:dyDescent="0.2">
      <c r="A1865" s="55">
        <v>1804</v>
      </c>
      <c r="B1865" s="1233">
        <f>'Short-Term Long-Term Debt 25'!E21</f>
        <v>0</v>
      </c>
      <c r="C1865" s="14" t="s">
        <v>672</v>
      </c>
      <c r="D1865" s="14" t="str">
        <f t="shared" si="28"/>
        <v>Error?</v>
      </c>
    </row>
    <row r="1866" spans="1:4" x14ac:dyDescent="0.2">
      <c r="A1866" s="55">
        <v>1805</v>
      </c>
      <c r="B1866" s="1233">
        <f>'Short-Term Long-Term Debt 25'!E23</f>
        <v>0</v>
      </c>
      <c r="D1866" s="14" t="str">
        <f t="shared" si="28"/>
        <v>Error?</v>
      </c>
    </row>
    <row r="1867" spans="1:4" x14ac:dyDescent="0.2">
      <c r="A1867" s="55">
        <v>1806</v>
      </c>
      <c r="B1867" s="1233">
        <f>'Short-Term Long-Term Debt 25'!F6</f>
        <v>0</v>
      </c>
      <c r="C1867" s="14" t="s">
        <v>672</v>
      </c>
      <c r="D1867" s="14" t="str">
        <f t="shared" si="28"/>
        <v>Error?</v>
      </c>
    </row>
    <row r="1868" spans="1:4" x14ac:dyDescent="0.2">
      <c r="A1868" s="55">
        <v>1807</v>
      </c>
      <c r="B1868" s="1233">
        <f>'Short-Term Long-Term Debt 25'!F7</f>
        <v>0</v>
      </c>
      <c r="C1868" s="14" t="s">
        <v>672</v>
      </c>
      <c r="D1868" s="14" t="str">
        <f t="shared" si="28"/>
        <v>Error?</v>
      </c>
    </row>
    <row r="1869" spans="1:4" x14ac:dyDescent="0.2">
      <c r="A1869" s="55">
        <v>1808</v>
      </c>
      <c r="B1869" s="1233">
        <f>'Short-Term Long-Term Debt 25'!F12</f>
        <v>0</v>
      </c>
      <c r="C1869" s="14" t="s">
        <v>672</v>
      </c>
      <c r="D1869" s="14" t="str">
        <f t="shared" si="28"/>
        <v>Error?</v>
      </c>
    </row>
    <row r="1870" spans="1:4" x14ac:dyDescent="0.2">
      <c r="A1870" s="55">
        <v>1809</v>
      </c>
      <c r="B1870" s="1233">
        <f>'Short-Term Long-Term Debt 25'!F11</f>
        <v>0</v>
      </c>
      <c r="C1870" s="14" t="s">
        <v>672</v>
      </c>
      <c r="D1870" s="14" t="str">
        <f t="shared" si="28"/>
        <v>Error?</v>
      </c>
    </row>
    <row r="1871" spans="1:4" x14ac:dyDescent="0.2">
      <c r="A1871" s="55">
        <v>1810</v>
      </c>
      <c r="B1871" s="1233">
        <f>'Short-Term Long-Term Debt 25'!F8</f>
        <v>0</v>
      </c>
      <c r="C1871" s="14" t="s">
        <v>672</v>
      </c>
      <c r="D1871" s="14" t="str">
        <f t="shared" si="28"/>
        <v>Error?</v>
      </c>
    </row>
    <row r="1872" spans="1:4" x14ac:dyDescent="0.2">
      <c r="A1872" s="55">
        <v>1811</v>
      </c>
      <c r="B1872" s="1233">
        <f>'Short-Term Long-Term Debt 25'!F9</f>
        <v>0</v>
      </c>
      <c r="C1872" s="14" t="s">
        <v>672</v>
      </c>
      <c r="D1872" s="14" t="str">
        <f t="shared" si="28"/>
        <v>Error?</v>
      </c>
    </row>
    <row r="1873" spans="1:4" x14ac:dyDescent="0.2">
      <c r="A1873" s="55">
        <v>1812</v>
      </c>
      <c r="B1873" s="1233">
        <f>'Short-Term Long-Term Debt 25'!F10</f>
        <v>0</v>
      </c>
      <c r="C1873" s="14" t="s">
        <v>672</v>
      </c>
      <c r="D1873" s="14" t="str">
        <f t="shared" si="28"/>
        <v>Error?</v>
      </c>
    </row>
    <row r="1874" spans="1:4" x14ac:dyDescent="0.2">
      <c r="A1874" s="55">
        <v>1813</v>
      </c>
      <c r="B1874" s="1233">
        <f>'Short-Term Long-Term Debt 25'!F14</f>
        <v>0</v>
      </c>
      <c r="C1874" s="14" t="s">
        <v>672</v>
      </c>
      <c r="D1874" s="14" t="str">
        <f t="shared" si="28"/>
        <v>Error?</v>
      </c>
    </row>
    <row r="1875" spans="1:4" x14ac:dyDescent="0.2">
      <c r="A1875" s="55">
        <v>1814</v>
      </c>
      <c r="B1875" s="1233">
        <f>'Short-Term Long-Term Debt 25'!F15</f>
        <v>0</v>
      </c>
      <c r="C1875" s="14" t="s">
        <v>672</v>
      </c>
      <c r="D1875" s="14" t="str">
        <f t="shared" si="28"/>
        <v>Error?</v>
      </c>
    </row>
    <row r="1876" spans="1:4" x14ac:dyDescent="0.2">
      <c r="A1876" s="55">
        <v>1815</v>
      </c>
      <c r="B1876" s="1233">
        <f>'Short-Term Long-Term Debt 25'!F17</f>
        <v>0</v>
      </c>
      <c r="C1876" s="14" t="s">
        <v>672</v>
      </c>
      <c r="D1876" s="14" t="str">
        <f t="shared" si="28"/>
        <v>Error?</v>
      </c>
    </row>
    <row r="1877" spans="1:4" x14ac:dyDescent="0.2">
      <c r="A1877" s="55">
        <v>1816</v>
      </c>
      <c r="B1877" s="1233">
        <f>'Short-Term Long-Term Debt 25'!F18</f>
        <v>0</v>
      </c>
      <c r="C1877" s="14" t="s">
        <v>672</v>
      </c>
      <c r="D1877" s="14" t="str">
        <f t="shared" si="28"/>
        <v>Error?</v>
      </c>
    </row>
    <row r="1878" spans="1:4" x14ac:dyDescent="0.2">
      <c r="A1878" s="55">
        <v>1817</v>
      </c>
      <c r="B1878" s="1233">
        <f>'Short-Term Long-Term Debt 25'!F20</f>
        <v>0</v>
      </c>
      <c r="C1878" s="14" t="s">
        <v>672</v>
      </c>
      <c r="D1878" s="14" t="str">
        <f t="shared" si="28"/>
        <v>Error?</v>
      </c>
    </row>
    <row r="1879" spans="1:4" x14ac:dyDescent="0.2">
      <c r="A1879" s="55">
        <v>1818</v>
      </c>
      <c r="B1879" s="1233">
        <f>'Short-Term Long-Term Debt 25'!F21</f>
        <v>0</v>
      </c>
      <c r="C1879" s="14" t="s">
        <v>672</v>
      </c>
      <c r="D1879" s="14" t="str">
        <f t="shared" si="28"/>
        <v>Error?</v>
      </c>
    </row>
    <row r="1880" spans="1:4" x14ac:dyDescent="0.2">
      <c r="A1880" s="55">
        <v>1819</v>
      </c>
      <c r="B1880" s="1233">
        <f>'Short-Term Long-Term Debt 25'!F23</f>
        <v>0</v>
      </c>
      <c r="C1880" s="14" t="s">
        <v>672</v>
      </c>
      <c r="D1880" s="14" t="str">
        <f t="shared" si="28"/>
        <v>Error?</v>
      </c>
    </row>
    <row r="1881" spans="1:4" x14ac:dyDescent="0.2">
      <c r="A1881" s="83">
        <v>1820</v>
      </c>
      <c r="D1881" s="14" t="str">
        <f t="shared" si="28"/>
        <v>OK</v>
      </c>
    </row>
    <row r="1882" spans="1:4" x14ac:dyDescent="0.2">
      <c r="A1882" s="83">
        <v>1821</v>
      </c>
      <c r="D1882" s="14" t="str">
        <f t="shared" si="28"/>
        <v>OK</v>
      </c>
    </row>
    <row r="1883" spans="1:4" x14ac:dyDescent="0.2">
      <c r="A1883" s="83">
        <v>1822</v>
      </c>
      <c r="D1883" s="14" t="str">
        <f t="shared" si="28"/>
        <v>OK</v>
      </c>
    </row>
    <row r="1884" spans="1:4" x14ac:dyDescent="0.2">
      <c r="A1884" s="83">
        <v>1823</v>
      </c>
      <c r="D1884" s="14" t="str">
        <f t="shared" si="28"/>
        <v>OK</v>
      </c>
    </row>
    <row r="1885" spans="1:4" x14ac:dyDescent="0.2">
      <c r="A1885" s="83">
        <v>1824</v>
      </c>
      <c r="D1885" s="14" t="str">
        <f t="shared" si="28"/>
        <v>OK</v>
      </c>
    </row>
    <row r="1886" spans="1:4" x14ac:dyDescent="0.2">
      <c r="A1886" s="83">
        <v>1825</v>
      </c>
      <c r="D1886" s="14" t="str">
        <f t="shared" si="28"/>
        <v>OK</v>
      </c>
    </row>
    <row r="1887" spans="1:4" x14ac:dyDescent="0.2">
      <c r="A1887" s="83">
        <v>1826</v>
      </c>
      <c r="D1887" s="14" t="str">
        <f t="shared" si="28"/>
        <v>OK</v>
      </c>
    </row>
    <row r="1888" spans="1:4" x14ac:dyDescent="0.2">
      <c r="A1888" s="83">
        <v>1827</v>
      </c>
      <c r="D1888" s="14" t="str">
        <f t="shared" si="28"/>
        <v>OK</v>
      </c>
    </row>
    <row r="1889" spans="1:4" x14ac:dyDescent="0.2">
      <c r="A1889" s="83">
        <v>1828</v>
      </c>
      <c r="D1889" s="14" t="str">
        <f t="shared" si="28"/>
        <v>OK</v>
      </c>
    </row>
    <row r="1890" spans="1:4" x14ac:dyDescent="0.2">
      <c r="A1890" s="83">
        <v>1829</v>
      </c>
      <c r="D1890" s="14" t="str">
        <f t="shared" si="28"/>
        <v>OK</v>
      </c>
    </row>
    <row r="1891" spans="1:4" x14ac:dyDescent="0.2">
      <c r="A1891" s="83">
        <v>1830</v>
      </c>
      <c r="D1891" s="14" t="str">
        <f t="shared" si="28"/>
        <v>OK</v>
      </c>
    </row>
    <row r="1892" spans="1:4" x14ac:dyDescent="0.2">
      <c r="A1892" s="83">
        <v>1831</v>
      </c>
      <c r="D1892" s="14" t="str">
        <f t="shared" si="28"/>
        <v>OK</v>
      </c>
    </row>
    <row r="1893" spans="1:4" x14ac:dyDescent="0.2">
      <c r="A1893" s="83">
        <v>1832</v>
      </c>
      <c r="D1893" s="14" t="str">
        <f t="shared" si="28"/>
        <v>OK</v>
      </c>
    </row>
    <row r="1894" spans="1:4" x14ac:dyDescent="0.2">
      <c r="A1894" s="83">
        <v>1833</v>
      </c>
      <c r="D1894" s="14" t="str">
        <f t="shared" si="28"/>
        <v>OK</v>
      </c>
    </row>
    <row r="1895" spans="1:4" x14ac:dyDescent="0.2">
      <c r="A1895" s="83">
        <v>1834</v>
      </c>
      <c r="D1895" s="14" t="str">
        <f t="shared" si="28"/>
        <v>OK</v>
      </c>
    </row>
    <row r="1896" spans="1:4" x14ac:dyDescent="0.2">
      <c r="A1896" s="83">
        <v>1835</v>
      </c>
      <c r="D1896" s="14" t="str">
        <f t="shared" si="28"/>
        <v>OK</v>
      </c>
    </row>
    <row r="1897" spans="1:4" x14ac:dyDescent="0.2">
      <c r="A1897" s="83">
        <v>1836</v>
      </c>
      <c r="D1897" s="14" t="str">
        <f t="shared" si="28"/>
        <v>OK</v>
      </c>
    </row>
    <row r="1898" spans="1:4" x14ac:dyDescent="0.2">
      <c r="A1898" s="83">
        <v>1837</v>
      </c>
      <c r="D1898" s="14" t="str">
        <f t="shared" si="28"/>
        <v>OK</v>
      </c>
    </row>
    <row r="1899" spans="1:4" x14ac:dyDescent="0.2">
      <c r="A1899" s="83">
        <v>1838</v>
      </c>
      <c r="D1899" s="14" t="str">
        <f t="shared" si="28"/>
        <v>OK</v>
      </c>
    </row>
    <row r="1900" spans="1:4" x14ac:dyDescent="0.2">
      <c r="A1900" s="83">
        <v>1839</v>
      </c>
      <c r="D1900" s="14" t="str">
        <f t="shared" si="28"/>
        <v>OK</v>
      </c>
    </row>
    <row r="1901" spans="1:4" x14ac:dyDescent="0.2">
      <c r="A1901" s="83">
        <v>1840</v>
      </c>
      <c r="D1901" s="14" t="str">
        <f t="shared" si="28"/>
        <v>OK</v>
      </c>
    </row>
    <row r="1902" spans="1:4" x14ac:dyDescent="0.2">
      <c r="A1902" s="83">
        <v>1841</v>
      </c>
      <c r="D1902" s="14" t="str">
        <f t="shared" si="28"/>
        <v>OK</v>
      </c>
    </row>
    <row r="1903" spans="1:4" x14ac:dyDescent="0.2">
      <c r="A1903" s="83">
        <v>1842</v>
      </c>
      <c r="D1903" s="14" t="str">
        <f t="shared" si="28"/>
        <v>OK</v>
      </c>
    </row>
    <row r="1904" spans="1:4" x14ac:dyDescent="0.2">
      <c r="A1904" s="83">
        <v>1843</v>
      </c>
      <c r="D1904" s="14" t="str">
        <f t="shared" si="28"/>
        <v>OK</v>
      </c>
    </row>
    <row r="1905" spans="1:4" x14ac:dyDescent="0.2">
      <c r="A1905" s="83">
        <v>1844</v>
      </c>
      <c r="D1905" s="14" t="str">
        <f t="shared" si="28"/>
        <v>OK</v>
      </c>
    </row>
    <row r="1906" spans="1:4" x14ac:dyDescent="0.2">
      <c r="A1906" s="83">
        <v>1845</v>
      </c>
      <c r="D1906" s="14" t="str">
        <f t="shared" si="28"/>
        <v>OK</v>
      </c>
    </row>
    <row r="1907" spans="1:4" x14ac:dyDescent="0.2">
      <c r="A1907" s="83">
        <v>1846</v>
      </c>
      <c r="D1907" s="14" t="str">
        <f t="shared" si="28"/>
        <v>OK</v>
      </c>
    </row>
    <row r="1908" spans="1:4" x14ac:dyDescent="0.2">
      <c r="A1908" s="83">
        <v>1847</v>
      </c>
      <c r="D1908" s="14" t="str">
        <f t="shared" si="28"/>
        <v>OK</v>
      </c>
    </row>
    <row r="1909" spans="1:4" x14ac:dyDescent="0.2">
      <c r="A1909" s="83">
        <v>1848</v>
      </c>
      <c r="D1909" s="14" t="str">
        <f t="shared" si="28"/>
        <v>OK</v>
      </c>
    </row>
    <row r="1910" spans="1:4" x14ac:dyDescent="0.2">
      <c r="A1910" s="83">
        <v>1849</v>
      </c>
      <c r="D1910" s="14" t="str">
        <f t="shared" si="28"/>
        <v>OK</v>
      </c>
    </row>
    <row r="1911" spans="1:4" x14ac:dyDescent="0.2">
      <c r="A1911" s="83">
        <v>1850</v>
      </c>
      <c r="D1911" s="14" t="str">
        <f t="shared" si="28"/>
        <v>OK</v>
      </c>
    </row>
    <row r="1912" spans="1:4" x14ac:dyDescent="0.2">
      <c r="A1912" s="83">
        <v>1851</v>
      </c>
      <c r="D1912" s="14" t="str">
        <f t="shared" si="28"/>
        <v>OK</v>
      </c>
    </row>
    <row r="1913" spans="1:4" x14ac:dyDescent="0.2">
      <c r="A1913" s="83">
        <v>1852</v>
      </c>
      <c r="D1913" s="14" t="str">
        <f t="shared" si="28"/>
        <v>OK</v>
      </c>
    </row>
    <row r="1914" spans="1:4" x14ac:dyDescent="0.2">
      <c r="A1914" s="83">
        <v>1853</v>
      </c>
      <c r="D1914" s="14" t="str">
        <f t="shared" si="28"/>
        <v>OK</v>
      </c>
    </row>
    <row r="1915" spans="1:4" x14ac:dyDescent="0.2">
      <c r="A1915" s="83">
        <v>1854</v>
      </c>
      <c r="D1915" s="14" t="str">
        <f t="shared" si="28"/>
        <v>OK</v>
      </c>
    </row>
    <row r="1916" spans="1:4" x14ac:dyDescent="0.2">
      <c r="A1916" s="83">
        <v>1855</v>
      </c>
      <c r="D1916" s="14" t="str">
        <f t="shared" si="28"/>
        <v>OK</v>
      </c>
    </row>
    <row r="1917" spans="1:4" x14ac:dyDescent="0.2">
      <c r="A1917" s="83">
        <v>1856</v>
      </c>
      <c r="D1917" s="14" t="str">
        <f t="shared" si="28"/>
        <v>OK</v>
      </c>
    </row>
    <row r="1918" spans="1:4" x14ac:dyDescent="0.2">
      <c r="A1918" s="83">
        <v>1857</v>
      </c>
      <c r="D1918" s="14" t="str">
        <f t="shared" si="28"/>
        <v>OK</v>
      </c>
    </row>
    <row r="1919" spans="1:4" x14ac:dyDescent="0.2">
      <c r="A1919" s="83">
        <v>1858</v>
      </c>
      <c r="D1919" s="14" t="str">
        <f t="shared" ref="D1919:D1982" si="29">IF(ISBLANK(B1919),"OK",IF(A1919-B1919=0,"OK","Error?"))</f>
        <v>OK</v>
      </c>
    </row>
    <row r="1920" spans="1:4" x14ac:dyDescent="0.2">
      <c r="A1920" s="83">
        <v>1859</v>
      </c>
      <c r="D1920" s="14" t="str">
        <f t="shared" si="29"/>
        <v>OK</v>
      </c>
    </row>
    <row r="1921" spans="1:4" x14ac:dyDescent="0.2">
      <c r="A1921" s="83">
        <v>1860</v>
      </c>
      <c r="D1921" s="14" t="str">
        <f t="shared" si="29"/>
        <v>OK</v>
      </c>
    </row>
    <row r="1922" spans="1:4" x14ac:dyDescent="0.2">
      <c r="A1922" s="83">
        <v>1861</v>
      </c>
      <c r="D1922" s="14" t="str">
        <f t="shared" si="29"/>
        <v>OK</v>
      </c>
    </row>
    <row r="1923" spans="1:4" x14ac:dyDescent="0.2">
      <c r="A1923" s="83">
        <v>1862</v>
      </c>
      <c r="D1923" s="14" t="str">
        <f t="shared" si="29"/>
        <v>OK</v>
      </c>
    </row>
    <row r="1924" spans="1:4" x14ac:dyDescent="0.2">
      <c r="A1924" s="83">
        <v>1863</v>
      </c>
      <c r="D1924" s="14" t="str">
        <f t="shared" si="29"/>
        <v>OK</v>
      </c>
    </row>
    <row r="1925" spans="1:4" x14ac:dyDescent="0.2">
      <c r="A1925" s="83">
        <v>1864</v>
      </c>
      <c r="D1925" s="14" t="str">
        <f t="shared" si="29"/>
        <v>OK</v>
      </c>
    </row>
    <row r="1926" spans="1:4" x14ac:dyDescent="0.2">
      <c r="A1926" s="83">
        <v>1865</v>
      </c>
      <c r="D1926" s="14" t="str">
        <f t="shared" si="29"/>
        <v>OK</v>
      </c>
    </row>
    <row r="1927" spans="1:4" x14ac:dyDescent="0.2">
      <c r="A1927" s="83">
        <v>1866</v>
      </c>
      <c r="D1927" s="14" t="str">
        <f t="shared" si="29"/>
        <v>OK</v>
      </c>
    </row>
    <row r="1928" spans="1:4" x14ac:dyDescent="0.2">
      <c r="A1928" s="83">
        <v>1867</v>
      </c>
      <c r="D1928" s="14" t="str">
        <f t="shared" si="29"/>
        <v>OK</v>
      </c>
    </row>
    <row r="1929" spans="1:4" x14ac:dyDescent="0.2">
      <c r="A1929" s="83">
        <v>1868</v>
      </c>
      <c r="D1929" s="14" t="str">
        <f t="shared" si="29"/>
        <v>OK</v>
      </c>
    </row>
    <row r="1930" spans="1:4" x14ac:dyDescent="0.2">
      <c r="A1930" s="83">
        <v>1869</v>
      </c>
      <c r="D1930" s="14" t="str">
        <f t="shared" si="29"/>
        <v>OK</v>
      </c>
    </row>
    <row r="1931" spans="1:4" x14ac:dyDescent="0.2">
      <c r="A1931" s="83">
        <v>1870</v>
      </c>
      <c r="D1931" s="14" t="str">
        <f t="shared" si="29"/>
        <v>OK</v>
      </c>
    </row>
    <row r="1932" spans="1:4" x14ac:dyDescent="0.2">
      <c r="A1932" s="83">
        <v>1871</v>
      </c>
      <c r="D1932" s="14" t="str">
        <f t="shared" si="29"/>
        <v>OK</v>
      </c>
    </row>
    <row r="1933" spans="1:4" x14ac:dyDescent="0.2">
      <c r="A1933" s="83">
        <v>1872</v>
      </c>
      <c r="D1933" s="14" t="str">
        <f t="shared" si="29"/>
        <v>OK</v>
      </c>
    </row>
    <row r="1934" spans="1:4" x14ac:dyDescent="0.2">
      <c r="A1934" s="83">
        <v>1873</v>
      </c>
      <c r="D1934" s="14" t="str">
        <f t="shared" si="29"/>
        <v>OK</v>
      </c>
    </row>
    <row r="1935" spans="1:4" x14ac:dyDescent="0.2">
      <c r="A1935" s="83">
        <v>1874</v>
      </c>
      <c r="D1935" s="14" t="str">
        <f t="shared" si="29"/>
        <v>OK</v>
      </c>
    </row>
    <row r="1936" spans="1:4" x14ac:dyDescent="0.2">
      <c r="A1936" s="83">
        <v>1875</v>
      </c>
      <c r="D1936" s="14" t="str">
        <f t="shared" si="29"/>
        <v>OK</v>
      </c>
    </row>
    <row r="1937" spans="1:5" x14ac:dyDescent="0.2">
      <c r="A1937" s="83">
        <v>1876</v>
      </c>
      <c r="D1937" s="14" t="str">
        <f t="shared" si="29"/>
        <v>OK</v>
      </c>
    </row>
    <row r="1938" spans="1:5" x14ac:dyDescent="0.2">
      <c r="A1938" s="83">
        <v>1877</v>
      </c>
      <c r="D1938" s="14" t="str">
        <f t="shared" si="29"/>
        <v>OK</v>
      </c>
    </row>
    <row r="1939" spans="1:5" x14ac:dyDescent="0.2">
      <c r="A1939" s="55">
        <v>1878</v>
      </c>
      <c r="B1939" s="1233">
        <f>'Short-Term Long-Term Debt 25'!E49</f>
        <v>2880000</v>
      </c>
      <c r="C1939" s="14" t="s">
        <v>672</v>
      </c>
      <c r="D1939" s="14" t="str">
        <f t="shared" si="29"/>
        <v>Error?</v>
      </c>
    </row>
    <row r="1940" spans="1:5" x14ac:dyDescent="0.2">
      <c r="A1940" s="55">
        <v>1879</v>
      </c>
      <c r="B1940" s="1233">
        <f>'Short-Term Long-Term Debt 25'!F49</f>
        <v>0</v>
      </c>
      <c r="C1940" s="14" t="s">
        <v>672</v>
      </c>
      <c r="D1940" s="14" t="str">
        <f t="shared" si="29"/>
        <v>Error?</v>
      </c>
    </row>
    <row r="1941" spans="1:5" x14ac:dyDescent="0.2">
      <c r="A1941" s="83">
        <v>1880</v>
      </c>
      <c r="C1941" s="14" t="s">
        <v>672</v>
      </c>
      <c r="D1941" s="14" t="str">
        <f t="shared" si="29"/>
        <v>OK</v>
      </c>
    </row>
    <row r="1942" spans="1:5" x14ac:dyDescent="0.2">
      <c r="A1942" s="83">
        <v>1881</v>
      </c>
      <c r="D1942" s="14" t="str">
        <f t="shared" si="29"/>
        <v>OK</v>
      </c>
    </row>
    <row r="1943" spans="1:5" x14ac:dyDescent="0.2">
      <c r="A1943" s="83">
        <v>1882</v>
      </c>
      <c r="D1943" s="14" t="str">
        <f t="shared" si="29"/>
        <v>OK</v>
      </c>
    </row>
    <row r="1944" spans="1:5" x14ac:dyDescent="0.2">
      <c r="A1944" s="83">
        <v>1883</v>
      </c>
      <c r="D1944" s="14" t="str">
        <f t="shared" si="29"/>
        <v>OK</v>
      </c>
    </row>
    <row r="1945" spans="1:5" x14ac:dyDescent="0.2">
      <c r="A1945" s="83">
        <v>1884</v>
      </c>
      <c r="D1945" s="14" t="str">
        <f t="shared" si="29"/>
        <v>OK</v>
      </c>
    </row>
    <row r="1946" spans="1:5" x14ac:dyDescent="0.2">
      <c r="A1946" s="83">
        <v>1885</v>
      </c>
      <c r="D1946" s="14" t="str">
        <f t="shared" si="29"/>
        <v>OK</v>
      </c>
    </row>
    <row r="1947" spans="1:5" x14ac:dyDescent="0.2">
      <c r="A1947" s="83">
        <v>1886</v>
      </c>
      <c r="D1947" s="14" t="str">
        <f t="shared" si="29"/>
        <v>OK</v>
      </c>
    </row>
    <row r="1948" spans="1:5" x14ac:dyDescent="0.2">
      <c r="A1948" s="55">
        <v>1887</v>
      </c>
      <c r="B1948" s="1233">
        <f>'Rest Tax Levies-Tort Im 26'!G3</f>
        <v>0</v>
      </c>
      <c r="D1948" s="14" t="str">
        <f t="shared" si="29"/>
        <v>Error?</v>
      </c>
    </row>
    <row r="1949" spans="1:5" x14ac:dyDescent="0.2">
      <c r="A1949" s="83">
        <v>1888</v>
      </c>
      <c r="D1949" s="14" t="str">
        <f t="shared" si="29"/>
        <v>OK</v>
      </c>
    </row>
    <row r="1950" spans="1:5" x14ac:dyDescent="0.2">
      <c r="A1950" s="55">
        <v>1889</v>
      </c>
      <c r="B1950" s="1233">
        <f>'Rest Tax Levies-Tort Im 26'!G6</f>
        <v>0</v>
      </c>
      <c r="D1950" s="14" t="str">
        <f t="shared" si="29"/>
        <v>Error?</v>
      </c>
    </row>
    <row r="1951" spans="1:5" x14ac:dyDescent="0.2">
      <c r="A1951" s="55">
        <v>1890</v>
      </c>
      <c r="B1951" s="1233">
        <f>'Rest Tax Levies-Tort Im 26'!G10</f>
        <v>0</v>
      </c>
      <c r="D1951" s="14" t="str">
        <f t="shared" si="29"/>
        <v>Error?</v>
      </c>
    </row>
    <row r="1952" spans="1:5" x14ac:dyDescent="0.2">
      <c r="A1952" s="83">
        <v>1891</v>
      </c>
      <c r="D1952" s="14" t="str">
        <f t="shared" si="29"/>
        <v>OK</v>
      </c>
      <c r="E1952" s="14" t="s">
        <v>142</v>
      </c>
    </row>
    <row r="1953" spans="1:5" x14ac:dyDescent="0.2">
      <c r="A1953" s="55">
        <v>1892</v>
      </c>
      <c r="B1953" s="1233">
        <f>'Rest Tax Levies-Tort Im 26'!G12</f>
        <v>0</v>
      </c>
      <c r="C1953" s="14" t="s">
        <v>672</v>
      </c>
      <c r="D1953" s="14" t="str">
        <f t="shared" si="29"/>
        <v>Error?</v>
      </c>
    </row>
    <row r="1954" spans="1:5" x14ac:dyDescent="0.2">
      <c r="A1954" s="83">
        <v>1893</v>
      </c>
      <c r="C1954" s="14" t="s">
        <v>672</v>
      </c>
      <c r="D1954" s="14" t="str">
        <f t="shared" si="29"/>
        <v>OK</v>
      </c>
      <c r="E1954" s="14" t="s">
        <v>142</v>
      </c>
    </row>
    <row r="1955" spans="1:5" x14ac:dyDescent="0.2">
      <c r="A1955" s="55">
        <v>1894</v>
      </c>
      <c r="B1955" s="1233">
        <f>'Rest Tax Levies-Tort Im 26'!G16</f>
        <v>0</v>
      </c>
      <c r="D1955" s="14" t="str">
        <f t="shared" si="29"/>
        <v>Error?</v>
      </c>
    </row>
    <row r="1956" spans="1:5" x14ac:dyDescent="0.2">
      <c r="A1956" s="83">
        <v>1895</v>
      </c>
      <c r="D1956" s="14" t="str">
        <f t="shared" si="29"/>
        <v>OK</v>
      </c>
    </row>
    <row r="1957" spans="1:5" x14ac:dyDescent="0.2">
      <c r="A1957" s="55">
        <v>1896</v>
      </c>
      <c r="B1957" s="1233">
        <f>'Rest Tax Levies-Tort Im 26'!G23</f>
        <v>0</v>
      </c>
      <c r="C1957" s="14" t="s">
        <v>672</v>
      </c>
      <c r="D1957" s="14" t="str">
        <f t="shared" si="29"/>
        <v>Error?</v>
      </c>
    </row>
    <row r="1958" spans="1:5" x14ac:dyDescent="0.2">
      <c r="A1958" s="55">
        <v>1897</v>
      </c>
      <c r="B1958" s="1233">
        <f>'Rest Tax Levies-Tort Im 26'!G24</f>
        <v>0</v>
      </c>
      <c r="C1958" s="14" t="s">
        <v>672</v>
      </c>
      <c r="D1958" s="14" t="str">
        <f t="shared" si="29"/>
        <v>Error?</v>
      </c>
    </row>
    <row r="1959" spans="1:5" x14ac:dyDescent="0.2">
      <c r="A1959" s="83">
        <v>1898</v>
      </c>
      <c r="D1959" s="14" t="str">
        <f t="shared" si="29"/>
        <v>OK</v>
      </c>
    </row>
    <row r="1960" spans="1:5" x14ac:dyDescent="0.2">
      <c r="A1960" s="83">
        <v>1899</v>
      </c>
      <c r="D1960" s="14" t="str">
        <f t="shared" si="29"/>
        <v>OK</v>
      </c>
    </row>
    <row r="1961" spans="1:5" x14ac:dyDescent="0.2">
      <c r="A1961" s="83">
        <v>1900</v>
      </c>
      <c r="D1961" s="14" t="str">
        <f t="shared" si="29"/>
        <v>OK</v>
      </c>
    </row>
    <row r="1962" spans="1:5" x14ac:dyDescent="0.2">
      <c r="A1962" s="83">
        <v>1901</v>
      </c>
      <c r="D1962" s="14" t="str">
        <f t="shared" si="29"/>
        <v>OK</v>
      </c>
    </row>
    <row r="1963" spans="1:5" x14ac:dyDescent="0.2">
      <c r="A1963" s="83">
        <v>1902</v>
      </c>
      <c r="D1963" s="14" t="str">
        <f t="shared" si="29"/>
        <v>OK</v>
      </c>
    </row>
    <row r="1964" spans="1:5" x14ac:dyDescent="0.2">
      <c r="A1964" s="83">
        <v>1903</v>
      </c>
      <c r="D1964" s="14" t="str">
        <f t="shared" si="29"/>
        <v>OK</v>
      </c>
    </row>
    <row r="1965" spans="1:5" x14ac:dyDescent="0.2">
      <c r="A1965" s="83">
        <v>1904</v>
      </c>
      <c r="D1965" s="14" t="str">
        <f t="shared" si="29"/>
        <v>OK</v>
      </c>
    </row>
    <row r="1966" spans="1:5" x14ac:dyDescent="0.2">
      <c r="A1966" s="83">
        <v>1905</v>
      </c>
      <c r="D1966" s="14" t="str">
        <f t="shared" si="29"/>
        <v>OK</v>
      </c>
    </row>
    <row r="1967" spans="1:5" x14ac:dyDescent="0.2">
      <c r="A1967" s="83">
        <v>1906</v>
      </c>
      <c r="D1967" s="14" t="str">
        <f t="shared" si="29"/>
        <v>OK</v>
      </c>
    </row>
    <row r="1968" spans="1:5" x14ac:dyDescent="0.2">
      <c r="A1968" s="83">
        <v>1907</v>
      </c>
      <c r="D1968" s="14" t="str">
        <f t="shared" si="29"/>
        <v>OK</v>
      </c>
    </row>
    <row r="1969" spans="1:5" x14ac:dyDescent="0.2">
      <c r="A1969" s="83">
        <v>1908</v>
      </c>
      <c r="D1969" s="14" t="str">
        <f t="shared" si="29"/>
        <v>OK</v>
      </c>
    </row>
    <row r="1970" spans="1:5" x14ac:dyDescent="0.2">
      <c r="A1970" s="83">
        <v>1909</v>
      </c>
      <c r="D1970" s="14" t="str">
        <f t="shared" si="29"/>
        <v>OK</v>
      </c>
    </row>
    <row r="1971" spans="1:5" x14ac:dyDescent="0.2">
      <c r="A1971" s="55">
        <v>1910</v>
      </c>
      <c r="B1971" s="1233">
        <f>'Rest Tax Levies-Tort Im 26'!H3</f>
        <v>0</v>
      </c>
      <c r="D1971" s="14" t="str">
        <f t="shared" si="29"/>
        <v>Error?</v>
      </c>
    </row>
    <row r="1972" spans="1:5" x14ac:dyDescent="0.2">
      <c r="A1972" s="55">
        <v>1911</v>
      </c>
      <c r="B1972" s="1233">
        <f>'Rest Tax Levies-Tort Im 26'!H5</f>
        <v>181578</v>
      </c>
      <c r="D1972" s="14" t="str">
        <f t="shared" si="29"/>
        <v>Error?</v>
      </c>
    </row>
    <row r="1973" spans="1:5" x14ac:dyDescent="0.2">
      <c r="A1973" s="55">
        <v>1912</v>
      </c>
      <c r="B1973" s="1233">
        <f>'Rest Tax Levies-Tort Im 26'!H6</f>
        <v>0</v>
      </c>
      <c r="D1973" s="14" t="str">
        <f t="shared" si="29"/>
        <v>Error?</v>
      </c>
    </row>
    <row r="1974" spans="1:5" x14ac:dyDescent="0.2">
      <c r="A1974" s="55">
        <v>1913</v>
      </c>
      <c r="B1974" s="1233">
        <f>'Rest Tax Levies-Tort Im 26'!H10</f>
        <v>0</v>
      </c>
      <c r="D1974" s="14" t="str">
        <f t="shared" si="29"/>
        <v>Error?</v>
      </c>
    </row>
    <row r="1975" spans="1:5" x14ac:dyDescent="0.2">
      <c r="A1975" s="83">
        <v>1914</v>
      </c>
      <c r="D1975" s="14" t="str">
        <f t="shared" si="29"/>
        <v>OK</v>
      </c>
    </row>
    <row r="1976" spans="1:5" x14ac:dyDescent="0.2">
      <c r="A1976" s="83">
        <v>1915</v>
      </c>
      <c r="D1976" s="14" t="str">
        <f t="shared" si="29"/>
        <v>OK</v>
      </c>
      <c r="E1976" s="14" t="s">
        <v>142</v>
      </c>
    </row>
    <row r="1977" spans="1:5" x14ac:dyDescent="0.2">
      <c r="A1977" s="55">
        <v>1916</v>
      </c>
      <c r="B1977" s="1233">
        <f>'Rest Tax Levies-Tort Im 26'!H12</f>
        <v>181578</v>
      </c>
      <c r="C1977" s="14" t="s">
        <v>672</v>
      </c>
      <c r="D1977" s="14" t="str">
        <f t="shared" si="29"/>
        <v>Error?</v>
      </c>
    </row>
    <row r="1978" spans="1:5" x14ac:dyDescent="0.2">
      <c r="A1978" s="83">
        <v>1917</v>
      </c>
      <c r="C1978" s="14" t="s">
        <v>672</v>
      </c>
      <c r="D1978" s="14" t="str">
        <f t="shared" si="29"/>
        <v>OK</v>
      </c>
      <c r="E1978" s="14" t="s">
        <v>142</v>
      </c>
    </row>
    <row r="1979" spans="1:5" x14ac:dyDescent="0.2">
      <c r="A1979" s="55">
        <v>1918</v>
      </c>
      <c r="B1979" s="1233">
        <f>'Rest Tax Levies-Tort Im 26'!H15</f>
        <v>0</v>
      </c>
      <c r="D1979" s="14" t="str">
        <f t="shared" si="29"/>
        <v>Error?</v>
      </c>
    </row>
    <row r="1980" spans="1:5" x14ac:dyDescent="0.2">
      <c r="A1980" s="55">
        <v>1919</v>
      </c>
      <c r="B1980" s="1233">
        <f>'Rest Tax Levies-Tort Im 26'!H22</f>
        <v>0</v>
      </c>
      <c r="D1980" s="14" t="str">
        <f t="shared" si="29"/>
        <v>Error?</v>
      </c>
    </row>
    <row r="1981" spans="1:5" x14ac:dyDescent="0.2">
      <c r="A1981" s="83">
        <v>1920</v>
      </c>
      <c r="D1981" s="14" t="str">
        <f t="shared" si="29"/>
        <v>OK</v>
      </c>
      <c r="E1981" s="14" t="s">
        <v>142</v>
      </c>
    </row>
    <row r="1982" spans="1:5" x14ac:dyDescent="0.2">
      <c r="A1982" s="55">
        <v>1921</v>
      </c>
      <c r="B1982" s="1233">
        <f>'Rest Tax Levies-Tort Im 26'!H23</f>
        <v>181578</v>
      </c>
      <c r="C1982" s="14" t="s">
        <v>672</v>
      </c>
      <c r="D1982" s="14" t="str">
        <f t="shared" si="29"/>
        <v>Error?</v>
      </c>
    </row>
    <row r="1983" spans="1:5" x14ac:dyDescent="0.2">
      <c r="A1983" s="55">
        <v>1922</v>
      </c>
      <c r="B1983" s="1233">
        <f>'Rest Tax Levies-Tort Im 26'!H24</f>
        <v>0</v>
      </c>
      <c r="C1983" s="14" t="s">
        <v>672</v>
      </c>
      <c r="D1983" s="14" t="str">
        <f t="shared" ref="D1983:D2046" si="30">IF(ISBLANK(B1983),"OK",IF(A1983-B1983=0,"OK","Error?"))</f>
        <v>Error?</v>
      </c>
    </row>
    <row r="1984" spans="1:5" x14ac:dyDescent="0.2">
      <c r="A1984" s="55">
        <v>1923</v>
      </c>
      <c r="B1984" s="1233">
        <f>'Rest Tax Levies-Tort Im 26'!I3</f>
        <v>0</v>
      </c>
      <c r="D1984" s="14" t="str">
        <f t="shared" si="30"/>
        <v>Error?</v>
      </c>
    </row>
    <row r="1985" spans="1:5" x14ac:dyDescent="0.2">
      <c r="A1985" s="55">
        <v>1924</v>
      </c>
      <c r="B1985" s="1233">
        <f>'Rest Tax Levies-Tort Im 26'!I5</f>
        <v>0</v>
      </c>
      <c r="D1985" s="14" t="str">
        <f t="shared" si="30"/>
        <v>Error?</v>
      </c>
    </row>
    <row r="1986" spans="1:5" x14ac:dyDescent="0.2">
      <c r="A1986" s="55">
        <v>1925</v>
      </c>
      <c r="B1986" s="1233">
        <f>'Rest Tax Levies-Tort Im 26'!I6</f>
        <v>0</v>
      </c>
      <c r="D1986" s="14" t="str">
        <f t="shared" si="30"/>
        <v>Error?</v>
      </c>
    </row>
    <row r="1987" spans="1:5" x14ac:dyDescent="0.2">
      <c r="A1987" s="55">
        <v>1926</v>
      </c>
      <c r="B1987" s="1233">
        <f>'Rest Tax Levies-Tort Im 26'!I11</f>
        <v>0</v>
      </c>
      <c r="D1987" s="14" t="str">
        <f t="shared" si="30"/>
        <v>Error?</v>
      </c>
    </row>
    <row r="1988" spans="1:5" x14ac:dyDescent="0.2">
      <c r="A1988" s="55">
        <v>1927</v>
      </c>
      <c r="B1988" s="1233">
        <f>'Rest Tax Levies-Tort Im 26'!I10</f>
        <v>0</v>
      </c>
      <c r="D1988" s="14" t="str">
        <f t="shared" si="30"/>
        <v>Error?</v>
      </c>
    </row>
    <row r="1989" spans="1:5" x14ac:dyDescent="0.2">
      <c r="A1989" s="83">
        <v>1928</v>
      </c>
      <c r="D1989" s="14" t="str">
        <f t="shared" si="30"/>
        <v>OK</v>
      </c>
      <c r="E1989" s="14" t="s">
        <v>142</v>
      </c>
    </row>
    <row r="1990" spans="1:5" x14ac:dyDescent="0.2">
      <c r="A1990" s="55">
        <v>1929</v>
      </c>
      <c r="B1990" s="1233">
        <f>'Rest Tax Levies-Tort Im 26'!I12</f>
        <v>0</v>
      </c>
      <c r="C1990" s="14" t="s">
        <v>672</v>
      </c>
      <c r="D1990" s="14" t="str">
        <f t="shared" si="30"/>
        <v>Error?</v>
      </c>
    </row>
    <row r="1991" spans="1:5" x14ac:dyDescent="0.2">
      <c r="A1991" s="83">
        <v>1930</v>
      </c>
      <c r="C1991" s="14" t="s">
        <v>672</v>
      </c>
      <c r="D1991" s="14" t="str">
        <f t="shared" si="30"/>
        <v>OK</v>
      </c>
      <c r="E1991" s="14" t="s">
        <v>142</v>
      </c>
    </row>
    <row r="1992" spans="1:5" x14ac:dyDescent="0.2">
      <c r="A1992" s="55">
        <v>1931</v>
      </c>
      <c r="B1992" s="1233">
        <f>'Rest Tax Levies-Tort Im 26'!I15</f>
        <v>0</v>
      </c>
      <c r="D1992" s="14" t="str">
        <f t="shared" si="30"/>
        <v>Error?</v>
      </c>
    </row>
    <row r="1993" spans="1:5" x14ac:dyDescent="0.2">
      <c r="A1993" s="55">
        <v>1932</v>
      </c>
      <c r="B1993" s="1233">
        <f>'Rest Tax Levies-Tort Im 26'!I22</f>
        <v>0</v>
      </c>
      <c r="D1993" s="14" t="str">
        <f t="shared" si="30"/>
        <v>Error?</v>
      </c>
    </row>
    <row r="1994" spans="1:5" x14ac:dyDescent="0.2">
      <c r="A1994" s="83">
        <v>1933</v>
      </c>
      <c r="D1994" s="14" t="str">
        <f t="shared" si="30"/>
        <v>OK</v>
      </c>
      <c r="E1994" s="14" t="s">
        <v>142</v>
      </c>
    </row>
    <row r="1995" spans="1:5" x14ac:dyDescent="0.2">
      <c r="A1995" s="55">
        <v>1934</v>
      </c>
      <c r="B1995" s="1233">
        <f>'Rest Tax Levies-Tort Im 26'!I23</f>
        <v>0</v>
      </c>
      <c r="C1995" s="14" t="s">
        <v>672</v>
      </c>
      <c r="D1995" s="14" t="str">
        <f t="shared" si="30"/>
        <v>Error?</v>
      </c>
    </row>
    <row r="1996" spans="1:5" x14ac:dyDescent="0.2">
      <c r="A1996" s="55">
        <v>1935</v>
      </c>
      <c r="B1996" s="1233">
        <f>'Rest Tax Levies-Tort Im 26'!I24</f>
        <v>0</v>
      </c>
      <c r="C1996" s="14" t="s">
        <v>672</v>
      </c>
      <c r="D1996" s="14" t="str">
        <f t="shared" si="30"/>
        <v>Error?</v>
      </c>
    </row>
    <row r="1997" spans="1:5" x14ac:dyDescent="0.2">
      <c r="A1997" s="83">
        <v>1936</v>
      </c>
      <c r="D1997" s="14" t="str">
        <f t="shared" si="30"/>
        <v>OK</v>
      </c>
    </row>
    <row r="1998" spans="1:5" x14ac:dyDescent="0.2">
      <c r="A1998" s="83">
        <v>1937</v>
      </c>
      <c r="D1998" s="14" t="str">
        <f t="shared" si="30"/>
        <v>OK</v>
      </c>
    </row>
    <row r="1999" spans="1:5" x14ac:dyDescent="0.2">
      <c r="A1999" s="83">
        <v>1938</v>
      </c>
      <c r="D1999" s="14" t="str">
        <f t="shared" si="30"/>
        <v>OK</v>
      </c>
    </row>
    <row r="2000" spans="1:5" x14ac:dyDescent="0.2">
      <c r="A2000" s="83">
        <v>1939</v>
      </c>
      <c r="D2000" s="14" t="str">
        <f t="shared" si="30"/>
        <v>OK</v>
      </c>
    </row>
    <row r="2001" spans="1:4" x14ac:dyDescent="0.2">
      <c r="A2001" s="83">
        <v>1940</v>
      </c>
      <c r="D2001" s="14" t="str">
        <f t="shared" si="30"/>
        <v>OK</v>
      </c>
    </row>
    <row r="2002" spans="1:4" x14ac:dyDescent="0.2">
      <c r="A2002" s="83">
        <v>1941</v>
      </c>
      <c r="D2002" s="14" t="str">
        <f t="shared" si="30"/>
        <v>OK</v>
      </c>
    </row>
    <row r="2003" spans="1:4" x14ac:dyDescent="0.2">
      <c r="A2003" s="83">
        <v>1942</v>
      </c>
      <c r="D2003" s="14" t="str">
        <f t="shared" si="30"/>
        <v>OK</v>
      </c>
    </row>
    <row r="2004" spans="1:4" x14ac:dyDescent="0.2">
      <c r="A2004" s="83">
        <v>1943</v>
      </c>
      <c r="D2004" s="14" t="str">
        <f t="shared" si="30"/>
        <v>OK</v>
      </c>
    </row>
    <row r="2005" spans="1:4" x14ac:dyDescent="0.2">
      <c r="A2005" s="83">
        <v>1944</v>
      </c>
      <c r="D2005" s="14" t="str">
        <f t="shared" si="30"/>
        <v>OK</v>
      </c>
    </row>
    <row r="2006" spans="1:4" x14ac:dyDescent="0.2">
      <c r="A2006" s="83">
        <v>1945</v>
      </c>
      <c r="D2006" s="14" t="str">
        <f t="shared" si="30"/>
        <v>OK</v>
      </c>
    </row>
    <row r="2007" spans="1:4" x14ac:dyDescent="0.2">
      <c r="A2007" s="83">
        <v>1946</v>
      </c>
      <c r="D2007" s="14" t="str">
        <f t="shared" si="30"/>
        <v>OK</v>
      </c>
    </row>
    <row r="2008" spans="1:4" x14ac:dyDescent="0.2">
      <c r="A2008" s="55">
        <v>1947</v>
      </c>
      <c r="B2008" s="1233">
        <f>'Cap Outlay Deprec 27'!C5</f>
        <v>684156</v>
      </c>
      <c r="D2008" s="14" t="str">
        <f t="shared" si="30"/>
        <v>Error?</v>
      </c>
    </row>
    <row r="2009" spans="1:4" x14ac:dyDescent="0.2">
      <c r="A2009" s="55">
        <v>1948</v>
      </c>
      <c r="B2009" s="1233">
        <f>'Cap Outlay Deprec 27'!C8</f>
        <v>20425037</v>
      </c>
      <c r="D2009" s="14" t="str">
        <f t="shared" si="30"/>
        <v>Error?</v>
      </c>
    </row>
    <row r="2010" spans="1:4" x14ac:dyDescent="0.2">
      <c r="A2010" s="55">
        <v>1949</v>
      </c>
      <c r="B2010" s="1233">
        <f>'Cap Outlay Deprec 27'!C10</f>
        <v>1107085</v>
      </c>
      <c r="D2010" s="14" t="str">
        <f t="shared" si="30"/>
        <v>Error?</v>
      </c>
    </row>
    <row r="2011" spans="1:4" x14ac:dyDescent="0.2">
      <c r="A2011" s="55">
        <v>1950</v>
      </c>
      <c r="B2011" s="1233">
        <f>'Cap Outlay Deprec 27'!C12</f>
        <v>2191411</v>
      </c>
      <c r="D2011" s="14" t="str">
        <f t="shared" si="30"/>
        <v>Error?</v>
      </c>
    </row>
    <row r="2012" spans="1:4" x14ac:dyDescent="0.2">
      <c r="A2012" s="55">
        <v>1951</v>
      </c>
      <c r="B2012" s="1233">
        <f>'Cap Outlay Deprec 27'!C13</f>
        <v>0</v>
      </c>
      <c r="D2012" s="14" t="str">
        <f t="shared" si="30"/>
        <v>Error?</v>
      </c>
    </row>
    <row r="2013" spans="1:4" x14ac:dyDescent="0.2">
      <c r="A2013" s="55">
        <v>1952</v>
      </c>
      <c r="B2013" s="1233">
        <f>'Cap Outlay Deprec 27'!C16</f>
        <v>24416689</v>
      </c>
      <c r="C2013" s="14" t="s">
        <v>672</v>
      </c>
      <c r="D2013" s="14" t="str">
        <f t="shared" si="30"/>
        <v>Error?</v>
      </c>
    </row>
    <row r="2014" spans="1:4" x14ac:dyDescent="0.2">
      <c r="A2014" s="55">
        <v>1953</v>
      </c>
      <c r="B2014" s="1233">
        <f>'Cap Outlay Deprec 27'!D5</f>
        <v>0</v>
      </c>
      <c r="D2014" s="14" t="str">
        <f t="shared" si="30"/>
        <v>Error?</v>
      </c>
    </row>
    <row r="2015" spans="1:4" x14ac:dyDescent="0.2">
      <c r="A2015" s="55">
        <v>1954</v>
      </c>
      <c r="B2015" s="1233">
        <f>'Cap Outlay Deprec 27'!D8</f>
        <v>72139</v>
      </c>
      <c r="D2015" s="14" t="str">
        <f t="shared" si="30"/>
        <v>Error?</v>
      </c>
    </row>
    <row r="2016" spans="1:4" x14ac:dyDescent="0.2">
      <c r="A2016" s="55">
        <v>1955</v>
      </c>
      <c r="B2016" s="1233">
        <f>'Cap Outlay Deprec 27'!D10</f>
        <v>0</v>
      </c>
      <c r="D2016" s="14" t="str">
        <f t="shared" si="30"/>
        <v>Error?</v>
      </c>
    </row>
    <row r="2017" spans="1:4" x14ac:dyDescent="0.2">
      <c r="A2017" s="55">
        <v>1956</v>
      </c>
      <c r="B2017" s="1233">
        <f>'Cap Outlay Deprec 27'!D12</f>
        <v>95495</v>
      </c>
      <c r="D2017" s="14" t="str">
        <f t="shared" si="30"/>
        <v>Error?</v>
      </c>
    </row>
    <row r="2018" spans="1:4" x14ac:dyDescent="0.2">
      <c r="A2018" s="55">
        <v>1957</v>
      </c>
      <c r="B2018" s="1233">
        <f>'Cap Outlay Deprec 27'!D13</f>
        <v>0</v>
      </c>
      <c r="D2018" s="14" t="str">
        <f t="shared" si="30"/>
        <v>Error?</v>
      </c>
    </row>
    <row r="2019" spans="1:4" x14ac:dyDescent="0.2">
      <c r="A2019" s="55">
        <v>1958</v>
      </c>
      <c r="B2019" s="1233">
        <f>'Cap Outlay Deprec 27'!D16</f>
        <v>167634</v>
      </c>
      <c r="C2019" s="14" t="s">
        <v>672</v>
      </c>
      <c r="D2019" s="14" t="str">
        <f t="shared" si="30"/>
        <v>Error?</v>
      </c>
    </row>
    <row r="2020" spans="1:4" x14ac:dyDescent="0.2">
      <c r="A2020" s="55">
        <v>1959</v>
      </c>
      <c r="B2020" s="1233">
        <f>'Cap Outlay Deprec 27'!E5</f>
        <v>0</v>
      </c>
      <c r="D2020" s="14" t="str">
        <f t="shared" si="30"/>
        <v>Error?</v>
      </c>
    </row>
    <row r="2021" spans="1:4" x14ac:dyDescent="0.2">
      <c r="A2021" s="55">
        <v>1960</v>
      </c>
      <c r="B2021" s="1233">
        <f>'Cap Outlay Deprec 27'!E8</f>
        <v>0</v>
      </c>
      <c r="D2021" s="14" t="str">
        <f t="shared" si="30"/>
        <v>Error?</v>
      </c>
    </row>
    <row r="2022" spans="1:4" x14ac:dyDescent="0.2">
      <c r="A2022" s="55">
        <v>1961</v>
      </c>
      <c r="B2022" s="1233">
        <f>'Cap Outlay Deprec 27'!E10</f>
        <v>0</v>
      </c>
      <c r="D2022" s="14" t="str">
        <f t="shared" si="30"/>
        <v>Error?</v>
      </c>
    </row>
    <row r="2023" spans="1:4" x14ac:dyDescent="0.2">
      <c r="A2023" s="55">
        <v>1962</v>
      </c>
      <c r="B2023" s="1233">
        <f>'Cap Outlay Deprec 27'!E12</f>
        <v>0</v>
      </c>
      <c r="D2023" s="14" t="str">
        <f t="shared" si="30"/>
        <v>Error?</v>
      </c>
    </row>
    <row r="2024" spans="1:4" x14ac:dyDescent="0.2">
      <c r="A2024" s="55">
        <v>1963</v>
      </c>
      <c r="B2024" s="1233">
        <f>'Cap Outlay Deprec 27'!E13</f>
        <v>0</v>
      </c>
      <c r="D2024" s="14" t="str">
        <f t="shared" si="30"/>
        <v>Error?</v>
      </c>
    </row>
    <row r="2025" spans="1:4" x14ac:dyDescent="0.2">
      <c r="A2025" s="55">
        <v>1964</v>
      </c>
      <c r="B2025" s="1233">
        <f>'Cap Outlay Deprec 27'!E16</f>
        <v>9000</v>
      </c>
      <c r="C2025" s="14" t="s">
        <v>672</v>
      </c>
      <c r="D2025" s="14" t="str">
        <f t="shared" si="30"/>
        <v>Error?</v>
      </c>
    </row>
    <row r="2026" spans="1:4" x14ac:dyDescent="0.2">
      <c r="A2026" s="55">
        <v>1965</v>
      </c>
      <c r="B2026" s="1233">
        <f>'Cap Outlay Deprec 27'!F5</f>
        <v>684156</v>
      </c>
      <c r="C2026" s="14" t="s">
        <v>672</v>
      </c>
      <c r="D2026" s="14" t="str">
        <f t="shared" si="30"/>
        <v>Error?</v>
      </c>
    </row>
    <row r="2027" spans="1:4" x14ac:dyDescent="0.2">
      <c r="A2027" s="55">
        <v>1966</v>
      </c>
      <c r="B2027" s="1233">
        <f>'Cap Outlay Deprec 27'!F8</f>
        <v>20497176</v>
      </c>
      <c r="C2027" s="14" t="s">
        <v>672</v>
      </c>
      <c r="D2027" s="14" t="str">
        <f t="shared" si="30"/>
        <v>Error?</v>
      </c>
    </row>
    <row r="2028" spans="1:4" x14ac:dyDescent="0.2">
      <c r="A2028" s="55">
        <v>1967</v>
      </c>
      <c r="B2028" s="1233">
        <f>'Cap Outlay Deprec 27'!F10</f>
        <v>1107085</v>
      </c>
      <c r="C2028" s="14" t="s">
        <v>672</v>
      </c>
      <c r="D2028" s="14" t="str">
        <f t="shared" si="30"/>
        <v>Error?</v>
      </c>
    </row>
    <row r="2029" spans="1:4" x14ac:dyDescent="0.2">
      <c r="A2029" s="55">
        <v>1968</v>
      </c>
      <c r="B2029" s="1233">
        <f>'Cap Outlay Deprec 27'!F12</f>
        <v>2286906</v>
      </c>
      <c r="C2029" s="14" t="s">
        <v>672</v>
      </c>
      <c r="D2029" s="14" t="str">
        <f t="shared" si="30"/>
        <v>Error?</v>
      </c>
    </row>
    <row r="2030" spans="1:4" x14ac:dyDescent="0.2">
      <c r="A2030" s="55">
        <v>1969</v>
      </c>
      <c r="B2030" s="1233">
        <f>'Cap Outlay Deprec 27'!F13</f>
        <v>0</v>
      </c>
      <c r="C2030" s="14" t="s">
        <v>672</v>
      </c>
      <c r="D2030" s="14" t="str">
        <f t="shared" si="30"/>
        <v>Error?</v>
      </c>
    </row>
    <row r="2031" spans="1:4" x14ac:dyDescent="0.2">
      <c r="A2031" s="55">
        <v>1970</v>
      </c>
      <c r="B2031" s="1233">
        <f>'Cap Outlay Deprec 27'!F16</f>
        <v>24575323</v>
      </c>
      <c r="C2031" s="14" t="s">
        <v>672</v>
      </c>
      <c r="D2031" s="14" t="str">
        <f t="shared" si="30"/>
        <v>Error?</v>
      </c>
    </row>
    <row r="2032" spans="1:4" x14ac:dyDescent="0.2">
      <c r="A2032" s="83">
        <v>1971</v>
      </c>
      <c r="D2032" s="14" t="str">
        <f t="shared" si="30"/>
        <v>OK</v>
      </c>
    </row>
    <row r="2033" spans="1:4" x14ac:dyDescent="0.2">
      <c r="A2033" s="55">
        <v>1972</v>
      </c>
      <c r="B2033" s="1233">
        <f>'Cap Outlay Deprec 27'!H8</f>
        <v>15115658</v>
      </c>
      <c r="D2033" s="14" t="str">
        <f t="shared" si="30"/>
        <v>Error?</v>
      </c>
    </row>
    <row r="2034" spans="1:4" x14ac:dyDescent="0.2">
      <c r="A2034" s="55">
        <v>1973</v>
      </c>
      <c r="B2034" s="1233">
        <f>'Cap Outlay Deprec 27'!H10</f>
        <v>484170</v>
      </c>
      <c r="D2034" s="14" t="str">
        <f t="shared" si="30"/>
        <v>Error?</v>
      </c>
    </row>
    <row r="2035" spans="1:4" x14ac:dyDescent="0.2">
      <c r="A2035" s="55">
        <v>1974</v>
      </c>
      <c r="B2035" s="1233">
        <f>'Cap Outlay Deprec 27'!H12</f>
        <v>1388554</v>
      </c>
      <c r="D2035" s="14" t="str">
        <f t="shared" si="30"/>
        <v>Error?</v>
      </c>
    </row>
    <row r="2036" spans="1:4" x14ac:dyDescent="0.2">
      <c r="A2036" s="55">
        <v>1975</v>
      </c>
      <c r="B2036" s="1233">
        <f>'Cap Outlay Deprec 27'!H13</f>
        <v>0</v>
      </c>
      <c r="D2036" s="14" t="str">
        <f t="shared" si="30"/>
        <v>Error?</v>
      </c>
    </row>
    <row r="2037" spans="1:4" x14ac:dyDescent="0.2">
      <c r="A2037" s="55">
        <v>1976</v>
      </c>
      <c r="B2037" s="1233">
        <f>'Cap Outlay Deprec 27'!H16</f>
        <v>16988382</v>
      </c>
      <c r="C2037" s="14" t="s">
        <v>672</v>
      </c>
      <c r="D2037" s="14" t="str">
        <f t="shared" si="30"/>
        <v>Error?</v>
      </c>
    </row>
    <row r="2038" spans="1:4" x14ac:dyDescent="0.2">
      <c r="A2038" s="83">
        <v>1977</v>
      </c>
      <c r="D2038" s="14" t="str">
        <f t="shared" si="30"/>
        <v>OK</v>
      </c>
    </row>
    <row r="2039" spans="1:4" x14ac:dyDescent="0.2">
      <c r="A2039" s="55">
        <v>1978</v>
      </c>
      <c r="B2039" s="1233">
        <f>'Cap Outlay Deprec 27'!I8</f>
        <v>409944</v>
      </c>
      <c r="D2039" s="14" t="str">
        <f t="shared" si="30"/>
        <v>Error?</v>
      </c>
    </row>
    <row r="2040" spans="1:4" x14ac:dyDescent="0.2">
      <c r="A2040" s="55">
        <v>1979</v>
      </c>
      <c r="B2040" s="1233">
        <f>'Cap Outlay Deprec 27'!I10</f>
        <v>55354</v>
      </c>
      <c r="D2040" s="14" t="str">
        <f t="shared" si="30"/>
        <v>Error?</v>
      </c>
    </row>
    <row r="2041" spans="1:4" x14ac:dyDescent="0.2">
      <c r="A2041" s="55">
        <v>1980</v>
      </c>
      <c r="B2041" s="1233">
        <f>'Cap Outlay Deprec 27'!I12</f>
        <v>228691</v>
      </c>
      <c r="D2041" s="14" t="str">
        <f t="shared" si="30"/>
        <v>Error?</v>
      </c>
    </row>
    <row r="2042" spans="1:4" x14ac:dyDescent="0.2">
      <c r="A2042" s="55">
        <v>1981</v>
      </c>
      <c r="B2042" s="1233">
        <f>'Cap Outlay Deprec 27'!I13</f>
        <v>0</v>
      </c>
      <c r="D2042" s="14" t="str">
        <f t="shared" si="30"/>
        <v>Error?</v>
      </c>
    </row>
    <row r="2043" spans="1:4" x14ac:dyDescent="0.2">
      <c r="A2043" s="55">
        <v>1982</v>
      </c>
      <c r="B2043" s="1233">
        <f>'Cap Outlay Deprec 27'!I16</f>
        <v>693989</v>
      </c>
      <c r="C2043" s="14" t="s">
        <v>672</v>
      </c>
      <c r="D2043" s="14" t="str">
        <f t="shared" si="30"/>
        <v>Error?</v>
      </c>
    </row>
    <row r="2044" spans="1:4" x14ac:dyDescent="0.2">
      <c r="A2044" s="83">
        <v>1983</v>
      </c>
      <c r="D2044" s="14" t="str">
        <f t="shared" si="30"/>
        <v>OK</v>
      </c>
    </row>
    <row r="2045" spans="1:4" x14ac:dyDescent="0.2">
      <c r="A2045" s="55">
        <v>1984</v>
      </c>
      <c r="B2045" s="1233">
        <f>'Cap Outlay Deprec 27'!J8</f>
        <v>0</v>
      </c>
      <c r="D2045" s="14" t="str">
        <f t="shared" si="30"/>
        <v>Error?</v>
      </c>
    </row>
    <row r="2046" spans="1:4" x14ac:dyDescent="0.2">
      <c r="A2046" s="55">
        <v>1985</v>
      </c>
      <c r="B2046" s="1233">
        <f>'Cap Outlay Deprec 27'!J10</f>
        <v>0</v>
      </c>
      <c r="D2046" s="14" t="str">
        <f t="shared" si="30"/>
        <v>Error?</v>
      </c>
    </row>
    <row r="2047" spans="1:4" x14ac:dyDescent="0.2">
      <c r="A2047" s="55">
        <v>1986</v>
      </c>
      <c r="B2047" s="1233">
        <f>'Cap Outlay Deprec 27'!J12</f>
        <v>0</v>
      </c>
      <c r="D2047" s="14" t="str">
        <f t="shared" ref="D2047:D2110" si="31">IF(ISBLANK(B2047),"OK",IF(A2047-B2047=0,"OK","Error?"))</f>
        <v>Error?</v>
      </c>
    </row>
    <row r="2048" spans="1:4" x14ac:dyDescent="0.2">
      <c r="A2048" s="55">
        <v>1987</v>
      </c>
      <c r="B2048" s="1233">
        <f>'Cap Outlay Deprec 27'!J13</f>
        <v>0</v>
      </c>
      <c r="D2048" s="14" t="str">
        <f t="shared" si="31"/>
        <v>Error?</v>
      </c>
    </row>
    <row r="2049" spans="1:4" x14ac:dyDescent="0.2">
      <c r="A2049" s="55">
        <v>1988</v>
      </c>
      <c r="B2049" s="1233">
        <f>'Cap Outlay Deprec 27'!J16</f>
        <v>0</v>
      </c>
      <c r="C2049" s="14" t="s">
        <v>672</v>
      </c>
      <c r="D2049" s="14" t="str">
        <f t="shared" si="31"/>
        <v>Error?</v>
      </c>
    </row>
    <row r="2050" spans="1:4" x14ac:dyDescent="0.2">
      <c r="A2050" s="83">
        <v>1989</v>
      </c>
      <c r="D2050" s="14" t="str">
        <f t="shared" si="31"/>
        <v>OK</v>
      </c>
    </row>
    <row r="2051" spans="1:4" x14ac:dyDescent="0.2">
      <c r="A2051" s="55">
        <v>1990</v>
      </c>
      <c r="B2051" s="1233">
        <f>'Cap Outlay Deprec 27'!K8</f>
        <v>15525602</v>
      </c>
      <c r="C2051" s="14" t="s">
        <v>672</v>
      </c>
      <c r="D2051" s="14" t="str">
        <f t="shared" si="31"/>
        <v>Error?</v>
      </c>
    </row>
    <row r="2052" spans="1:4" x14ac:dyDescent="0.2">
      <c r="A2052" s="55">
        <v>1991</v>
      </c>
      <c r="B2052" s="1233">
        <f>'Cap Outlay Deprec 27'!K10</f>
        <v>539524</v>
      </c>
      <c r="C2052" s="14" t="s">
        <v>672</v>
      </c>
      <c r="D2052" s="14" t="str">
        <f t="shared" si="31"/>
        <v>Error?</v>
      </c>
    </row>
    <row r="2053" spans="1:4" x14ac:dyDescent="0.2">
      <c r="A2053" s="55">
        <v>1992</v>
      </c>
      <c r="B2053" s="1233">
        <f>'Cap Outlay Deprec 27'!K12</f>
        <v>1617245</v>
      </c>
      <c r="C2053" s="14" t="s">
        <v>672</v>
      </c>
      <c r="D2053" s="14" t="str">
        <f t="shared" si="31"/>
        <v>Error?</v>
      </c>
    </row>
    <row r="2054" spans="1:4" x14ac:dyDescent="0.2">
      <c r="A2054" s="55">
        <v>1993</v>
      </c>
      <c r="B2054" s="1233">
        <f>'Cap Outlay Deprec 27'!K13</f>
        <v>0</v>
      </c>
      <c r="C2054" s="14" t="s">
        <v>672</v>
      </c>
      <c r="D2054" s="14" t="str">
        <f t="shared" si="31"/>
        <v>Error?</v>
      </c>
    </row>
    <row r="2055" spans="1:4" x14ac:dyDescent="0.2">
      <c r="A2055" s="55">
        <v>1994</v>
      </c>
      <c r="B2055" s="1233">
        <f>'Cap Outlay Deprec 27'!K16</f>
        <v>17682371</v>
      </c>
      <c r="C2055" s="14" t="s">
        <v>672</v>
      </c>
      <c r="D2055" s="14" t="str">
        <f t="shared" si="31"/>
        <v>Error?</v>
      </c>
    </row>
    <row r="2056" spans="1:4" x14ac:dyDescent="0.2">
      <c r="A2056" s="55">
        <v>1995</v>
      </c>
      <c r="B2056" s="1233">
        <f>'Cap Outlay Deprec 27'!L5</f>
        <v>684156</v>
      </c>
      <c r="C2056" s="14" t="s">
        <v>672</v>
      </c>
      <c r="D2056" s="14" t="str">
        <f t="shared" si="31"/>
        <v>Error?</v>
      </c>
    </row>
    <row r="2057" spans="1:4" x14ac:dyDescent="0.2">
      <c r="A2057" s="55">
        <v>1996</v>
      </c>
      <c r="B2057" s="1233">
        <f>'Cap Outlay Deprec 27'!L8</f>
        <v>4971574</v>
      </c>
      <c r="C2057" s="14" t="s">
        <v>672</v>
      </c>
      <c r="D2057" s="14" t="str">
        <f t="shared" si="31"/>
        <v>Error?</v>
      </c>
    </row>
    <row r="2058" spans="1:4" x14ac:dyDescent="0.2">
      <c r="A2058" s="55">
        <v>1997</v>
      </c>
      <c r="B2058" s="1233">
        <f>'Cap Outlay Deprec 27'!L10</f>
        <v>567561</v>
      </c>
      <c r="C2058" s="14" t="s">
        <v>672</v>
      </c>
      <c r="D2058" s="14" t="str">
        <f t="shared" si="31"/>
        <v>Error?</v>
      </c>
    </row>
    <row r="2059" spans="1:4" x14ac:dyDescent="0.2">
      <c r="A2059" s="55">
        <v>1998</v>
      </c>
      <c r="B2059" s="1233">
        <f>'Cap Outlay Deprec 27'!L12</f>
        <v>669661</v>
      </c>
      <c r="C2059" s="14" t="s">
        <v>672</v>
      </c>
      <c r="D2059" s="14" t="str">
        <f t="shared" si="31"/>
        <v>Error?</v>
      </c>
    </row>
    <row r="2060" spans="1:4" x14ac:dyDescent="0.2">
      <c r="A2060" s="55">
        <v>1999</v>
      </c>
      <c r="B2060" s="1233">
        <f>'Cap Outlay Deprec 27'!L13</f>
        <v>0</v>
      </c>
      <c r="C2060" s="14" t="s">
        <v>672</v>
      </c>
      <c r="D2060" s="14" t="str">
        <f t="shared" si="31"/>
        <v>Error?</v>
      </c>
    </row>
    <row r="2061" spans="1:4" x14ac:dyDescent="0.2">
      <c r="A2061" s="55">
        <v>2000</v>
      </c>
      <c r="B2061" s="1233">
        <f>'Cap Outlay Deprec 27'!L16</f>
        <v>6892952</v>
      </c>
      <c r="C2061" s="14" t="s">
        <v>672</v>
      </c>
      <c r="D2061" s="14" t="str">
        <f t="shared" si="31"/>
        <v>Error?</v>
      </c>
    </row>
    <row r="2062" spans="1:4" x14ac:dyDescent="0.2">
      <c r="A2062" s="83">
        <v>2001</v>
      </c>
      <c r="D2062" s="14" t="str">
        <f t="shared" si="31"/>
        <v>OK</v>
      </c>
    </row>
    <row r="2063" spans="1:4" x14ac:dyDescent="0.2">
      <c r="A2063" s="83">
        <v>2002</v>
      </c>
      <c r="D2063" s="14" t="str">
        <f t="shared" si="31"/>
        <v>OK</v>
      </c>
    </row>
    <row r="2064" spans="1:4" x14ac:dyDescent="0.2">
      <c r="A2064" s="83">
        <v>2003</v>
      </c>
      <c r="D2064" s="14" t="str">
        <f t="shared" si="31"/>
        <v>OK</v>
      </c>
    </row>
    <row r="2065" spans="1:4" x14ac:dyDescent="0.2">
      <c r="A2065" s="83">
        <v>2004</v>
      </c>
      <c r="D2065" s="14" t="str">
        <f t="shared" si="31"/>
        <v>OK</v>
      </c>
    </row>
    <row r="2066" spans="1:4" x14ac:dyDescent="0.2">
      <c r="A2066" s="83">
        <v>2005</v>
      </c>
      <c r="D2066" s="14" t="str">
        <f t="shared" si="31"/>
        <v>OK</v>
      </c>
    </row>
    <row r="2067" spans="1:4" x14ac:dyDescent="0.2">
      <c r="A2067" s="83">
        <v>2006</v>
      </c>
      <c r="D2067" s="14" t="str">
        <f t="shared" si="31"/>
        <v>OK</v>
      </c>
    </row>
    <row r="2068" spans="1:4" x14ac:dyDescent="0.2">
      <c r="A2068" s="83">
        <v>2007</v>
      </c>
      <c r="D2068" s="14" t="str">
        <f t="shared" si="31"/>
        <v>OK</v>
      </c>
    </row>
    <row r="2069" spans="1:4" x14ac:dyDescent="0.2">
      <c r="A2069" s="83">
        <v>2008</v>
      </c>
      <c r="D2069" s="14" t="str">
        <f t="shared" si="31"/>
        <v>OK</v>
      </c>
    </row>
    <row r="2070" spans="1:4" x14ac:dyDescent="0.2">
      <c r="A2070" s="83">
        <v>2009</v>
      </c>
      <c r="D2070" s="14" t="str">
        <f t="shared" si="31"/>
        <v>OK</v>
      </c>
    </row>
    <row r="2071" spans="1:4" x14ac:dyDescent="0.2">
      <c r="A2071" s="83">
        <v>2010</v>
      </c>
      <c r="D2071" s="14" t="str">
        <f t="shared" si="31"/>
        <v>OK</v>
      </c>
    </row>
    <row r="2072" spans="1:4" x14ac:dyDescent="0.2">
      <c r="A2072" s="83">
        <v>2011</v>
      </c>
      <c r="D2072" s="14" t="str">
        <f t="shared" si="31"/>
        <v>OK</v>
      </c>
    </row>
    <row r="2073" spans="1:4" x14ac:dyDescent="0.2">
      <c r="A2073" s="83">
        <v>2012</v>
      </c>
      <c r="D2073" s="14" t="str">
        <f t="shared" si="31"/>
        <v>OK</v>
      </c>
    </row>
    <row r="2074" spans="1:4" x14ac:dyDescent="0.2">
      <c r="A2074" s="83">
        <v>2013</v>
      </c>
      <c r="D2074" s="14" t="str">
        <f t="shared" si="31"/>
        <v>OK</v>
      </c>
    </row>
    <row r="2075" spans="1:4" x14ac:dyDescent="0.2">
      <c r="A2075" s="83">
        <v>2014</v>
      </c>
      <c r="D2075" s="14" t="str">
        <f t="shared" si="31"/>
        <v>OK</v>
      </c>
    </row>
    <row r="2076" spans="1:4" x14ac:dyDescent="0.2">
      <c r="A2076" s="83">
        <v>2015</v>
      </c>
      <c r="D2076" s="14" t="str">
        <f t="shared" si="31"/>
        <v>OK</v>
      </c>
    </row>
    <row r="2077" spans="1:4" x14ac:dyDescent="0.2">
      <c r="A2077" s="83">
        <v>2016</v>
      </c>
      <c r="C2077" s="14" t="s">
        <v>672</v>
      </c>
      <c r="D2077" s="14" t="str">
        <f t="shared" si="31"/>
        <v>OK</v>
      </c>
    </row>
    <row r="2078" spans="1:4" x14ac:dyDescent="0.2">
      <c r="A2078" s="83">
        <v>2017</v>
      </c>
      <c r="C2078" s="14" t="s">
        <v>672</v>
      </c>
      <c r="D2078" s="14" t="str">
        <f t="shared" si="31"/>
        <v>OK</v>
      </c>
    </row>
    <row r="2079" spans="1:4" x14ac:dyDescent="0.2">
      <c r="A2079" s="83">
        <v>2018</v>
      </c>
      <c r="D2079" s="14" t="str">
        <f t="shared" si="31"/>
        <v>OK</v>
      </c>
    </row>
    <row r="2080" spans="1:4" x14ac:dyDescent="0.2">
      <c r="A2080" s="83">
        <v>2019</v>
      </c>
      <c r="D2080" s="14" t="str">
        <f t="shared" si="31"/>
        <v>OK</v>
      </c>
    </row>
    <row r="2081" spans="1:4" x14ac:dyDescent="0.2">
      <c r="A2081" s="55">
        <v>2020</v>
      </c>
      <c r="B2081" s="1233">
        <f>'Expenditures 15-22'!H84</f>
        <v>0</v>
      </c>
      <c r="C2081" s="14" t="s">
        <v>672</v>
      </c>
      <c r="D2081" s="14" t="str">
        <f t="shared" si="31"/>
        <v>Error?</v>
      </c>
    </row>
    <row r="2082" spans="1:4" x14ac:dyDescent="0.2">
      <c r="A2082" s="83">
        <v>2021</v>
      </c>
      <c r="C2082" s="14" t="s">
        <v>672</v>
      </c>
      <c r="D2082" s="14" t="str">
        <f t="shared" si="31"/>
        <v>OK</v>
      </c>
    </row>
    <row r="2083" spans="1:4" x14ac:dyDescent="0.2">
      <c r="A2083" s="83">
        <v>2022</v>
      </c>
      <c r="D2083" s="14" t="str">
        <f t="shared" si="31"/>
        <v>OK</v>
      </c>
    </row>
    <row r="2084" spans="1:4" x14ac:dyDescent="0.2">
      <c r="A2084" s="83">
        <v>2023</v>
      </c>
      <c r="D2084" s="14" t="str">
        <f t="shared" si="31"/>
        <v>OK</v>
      </c>
    </row>
    <row r="2085" spans="1:4" x14ac:dyDescent="0.2">
      <c r="A2085" s="83">
        <v>2024</v>
      </c>
      <c r="C2085" s="14" t="s">
        <v>672</v>
      </c>
      <c r="D2085" s="14" t="str">
        <f t="shared" si="31"/>
        <v>OK</v>
      </c>
    </row>
    <row r="2086" spans="1:4" x14ac:dyDescent="0.2">
      <c r="A2086" s="83">
        <v>2025</v>
      </c>
      <c r="D2086" s="14" t="str">
        <f t="shared" si="31"/>
        <v>OK</v>
      </c>
    </row>
    <row r="2087" spans="1:4" x14ac:dyDescent="0.2">
      <c r="A2087" s="83">
        <v>2026</v>
      </c>
      <c r="D2087" s="14" t="str">
        <f t="shared" si="31"/>
        <v>OK</v>
      </c>
    </row>
    <row r="2088" spans="1:4" x14ac:dyDescent="0.2">
      <c r="A2088" s="55">
        <v>2027</v>
      </c>
      <c r="B2088" s="1233">
        <f>'Expenditures 15-22'!K84</f>
        <v>0</v>
      </c>
      <c r="C2088" s="14" t="s">
        <v>672</v>
      </c>
      <c r="D2088" s="14" t="str">
        <f t="shared" si="31"/>
        <v>Error?</v>
      </c>
    </row>
    <row r="2089" spans="1:4" x14ac:dyDescent="0.2">
      <c r="A2089" s="55">
        <v>2028</v>
      </c>
      <c r="B2089" s="1233">
        <f>'Expenditures 15-22'!K92</f>
        <v>211885</v>
      </c>
      <c r="C2089" s="14" t="s">
        <v>672</v>
      </c>
      <c r="D2089" s="14" t="str">
        <f t="shared" si="31"/>
        <v>Error?</v>
      </c>
    </row>
    <row r="2090" spans="1:4" x14ac:dyDescent="0.2">
      <c r="A2090" s="83">
        <v>2029</v>
      </c>
      <c r="D2090" s="14" t="str">
        <f t="shared" si="31"/>
        <v>OK</v>
      </c>
    </row>
    <row r="2091" spans="1:4" x14ac:dyDescent="0.2">
      <c r="A2091" s="55">
        <v>2030</v>
      </c>
      <c r="B2091" s="1233">
        <f>'Expenditures 15-22'!H136</f>
        <v>0</v>
      </c>
      <c r="C2091" s="14" t="s">
        <v>672</v>
      </c>
      <c r="D2091" s="14" t="str">
        <f t="shared" si="31"/>
        <v>Error?</v>
      </c>
    </row>
    <row r="2092" spans="1:4" x14ac:dyDescent="0.2">
      <c r="A2092" s="55">
        <v>2031</v>
      </c>
      <c r="B2092" s="1233">
        <f>'Expenditures 15-22'!H137</f>
        <v>0</v>
      </c>
      <c r="D2092" s="14" t="str">
        <f t="shared" si="31"/>
        <v>Error?</v>
      </c>
    </row>
    <row r="2093" spans="1:4" x14ac:dyDescent="0.2">
      <c r="A2093" s="55">
        <v>2032</v>
      </c>
      <c r="B2093" s="1233">
        <f>'Expenditures 15-22'!K136</f>
        <v>0</v>
      </c>
      <c r="C2093" s="14" t="s">
        <v>672</v>
      </c>
      <c r="D2093" s="14" t="str">
        <f t="shared" si="31"/>
        <v>Error?</v>
      </c>
    </row>
    <row r="2094" spans="1:4" x14ac:dyDescent="0.2">
      <c r="A2094" s="55">
        <v>2033</v>
      </c>
      <c r="B2094" s="1233">
        <f>'Expenditures 15-22'!K137</f>
        <v>0</v>
      </c>
      <c r="C2094" s="14" t="s">
        <v>672</v>
      </c>
      <c r="D2094" s="14" t="str">
        <f t="shared" si="31"/>
        <v>Error?</v>
      </c>
    </row>
    <row r="2095" spans="1:4" x14ac:dyDescent="0.2">
      <c r="A2095" s="83">
        <v>2034</v>
      </c>
      <c r="D2095" s="14" t="str">
        <f t="shared" si="31"/>
        <v>OK</v>
      </c>
    </row>
    <row r="2096" spans="1:4" x14ac:dyDescent="0.2">
      <c r="A2096" s="83">
        <v>2035</v>
      </c>
      <c r="D2096" s="14" t="str">
        <f t="shared" si="31"/>
        <v>OK</v>
      </c>
    </row>
    <row r="2097" spans="1:4" x14ac:dyDescent="0.2">
      <c r="A2097" s="83">
        <v>2036</v>
      </c>
      <c r="D2097" s="14" t="str">
        <f t="shared" si="31"/>
        <v>OK</v>
      </c>
    </row>
    <row r="2098" spans="1:4" x14ac:dyDescent="0.2">
      <c r="A2098" s="83">
        <v>2037</v>
      </c>
      <c r="D2098" s="14" t="str">
        <f t="shared" si="31"/>
        <v>OK</v>
      </c>
    </row>
    <row r="2099" spans="1:4" x14ac:dyDescent="0.2">
      <c r="A2099" s="83">
        <v>2038</v>
      </c>
      <c r="C2099" s="14" t="s">
        <v>672</v>
      </c>
      <c r="D2099" s="14" t="str">
        <f t="shared" si="31"/>
        <v>OK</v>
      </c>
    </row>
    <row r="2100" spans="1:4" x14ac:dyDescent="0.2">
      <c r="A2100" s="83">
        <v>2039</v>
      </c>
      <c r="D2100" s="14" t="str">
        <f t="shared" si="31"/>
        <v>OK</v>
      </c>
    </row>
    <row r="2101" spans="1:4" x14ac:dyDescent="0.2">
      <c r="A2101" s="83">
        <v>2040</v>
      </c>
      <c r="C2101" s="14" t="s">
        <v>672</v>
      </c>
      <c r="D2101" s="14" t="str">
        <f t="shared" si="31"/>
        <v>OK</v>
      </c>
    </row>
    <row r="2102" spans="1:4" x14ac:dyDescent="0.2">
      <c r="A2102" s="55">
        <v>2041</v>
      </c>
      <c r="B2102" s="1233">
        <f>'Expenditures 15-22'!K303</f>
        <v>0</v>
      </c>
      <c r="C2102" s="14" t="s">
        <v>672</v>
      </c>
      <c r="D2102" s="14" t="str">
        <f t="shared" si="31"/>
        <v>Error?</v>
      </c>
    </row>
    <row r="2103" spans="1:4" x14ac:dyDescent="0.2">
      <c r="A2103" s="83">
        <v>2042</v>
      </c>
      <c r="D2103" s="14" t="str">
        <f t="shared" si="31"/>
        <v>OK</v>
      </c>
    </row>
    <row r="2104" spans="1:4" x14ac:dyDescent="0.2">
      <c r="A2104" s="83">
        <v>2043</v>
      </c>
      <c r="D2104" s="14" t="str">
        <f t="shared" si="31"/>
        <v>OK</v>
      </c>
    </row>
    <row r="2105" spans="1:4" x14ac:dyDescent="0.2">
      <c r="A2105" s="55">
        <v>2044</v>
      </c>
      <c r="B2105" s="1233">
        <f>'Acct Summary 7-8'!I47</f>
        <v>200000</v>
      </c>
      <c r="C2105" s="14" t="s">
        <v>672</v>
      </c>
      <c r="D2105" s="14" t="str">
        <f t="shared" si="31"/>
        <v>Error?</v>
      </c>
    </row>
    <row r="2106" spans="1:4" x14ac:dyDescent="0.2">
      <c r="A2106" s="55">
        <v>2045</v>
      </c>
      <c r="B2106" s="1233">
        <f>'Acct Summary 7-8'!I48</f>
        <v>0</v>
      </c>
      <c r="D2106" s="14" t="str">
        <f t="shared" si="31"/>
        <v>Error?</v>
      </c>
    </row>
    <row r="2107" spans="1:4" x14ac:dyDescent="0.2">
      <c r="A2107" s="55">
        <v>2046</v>
      </c>
      <c r="B2107" s="1233">
        <f>'Rest Tax Levies-Tort Im 26'!H11</f>
        <v>0</v>
      </c>
      <c r="D2107" s="14" t="str">
        <f t="shared" si="31"/>
        <v>Error?</v>
      </c>
    </row>
    <row r="2108" spans="1:4" x14ac:dyDescent="0.2">
      <c r="A2108" s="83">
        <v>2047</v>
      </c>
      <c r="D2108" s="14" t="str">
        <f t="shared" si="31"/>
        <v>OK</v>
      </c>
    </row>
    <row r="2109" spans="1:4" x14ac:dyDescent="0.2">
      <c r="A2109" s="83">
        <v>2048</v>
      </c>
      <c r="D2109" s="14" t="str">
        <f t="shared" si="31"/>
        <v>OK</v>
      </c>
    </row>
    <row r="2110" spans="1:4" x14ac:dyDescent="0.2">
      <c r="A2110" s="83">
        <v>2049</v>
      </c>
      <c r="D2110" s="14" t="str">
        <f t="shared" si="31"/>
        <v>OK</v>
      </c>
    </row>
    <row r="2111" spans="1:4" x14ac:dyDescent="0.2">
      <c r="A2111" s="83">
        <v>2050</v>
      </c>
      <c r="D2111" s="14" t="str">
        <f t="shared" ref="D2111:D2174" si="32">IF(ISBLANK(B2111),"OK",IF(A2111-B2111=0,"OK","Error?"))</f>
        <v>OK</v>
      </c>
    </row>
    <row r="2112" spans="1:4" x14ac:dyDescent="0.2">
      <c r="A2112" s="83">
        <v>2051</v>
      </c>
      <c r="D2112" s="14" t="str">
        <f t="shared" si="32"/>
        <v>OK</v>
      </c>
    </row>
    <row r="2113" spans="1:4" x14ac:dyDescent="0.2">
      <c r="A2113" s="83">
        <v>2052</v>
      </c>
      <c r="D2113" s="14" t="str">
        <f t="shared" si="32"/>
        <v>OK</v>
      </c>
    </row>
    <row r="2114" spans="1:4" x14ac:dyDescent="0.2">
      <c r="A2114" s="83">
        <v>2053</v>
      </c>
      <c r="D2114" s="14" t="str">
        <f t="shared" si="32"/>
        <v>OK</v>
      </c>
    </row>
    <row r="2115" spans="1:4" x14ac:dyDescent="0.2">
      <c r="A2115" s="83">
        <v>2054</v>
      </c>
      <c r="D2115" s="14" t="str">
        <f t="shared" si="32"/>
        <v>OK</v>
      </c>
    </row>
    <row r="2116" spans="1:4" x14ac:dyDescent="0.2">
      <c r="A2116" s="83">
        <v>2055</v>
      </c>
      <c r="D2116" s="14" t="str">
        <f t="shared" si="32"/>
        <v>OK</v>
      </c>
    </row>
    <row r="2117" spans="1:4" x14ac:dyDescent="0.2">
      <c r="A2117" s="83">
        <v>2056</v>
      </c>
      <c r="D2117" s="14" t="str">
        <f t="shared" si="32"/>
        <v>OK</v>
      </c>
    </row>
    <row r="2118" spans="1:4" x14ac:dyDescent="0.2">
      <c r="A2118" s="83">
        <v>2057</v>
      </c>
      <c r="D2118" s="14" t="str">
        <f t="shared" si="32"/>
        <v>OK</v>
      </c>
    </row>
    <row r="2119" spans="1:4" x14ac:dyDescent="0.2">
      <c r="A2119" s="83">
        <v>2058</v>
      </c>
      <c r="D2119" s="14" t="str">
        <f t="shared" si="32"/>
        <v>OK</v>
      </c>
    </row>
    <row r="2120" spans="1:4" x14ac:dyDescent="0.2">
      <c r="A2120" s="83">
        <v>2059</v>
      </c>
      <c r="D2120" s="14" t="str">
        <f t="shared" si="32"/>
        <v>OK</v>
      </c>
    </row>
    <row r="2121" spans="1:4" x14ac:dyDescent="0.2">
      <c r="A2121" s="83">
        <v>2060</v>
      </c>
      <c r="D2121" s="14" t="str">
        <f t="shared" si="32"/>
        <v>OK</v>
      </c>
    </row>
    <row r="2122" spans="1:4" x14ac:dyDescent="0.2">
      <c r="A2122" s="83">
        <v>2061</v>
      </c>
      <c r="D2122" s="14" t="str">
        <f t="shared" si="32"/>
        <v>OK</v>
      </c>
    </row>
    <row r="2123" spans="1:4" x14ac:dyDescent="0.2">
      <c r="A2123" s="83">
        <v>2062</v>
      </c>
      <c r="D2123" s="14" t="str">
        <f t="shared" si="32"/>
        <v>OK</v>
      </c>
    </row>
    <row r="2124" spans="1:4" x14ac:dyDescent="0.2">
      <c r="A2124" s="83">
        <v>2063</v>
      </c>
      <c r="D2124" s="14" t="str">
        <f t="shared" si="32"/>
        <v>OK</v>
      </c>
    </row>
    <row r="2125" spans="1:4" x14ac:dyDescent="0.2">
      <c r="A2125" s="83">
        <v>2064</v>
      </c>
      <c r="D2125" s="14" t="str">
        <f t="shared" si="32"/>
        <v>OK</v>
      </c>
    </row>
    <row r="2126" spans="1:4" x14ac:dyDescent="0.2">
      <c r="A2126" s="83">
        <v>2065</v>
      </c>
      <c r="D2126" s="14" t="str">
        <f t="shared" si="32"/>
        <v>OK</v>
      </c>
    </row>
    <row r="2127" spans="1:4" x14ac:dyDescent="0.2">
      <c r="A2127" s="83">
        <v>2066</v>
      </c>
      <c r="D2127" s="14" t="str">
        <f t="shared" si="32"/>
        <v>OK</v>
      </c>
    </row>
    <row r="2128" spans="1:4" x14ac:dyDescent="0.2">
      <c r="A2128" s="83">
        <v>2067</v>
      </c>
      <c r="D2128" s="14" t="str">
        <f t="shared" si="32"/>
        <v>OK</v>
      </c>
    </row>
    <row r="2129" spans="1:4" x14ac:dyDescent="0.2">
      <c r="A2129" s="83">
        <v>2068</v>
      </c>
      <c r="D2129" s="14" t="str">
        <f t="shared" si="32"/>
        <v>OK</v>
      </c>
    </row>
    <row r="2130" spans="1:4" x14ac:dyDescent="0.2">
      <c r="A2130" s="83">
        <v>2069</v>
      </c>
      <c r="D2130" s="14" t="str">
        <f t="shared" si="32"/>
        <v>OK</v>
      </c>
    </row>
    <row r="2131" spans="1:4" x14ac:dyDescent="0.2">
      <c r="A2131" s="83">
        <v>2070</v>
      </c>
      <c r="C2131" s="14" t="s">
        <v>672</v>
      </c>
      <c r="D2131" s="14" t="str">
        <f t="shared" si="32"/>
        <v>OK</v>
      </c>
    </row>
    <row r="2132" spans="1:4" x14ac:dyDescent="0.2">
      <c r="A2132" s="83">
        <v>2071</v>
      </c>
      <c r="D2132" s="14" t="str">
        <f t="shared" si="32"/>
        <v>OK</v>
      </c>
    </row>
    <row r="2133" spans="1:4" x14ac:dyDescent="0.2">
      <c r="A2133" s="83">
        <v>2072</v>
      </c>
      <c r="D2133" s="14" t="str">
        <f t="shared" si="32"/>
        <v>OK</v>
      </c>
    </row>
    <row r="2134" spans="1:4" x14ac:dyDescent="0.2">
      <c r="A2134" s="83">
        <v>2073</v>
      </c>
      <c r="D2134" s="14" t="str">
        <f t="shared" si="32"/>
        <v>OK</v>
      </c>
    </row>
    <row r="2135" spans="1:4" x14ac:dyDescent="0.2">
      <c r="A2135" s="83">
        <v>2074</v>
      </c>
      <c r="D2135" s="14" t="str">
        <f t="shared" si="32"/>
        <v>OK</v>
      </c>
    </row>
    <row r="2136" spans="1:4" x14ac:dyDescent="0.2">
      <c r="A2136" s="83">
        <v>2075</v>
      </c>
      <c r="D2136" s="14" t="str">
        <f t="shared" si="32"/>
        <v>OK</v>
      </c>
    </row>
    <row r="2137" spans="1:4" x14ac:dyDescent="0.2">
      <c r="A2137" s="83">
        <v>2076</v>
      </c>
      <c r="D2137" s="14" t="str">
        <f t="shared" si="32"/>
        <v>OK</v>
      </c>
    </row>
    <row r="2138" spans="1:4" x14ac:dyDescent="0.2">
      <c r="A2138" s="83">
        <v>2077</v>
      </c>
      <c r="D2138" s="14" t="str">
        <f t="shared" si="32"/>
        <v>OK</v>
      </c>
    </row>
    <row r="2139" spans="1:4" x14ac:dyDescent="0.2">
      <c r="A2139" s="83">
        <v>2078</v>
      </c>
      <c r="D2139" s="14" t="str">
        <f t="shared" si="32"/>
        <v>OK</v>
      </c>
    </row>
    <row r="2140" spans="1:4" x14ac:dyDescent="0.2">
      <c r="A2140" s="83">
        <v>2079</v>
      </c>
      <c r="D2140" s="14" t="str">
        <f t="shared" si="32"/>
        <v>OK</v>
      </c>
    </row>
    <row r="2141" spans="1:4" x14ac:dyDescent="0.2">
      <c r="A2141" s="83">
        <v>2080</v>
      </c>
      <c r="D2141" s="14" t="str">
        <f t="shared" si="32"/>
        <v>OK</v>
      </c>
    </row>
    <row r="2142" spans="1:4" x14ac:dyDescent="0.2">
      <c r="A2142" s="83">
        <v>2081</v>
      </c>
      <c r="D2142" s="14" t="str">
        <f t="shared" si="32"/>
        <v>OK</v>
      </c>
    </row>
    <row r="2143" spans="1:4" x14ac:dyDescent="0.2">
      <c r="A2143" s="83">
        <v>2082</v>
      </c>
      <c r="D2143" s="14" t="str">
        <f t="shared" si="32"/>
        <v>OK</v>
      </c>
    </row>
    <row r="2144" spans="1:4" x14ac:dyDescent="0.2">
      <c r="A2144" s="83">
        <v>2083</v>
      </c>
      <c r="D2144" s="14" t="str">
        <f t="shared" si="32"/>
        <v>OK</v>
      </c>
    </row>
    <row r="2145" spans="1:4" x14ac:dyDescent="0.2">
      <c r="A2145" s="83">
        <v>2084</v>
      </c>
      <c r="D2145" s="14" t="str">
        <f t="shared" si="32"/>
        <v>OK</v>
      </c>
    </row>
    <row r="2146" spans="1:4" x14ac:dyDescent="0.2">
      <c r="A2146" s="83">
        <v>2085</v>
      </c>
      <c r="D2146" s="14" t="str">
        <f t="shared" si="32"/>
        <v>OK</v>
      </c>
    </row>
    <row r="2147" spans="1:4" x14ac:dyDescent="0.2">
      <c r="A2147" s="83">
        <v>2086</v>
      </c>
      <c r="D2147" s="14" t="str">
        <f t="shared" si="32"/>
        <v>OK</v>
      </c>
    </row>
    <row r="2148" spans="1:4" x14ac:dyDescent="0.2">
      <c r="A2148" s="83">
        <v>2087</v>
      </c>
      <c r="D2148" s="14" t="str">
        <f t="shared" si="32"/>
        <v>OK</v>
      </c>
    </row>
    <row r="2149" spans="1:4" x14ac:dyDescent="0.2">
      <c r="A2149" s="83">
        <v>2088</v>
      </c>
      <c r="D2149" s="14" t="str">
        <f t="shared" si="32"/>
        <v>OK</v>
      </c>
    </row>
    <row r="2150" spans="1:4" x14ac:dyDescent="0.2">
      <c r="A2150" s="83">
        <v>2089</v>
      </c>
      <c r="D2150" s="14" t="str">
        <f t="shared" si="32"/>
        <v>OK</v>
      </c>
    </row>
    <row r="2151" spans="1:4" x14ac:dyDescent="0.2">
      <c r="A2151" s="83">
        <v>2090</v>
      </c>
      <c r="D2151" s="14" t="str">
        <f t="shared" si="32"/>
        <v>OK</v>
      </c>
    </row>
    <row r="2152" spans="1:4" x14ac:dyDescent="0.2">
      <c r="A2152" s="83">
        <v>2091</v>
      </c>
      <c r="D2152" s="14" t="str">
        <f t="shared" si="32"/>
        <v>OK</v>
      </c>
    </row>
    <row r="2153" spans="1:4" x14ac:dyDescent="0.2">
      <c r="A2153" s="83">
        <v>2092</v>
      </c>
      <c r="D2153" s="14" t="str">
        <f t="shared" si="32"/>
        <v>OK</v>
      </c>
    </row>
    <row r="2154" spans="1:4" x14ac:dyDescent="0.2">
      <c r="A2154" s="83">
        <v>2093</v>
      </c>
      <c r="D2154" s="14" t="str">
        <f t="shared" si="32"/>
        <v>OK</v>
      </c>
    </row>
    <row r="2155" spans="1:4" x14ac:dyDescent="0.2">
      <c r="A2155" s="83">
        <v>2094</v>
      </c>
      <c r="D2155" s="14" t="str">
        <f t="shared" si="32"/>
        <v>OK</v>
      </c>
    </row>
    <row r="2156" spans="1:4" x14ac:dyDescent="0.2">
      <c r="A2156" s="83">
        <v>2095</v>
      </c>
      <c r="D2156" s="14" t="str">
        <f t="shared" si="32"/>
        <v>OK</v>
      </c>
    </row>
    <row r="2157" spans="1:4" x14ac:dyDescent="0.2">
      <c r="A2157" s="83">
        <v>2096</v>
      </c>
      <c r="D2157" s="14" t="str">
        <f t="shared" si="32"/>
        <v>OK</v>
      </c>
    </row>
    <row r="2158" spans="1:4" x14ac:dyDescent="0.2">
      <c r="A2158" s="83">
        <v>2097</v>
      </c>
      <c r="D2158" s="14" t="str">
        <f t="shared" si="32"/>
        <v>OK</v>
      </c>
    </row>
    <row r="2159" spans="1:4" x14ac:dyDescent="0.2">
      <c r="A2159" s="83">
        <v>2098</v>
      </c>
      <c r="D2159" s="14" t="str">
        <f t="shared" si="32"/>
        <v>OK</v>
      </c>
    </row>
    <row r="2160" spans="1:4" x14ac:dyDescent="0.2">
      <c r="A2160" s="83">
        <v>2099</v>
      </c>
      <c r="D2160" s="14" t="str">
        <f t="shared" si="32"/>
        <v>OK</v>
      </c>
    </row>
    <row r="2161" spans="1:4" x14ac:dyDescent="0.2">
      <c r="A2161" s="83">
        <v>2100</v>
      </c>
      <c r="D2161" s="14" t="str">
        <f t="shared" si="32"/>
        <v>OK</v>
      </c>
    </row>
    <row r="2162" spans="1:4" x14ac:dyDescent="0.2">
      <c r="A2162" s="83">
        <v>2101</v>
      </c>
      <c r="D2162" s="14" t="str">
        <f t="shared" si="32"/>
        <v>OK</v>
      </c>
    </row>
    <row r="2163" spans="1:4" x14ac:dyDescent="0.2">
      <c r="A2163" s="83">
        <v>2102</v>
      </c>
      <c r="D2163" s="14" t="str">
        <f t="shared" si="32"/>
        <v>OK</v>
      </c>
    </row>
    <row r="2164" spans="1:4" x14ac:dyDescent="0.2">
      <c r="A2164" s="83">
        <v>2103</v>
      </c>
      <c r="D2164" s="14" t="str">
        <f t="shared" si="32"/>
        <v>OK</v>
      </c>
    </row>
    <row r="2165" spans="1:4" x14ac:dyDescent="0.2">
      <c r="A2165" s="83">
        <v>2104</v>
      </c>
      <c r="D2165" s="14" t="str">
        <f t="shared" si="32"/>
        <v>OK</v>
      </c>
    </row>
    <row r="2166" spans="1:4" x14ac:dyDescent="0.2">
      <c r="A2166" s="83">
        <v>2105</v>
      </c>
      <c r="D2166" s="14" t="str">
        <f t="shared" si="32"/>
        <v>OK</v>
      </c>
    </row>
    <row r="2167" spans="1:4" x14ac:dyDescent="0.2">
      <c r="A2167" s="83">
        <v>2106</v>
      </c>
      <c r="D2167" s="14" t="str">
        <f t="shared" si="32"/>
        <v>OK</v>
      </c>
    </row>
    <row r="2168" spans="1:4" x14ac:dyDescent="0.2">
      <c r="A2168" s="83">
        <v>2107</v>
      </c>
      <c r="D2168" s="14" t="str">
        <f t="shared" si="32"/>
        <v>OK</v>
      </c>
    </row>
    <row r="2169" spans="1:4" x14ac:dyDescent="0.2">
      <c r="A2169" s="83">
        <v>2108</v>
      </c>
      <c r="D2169" s="14" t="str">
        <f t="shared" si="32"/>
        <v>OK</v>
      </c>
    </row>
    <row r="2170" spans="1:4" x14ac:dyDescent="0.2">
      <c r="A2170" s="83">
        <v>2109</v>
      </c>
      <c r="D2170" s="14" t="str">
        <f t="shared" si="32"/>
        <v>OK</v>
      </c>
    </row>
    <row r="2171" spans="1:4" x14ac:dyDescent="0.2">
      <c r="A2171" s="83">
        <v>2110</v>
      </c>
      <c r="D2171" s="14" t="str">
        <f t="shared" si="32"/>
        <v>OK</v>
      </c>
    </row>
    <row r="2172" spans="1:4" x14ac:dyDescent="0.2">
      <c r="A2172" s="83">
        <v>2111</v>
      </c>
      <c r="D2172" s="14" t="str">
        <f t="shared" si="32"/>
        <v>OK</v>
      </c>
    </row>
    <row r="2173" spans="1:4" x14ac:dyDescent="0.2">
      <c r="A2173" s="83">
        <v>2112</v>
      </c>
      <c r="D2173" s="14" t="str">
        <f t="shared" si="32"/>
        <v>OK</v>
      </c>
    </row>
    <row r="2174" spans="1:4" x14ac:dyDescent="0.2">
      <c r="A2174" s="83">
        <v>2113</v>
      </c>
      <c r="D2174" s="14" t="str">
        <f t="shared" si="32"/>
        <v>OK</v>
      </c>
    </row>
    <row r="2175" spans="1:4" x14ac:dyDescent="0.2">
      <c r="A2175" s="83">
        <v>2114</v>
      </c>
      <c r="D2175" s="14" t="str">
        <f t="shared" ref="D2175:D2238" si="33">IF(ISBLANK(B2175),"OK",IF(A2175-B2175=0,"OK","Error?"))</f>
        <v>OK</v>
      </c>
    </row>
    <row r="2176" spans="1:4" x14ac:dyDescent="0.2">
      <c r="A2176" s="83">
        <v>2115</v>
      </c>
      <c r="D2176" s="14" t="str">
        <f t="shared" si="33"/>
        <v>OK</v>
      </c>
    </row>
    <row r="2177" spans="1:4" x14ac:dyDescent="0.2">
      <c r="A2177" s="83">
        <v>2116</v>
      </c>
      <c r="D2177" s="14" t="str">
        <f t="shared" si="33"/>
        <v>OK</v>
      </c>
    </row>
    <row r="2178" spans="1:4" x14ac:dyDescent="0.2">
      <c r="A2178" s="83">
        <v>2117</v>
      </c>
      <c r="D2178" s="14" t="str">
        <f t="shared" si="33"/>
        <v>OK</v>
      </c>
    </row>
    <row r="2179" spans="1:4" x14ac:dyDescent="0.2">
      <c r="A2179" s="83">
        <v>2118</v>
      </c>
      <c r="D2179" s="14" t="str">
        <f t="shared" si="33"/>
        <v>OK</v>
      </c>
    </row>
    <row r="2180" spans="1:4" x14ac:dyDescent="0.2">
      <c r="A2180" s="83">
        <v>2119</v>
      </c>
      <c r="D2180" s="14" t="str">
        <f t="shared" si="33"/>
        <v>OK</v>
      </c>
    </row>
    <row r="2181" spans="1:4" x14ac:dyDescent="0.2">
      <c r="A2181" s="83">
        <v>2120</v>
      </c>
      <c r="D2181" s="14" t="str">
        <f t="shared" si="33"/>
        <v>OK</v>
      </c>
    </row>
    <row r="2182" spans="1:4" x14ac:dyDescent="0.2">
      <c r="A2182" s="83">
        <v>2121</v>
      </c>
      <c r="D2182" s="14" t="str">
        <f t="shared" si="33"/>
        <v>OK</v>
      </c>
    </row>
    <row r="2183" spans="1:4" x14ac:dyDescent="0.2">
      <c r="A2183" s="83">
        <v>2122</v>
      </c>
      <c r="D2183" s="14" t="str">
        <f t="shared" si="33"/>
        <v>OK</v>
      </c>
    </row>
    <row r="2184" spans="1:4" x14ac:dyDescent="0.2">
      <c r="A2184" s="83">
        <v>2123</v>
      </c>
      <c r="D2184" s="14" t="str">
        <f t="shared" si="33"/>
        <v>OK</v>
      </c>
    </row>
    <row r="2185" spans="1:4" x14ac:dyDescent="0.2">
      <c r="A2185" s="83">
        <v>2124</v>
      </c>
      <c r="D2185" s="14" t="str">
        <f t="shared" si="33"/>
        <v>OK</v>
      </c>
    </row>
    <row r="2186" spans="1:4" x14ac:dyDescent="0.2">
      <c r="A2186" s="83">
        <v>2125</v>
      </c>
      <c r="D2186" s="14" t="str">
        <f t="shared" si="33"/>
        <v>OK</v>
      </c>
    </row>
    <row r="2187" spans="1:4" x14ac:dyDescent="0.2">
      <c r="A2187" s="83">
        <v>2126</v>
      </c>
      <c r="D2187" s="14" t="str">
        <f t="shared" si="33"/>
        <v>OK</v>
      </c>
    </row>
    <row r="2188" spans="1:4" x14ac:dyDescent="0.2">
      <c r="A2188" s="83">
        <v>2127</v>
      </c>
      <c r="D2188" s="14" t="str">
        <f t="shared" si="33"/>
        <v>OK</v>
      </c>
    </row>
    <row r="2189" spans="1:4" x14ac:dyDescent="0.2">
      <c r="A2189" s="83">
        <v>2128</v>
      </c>
      <c r="D2189" s="14" t="str">
        <f t="shared" si="33"/>
        <v>OK</v>
      </c>
    </row>
    <row r="2190" spans="1:4" x14ac:dyDescent="0.2">
      <c r="A2190" s="83">
        <v>2129</v>
      </c>
      <c r="D2190" s="14" t="str">
        <f t="shared" si="33"/>
        <v>OK</v>
      </c>
    </row>
    <row r="2191" spans="1:4" x14ac:dyDescent="0.2">
      <c r="A2191" s="83">
        <v>2130</v>
      </c>
      <c r="D2191" s="14" t="str">
        <f t="shared" si="33"/>
        <v>OK</v>
      </c>
    </row>
    <row r="2192" spans="1:4" x14ac:dyDescent="0.2">
      <c r="A2192" s="83">
        <v>2131</v>
      </c>
      <c r="D2192" s="14" t="str">
        <f t="shared" si="33"/>
        <v>OK</v>
      </c>
    </row>
    <row r="2193" spans="1:4" x14ac:dyDescent="0.2">
      <c r="A2193" s="83">
        <v>2132</v>
      </c>
      <c r="D2193" s="14" t="str">
        <f t="shared" si="33"/>
        <v>OK</v>
      </c>
    </row>
    <row r="2194" spans="1:4" x14ac:dyDescent="0.2">
      <c r="A2194" s="83">
        <v>2133</v>
      </c>
      <c r="D2194" s="14" t="str">
        <f t="shared" si="33"/>
        <v>OK</v>
      </c>
    </row>
    <row r="2195" spans="1:4" x14ac:dyDescent="0.2">
      <c r="A2195" s="83">
        <v>2134</v>
      </c>
      <c r="D2195" s="14" t="str">
        <f t="shared" si="33"/>
        <v>OK</v>
      </c>
    </row>
    <row r="2196" spans="1:4" x14ac:dyDescent="0.2">
      <c r="A2196" s="83">
        <v>2135</v>
      </c>
      <c r="D2196" s="14" t="str">
        <f t="shared" si="33"/>
        <v>OK</v>
      </c>
    </row>
    <row r="2197" spans="1:4" x14ac:dyDescent="0.2">
      <c r="A2197" s="83">
        <v>2136</v>
      </c>
      <c r="D2197" s="14" t="str">
        <f t="shared" si="33"/>
        <v>OK</v>
      </c>
    </row>
    <row r="2198" spans="1:4" x14ac:dyDescent="0.2">
      <c r="A2198" s="83">
        <v>2137</v>
      </c>
      <c r="D2198" s="14" t="str">
        <f t="shared" si="33"/>
        <v>OK</v>
      </c>
    </row>
    <row r="2199" spans="1:4" x14ac:dyDescent="0.2">
      <c r="A2199" s="83">
        <v>2138</v>
      </c>
      <c r="D2199" s="14" t="str">
        <f t="shared" si="33"/>
        <v>OK</v>
      </c>
    </row>
    <row r="2200" spans="1:4" x14ac:dyDescent="0.2">
      <c r="A2200" s="83">
        <v>2139</v>
      </c>
      <c r="D2200" s="14" t="str">
        <f t="shared" si="33"/>
        <v>OK</v>
      </c>
    </row>
    <row r="2201" spans="1:4" x14ac:dyDescent="0.2">
      <c r="A2201" s="83">
        <v>2140</v>
      </c>
      <c r="D2201" s="14" t="str">
        <f t="shared" si="33"/>
        <v>OK</v>
      </c>
    </row>
    <row r="2202" spans="1:4" x14ac:dyDescent="0.2">
      <c r="A2202" s="83">
        <v>2141</v>
      </c>
      <c r="D2202" s="14" t="str">
        <f t="shared" si="33"/>
        <v>OK</v>
      </c>
    </row>
    <row r="2203" spans="1:4" x14ac:dyDescent="0.2">
      <c r="A2203" s="83">
        <v>2142</v>
      </c>
      <c r="D2203" s="14" t="str">
        <f t="shared" si="33"/>
        <v>OK</v>
      </c>
    </row>
    <row r="2204" spans="1:4" x14ac:dyDescent="0.2">
      <c r="A2204" s="83">
        <v>2143</v>
      </c>
      <c r="D2204" s="14" t="str">
        <f t="shared" si="33"/>
        <v>OK</v>
      </c>
    </row>
    <row r="2205" spans="1:4" x14ac:dyDescent="0.2">
      <c r="A2205" s="83">
        <v>2144</v>
      </c>
      <c r="D2205" s="14" t="str">
        <f t="shared" si="33"/>
        <v>OK</v>
      </c>
    </row>
    <row r="2206" spans="1:4" x14ac:dyDescent="0.2">
      <c r="A2206" s="83">
        <v>2145</v>
      </c>
      <c r="D2206" s="14" t="str">
        <f t="shared" si="33"/>
        <v>OK</v>
      </c>
    </row>
    <row r="2207" spans="1:4" x14ac:dyDescent="0.2">
      <c r="A2207" s="83">
        <v>2146</v>
      </c>
      <c r="D2207" s="14" t="str">
        <f t="shared" si="33"/>
        <v>OK</v>
      </c>
    </row>
    <row r="2208" spans="1:4" x14ac:dyDescent="0.2">
      <c r="A2208" s="83">
        <v>2147</v>
      </c>
      <c r="D2208" s="14" t="str">
        <f t="shared" si="33"/>
        <v>OK</v>
      </c>
    </row>
    <row r="2209" spans="1:4" x14ac:dyDescent="0.2">
      <c r="A2209" s="83">
        <v>2148</v>
      </c>
      <c r="D2209" s="14" t="str">
        <f t="shared" si="33"/>
        <v>OK</v>
      </c>
    </row>
    <row r="2210" spans="1:4" x14ac:dyDescent="0.2">
      <c r="A2210" s="83">
        <v>2149</v>
      </c>
      <c r="D2210" s="14" t="str">
        <f t="shared" si="33"/>
        <v>OK</v>
      </c>
    </row>
    <row r="2211" spans="1:4" x14ac:dyDescent="0.2">
      <c r="A2211" s="83">
        <v>2150</v>
      </c>
      <c r="D2211" s="14" t="str">
        <f t="shared" si="33"/>
        <v>OK</v>
      </c>
    </row>
    <row r="2212" spans="1:4" x14ac:dyDescent="0.2">
      <c r="A2212" s="83">
        <v>2151</v>
      </c>
      <c r="D2212" s="14" t="str">
        <f t="shared" si="33"/>
        <v>OK</v>
      </c>
    </row>
    <row r="2213" spans="1:4" x14ac:dyDescent="0.2">
      <c r="A2213" s="83">
        <v>2152</v>
      </c>
      <c r="D2213" s="14" t="str">
        <f t="shared" si="33"/>
        <v>OK</v>
      </c>
    </row>
    <row r="2214" spans="1:4" x14ac:dyDescent="0.2">
      <c r="A2214" s="83">
        <v>2153</v>
      </c>
      <c r="D2214" s="14" t="str">
        <f t="shared" si="33"/>
        <v>OK</v>
      </c>
    </row>
    <row r="2215" spans="1:4" x14ac:dyDescent="0.2">
      <c r="A2215" s="83">
        <v>2154</v>
      </c>
      <c r="D2215" s="14" t="str">
        <f t="shared" si="33"/>
        <v>OK</v>
      </c>
    </row>
    <row r="2216" spans="1:4" x14ac:dyDescent="0.2">
      <c r="A2216" s="83">
        <v>2155</v>
      </c>
      <c r="D2216" s="14" t="str">
        <f t="shared" si="33"/>
        <v>OK</v>
      </c>
    </row>
    <row r="2217" spans="1:4" x14ac:dyDescent="0.2">
      <c r="A2217" s="83">
        <v>2156</v>
      </c>
      <c r="D2217" s="14" t="str">
        <f t="shared" si="33"/>
        <v>OK</v>
      </c>
    </row>
    <row r="2218" spans="1:4" x14ac:dyDescent="0.2">
      <c r="A2218" s="83">
        <v>2157</v>
      </c>
      <c r="D2218" s="14" t="str">
        <f t="shared" si="33"/>
        <v>OK</v>
      </c>
    </row>
    <row r="2219" spans="1:4" x14ac:dyDescent="0.2">
      <c r="A2219" s="83">
        <v>2158</v>
      </c>
      <c r="D2219" s="14" t="str">
        <f t="shared" si="33"/>
        <v>OK</v>
      </c>
    </row>
    <row r="2220" spans="1:4" x14ac:dyDescent="0.2">
      <c r="A2220" s="83">
        <v>2159</v>
      </c>
      <c r="D2220" s="14" t="str">
        <f t="shared" si="33"/>
        <v>OK</v>
      </c>
    </row>
    <row r="2221" spans="1:4" x14ac:dyDescent="0.2">
      <c r="A2221" s="83">
        <v>2160</v>
      </c>
      <c r="D2221" s="14" t="str">
        <f t="shared" si="33"/>
        <v>OK</v>
      </c>
    </row>
    <row r="2222" spans="1:4" x14ac:dyDescent="0.2">
      <c r="A2222" s="83">
        <v>2161</v>
      </c>
      <c r="D2222" s="14" t="str">
        <f t="shared" si="33"/>
        <v>OK</v>
      </c>
    </row>
    <row r="2223" spans="1:4" x14ac:dyDescent="0.2">
      <c r="A2223" s="83">
        <v>2162</v>
      </c>
      <c r="D2223" s="14" t="str">
        <f t="shared" si="33"/>
        <v>OK</v>
      </c>
    </row>
    <row r="2224" spans="1:4" x14ac:dyDescent="0.2">
      <c r="A2224" s="83">
        <v>2163</v>
      </c>
      <c r="D2224" s="14" t="str">
        <f t="shared" si="33"/>
        <v>OK</v>
      </c>
    </row>
    <row r="2225" spans="1:4" x14ac:dyDescent="0.2">
      <c r="A2225" s="83">
        <v>2164</v>
      </c>
      <c r="D2225" s="14" t="str">
        <f t="shared" si="33"/>
        <v>OK</v>
      </c>
    </row>
    <row r="2226" spans="1:4" x14ac:dyDescent="0.2">
      <c r="A2226" s="83">
        <v>2165</v>
      </c>
      <c r="D2226" s="14" t="str">
        <f t="shared" si="33"/>
        <v>OK</v>
      </c>
    </row>
    <row r="2227" spans="1:4" x14ac:dyDescent="0.2">
      <c r="A2227" s="83">
        <v>2166</v>
      </c>
      <c r="D2227" s="14" t="str">
        <f t="shared" si="33"/>
        <v>OK</v>
      </c>
    </row>
    <row r="2228" spans="1:4" x14ac:dyDescent="0.2">
      <c r="A2228" s="83">
        <v>2167</v>
      </c>
      <c r="D2228" s="14" t="str">
        <f t="shared" si="33"/>
        <v>OK</v>
      </c>
    </row>
    <row r="2229" spans="1:4" x14ac:dyDescent="0.2">
      <c r="A2229" s="83">
        <v>2168</v>
      </c>
      <c r="D2229" s="14" t="str">
        <f t="shared" si="33"/>
        <v>OK</v>
      </c>
    </row>
    <row r="2230" spans="1:4" x14ac:dyDescent="0.2">
      <c r="A2230" s="83">
        <v>2169</v>
      </c>
      <c r="D2230" s="14" t="str">
        <f t="shared" si="33"/>
        <v>OK</v>
      </c>
    </row>
    <row r="2231" spans="1:4" x14ac:dyDescent="0.2">
      <c r="A2231" s="83">
        <v>2170</v>
      </c>
      <c r="D2231" s="14" t="str">
        <f t="shared" si="33"/>
        <v>OK</v>
      </c>
    </row>
    <row r="2232" spans="1:4" x14ac:dyDescent="0.2">
      <c r="A2232" s="83">
        <v>2171</v>
      </c>
      <c r="D2232" s="14" t="str">
        <f t="shared" si="33"/>
        <v>OK</v>
      </c>
    </row>
    <row r="2233" spans="1:4" x14ac:dyDescent="0.2">
      <c r="A2233" s="83">
        <v>2172</v>
      </c>
      <c r="D2233" s="14" t="str">
        <f t="shared" si="33"/>
        <v>OK</v>
      </c>
    </row>
    <row r="2234" spans="1:4" x14ac:dyDescent="0.2">
      <c r="A2234" s="83">
        <v>2173</v>
      </c>
      <c r="D2234" s="14" t="str">
        <f t="shared" si="33"/>
        <v>OK</v>
      </c>
    </row>
    <row r="2235" spans="1:4" x14ac:dyDescent="0.2">
      <c r="A2235" s="83">
        <v>2174</v>
      </c>
      <c r="D2235" s="14" t="str">
        <f t="shared" si="33"/>
        <v>OK</v>
      </c>
    </row>
    <row r="2236" spans="1:4" x14ac:dyDescent="0.2">
      <c r="A2236" s="83">
        <v>2175</v>
      </c>
      <c r="D2236" s="14" t="str">
        <f t="shared" si="33"/>
        <v>OK</v>
      </c>
    </row>
    <row r="2237" spans="1:4" x14ac:dyDescent="0.2">
      <c r="A2237" s="83">
        <v>2176</v>
      </c>
      <c r="D2237" s="14" t="str">
        <f t="shared" si="33"/>
        <v>OK</v>
      </c>
    </row>
    <row r="2238" spans="1:4" x14ac:dyDescent="0.2">
      <c r="A2238" s="83">
        <v>2177</v>
      </c>
      <c r="D2238" s="14" t="str">
        <f t="shared" si="33"/>
        <v>OK</v>
      </c>
    </row>
    <row r="2239" spans="1:4" x14ac:dyDescent="0.2">
      <c r="A2239" s="83">
        <v>2178</v>
      </c>
      <c r="D2239" s="14" t="str">
        <f t="shared" ref="D2239:D2302" si="34">IF(ISBLANK(B2239),"OK",IF(A2239-B2239=0,"OK","Error?"))</f>
        <v>OK</v>
      </c>
    </row>
    <row r="2240" spans="1:4" x14ac:dyDescent="0.2">
      <c r="A2240" s="83">
        <v>2179</v>
      </c>
      <c r="D2240" s="14" t="str">
        <f t="shared" si="34"/>
        <v>OK</v>
      </c>
    </row>
    <row r="2241" spans="1:4" x14ac:dyDescent="0.2">
      <c r="A2241" s="83">
        <v>2180</v>
      </c>
      <c r="D2241" s="14" t="str">
        <f t="shared" si="34"/>
        <v>OK</v>
      </c>
    </row>
    <row r="2242" spans="1:4" x14ac:dyDescent="0.2">
      <c r="A2242" s="83">
        <v>2181</v>
      </c>
      <c r="D2242" s="14" t="str">
        <f t="shared" si="34"/>
        <v>OK</v>
      </c>
    </row>
    <row r="2243" spans="1:4" x14ac:dyDescent="0.2">
      <c r="A2243" s="83">
        <v>2182</v>
      </c>
      <c r="D2243" s="14" t="str">
        <f t="shared" si="34"/>
        <v>OK</v>
      </c>
    </row>
    <row r="2244" spans="1:4" x14ac:dyDescent="0.2">
      <c r="A2244" s="83">
        <v>2183</v>
      </c>
      <c r="D2244" s="14" t="str">
        <f t="shared" si="34"/>
        <v>OK</v>
      </c>
    </row>
    <row r="2245" spans="1:4" x14ac:dyDescent="0.2">
      <c r="A2245" s="83">
        <v>2184</v>
      </c>
      <c r="D2245" s="14" t="str">
        <f t="shared" si="34"/>
        <v>OK</v>
      </c>
    </row>
    <row r="2246" spans="1:4" x14ac:dyDescent="0.2">
      <c r="A2246" s="83">
        <v>2185</v>
      </c>
      <c r="D2246" s="14" t="str">
        <f t="shared" si="34"/>
        <v>OK</v>
      </c>
    </row>
    <row r="2247" spans="1:4" x14ac:dyDescent="0.2">
      <c r="A2247" s="83">
        <v>2186</v>
      </c>
      <c r="D2247" s="14" t="str">
        <f t="shared" si="34"/>
        <v>OK</v>
      </c>
    </row>
    <row r="2248" spans="1:4" x14ac:dyDescent="0.2">
      <c r="A2248" s="83">
        <v>2187</v>
      </c>
      <c r="D2248" s="14" t="str">
        <f t="shared" si="34"/>
        <v>OK</v>
      </c>
    </row>
    <row r="2249" spans="1:4" x14ac:dyDescent="0.2">
      <c r="A2249" s="83">
        <v>2188</v>
      </c>
      <c r="D2249" s="14" t="str">
        <f t="shared" si="34"/>
        <v>OK</v>
      </c>
    </row>
    <row r="2250" spans="1:4" x14ac:dyDescent="0.2">
      <c r="A2250" s="83">
        <v>2189</v>
      </c>
      <c r="D2250" s="14" t="str">
        <f t="shared" si="34"/>
        <v>OK</v>
      </c>
    </row>
    <row r="2251" spans="1:4" x14ac:dyDescent="0.2">
      <c r="A2251" s="83">
        <v>2190</v>
      </c>
      <c r="D2251" s="14" t="str">
        <f t="shared" si="34"/>
        <v>OK</v>
      </c>
    </row>
    <row r="2252" spans="1:4" x14ac:dyDescent="0.2">
      <c r="A2252" s="83">
        <v>2191</v>
      </c>
      <c r="D2252" s="14" t="str">
        <f t="shared" si="34"/>
        <v>OK</v>
      </c>
    </row>
    <row r="2253" spans="1:4" x14ac:dyDescent="0.2">
      <c r="A2253" s="83">
        <v>2192</v>
      </c>
      <c r="D2253" s="14" t="str">
        <f t="shared" si="34"/>
        <v>OK</v>
      </c>
    </row>
    <row r="2254" spans="1:4" x14ac:dyDescent="0.2">
      <c r="A2254" s="83">
        <v>2193</v>
      </c>
      <c r="D2254" s="14" t="str">
        <f t="shared" si="34"/>
        <v>OK</v>
      </c>
    </row>
    <row r="2255" spans="1:4" x14ac:dyDescent="0.2">
      <c r="A2255" s="83">
        <v>2194</v>
      </c>
      <c r="D2255" s="14" t="str">
        <f t="shared" si="34"/>
        <v>OK</v>
      </c>
    </row>
    <row r="2256" spans="1:4" x14ac:dyDescent="0.2">
      <c r="A2256" s="83">
        <v>2195</v>
      </c>
      <c r="D2256" s="14" t="str">
        <f t="shared" si="34"/>
        <v>OK</v>
      </c>
    </row>
    <row r="2257" spans="1:4" x14ac:dyDescent="0.2">
      <c r="A2257" s="83">
        <v>2196</v>
      </c>
      <c r="D2257" s="14" t="str">
        <f t="shared" si="34"/>
        <v>OK</v>
      </c>
    </row>
    <row r="2258" spans="1:4" x14ac:dyDescent="0.2">
      <c r="A2258" s="83">
        <v>2197</v>
      </c>
      <c r="D2258" s="14" t="str">
        <f t="shared" si="34"/>
        <v>OK</v>
      </c>
    </row>
    <row r="2259" spans="1:4" x14ac:dyDescent="0.2">
      <c r="A2259" s="83">
        <v>2198</v>
      </c>
      <c r="D2259" s="14" t="str">
        <f t="shared" si="34"/>
        <v>OK</v>
      </c>
    </row>
    <row r="2260" spans="1:4" x14ac:dyDescent="0.2">
      <c r="A2260" s="83">
        <v>2199</v>
      </c>
      <c r="D2260" s="14" t="str">
        <f t="shared" si="34"/>
        <v>OK</v>
      </c>
    </row>
    <row r="2261" spans="1:4" x14ac:dyDescent="0.2">
      <c r="A2261" s="83">
        <v>2200</v>
      </c>
      <c r="D2261" s="14" t="str">
        <f t="shared" si="34"/>
        <v>OK</v>
      </c>
    </row>
    <row r="2262" spans="1:4" x14ac:dyDescent="0.2">
      <c r="A2262" s="83">
        <v>2201</v>
      </c>
      <c r="D2262" s="14" t="str">
        <f t="shared" si="34"/>
        <v>OK</v>
      </c>
    </row>
    <row r="2263" spans="1:4" x14ac:dyDescent="0.2">
      <c r="A2263" s="83">
        <v>2202</v>
      </c>
      <c r="D2263" s="14" t="str">
        <f t="shared" si="34"/>
        <v>OK</v>
      </c>
    </row>
    <row r="2264" spans="1:4" x14ac:dyDescent="0.2">
      <c r="A2264" s="83">
        <v>2203</v>
      </c>
      <c r="D2264" s="14" t="str">
        <f t="shared" si="34"/>
        <v>OK</v>
      </c>
    </row>
    <row r="2265" spans="1:4" x14ac:dyDescent="0.2">
      <c r="A2265" s="83">
        <v>2204</v>
      </c>
      <c r="D2265" s="14" t="str">
        <f t="shared" si="34"/>
        <v>OK</v>
      </c>
    </row>
    <row r="2266" spans="1:4" x14ac:dyDescent="0.2">
      <c r="A2266" s="83">
        <v>2205</v>
      </c>
      <c r="D2266" s="14" t="str">
        <f t="shared" si="34"/>
        <v>OK</v>
      </c>
    </row>
    <row r="2267" spans="1:4" x14ac:dyDescent="0.2">
      <c r="A2267" s="83">
        <v>2206</v>
      </c>
      <c r="D2267" s="14" t="str">
        <f t="shared" si="34"/>
        <v>OK</v>
      </c>
    </row>
    <row r="2268" spans="1:4" x14ac:dyDescent="0.2">
      <c r="A2268" s="83">
        <v>2207</v>
      </c>
      <c r="D2268" s="14" t="str">
        <f t="shared" si="34"/>
        <v>OK</v>
      </c>
    </row>
    <row r="2269" spans="1:4" x14ac:dyDescent="0.2">
      <c r="A2269" s="83">
        <v>2208</v>
      </c>
      <c r="D2269" s="14" t="str">
        <f t="shared" si="34"/>
        <v>OK</v>
      </c>
    </row>
    <row r="2270" spans="1:4" x14ac:dyDescent="0.2">
      <c r="A2270" s="83">
        <v>2209</v>
      </c>
      <c r="D2270" s="14" t="str">
        <f t="shared" si="34"/>
        <v>OK</v>
      </c>
    </row>
    <row r="2271" spans="1:4" x14ac:dyDescent="0.2">
      <c r="A2271" s="83">
        <v>2210</v>
      </c>
      <c r="D2271" s="14" t="str">
        <f t="shared" si="34"/>
        <v>OK</v>
      </c>
    </row>
    <row r="2272" spans="1:4" x14ac:dyDescent="0.2">
      <c r="A2272" s="83">
        <v>2211</v>
      </c>
      <c r="D2272" s="14" t="str">
        <f t="shared" si="34"/>
        <v>OK</v>
      </c>
    </row>
    <row r="2273" spans="1:4" x14ac:dyDescent="0.2">
      <c r="A2273" s="83">
        <v>2212</v>
      </c>
      <c r="D2273" s="14" t="str">
        <f t="shared" si="34"/>
        <v>OK</v>
      </c>
    </row>
    <row r="2274" spans="1:4" x14ac:dyDescent="0.2">
      <c r="A2274" s="83">
        <v>2213</v>
      </c>
      <c r="D2274" s="14" t="str">
        <f t="shared" si="34"/>
        <v>OK</v>
      </c>
    </row>
    <row r="2275" spans="1:4" x14ac:dyDescent="0.2">
      <c r="A2275" s="83">
        <v>2214</v>
      </c>
      <c r="D2275" s="14" t="str">
        <f t="shared" si="34"/>
        <v>OK</v>
      </c>
    </row>
    <row r="2276" spans="1:4" x14ac:dyDescent="0.2">
      <c r="A2276" s="83">
        <v>2215</v>
      </c>
      <c r="D2276" s="14" t="str">
        <f t="shared" si="34"/>
        <v>OK</v>
      </c>
    </row>
    <row r="2277" spans="1:4" x14ac:dyDescent="0.2">
      <c r="A2277" s="83">
        <v>2216</v>
      </c>
      <c r="D2277" s="14" t="str">
        <f t="shared" si="34"/>
        <v>OK</v>
      </c>
    </row>
    <row r="2278" spans="1:4" x14ac:dyDescent="0.2">
      <c r="A2278" s="83">
        <v>2217</v>
      </c>
      <c r="D2278" s="14" t="str">
        <f t="shared" si="34"/>
        <v>OK</v>
      </c>
    </row>
    <row r="2279" spans="1:4" x14ac:dyDescent="0.2">
      <c r="A2279" s="83">
        <v>2218</v>
      </c>
      <c r="D2279" s="14" t="str">
        <f t="shared" si="34"/>
        <v>OK</v>
      </c>
    </row>
    <row r="2280" spans="1:4" x14ac:dyDescent="0.2">
      <c r="A2280" s="83">
        <v>2219</v>
      </c>
      <c r="D2280" s="14" t="str">
        <f t="shared" si="34"/>
        <v>OK</v>
      </c>
    </row>
    <row r="2281" spans="1:4" x14ac:dyDescent="0.2">
      <c r="A2281" s="83">
        <v>2220</v>
      </c>
      <c r="D2281" s="14" t="str">
        <f t="shared" si="34"/>
        <v>OK</v>
      </c>
    </row>
    <row r="2282" spans="1:4" x14ac:dyDescent="0.2">
      <c r="A2282" s="83">
        <v>2221</v>
      </c>
      <c r="D2282" s="14" t="str">
        <f t="shared" si="34"/>
        <v>OK</v>
      </c>
    </row>
    <row r="2283" spans="1:4" x14ac:dyDescent="0.2">
      <c r="A2283" s="83">
        <v>2222</v>
      </c>
      <c r="D2283" s="14" t="str">
        <f t="shared" si="34"/>
        <v>OK</v>
      </c>
    </row>
    <row r="2284" spans="1:4" x14ac:dyDescent="0.2">
      <c r="A2284" s="83">
        <v>2223</v>
      </c>
      <c r="D2284" s="14" t="str">
        <f t="shared" si="34"/>
        <v>OK</v>
      </c>
    </row>
    <row r="2285" spans="1:4" x14ac:dyDescent="0.2">
      <c r="A2285" s="83">
        <v>2224</v>
      </c>
      <c r="D2285" s="14" t="str">
        <f t="shared" si="34"/>
        <v>OK</v>
      </c>
    </row>
    <row r="2286" spans="1:4" x14ac:dyDescent="0.2">
      <c r="A2286" s="83">
        <v>2225</v>
      </c>
      <c r="D2286" s="14" t="str">
        <f t="shared" si="34"/>
        <v>OK</v>
      </c>
    </row>
    <row r="2287" spans="1:4" x14ac:dyDescent="0.2">
      <c r="A2287" s="83">
        <v>2226</v>
      </c>
      <c r="D2287" s="14" t="str">
        <f t="shared" si="34"/>
        <v>OK</v>
      </c>
    </row>
    <row r="2288" spans="1:4" x14ac:dyDescent="0.2">
      <c r="A2288" s="83">
        <v>2227</v>
      </c>
      <c r="D2288" s="14" t="str">
        <f t="shared" si="34"/>
        <v>OK</v>
      </c>
    </row>
    <row r="2289" spans="1:4" x14ac:dyDescent="0.2">
      <c r="A2289" s="83">
        <v>2228</v>
      </c>
      <c r="D2289" s="14" t="str">
        <f t="shared" si="34"/>
        <v>OK</v>
      </c>
    </row>
    <row r="2290" spans="1:4" x14ac:dyDescent="0.2">
      <c r="A2290" s="83">
        <v>2229</v>
      </c>
      <c r="D2290" s="14" t="str">
        <f t="shared" si="34"/>
        <v>OK</v>
      </c>
    </row>
    <row r="2291" spans="1:4" x14ac:dyDescent="0.2">
      <c r="A2291" s="83">
        <v>2230</v>
      </c>
      <c r="D2291" s="14" t="str">
        <f t="shared" si="34"/>
        <v>OK</v>
      </c>
    </row>
    <row r="2292" spans="1:4" x14ac:dyDescent="0.2">
      <c r="A2292" s="83">
        <v>2231</v>
      </c>
      <c r="D2292" s="14" t="str">
        <f t="shared" si="34"/>
        <v>OK</v>
      </c>
    </row>
    <row r="2293" spans="1:4" x14ac:dyDescent="0.2">
      <c r="A2293" s="83">
        <v>2232</v>
      </c>
      <c r="D2293" s="14" t="str">
        <f t="shared" si="34"/>
        <v>OK</v>
      </c>
    </row>
    <row r="2294" spans="1:4" x14ac:dyDescent="0.2">
      <c r="A2294" s="83">
        <v>2233</v>
      </c>
      <c r="D2294" s="14" t="str">
        <f t="shared" si="34"/>
        <v>OK</v>
      </c>
    </row>
    <row r="2295" spans="1:4" x14ac:dyDescent="0.2">
      <c r="A2295" s="83">
        <v>2234</v>
      </c>
      <c r="D2295" s="14" t="str">
        <f t="shared" si="34"/>
        <v>OK</v>
      </c>
    </row>
    <row r="2296" spans="1:4" x14ac:dyDescent="0.2">
      <c r="A2296" s="83">
        <v>2235</v>
      </c>
      <c r="D2296" s="14" t="str">
        <f t="shared" si="34"/>
        <v>OK</v>
      </c>
    </row>
    <row r="2297" spans="1:4" x14ac:dyDescent="0.2">
      <c r="A2297" s="83">
        <v>2236</v>
      </c>
      <c r="D2297" s="14" t="str">
        <f t="shared" si="34"/>
        <v>OK</v>
      </c>
    </row>
    <row r="2298" spans="1:4" x14ac:dyDescent="0.2">
      <c r="A2298" s="83">
        <v>2237</v>
      </c>
      <c r="D2298" s="14" t="str">
        <f t="shared" si="34"/>
        <v>OK</v>
      </c>
    </row>
    <row r="2299" spans="1:4" x14ac:dyDescent="0.2">
      <c r="A2299" s="83">
        <v>2238</v>
      </c>
      <c r="D2299" s="14" t="str">
        <f t="shared" si="34"/>
        <v>OK</v>
      </c>
    </row>
    <row r="2300" spans="1:4" x14ac:dyDescent="0.2">
      <c r="A2300" s="83">
        <v>2239</v>
      </c>
      <c r="D2300" s="14" t="str">
        <f t="shared" si="34"/>
        <v>OK</v>
      </c>
    </row>
    <row r="2301" spans="1:4" x14ac:dyDescent="0.2">
      <c r="A2301" s="83">
        <v>2240</v>
      </c>
      <c r="D2301" s="14" t="str">
        <f t="shared" si="34"/>
        <v>OK</v>
      </c>
    </row>
    <row r="2302" spans="1:4" x14ac:dyDescent="0.2">
      <c r="A2302" s="83">
        <v>2241</v>
      </c>
      <c r="D2302" s="14" t="str">
        <f t="shared" si="34"/>
        <v>OK</v>
      </c>
    </row>
    <row r="2303" spans="1:4" x14ac:dyDescent="0.2">
      <c r="A2303" s="83">
        <v>2242</v>
      </c>
      <c r="D2303" s="14" t="str">
        <f t="shared" ref="D2303:D2366" si="35">IF(ISBLANK(B2303),"OK",IF(A2303-B2303=0,"OK","Error?"))</f>
        <v>OK</v>
      </c>
    </row>
    <row r="2304" spans="1:4" x14ac:dyDescent="0.2">
      <c r="A2304" s="83">
        <v>2243</v>
      </c>
      <c r="D2304" s="14" t="str">
        <f t="shared" si="35"/>
        <v>OK</v>
      </c>
    </row>
    <row r="2305" spans="1:4" x14ac:dyDescent="0.2">
      <c r="A2305" s="83">
        <v>2244</v>
      </c>
      <c r="D2305" s="14" t="str">
        <f t="shared" si="35"/>
        <v>OK</v>
      </c>
    </row>
    <row r="2306" spans="1:4" x14ac:dyDescent="0.2">
      <c r="A2306" s="83">
        <v>2245</v>
      </c>
      <c r="D2306" s="14" t="str">
        <f t="shared" si="35"/>
        <v>OK</v>
      </c>
    </row>
    <row r="2307" spans="1:4" x14ac:dyDescent="0.2">
      <c r="A2307" s="83">
        <v>2246</v>
      </c>
      <c r="D2307" s="14" t="str">
        <f t="shared" si="35"/>
        <v>OK</v>
      </c>
    </row>
    <row r="2308" spans="1:4" x14ac:dyDescent="0.2">
      <c r="A2308" s="83">
        <v>2247</v>
      </c>
      <c r="D2308" s="14" t="str">
        <f t="shared" si="35"/>
        <v>OK</v>
      </c>
    </row>
    <row r="2309" spans="1:4" x14ac:dyDescent="0.2">
      <c r="A2309" s="83">
        <v>2248</v>
      </c>
      <c r="D2309" s="14" t="str">
        <f t="shared" si="35"/>
        <v>OK</v>
      </c>
    </row>
    <row r="2310" spans="1:4" x14ac:dyDescent="0.2">
      <c r="A2310" s="83">
        <v>2249</v>
      </c>
      <c r="D2310" s="14" t="str">
        <f t="shared" si="35"/>
        <v>OK</v>
      </c>
    </row>
    <row r="2311" spans="1:4" x14ac:dyDescent="0.2">
      <c r="A2311" s="83">
        <v>2250</v>
      </c>
      <c r="D2311" s="14" t="str">
        <f t="shared" si="35"/>
        <v>OK</v>
      </c>
    </row>
    <row r="2312" spans="1:4" x14ac:dyDescent="0.2">
      <c r="A2312" s="83">
        <v>2251</v>
      </c>
      <c r="D2312" s="14" t="str">
        <f t="shared" si="35"/>
        <v>OK</v>
      </c>
    </row>
    <row r="2313" spans="1:4" x14ac:dyDescent="0.2">
      <c r="A2313" s="83">
        <v>2252</v>
      </c>
      <c r="D2313" s="14" t="str">
        <f t="shared" si="35"/>
        <v>OK</v>
      </c>
    </row>
    <row r="2314" spans="1:4" x14ac:dyDescent="0.2">
      <c r="A2314" s="83">
        <v>2253</v>
      </c>
      <c r="D2314" s="14" t="str">
        <f t="shared" si="35"/>
        <v>OK</v>
      </c>
    </row>
    <row r="2315" spans="1:4" x14ac:dyDescent="0.2">
      <c r="A2315" s="83">
        <v>2254</v>
      </c>
      <c r="D2315" s="14" t="str">
        <f t="shared" si="35"/>
        <v>OK</v>
      </c>
    </row>
    <row r="2316" spans="1:4" x14ac:dyDescent="0.2">
      <c r="A2316" s="83">
        <v>2255</v>
      </c>
      <c r="D2316" s="14" t="str">
        <f t="shared" si="35"/>
        <v>OK</v>
      </c>
    </row>
    <row r="2317" spans="1:4" x14ac:dyDescent="0.2">
      <c r="A2317" s="83">
        <v>2256</v>
      </c>
      <c r="D2317" s="14" t="str">
        <f t="shared" si="35"/>
        <v>OK</v>
      </c>
    </row>
    <row r="2318" spans="1:4" x14ac:dyDescent="0.2">
      <c r="A2318" s="83">
        <v>2257</v>
      </c>
      <c r="D2318" s="14" t="str">
        <f t="shared" si="35"/>
        <v>OK</v>
      </c>
    </row>
    <row r="2319" spans="1:4" x14ac:dyDescent="0.2">
      <c r="A2319" s="83">
        <v>2258</v>
      </c>
      <c r="D2319" s="14" t="str">
        <f t="shared" si="35"/>
        <v>OK</v>
      </c>
    </row>
    <row r="2320" spans="1:4" x14ac:dyDescent="0.2">
      <c r="A2320" s="83">
        <v>2259</v>
      </c>
      <c r="D2320" s="14" t="str">
        <f t="shared" si="35"/>
        <v>OK</v>
      </c>
    </row>
    <row r="2321" spans="1:4" x14ac:dyDescent="0.2">
      <c r="A2321" s="83">
        <v>2260</v>
      </c>
      <c r="D2321" s="14" t="str">
        <f t="shared" si="35"/>
        <v>OK</v>
      </c>
    </row>
    <row r="2322" spans="1:4" x14ac:dyDescent="0.2">
      <c r="A2322" s="83">
        <v>2261</v>
      </c>
      <c r="D2322" s="14" t="str">
        <f t="shared" si="35"/>
        <v>OK</v>
      </c>
    </row>
    <row r="2323" spans="1:4" x14ac:dyDescent="0.2">
      <c r="A2323" s="83">
        <v>2262</v>
      </c>
      <c r="D2323" s="14" t="str">
        <f t="shared" si="35"/>
        <v>OK</v>
      </c>
    </row>
    <row r="2324" spans="1:4" x14ac:dyDescent="0.2">
      <c r="A2324" s="83">
        <v>2263</v>
      </c>
      <c r="D2324" s="14" t="str">
        <f t="shared" si="35"/>
        <v>OK</v>
      </c>
    </row>
    <row r="2325" spans="1:4" x14ac:dyDescent="0.2">
      <c r="A2325" s="83">
        <v>2264</v>
      </c>
      <c r="D2325" s="14" t="str">
        <f t="shared" si="35"/>
        <v>OK</v>
      </c>
    </row>
    <row r="2326" spans="1:4" x14ac:dyDescent="0.2">
      <c r="A2326" s="83">
        <v>2265</v>
      </c>
      <c r="D2326" s="14" t="str">
        <f t="shared" si="35"/>
        <v>OK</v>
      </c>
    </row>
    <row r="2327" spans="1:4" x14ac:dyDescent="0.2">
      <c r="A2327" s="83">
        <v>2266</v>
      </c>
      <c r="D2327" s="14" t="str">
        <f t="shared" si="35"/>
        <v>OK</v>
      </c>
    </row>
    <row r="2328" spans="1:4" x14ac:dyDescent="0.2">
      <c r="A2328" s="83">
        <v>2267</v>
      </c>
      <c r="D2328" s="14" t="str">
        <f t="shared" si="35"/>
        <v>OK</v>
      </c>
    </row>
    <row r="2329" spans="1:4" x14ac:dyDescent="0.2">
      <c r="A2329" s="83">
        <v>2268</v>
      </c>
      <c r="D2329" s="14" t="str">
        <f t="shared" si="35"/>
        <v>OK</v>
      </c>
    </row>
    <row r="2330" spans="1:4" x14ac:dyDescent="0.2">
      <c r="A2330" s="83">
        <v>2269</v>
      </c>
      <c r="D2330" s="14" t="str">
        <f t="shared" si="35"/>
        <v>OK</v>
      </c>
    </row>
    <row r="2331" spans="1:4" x14ac:dyDescent="0.2">
      <c r="A2331" s="83">
        <v>2270</v>
      </c>
      <c r="D2331" s="14" t="str">
        <f t="shared" si="35"/>
        <v>OK</v>
      </c>
    </row>
    <row r="2332" spans="1:4" x14ac:dyDescent="0.2">
      <c r="A2332" s="83">
        <v>2271</v>
      </c>
      <c r="D2332" s="14" t="str">
        <f t="shared" si="35"/>
        <v>OK</v>
      </c>
    </row>
    <row r="2333" spans="1:4" x14ac:dyDescent="0.2">
      <c r="A2333" s="83">
        <v>2272</v>
      </c>
      <c r="D2333" s="14" t="str">
        <f t="shared" si="35"/>
        <v>OK</v>
      </c>
    </row>
    <row r="2334" spans="1:4" x14ac:dyDescent="0.2">
      <c r="A2334" s="83">
        <v>2273</v>
      </c>
      <c r="D2334" s="14" t="str">
        <f t="shared" si="35"/>
        <v>OK</v>
      </c>
    </row>
    <row r="2335" spans="1:4" x14ac:dyDescent="0.2">
      <c r="A2335" s="83">
        <v>2274</v>
      </c>
      <c r="D2335" s="14" t="str">
        <f t="shared" si="35"/>
        <v>OK</v>
      </c>
    </row>
    <row r="2336" spans="1:4" x14ac:dyDescent="0.2">
      <c r="A2336" s="83">
        <v>2275</v>
      </c>
      <c r="D2336" s="14" t="str">
        <f t="shared" si="35"/>
        <v>OK</v>
      </c>
    </row>
    <row r="2337" spans="1:4" x14ac:dyDescent="0.2">
      <c r="A2337" s="83">
        <v>2276</v>
      </c>
      <c r="D2337" s="14" t="str">
        <f t="shared" si="35"/>
        <v>OK</v>
      </c>
    </row>
    <row r="2338" spans="1:4" x14ac:dyDescent="0.2">
      <c r="A2338" s="83">
        <v>2277</v>
      </c>
      <c r="D2338" s="14" t="str">
        <f t="shared" si="35"/>
        <v>OK</v>
      </c>
    </row>
    <row r="2339" spans="1:4" x14ac:dyDescent="0.2">
      <c r="A2339" s="83">
        <v>2278</v>
      </c>
      <c r="D2339" s="14" t="str">
        <f t="shared" si="35"/>
        <v>OK</v>
      </c>
    </row>
    <row r="2340" spans="1:4" x14ac:dyDescent="0.2">
      <c r="A2340" s="83">
        <v>2279</v>
      </c>
      <c r="D2340" s="14" t="str">
        <f t="shared" si="35"/>
        <v>OK</v>
      </c>
    </row>
    <row r="2341" spans="1:4" x14ac:dyDescent="0.2">
      <c r="A2341" s="83">
        <v>2280</v>
      </c>
      <c r="D2341" s="14" t="str">
        <f t="shared" si="35"/>
        <v>OK</v>
      </c>
    </row>
    <row r="2342" spans="1:4" x14ac:dyDescent="0.2">
      <c r="A2342" s="83">
        <v>2281</v>
      </c>
      <c r="D2342" s="14" t="str">
        <f t="shared" si="35"/>
        <v>OK</v>
      </c>
    </row>
    <row r="2343" spans="1:4" x14ac:dyDescent="0.2">
      <c r="A2343" s="83">
        <v>2282</v>
      </c>
      <c r="D2343" s="14" t="str">
        <f t="shared" si="35"/>
        <v>OK</v>
      </c>
    </row>
    <row r="2344" spans="1:4" x14ac:dyDescent="0.2">
      <c r="A2344" s="83">
        <v>2283</v>
      </c>
      <c r="D2344" s="14" t="str">
        <f t="shared" si="35"/>
        <v>OK</v>
      </c>
    </row>
    <row r="2345" spans="1:4" x14ac:dyDescent="0.2">
      <c r="A2345" s="83">
        <v>2284</v>
      </c>
      <c r="D2345" s="14" t="str">
        <f t="shared" si="35"/>
        <v>OK</v>
      </c>
    </row>
    <row r="2346" spans="1:4" x14ac:dyDescent="0.2">
      <c r="A2346" s="83">
        <v>2285</v>
      </c>
      <c r="D2346" s="14" t="str">
        <f t="shared" si="35"/>
        <v>OK</v>
      </c>
    </row>
    <row r="2347" spans="1:4" x14ac:dyDescent="0.2">
      <c r="A2347" s="83">
        <v>2286</v>
      </c>
      <c r="D2347" s="14" t="str">
        <f t="shared" si="35"/>
        <v>OK</v>
      </c>
    </row>
    <row r="2348" spans="1:4" x14ac:dyDescent="0.2">
      <c r="A2348" s="83">
        <v>2287</v>
      </c>
      <c r="D2348" s="14" t="str">
        <f t="shared" si="35"/>
        <v>OK</v>
      </c>
    </row>
    <row r="2349" spans="1:4" x14ac:dyDescent="0.2">
      <c r="A2349" s="83">
        <v>2288</v>
      </c>
      <c r="D2349" s="14" t="str">
        <f t="shared" si="35"/>
        <v>OK</v>
      </c>
    </row>
    <row r="2350" spans="1:4" x14ac:dyDescent="0.2">
      <c r="A2350" s="83">
        <v>2289</v>
      </c>
      <c r="D2350" s="14" t="str">
        <f t="shared" si="35"/>
        <v>OK</v>
      </c>
    </row>
    <row r="2351" spans="1:4" x14ac:dyDescent="0.2">
      <c r="A2351" s="83">
        <v>2290</v>
      </c>
      <c r="D2351" s="14" t="str">
        <f t="shared" si="35"/>
        <v>OK</v>
      </c>
    </row>
    <row r="2352" spans="1:4" x14ac:dyDescent="0.2">
      <c r="A2352" s="83">
        <v>2291</v>
      </c>
      <c r="D2352" s="14" t="str">
        <f t="shared" si="35"/>
        <v>OK</v>
      </c>
    </row>
    <row r="2353" spans="1:4" x14ac:dyDescent="0.2">
      <c r="A2353" s="83">
        <v>2292</v>
      </c>
      <c r="D2353" s="14" t="str">
        <f t="shared" si="35"/>
        <v>OK</v>
      </c>
    </row>
    <row r="2354" spans="1:4" x14ac:dyDescent="0.2">
      <c r="A2354" s="83">
        <v>2293</v>
      </c>
      <c r="D2354" s="14" t="str">
        <f t="shared" si="35"/>
        <v>OK</v>
      </c>
    </row>
    <row r="2355" spans="1:4" x14ac:dyDescent="0.2">
      <c r="A2355" s="83">
        <v>2294</v>
      </c>
      <c r="D2355" s="14" t="str">
        <f t="shared" si="35"/>
        <v>OK</v>
      </c>
    </row>
    <row r="2356" spans="1:4" x14ac:dyDescent="0.2">
      <c r="A2356" s="83">
        <v>2295</v>
      </c>
      <c r="D2356" s="14" t="str">
        <f t="shared" si="35"/>
        <v>OK</v>
      </c>
    </row>
    <row r="2357" spans="1:4" x14ac:dyDescent="0.2">
      <c r="A2357" s="83">
        <v>2296</v>
      </c>
      <c r="D2357" s="14" t="str">
        <f t="shared" si="35"/>
        <v>OK</v>
      </c>
    </row>
    <row r="2358" spans="1:4" x14ac:dyDescent="0.2">
      <c r="A2358" s="83">
        <v>2297</v>
      </c>
      <c r="D2358" s="14" t="str">
        <f t="shared" si="35"/>
        <v>OK</v>
      </c>
    </row>
    <row r="2359" spans="1:4" x14ac:dyDescent="0.2">
      <c r="A2359" s="83">
        <v>2298</v>
      </c>
      <c r="D2359" s="14" t="str">
        <f t="shared" si="35"/>
        <v>OK</v>
      </c>
    </row>
    <row r="2360" spans="1:4" x14ac:dyDescent="0.2">
      <c r="A2360" s="83">
        <v>2299</v>
      </c>
      <c r="D2360" s="14" t="str">
        <f t="shared" si="35"/>
        <v>OK</v>
      </c>
    </row>
    <row r="2361" spans="1:4" x14ac:dyDescent="0.2">
      <c r="A2361" s="83">
        <v>2300</v>
      </c>
      <c r="D2361" s="14" t="str">
        <f t="shared" si="35"/>
        <v>OK</v>
      </c>
    </row>
    <row r="2362" spans="1:4" x14ac:dyDescent="0.2">
      <c r="A2362" s="83">
        <v>2301</v>
      </c>
      <c r="D2362" s="14" t="str">
        <f t="shared" si="35"/>
        <v>OK</v>
      </c>
    </row>
    <row r="2363" spans="1:4" x14ac:dyDescent="0.2">
      <c r="A2363" s="83">
        <v>2302</v>
      </c>
      <c r="D2363" s="14" t="str">
        <f t="shared" si="35"/>
        <v>OK</v>
      </c>
    </row>
    <row r="2364" spans="1:4" x14ac:dyDescent="0.2">
      <c r="A2364" s="83">
        <v>2303</v>
      </c>
      <c r="D2364" s="14" t="str">
        <f t="shared" si="35"/>
        <v>OK</v>
      </c>
    </row>
    <row r="2365" spans="1:4" x14ac:dyDescent="0.2">
      <c r="A2365" s="83">
        <v>2304</v>
      </c>
      <c r="D2365" s="14" t="str">
        <f t="shared" si="35"/>
        <v>OK</v>
      </c>
    </row>
    <row r="2366" spans="1:4" x14ac:dyDescent="0.2">
      <c r="A2366" s="83">
        <v>2305</v>
      </c>
      <c r="D2366" s="14" t="str">
        <f t="shared" si="35"/>
        <v>OK</v>
      </c>
    </row>
    <row r="2367" spans="1:4" x14ac:dyDescent="0.2">
      <c r="A2367" s="83">
        <v>2306</v>
      </c>
      <c r="D2367" s="14" t="str">
        <f t="shared" ref="D2367:D2430" si="36">IF(ISBLANK(B2367),"OK",IF(A2367-B2367=0,"OK","Error?"))</f>
        <v>OK</v>
      </c>
    </row>
    <row r="2368" spans="1:4" x14ac:dyDescent="0.2">
      <c r="A2368" s="83">
        <v>2307</v>
      </c>
      <c r="D2368" s="14" t="str">
        <f t="shared" si="36"/>
        <v>OK</v>
      </c>
    </row>
    <row r="2369" spans="1:4" x14ac:dyDescent="0.2">
      <c r="A2369" s="83">
        <v>2308</v>
      </c>
      <c r="D2369" s="14" t="str">
        <f t="shared" si="36"/>
        <v>OK</v>
      </c>
    </row>
    <row r="2370" spans="1:4" x14ac:dyDescent="0.2">
      <c r="A2370" s="83">
        <v>2309</v>
      </c>
      <c r="D2370" s="14" t="str">
        <f t="shared" si="36"/>
        <v>OK</v>
      </c>
    </row>
    <row r="2371" spans="1:4" x14ac:dyDescent="0.2">
      <c r="A2371" s="83">
        <v>2310</v>
      </c>
      <c r="D2371" s="14" t="str">
        <f t="shared" si="36"/>
        <v>OK</v>
      </c>
    </row>
    <row r="2372" spans="1:4" x14ac:dyDescent="0.2">
      <c r="A2372" s="83">
        <v>2311</v>
      </c>
      <c r="D2372" s="14" t="str">
        <f t="shared" si="36"/>
        <v>OK</v>
      </c>
    </row>
    <row r="2373" spans="1:4" x14ac:dyDescent="0.2">
      <c r="A2373" s="83">
        <v>2312</v>
      </c>
      <c r="D2373" s="14" t="str">
        <f t="shared" si="36"/>
        <v>OK</v>
      </c>
    </row>
    <row r="2374" spans="1:4" x14ac:dyDescent="0.2">
      <c r="A2374" s="83">
        <v>2313</v>
      </c>
      <c r="D2374" s="14" t="str">
        <f t="shared" si="36"/>
        <v>OK</v>
      </c>
    </row>
    <row r="2375" spans="1:4" x14ac:dyDescent="0.2">
      <c r="A2375" s="83">
        <v>2314</v>
      </c>
      <c r="D2375" s="14" t="str">
        <f t="shared" si="36"/>
        <v>OK</v>
      </c>
    </row>
    <row r="2376" spans="1:4" x14ac:dyDescent="0.2">
      <c r="A2376" s="83">
        <v>2315</v>
      </c>
      <c r="D2376" s="14" t="str">
        <f t="shared" si="36"/>
        <v>OK</v>
      </c>
    </row>
    <row r="2377" spans="1:4" x14ac:dyDescent="0.2">
      <c r="A2377" s="83">
        <v>2316</v>
      </c>
      <c r="D2377" s="14" t="str">
        <f t="shared" si="36"/>
        <v>OK</v>
      </c>
    </row>
    <row r="2378" spans="1:4" x14ac:dyDescent="0.2">
      <c r="A2378" s="83">
        <v>2317</v>
      </c>
      <c r="D2378" s="14" t="str">
        <f t="shared" si="36"/>
        <v>OK</v>
      </c>
    </row>
    <row r="2379" spans="1:4" x14ac:dyDescent="0.2">
      <c r="A2379" s="83">
        <v>2318</v>
      </c>
      <c r="D2379" s="14" t="str">
        <f t="shared" si="36"/>
        <v>OK</v>
      </c>
    </row>
    <row r="2380" spans="1:4" x14ac:dyDescent="0.2">
      <c r="A2380" s="83">
        <v>2319</v>
      </c>
      <c r="D2380" s="14" t="str">
        <f t="shared" si="36"/>
        <v>OK</v>
      </c>
    </row>
    <row r="2381" spans="1:4" x14ac:dyDescent="0.2">
      <c r="A2381" s="83">
        <v>2320</v>
      </c>
      <c r="D2381" s="14" t="str">
        <f t="shared" si="36"/>
        <v>OK</v>
      </c>
    </row>
    <row r="2382" spans="1:4" x14ac:dyDescent="0.2">
      <c r="A2382" s="83">
        <v>2321</v>
      </c>
      <c r="D2382" s="14" t="str">
        <f t="shared" si="36"/>
        <v>OK</v>
      </c>
    </row>
    <row r="2383" spans="1:4" x14ac:dyDescent="0.2">
      <c r="A2383" s="83">
        <v>2322</v>
      </c>
      <c r="D2383" s="14" t="str">
        <f t="shared" si="36"/>
        <v>OK</v>
      </c>
    </row>
    <row r="2384" spans="1:4" x14ac:dyDescent="0.2">
      <c r="A2384" s="83">
        <v>2323</v>
      </c>
      <c r="D2384" s="14" t="str">
        <f t="shared" si="36"/>
        <v>OK</v>
      </c>
    </row>
    <row r="2385" spans="1:4" x14ac:dyDescent="0.2">
      <c r="A2385" s="83">
        <v>2324</v>
      </c>
      <c r="D2385" s="14" t="str">
        <f t="shared" si="36"/>
        <v>OK</v>
      </c>
    </row>
    <row r="2386" spans="1:4" x14ac:dyDescent="0.2">
      <c r="A2386" s="83">
        <v>2325</v>
      </c>
      <c r="D2386" s="14" t="str">
        <f t="shared" si="36"/>
        <v>OK</v>
      </c>
    </row>
    <row r="2387" spans="1:4" x14ac:dyDescent="0.2">
      <c r="A2387" s="83">
        <v>2326</v>
      </c>
      <c r="D2387" s="14" t="str">
        <f t="shared" si="36"/>
        <v>OK</v>
      </c>
    </row>
    <row r="2388" spans="1:4" x14ac:dyDescent="0.2">
      <c r="A2388" s="83">
        <v>2327</v>
      </c>
      <c r="D2388" s="14" t="str">
        <f t="shared" si="36"/>
        <v>OK</v>
      </c>
    </row>
    <row r="2389" spans="1:4" x14ac:dyDescent="0.2">
      <c r="A2389" s="83">
        <v>2328</v>
      </c>
      <c r="D2389" s="14" t="str">
        <f t="shared" si="36"/>
        <v>OK</v>
      </c>
    </row>
    <row r="2390" spans="1:4" x14ac:dyDescent="0.2">
      <c r="A2390" s="83">
        <v>2329</v>
      </c>
      <c r="D2390" s="14" t="str">
        <f t="shared" si="36"/>
        <v>OK</v>
      </c>
    </row>
    <row r="2391" spans="1:4" x14ac:dyDescent="0.2">
      <c r="A2391" s="83">
        <v>2330</v>
      </c>
      <c r="D2391" s="14" t="str">
        <f t="shared" si="36"/>
        <v>OK</v>
      </c>
    </row>
    <row r="2392" spans="1:4" x14ac:dyDescent="0.2">
      <c r="A2392" s="83">
        <v>2331</v>
      </c>
      <c r="D2392" s="14" t="str">
        <f t="shared" si="36"/>
        <v>OK</v>
      </c>
    </row>
    <row r="2393" spans="1:4" x14ac:dyDescent="0.2">
      <c r="A2393" s="83">
        <v>2332</v>
      </c>
      <c r="D2393" s="14" t="str">
        <f t="shared" si="36"/>
        <v>OK</v>
      </c>
    </row>
    <row r="2394" spans="1:4" x14ac:dyDescent="0.2">
      <c r="A2394" s="83">
        <v>2333</v>
      </c>
      <c r="D2394" s="14" t="str">
        <f t="shared" si="36"/>
        <v>OK</v>
      </c>
    </row>
    <row r="2395" spans="1:4" x14ac:dyDescent="0.2">
      <c r="A2395" s="83">
        <v>2334</v>
      </c>
      <c r="D2395" s="14" t="str">
        <f t="shared" si="36"/>
        <v>OK</v>
      </c>
    </row>
    <row r="2396" spans="1:4" x14ac:dyDescent="0.2">
      <c r="A2396" s="83">
        <v>2335</v>
      </c>
      <c r="D2396" s="14" t="str">
        <f t="shared" si="36"/>
        <v>OK</v>
      </c>
    </row>
    <row r="2397" spans="1:4" x14ac:dyDescent="0.2">
      <c r="A2397" s="83">
        <v>2336</v>
      </c>
      <c r="D2397" s="14" t="str">
        <f t="shared" si="36"/>
        <v>OK</v>
      </c>
    </row>
    <row r="2398" spans="1:4" x14ac:dyDescent="0.2">
      <c r="A2398" s="83">
        <v>2337</v>
      </c>
      <c r="D2398" s="14" t="str">
        <f t="shared" si="36"/>
        <v>OK</v>
      </c>
    </row>
    <row r="2399" spans="1:4" x14ac:dyDescent="0.2">
      <c r="A2399" s="83">
        <v>2338</v>
      </c>
      <c r="D2399" s="14" t="str">
        <f t="shared" si="36"/>
        <v>OK</v>
      </c>
    </row>
    <row r="2400" spans="1:4" x14ac:dyDescent="0.2">
      <c r="A2400" s="83">
        <v>2339</v>
      </c>
      <c r="D2400" s="14" t="str">
        <f t="shared" si="36"/>
        <v>OK</v>
      </c>
    </row>
    <row r="2401" spans="1:4" x14ac:dyDescent="0.2">
      <c r="A2401" s="83">
        <v>2340</v>
      </c>
      <c r="D2401" s="14" t="str">
        <f t="shared" si="36"/>
        <v>OK</v>
      </c>
    </row>
    <row r="2402" spans="1:4" x14ac:dyDescent="0.2">
      <c r="A2402" s="83">
        <v>2341</v>
      </c>
      <c r="D2402" s="14" t="str">
        <f t="shared" si="36"/>
        <v>OK</v>
      </c>
    </row>
    <row r="2403" spans="1:4" x14ac:dyDescent="0.2">
      <c r="A2403" s="83">
        <v>2342</v>
      </c>
      <c r="D2403" s="14" t="str">
        <f t="shared" si="36"/>
        <v>OK</v>
      </c>
    </row>
    <row r="2404" spans="1:4" x14ac:dyDescent="0.2">
      <c r="A2404" s="83">
        <v>2343</v>
      </c>
      <c r="D2404" s="14" t="str">
        <f t="shared" si="36"/>
        <v>OK</v>
      </c>
    </row>
    <row r="2405" spans="1:4" x14ac:dyDescent="0.2">
      <c r="A2405" s="83">
        <v>2344</v>
      </c>
      <c r="D2405" s="14" t="str">
        <f t="shared" si="36"/>
        <v>OK</v>
      </c>
    </row>
    <row r="2406" spans="1:4" x14ac:dyDescent="0.2">
      <c r="A2406" s="83">
        <v>2345</v>
      </c>
      <c r="D2406" s="14" t="str">
        <f t="shared" si="36"/>
        <v>OK</v>
      </c>
    </row>
    <row r="2407" spans="1:4" x14ac:dyDescent="0.2">
      <c r="A2407" s="83">
        <v>2346</v>
      </c>
      <c r="D2407" s="14" t="str">
        <f t="shared" si="36"/>
        <v>OK</v>
      </c>
    </row>
    <row r="2408" spans="1:4" x14ac:dyDescent="0.2">
      <c r="A2408" s="83">
        <v>2347</v>
      </c>
      <c r="D2408" s="14" t="str">
        <f t="shared" si="36"/>
        <v>OK</v>
      </c>
    </row>
    <row r="2409" spans="1:4" x14ac:dyDescent="0.2">
      <c r="A2409" s="83">
        <v>2348</v>
      </c>
      <c r="D2409" s="14" t="str">
        <f t="shared" si="36"/>
        <v>OK</v>
      </c>
    </row>
    <row r="2410" spans="1:4" x14ac:dyDescent="0.2">
      <c r="A2410" s="83">
        <v>2349</v>
      </c>
      <c r="D2410" s="14" t="str">
        <f t="shared" si="36"/>
        <v>OK</v>
      </c>
    </row>
    <row r="2411" spans="1:4" x14ac:dyDescent="0.2">
      <c r="A2411" s="83">
        <v>2350</v>
      </c>
      <c r="D2411" s="14" t="str">
        <f t="shared" si="36"/>
        <v>OK</v>
      </c>
    </row>
    <row r="2412" spans="1:4" x14ac:dyDescent="0.2">
      <c r="A2412" s="83">
        <v>2351</v>
      </c>
      <c r="D2412" s="14" t="str">
        <f t="shared" si="36"/>
        <v>OK</v>
      </c>
    </row>
    <row r="2413" spans="1:4" x14ac:dyDescent="0.2">
      <c r="A2413" s="83">
        <v>2352</v>
      </c>
      <c r="D2413" s="14" t="str">
        <f t="shared" si="36"/>
        <v>OK</v>
      </c>
    </row>
    <row r="2414" spans="1:4" x14ac:dyDescent="0.2">
      <c r="A2414" s="83">
        <v>2353</v>
      </c>
      <c r="D2414" s="14" t="str">
        <f t="shared" si="36"/>
        <v>OK</v>
      </c>
    </row>
    <row r="2415" spans="1:4" x14ac:dyDescent="0.2">
      <c r="A2415" s="83">
        <v>2354</v>
      </c>
      <c r="D2415" s="14" t="str">
        <f t="shared" si="36"/>
        <v>OK</v>
      </c>
    </row>
    <row r="2416" spans="1:4" x14ac:dyDescent="0.2">
      <c r="A2416" s="83">
        <v>2355</v>
      </c>
      <c r="D2416" s="14" t="str">
        <f t="shared" si="36"/>
        <v>OK</v>
      </c>
    </row>
    <row r="2417" spans="1:4" x14ac:dyDescent="0.2">
      <c r="A2417" s="83">
        <v>2356</v>
      </c>
      <c r="D2417" s="14" t="str">
        <f t="shared" si="36"/>
        <v>OK</v>
      </c>
    </row>
    <row r="2418" spans="1:4" x14ac:dyDescent="0.2">
      <c r="A2418" s="83">
        <v>2357</v>
      </c>
      <c r="D2418" s="14" t="str">
        <f t="shared" si="36"/>
        <v>OK</v>
      </c>
    </row>
    <row r="2419" spans="1:4" x14ac:dyDescent="0.2">
      <c r="A2419" s="83">
        <v>2358</v>
      </c>
      <c r="D2419" s="14" t="str">
        <f t="shared" si="36"/>
        <v>OK</v>
      </c>
    </row>
    <row r="2420" spans="1:4" x14ac:dyDescent="0.2">
      <c r="A2420" s="83">
        <v>2359</v>
      </c>
      <c r="D2420" s="14" t="str">
        <f t="shared" si="36"/>
        <v>OK</v>
      </c>
    </row>
    <row r="2421" spans="1:4" x14ac:dyDescent="0.2">
      <c r="A2421" s="83">
        <v>2360</v>
      </c>
      <c r="D2421" s="14" t="str">
        <f t="shared" si="36"/>
        <v>OK</v>
      </c>
    </row>
    <row r="2422" spans="1:4" x14ac:dyDescent="0.2">
      <c r="A2422" s="83">
        <v>2361</v>
      </c>
      <c r="D2422" s="14" t="str">
        <f t="shared" si="36"/>
        <v>OK</v>
      </c>
    </row>
    <row r="2423" spans="1:4" x14ac:dyDescent="0.2">
      <c r="A2423" s="83">
        <v>2362</v>
      </c>
      <c r="D2423" s="14" t="str">
        <f t="shared" si="36"/>
        <v>OK</v>
      </c>
    </row>
    <row r="2424" spans="1:4" x14ac:dyDescent="0.2">
      <c r="A2424" s="83">
        <v>2363</v>
      </c>
      <c r="D2424" s="14" t="str">
        <f t="shared" si="36"/>
        <v>OK</v>
      </c>
    </row>
    <row r="2425" spans="1:4" x14ac:dyDescent="0.2">
      <c r="A2425" s="83">
        <v>2364</v>
      </c>
      <c r="D2425" s="14" t="str">
        <f t="shared" si="36"/>
        <v>OK</v>
      </c>
    </row>
    <row r="2426" spans="1:4" x14ac:dyDescent="0.2">
      <c r="A2426" s="83">
        <v>2365</v>
      </c>
      <c r="D2426" s="14" t="str">
        <f t="shared" si="36"/>
        <v>OK</v>
      </c>
    </row>
    <row r="2427" spans="1:4" x14ac:dyDescent="0.2">
      <c r="A2427" s="83">
        <v>2366</v>
      </c>
      <c r="D2427" s="14" t="str">
        <f t="shared" si="36"/>
        <v>OK</v>
      </c>
    </row>
    <row r="2428" spans="1:4" x14ac:dyDescent="0.2">
      <c r="A2428" s="83">
        <v>2367</v>
      </c>
      <c r="D2428" s="14" t="str">
        <f t="shared" si="36"/>
        <v>OK</v>
      </c>
    </row>
    <row r="2429" spans="1:4" x14ac:dyDescent="0.2">
      <c r="A2429" s="83">
        <v>2368</v>
      </c>
      <c r="D2429" s="14" t="str">
        <f t="shared" si="36"/>
        <v>OK</v>
      </c>
    </row>
    <row r="2430" spans="1:4" x14ac:dyDescent="0.2">
      <c r="A2430" s="83">
        <v>2369</v>
      </c>
      <c r="D2430" s="14" t="str">
        <f t="shared" si="36"/>
        <v>OK</v>
      </c>
    </row>
    <row r="2431" spans="1:4" x14ac:dyDescent="0.2">
      <c r="A2431" s="83">
        <v>2370</v>
      </c>
      <c r="D2431" s="14" t="str">
        <f t="shared" ref="D2431:D2494" si="37">IF(ISBLANK(B2431),"OK",IF(A2431-B2431=0,"OK","Error?"))</f>
        <v>OK</v>
      </c>
    </row>
    <row r="2432" spans="1:4" x14ac:dyDescent="0.2">
      <c r="A2432" s="83">
        <v>2371</v>
      </c>
      <c r="D2432" s="14" t="str">
        <f t="shared" si="37"/>
        <v>OK</v>
      </c>
    </row>
    <row r="2433" spans="1:4" x14ac:dyDescent="0.2">
      <c r="A2433" s="83">
        <v>2372</v>
      </c>
      <c r="D2433" s="14" t="str">
        <f t="shared" si="37"/>
        <v>OK</v>
      </c>
    </row>
    <row r="2434" spans="1:4" x14ac:dyDescent="0.2">
      <c r="A2434" s="83">
        <v>2373</v>
      </c>
      <c r="D2434" s="14" t="str">
        <f t="shared" si="37"/>
        <v>OK</v>
      </c>
    </row>
    <row r="2435" spans="1:4" x14ac:dyDescent="0.2">
      <c r="A2435" s="55">
        <v>2374</v>
      </c>
      <c r="B2435" s="1233">
        <f>'Assets-Liab 5-6'!C38</f>
        <v>0</v>
      </c>
      <c r="D2435" s="14" t="str">
        <f t="shared" si="37"/>
        <v>Error?</v>
      </c>
    </row>
    <row r="2436" spans="1:4" x14ac:dyDescent="0.2">
      <c r="A2436" s="83">
        <v>2375</v>
      </c>
      <c r="D2436" s="14" t="str">
        <f t="shared" si="37"/>
        <v>OK</v>
      </c>
    </row>
    <row r="2437" spans="1:4" x14ac:dyDescent="0.2">
      <c r="A2437" s="55">
        <v>2376</v>
      </c>
      <c r="B2437" s="1233">
        <f>'Assets-Liab 5-6'!D38</f>
        <v>471307</v>
      </c>
      <c r="D2437" s="14" t="str">
        <f t="shared" si="37"/>
        <v>Error?</v>
      </c>
    </row>
    <row r="2438" spans="1:4" x14ac:dyDescent="0.2">
      <c r="A2438" s="83">
        <v>2377</v>
      </c>
      <c r="D2438" s="14" t="str">
        <f t="shared" si="37"/>
        <v>OK</v>
      </c>
    </row>
    <row r="2439" spans="1:4" x14ac:dyDescent="0.2">
      <c r="A2439" s="83">
        <v>2378</v>
      </c>
      <c r="D2439" s="14" t="str">
        <f t="shared" si="37"/>
        <v>OK</v>
      </c>
    </row>
    <row r="2440" spans="1:4" x14ac:dyDescent="0.2">
      <c r="A2440" s="83">
        <v>2379</v>
      </c>
      <c r="D2440" s="14" t="str">
        <f t="shared" si="37"/>
        <v>OK</v>
      </c>
    </row>
    <row r="2441" spans="1:4" x14ac:dyDescent="0.2">
      <c r="A2441" s="83">
        <v>2380</v>
      </c>
      <c r="D2441" s="14" t="str">
        <f t="shared" si="37"/>
        <v>OK</v>
      </c>
    </row>
    <row r="2442" spans="1:4" x14ac:dyDescent="0.2">
      <c r="A2442" s="83">
        <v>2381</v>
      </c>
      <c r="D2442" s="14" t="str">
        <f t="shared" si="37"/>
        <v>OK</v>
      </c>
    </row>
    <row r="2443" spans="1:4" x14ac:dyDescent="0.2">
      <c r="A2443" s="83">
        <v>2382</v>
      </c>
      <c r="D2443" s="14" t="str">
        <f t="shared" si="37"/>
        <v>OK</v>
      </c>
    </row>
    <row r="2444" spans="1:4" x14ac:dyDescent="0.2">
      <c r="A2444" s="83">
        <v>2383</v>
      </c>
      <c r="D2444" s="14" t="str">
        <f t="shared" si="37"/>
        <v>OK</v>
      </c>
    </row>
    <row r="2445" spans="1:4" x14ac:dyDescent="0.2">
      <c r="A2445" s="83">
        <v>2384</v>
      </c>
      <c r="D2445" s="14" t="str">
        <f t="shared" si="37"/>
        <v>OK</v>
      </c>
    </row>
    <row r="2446" spans="1:4" x14ac:dyDescent="0.2">
      <c r="A2446" s="83">
        <v>2385</v>
      </c>
      <c r="D2446" s="14" t="str">
        <f t="shared" si="37"/>
        <v>OK</v>
      </c>
    </row>
    <row r="2447" spans="1:4" x14ac:dyDescent="0.2">
      <c r="A2447" s="83">
        <v>2386</v>
      </c>
      <c r="D2447" s="14" t="str">
        <f t="shared" si="37"/>
        <v>OK</v>
      </c>
    </row>
    <row r="2448" spans="1:4" x14ac:dyDescent="0.2">
      <c r="A2448" s="83">
        <v>2387</v>
      </c>
      <c r="D2448" s="14" t="str">
        <f t="shared" si="37"/>
        <v>OK</v>
      </c>
    </row>
    <row r="2449" spans="1:4" x14ac:dyDescent="0.2">
      <c r="A2449" s="83">
        <v>2388</v>
      </c>
      <c r="D2449" s="14" t="str">
        <f t="shared" si="37"/>
        <v>OK</v>
      </c>
    </row>
    <row r="2450" spans="1:4" x14ac:dyDescent="0.2">
      <c r="A2450" s="83">
        <v>2389</v>
      </c>
      <c r="D2450" s="14" t="str">
        <f t="shared" si="37"/>
        <v>OK</v>
      </c>
    </row>
    <row r="2451" spans="1:4" x14ac:dyDescent="0.2">
      <c r="A2451" s="83">
        <v>2390</v>
      </c>
      <c r="D2451" s="14" t="str">
        <f t="shared" si="37"/>
        <v>OK</v>
      </c>
    </row>
    <row r="2452" spans="1:4" x14ac:dyDescent="0.2">
      <c r="A2452" s="83">
        <v>2391</v>
      </c>
      <c r="D2452" s="14" t="str">
        <f t="shared" si="37"/>
        <v>OK</v>
      </c>
    </row>
    <row r="2453" spans="1:4" x14ac:dyDescent="0.2">
      <c r="A2453" s="83">
        <v>2392</v>
      </c>
      <c r="D2453" s="14" t="str">
        <f t="shared" si="37"/>
        <v>OK</v>
      </c>
    </row>
    <row r="2454" spans="1:4" x14ac:dyDescent="0.2">
      <c r="A2454" s="83">
        <v>2393</v>
      </c>
      <c r="D2454" s="14" t="str">
        <f t="shared" si="37"/>
        <v>OK</v>
      </c>
    </row>
    <row r="2455" spans="1:4" x14ac:dyDescent="0.2">
      <c r="A2455" s="83">
        <v>2394</v>
      </c>
      <c r="D2455" s="14" t="str">
        <f t="shared" si="37"/>
        <v>OK</v>
      </c>
    </row>
    <row r="2456" spans="1:4" x14ac:dyDescent="0.2">
      <c r="A2456" s="83">
        <v>2395</v>
      </c>
      <c r="D2456" s="14" t="str">
        <f t="shared" si="37"/>
        <v>OK</v>
      </c>
    </row>
    <row r="2457" spans="1:4" x14ac:dyDescent="0.2">
      <c r="A2457" s="83">
        <v>2396</v>
      </c>
      <c r="D2457" s="14" t="str">
        <f t="shared" si="37"/>
        <v>OK</v>
      </c>
    </row>
    <row r="2458" spans="1:4" x14ac:dyDescent="0.2">
      <c r="A2458" s="83">
        <v>2397</v>
      </c>
      <c r="D2458" s="14" t="str">
        <f t="shared" si="37"/>
        <v>OK</v>
      </c>
    </row>
    <row r="2459" spans="1:4" x14ac:dyDescent="0.2">
      <c r="A2459" s="83">
        <v>2398</v>
      </c>
      <c r="D2459" s="14" t="str">
        <f t="shared" si="37"/>
        <v>OK</v>
      </c>
    </row>
    <row r="2460" spans="1:4" x14ac:dyDescent="0.2">
      <c r="A2460" s="83">
        <v>2399</v>
      </c>
      <c r="D2460" s="14" t="str">
        <f t="shared" si="37"/>
        <v>OK</v>
      </c>
    </row>
    <row r="2461" spans="1:4" x14ac:dyDescent="0.2">
      <c r="A2461" s="83">
        <v>2400</v>
      </c>
      <c r="D2461" s="14" t="str">
        <f t="shared" si="37"/>
        <v>OK</v>
      </c>
    </row>
    <row r="2462" spans="1:4" x14ac:dyDescent="0.2">
      <c r="A2462" s="83">
        <v>2401</v>
      </c>
      <c r="D2462" s="14" t="str">
        <f t="shared" si="37"/>
        <v>OK</v>
      </c>
    </row>
    <row r="2463" spans="1:4" x14ac:dyDescent="0.2">
      <c r="A2463" s="83">
        <v>2402</v>
      </c>
      <c r="D2463" s="14" t="str">
        <f t="shared" si="37"/>
        <v>OK</v>
      </c>
    </row>
    <row r="2464" spans="1:4" x14ac:dyDescent="0.2">
      <c r="A2464" s="83">
        <v>2403</v>
      </c>
      <c r="D2464" s="14" t="str">
        <f t="shared" si="37"/>
        <v>OK</v>
      </c>
    </row>
    <row r="2465" spans="1:4" x14ac:dyDescent="0.2">
      <c r="A2465" s="83">
        <v>2404</v>
      </c>
      <c r="D2465" s="14" t="str">
        <f t="shared" si="37"/>
        <v>OK</v>
      </c>
    </row>
    <row r="2466" spans="1:4" x14ac:dyDescent="0.2">
      <c r="A2466" s="83">
        <v>2405</v>
      </c>
      <c r="D2466" s="14" t="str">
        <f t="shared" si="37"/>
        <v>OK</v>
      </c>
    </row>
    <row r="2467" spans="1:4" x14ac:dyDescent="0.2">
      <c r="A2467" s="83">
        <v>2406</v>
      </c>
      <c r="D2467" s="14" t="str">
        <f t="shared" si="37"/>
        <v>OK</v>
      </c>
    </row>
    <row r="2468" spans="1:4" x14ac:dyDescent="0.2">
      <c r="A2468" s="83">
        <v>2407</v>
      </c>
      <c r="D2468" s="14" t="str">
        <f t="shared" si="37"/>
        <v>OK</v>
      </c>
    </row>
    <row r="2469" spans="1:4" x14ac:dyDescent="0.2">
      <c r="A2469" s="83">
        <v>2408</v>
      </c>
      <c r="D2469" s="14" t="str">
        <f t="shared" si="37"/>
        <v>OK</v>
      </c>
    </row>
    <row r="2470" spans="1:4" x14ac:dyDescent="0.2">
      <c r="A2470" s="83">
        <v>2409</v>
      </c>
      <c r="D2470" s="14" t="str">
        <f t="shared" si="37"/>
        <v>OK</v>
      </c>
    </row>
    <row r="2471" spans="1:4" x14ac:dyDescent="0.2">
      <c r="A2471" s="83">
        <v>2410</v>
      </c>
      <c r="D2471" s="14" t="str">
        <f t="shared" si="37"/>
        <v>OK</v>
      </c>
    </row>
    <row r="2472" spans="1:4" x14ac:dyDescent="0.2">
      <c r="A2472" s="83">
        <v>2411</v>
      </c>
      <c r="D2472" s="14" t="str">
        <f t="shared" si="37"/>
        <v>OK</v>
      </c>
    </row>
    <row r="2473" spans="1:4" x14ac:dyDescent="0.2">
      <c r="A2473" s="83">
        <v>2412</v>
      </c>
      <c r="D2473" s="14" t="str">
        <f t="shared" si="37"/>
        <v>OK</v>
      </c>
    </row>
    <row r="2474" spans="1:4" x14ac:dyDescent="0.2">
      <c r="A2474" s="83">
        <v>2413</v>
      </c>
      <c r="D2474" s="14" t="str">
        <f t="shared" si="37"/>
        <v>OK</v>
      </c>
    </row>
    <row r="2475" spans="1:4" x14ac:dyDescent="0.2">
      <c r="A2475" s="55">
        <v>2414</v>
      </c>
      <c r="B2475" s="1233">
        <f>'Assets-Liab 5-6'!F38</f>
        <v>448440</v>
      </c>
      <c r="D2475" s="14" t="str">
        <f t="shared" si="37"/>
        <v>Error?</v>
      </c>
    </row>
    <row r="2476" spans="1:4" x14ac:dyDescent="0.2">
      <c r="A2476" s="83">
        <v>2415</v>
      </c>
      <c r="D2476" s="14" t="str">
        <f t="shared" si="37"/>
        <v>OK</v>
      </c>
    </row>
    <row r="2477" spans="1:4" x14ac:dyDescent="0.2">
      <c r="A2477" s="55">
        <v>2416</v>
      </c>
      <c r="B2477" s="1233">
        <f>'Assets-Liab 5-6'!G38</f>
        <v>353445</v>
      </c>
      <c r="D2477" s="14" t="str">
        <f t="shared" si="37"/>
        <v>Error?</v>
      </c>
    </row>
    <row r="2478" spans="1:4" x14ac:dyDescent="0.2">
      <c r="A2478" s="83">
        <v>2417</v>
      </c>
      <c r="D2478" s="14" t="str">
        <f t="shared" si="37"/>
        <v>OK</v>
      </c>
    </row>
    <row r="2479" spans="1:4" x14ac:dyDescent="0.2">
      <c r="A2479" s="83">
        <v>2418</v>
      </c>
      <c r="D2479" s="14" t="str">
        <f t="shared" si="37"/>
        <v>OK</v>
      </c>
    </row>
    <row r="2480" spans="1:4" x14ac:dyDescent="0.2">
      <c r="A2480" s="83">
        <v>2419</v>
      </c>
      <c r="D2480" s="14" t="str">
        <f t="shared" si="37"/>
        <v>OK</v>
      </c>
    </row>
    <row r="2481" spans="1:4" x14ac:dyDescent="0.2">
      <c r="A2481" s="83">
        <v>2420</v>
      </c>
      <c r="D2481" s="14" t="str">
        <f t="shared" si="37"/>
        <v>OK</v>
      </c>
    </row>
    <row r="2482" spans="1:4" x14ac:dyDescent="0.2">
      <c r="A2482" s="83">
        <v>2421</v>
      </c>
      <c r="D2482" s="14" t="str">
        <f t="shared" si="37"/>
        <v>OK</v>
      </c>
    </row>
    <row r="2483" spans="1:4" x14ac:dyDescent="0.2">
      <c r="A2483" s="83">
        <v>2422</v>
      </c>
      <c r="D2483" s="14" t="str">
        <f t="shared" si="37"/>
        <v>OK</v>
      </c>
    </row>
    <row r="2484" spans="1:4" x14ac:dyDescent="0.2">
      <c r="A2484" s="83">
        <v>2423</v>
      </c>
      <c r="D2484" s="14" t="str">
        <f t="shared" si="37"/>
        <v>OK</v>
      </c>
    </row>
    <row r="2485" spans="1:4" x14ac:dyDescent="0.2">
      <c r="A2485" s="83">
        <v>2424</v>
      </c>
      <c r="D2485" s="14" t="str">
        <f t="shared" si="37"/>
        <v>OK</v>
      </c>
    </row>
    <row r="2486" spans="1:4" x14ac:dyDescent="0.2">
      <c r="A2486" s="83">
        <v>2425</v>
      </c>
      <c r="D2486" s="14" t="str">
        <f t="shared" si="37"/>
        <v>OK</v>
      </c>
    </row>
    <row r="2487" spans="1:4" x14ac:dyDescent="0.2">
      <c r="A2487" s="83">
        <v>2426</v>
      </c>
      <c r="D2487" s="14" t="str">
        <f t="shared" si="37"/>
        <v>OK</v>
      </c>
    </row>
    <row r="2488" spans="1:4" x14ac:dyDescent="0.2">
      <c r="A2488" s="83">
        <v>2427</v>
      </c>
      <c r="D2488" s="14" t="str">
        <f t="shared" si="37"/>
        <v>OK</v>
      </c>
    </row>
    <row r="2489" spans="1:4" x14ac:dyDescent="0.2">
      <c r="A2489" s="83">
        <v>2428</v>
      </c>
      <c r="D2489" s="14" t="str">
        <f t="shared" si="37"/>
        <v>OK</v>
      </c>
    </row>
    <row r="2490" spans="1:4" x14ac:dyDescent="0.2">
      <c r="A2490" s="83">
        <v>2429</v>
      </c>
      <c r="D2490" s="14" t="str">
        <f t="shared" si="37"/>
        <v>OK</v>
      </c>
    </row>
    <row r="2491" spans="1:4" x14ac:dyDescent="0.2">
      <c r="A2491" s="83">
        <v>2430</v>
      </c>
      <c r="D2491" s="14" t="str">
        <f t="shared" si="37"/>
        <v>OK</v>
      </c>
    </row>
    <row r="2492" spans="1:4" x14ac:dyDescent="0.2">
      <c r="A2492" s="83">
        <v>2431</v>
      </c>
      <c r="D2492" s="14" t="str">
        <f t="shared" si="37"/>
        <v>OK</v>
      </c>
    </row>
    <row r="2493" spans="1:4" x14ac:dyDescent="0.2">
      <c r="A2493" s="83">
        <v>2432</v>
      </c>
      <c r="D2493" s="14" t="str">
        <f t="shared" si="37"/>
        <v>OK</v>
      </c>
    </row>
    <row r="2494" spans="1:4" x14ac:dyDescent="0.2">
      <c r="A2494" s="83">
        <v>2433</v>
      </c>
      <c r="D2494" s="14" t="str">
        <f t="shared" si="37"/>
        <v>OK</v>
      </c>
    </row>
    <row r="2495" spans="1:4" x14ac:dyDescent="0.2">
      <c r="A2495" s="83">
        <v>2434</v>
      </c>
      <c r="D2495" s="14" t="str">
        <f t="shared" ref="D2495:D2558" si="38">IF(ISBLANK(B2495),"OK",IF(A2495-B2495=0,"OK","Error?"))</f>
        <v>OK</v>
      </c>
    </row>
    <row r="2496" spans="1:4" x14ac:dyDescent="0.2">
      <c r="A2496" s="83">
        <v>2435</v>
      </c>
      <c r="D2496" s="14" t="str">
        <f t="shared" si="38"/>
        <v>OK</v>
      </c>
    </row>
    <row r="2497" spans="1:4" x14ac:dyDescent="0.2">
      <c r="A2497" s="83">
        <v>2436</v>
      </c>
      <c r="D2497" s="14" t="str">
        <f t="shared" si="38"/>
        <v>OK</v>
      </c>
    </row>
    <row r="2498" spans="1:4" x14ac:dyDescent="0.2">
      <c r="A2498" s="83">
        <v>2437</v>
      </c>
      <c r="D2498" s="14" t="str">
        <f t="shared" si="38"/>
        <v>OK</v>
      </c>
    </row>
    <row r="2499" spans="1:4" x14ac:dyDescent="0.2">
      <c r="A2499" s="83">
        <v>2438</v>
      </c>
      <c r="D2499" s="14" t="str">
        <f t="shared" si="38"/>
        <v>OK</v>
      </c>
    </row>
    <row r="2500" spans="1:4" x14ac:dyDescent="0.2">
      <c r="A2500" s="83">
        <v>2439</v>
      </c>
      <c r="D2500" s="14" t="str">
        <f t="shared" si="38"/>
        <v>OK</v>
      </c>
    </row>
    <row r="2501" spans="1:4" x14ac:dyDescent="0.2">
      <c r="A2501" s="83">
        <v>2440</v>
      </c>
      <c r="D2501" s="14" t="str">
        <f t="shared" si="38"/>
        <v>OK</v>
      </c>
    </row>
    <row r="2502" spans="1:4" x14ac:dyDescent="0.2">
      <c r="A2502" s="83">
        <v>2441</v>
      </c>
      <c r="D2502" s="14" t="str">
        <f t="shared" si="38"/>
        <v>OK</v>
      </c>
    </row>
    <row r="2503" spans="1:4" x14ac:dyDescent="0.2">
      <c r="A2503" s="83">
        <v>2442</v>
      </c>
      <c r="D2503" s="14" t="str">
        <f t="shared" si="38"/>
        <v>OK</v>
      </c>
    </row>
    <row r="2504" spans="1:4" x14ac:dyDescent="0.2">
      <c r="A2504" s="55">
        <v>2443</v>
      </c>
      <c r="B2504" s="1233">
        <f>'Assets-Liab 5-6'!E38</f>
        <v>253853</v>
      </c>
      <c r="D2504" s="14" t="str">
        <f t="shared" si="38"/>
        <v>Error?</v>
      </c>
    </row>
    <row r="2505" spans="1:4" x14ac:dyDescent="0.2">
      <c r="A2505" s="83">
        <v>2444</v>
      </c>
      <c r="D2505" s="14" t="str">
        <f t="shared" si="38"/>
        <v>OK</v>
      </c>
    </row>
    <row r="2506" spans="1:4" x14ac:dyDescent="0.2">
      <c r="A2506" s="83">
        <v>2445</v>
      </c>
      <c r="D2506" s="14" t="str">
        <f t="shared" si="38"/>
        <v>OK</v>
      </c>
    </row>
    <row r="2507" spans="1:4" x14ac:dyDescent="0.2">
      <c r="A2507" s="83">
        <v>2446</v>
      </c>
      <c r="D2507" s="14" t="str">
        <f t="shared" si="38"/>
        <v>OK</v>
      </c>
    </row>
    <row r="2508" spans="1:4" x14ac:dyDescent="0.2">
      <c r="A2508" s="83">
        <v>2447</v>
      </c>
      <c r="D2508" s="14" t="str">
        <f t="shared" si="38"/>
        <v>OK</v>
      </c>
    </row>
    <row r="2509" spans="1:4" x14ac:dyDescent="0.2">
      <c r="A2509" s="83">
        <v>2448</v>
      </c>
      <c r="D2509" s="14" t="str">
        <f t="shared" si="38"/>
        <v>OK</v>
      </c>
    </row>
    <row r="2510" spans="1:4" x14ac:dyDescent="0.2">
      <c r="A2510" s="83">
        <v>2449</v>
      </c>
      <c r="D2510" s="14" t="str">
        <f t="shared" si="38"/>
        <v>OK</v>
      </c>
    </row>
    <row r="2511" spans="1:4" x14ac:dyDescent="0.2">
      <c r="A2511" s="83">
        <v>2450</v>
      </c>
      <c r="D2511" s="14" t="str">
        <f t="shared" si="38"/>
        <v>OK</v>
      </c>
    </row>
    <row r="2512" spans="1:4" x14ac:dyDescent="0.2">
      <c r="A2512" s="83">
        <v>2451</v>
      </c>
      <c r="D2512" s="14" t="str">
        <f t="shared" si="38"/>
        <v>OK</v>
      </c>
    </row>
    <row r="2513" spans="1:4" x14ac:dyDescent="0.2">
      <c r="A2513" s="83">
        <v>2452</v>
      </c>
      <c r="D2513" s="14" t="str">
        <f t="shared" si="38"/>
        <v>OK</v>
      </c>
    </row>
    <row r="2514" spans="1:4" x14ac:dyDescent="0.2">
      <c r="A2514" s="83">
        <v>2453</v>
      </c>
      <c r="D2514" s="14" t="str">
        <f t="shared" si="38"/>
        <v>OK</v>
      </c>
    </row>
    <row r="2515" spans="1:4" x14ac:dyDescent="0.2">
      <c r="A2515" s="83">
        <v>2454</v>
      </c>
      <c r="D2515" s="14" t="str">
        <f t="shared" si="38"/>
        <v>OK</v>
      </c>
    </row>
    <row r="2516" spans="1:4" x14ac:dyDescent="0.2">
      <c r="A2516" s="83">
        <v>2455</v>
      </c>
      <c r="D2516" s="14" t="str">
        <f t="shared" si="38"/>
        <v>OK</v>
      </c>
    </row>
    <row r="2517" spans="1:4" x14ac:dyDescent="0.2">
      <c r="A2517" s="83">
        <v>2456</v>
      </c>
      <c r="D2517" s="14" t="str">
        <f t="shared" si="38"/>
        <v>OK</v>
      </c>
    </row>
    <row r="2518" spans="1:4" x14ac:dyDescent="0.2">
      <c r="A2518" s="83">
        <v>2457</v>
      </c>
      <c r="D2518" s="14" t="str">
        <f t="shared" si="38"/>
        <v>OK</v>
      </c>
    </row>
    <row r="2519" spans="1:4" x14ac:dyDescent="0.2">
      <c r="A2519" s="83">
        <v>2458</v>
      </c>
      <c r="D2519" s="14" t="str">
        <f t="shared" si="38"/>
        <v>OK</v>
      </c>
    </row>
    <row r="2520" spans="1:4" x14ac:dyDescent="0.2">
      <c r="A2520" s="83">
        <v>2459</v>
      </c>
      <c r="D2520" s="14" t="str">
        <f t="shared" si="38"/>
        <v>OK</v>
      </c>
    </row>
    <row r="2521" spans="1:4" x14ac:dyDescent="0.2">
      <c r="A2521" s="83">
        <v>2460</v>
      </c>
      <c r="D2521" s="14" t="str">
        <f t="shared" si="38"/>
        <v>OK</v>
      </c>
    </row>
    <row r="2522" spans="1:4" x14ac:dyDescent="0.2">
      <c r="A2522" s="83">
        <v>2461</v>
      </c>
      <c r="D2522" s="14" t="str">
        <f t="shared" si="38"/>
        <v>OK</v>
      </c>
    </row>
    <row r="2523" spans="1:4" x14ac:dyDescent="0.2">
      <c r="A2523" s="83">
        <v>2462</v>
      </c>
      <c r="D2523" s="14" t="str">
        <f t="shared" si="38"/>
        <v>OK</v>
      </c>
    </row>
    <row r="2524" spans="1:4" x14ac:dyDescent="0.2">
      <c r="A2524" s="83">
        <v>2463</v>
      </c>
      <c r="D2524" s="14" t="str">
        <f t="shared" si="38"/>
        <v>OK</v>
      </c>
    </row>
    <row r="2525" spans="1:4" x14ac:dyDescent="0.2">
      <c r="A2525" s="83">
        <v>2464</v>
      </c>
      <c r="D2525" s="14" t="str">
        <f t="shared" si="38"/>
        <v>OK</v>
      </c>
    </row>
    <row r="2526" spans="1:4" x14ac:dyDescent="0.2">
      <c r="A2526" s="83">
        <v>2465</v>
      </c>
      <c r="D2526" s="14" t="str">
        <f t="shared" si="38"/>
        <v>OK</v>
      </c>
    </row>
    <row r="2527" spans="1:4" x14ac:dyDescent="0.2">
      <c r="A2527" s="83">
        <v>2466</v>
      </c>
      <c r="D2527" s="14" t="str">
        <f t="shared" si="38"/>
        <v>OK</v>
      </c>
    </row>
    <row r="2528" spans="1:4" x14ac:dyDescent="0.2">
      <c r="A2528" s="83">
        <v>2467</v>
      </c>
      <c r="D2528" s="14" t="str">
        <f t="shared" si="38"/>
        <v>OK</v>
      </c>
    </row>
    <row r="2529" spans="1:4" x14ac:dyDescent="0.2">
      <c r="A2529" s="83">
        <v>2468</v>
      </c>
      <c r="D2529" s="14" t="str">
        <f t="shared" si="38"/>
        <v>OK</v>
      </c>
    </row>
    <row r="2530" spans="1:4" x14ac:dyDescent="0.2">
      <c r="A2530" s="83">
        <v>2469</v>
      </c>
      <c r="D2530" s="14" t="str">
        <f t="shared" si="38"/>
        <v>OK</v>
      </c>
    </row>
    <row r="2531" spans="1:4" x14ac:dyDescent="0.2">
      <c r="A2531" s="83">
        <v>2470</v>
      </c>
      <c r="D2531" s="14" t="str">
        <f t="shared" si="38"/>
        <v>OK</v>
      </c>
    </row>
    <row r="2532" spans="1:4" x14ac:dyDescent="0.2">
      <c r="A2532" s="83">
        <v>2471</v>
      </c>
      <c r="D2532" s="14" t="str">
        <f t="shared" si="38"/>
        <v>OK</v>
      </c>
    </row>
    <row r="2533" spans="1:4" x14ac:dyDescent="0.2">
      <c r="A2533" s="83">
        <v>2472</v>
      </c>
      <c r="D2533" s="14" t="str">
        <f t="shared" si="38"/>
        <v>OK</v>
      </c>
    </row>
    <row r="2534" spans="1:4" x14ac:dyDescent="0.2">
      <c r="A2534" s="83">
        <v>2473</v>
      </c>
      <c r="D2534" s="14" t="str">
        <f t="shared" si="38"/>
        <v>OK</v>
      </c>
    </row>
    <row r="2535" spans="1:4" x14ac:dyDescent="0.2">
      <c r="A2535" s="55">
        <v>2474</v>
      </c>
      <c r="B2535" s="1233">
        <f>'Assets-Liab 5-6'!H38</f>
        <v>0</v>
      </c>
      <c r="D2535" s="14" t="str">
        <f t="shared" si="38"/>
        <v>Error?</v>
      </c>
    </row>
    <row r="2536" spans="1:4" x14ac:dyDescent="0.2">
      <c r="A2536" s="83">
        <v>2475</v>
      </c>
      <c r="D2536" s="14" t="str">
        <f t="shared" si="38"/>
        <v>OK</v>
      </c>
    </row>
    <row r="2537" spans="1:4" x14ac:dyDescent="0.2">
      <c r="A2537" s="83">
        <v>2476</v>
      </c>
      <c r="D2537" s="14" t="str">
        <f t="shared" si="38"/>
        <v>OK</v>
      </c>
    </row>
    <row r="2538" spans="1:4" x14ac:dyDescent="0.2">
      <c r="A2538" s="83">
        <v>2477</v>
      </c>
      <c r="D2538" s="14" t="str">
        <f t="shared" si="38"/>
        <v>OK</v>
      </c>
    </row>
    <row r="2539" spans="1:4" x14ac:dyDescent="0.2">
      <c r="A2539" s="83">
        <v>2478</v>
      </c>
      <c r="D2539" s="14" t="str">
        <f t="shared" si="38"/>
        <v>OK</v>
      </c>
    </row>
    <row r="2540" spans="1:4" x14ac:dyDescent="0.2">
      <c r="A2540" s="83">
        <v>2479</v>
      </c>
      <c r="D2540" s="14" t="str">
        <f t="shared" si="38"/>
        <v>OK</v>
      </c>
    </row>
    <row r="2541" spans="1:4" x14ac:dyDescent="0.2">
      <c r="A2541" s="83">
        <v>2480</v>
      </c>
      <c r="D2541" s="14" t="str">
        <f t="shared" si="38"/>
        <v>OK</v>
      </c>
    </row>
    <row r="2542" spans="1:4" x14ac:dyDescent="0.2">
      <c r="A2542" s="83">
        <v>2481</v>
      </c>
      <c r="D2542" s="14" t="str">
        <f t="shared" si="38"/>
        <v>OK</v>
      </c>
    </row>
    <row r="2543" spans="1:4" x14ac:dyDescent="0.2">
      <c r="A2543" s="83">
        <v>2482</v>
      </c>
      <c r="D2543" s="14" t="str">
        <f t="shared" si="38"/>
        <v>OK</v>
      </c>
    </row>
    <row r="2544" spans="1:4" x14ac:dyDescent="0.2">
      <c r="A2544" s="83">
        <v>2483</v>
      </c>
      <c r="D2544" s="14" t="str">
        <f t="shared" si="38"/>
        <v>OK</v>
      </c>
    </row>
    <row r="2545" spans="1:4" x14ac:dyDescent="0.2">
      <c r="A2545" s="83">
        <v>2484</v>
      </c>
      <c r="D2545" s="14" t="str">
        <f t="shared" si="38"/>
        <v>OK</v>
      </c>
    </row>
    <row r="2546" spans="1:4" x14ac:dyDescent="0.2">
      <c r="A2546" s="83">
        <v>2485</v>
      </c>
      <c r="D2546" s="14" t="str">
        <f t="shared" si="38"/>
        <v>OK</v>
      </c>
    </row>
    <row r="2547" spans="1:4" x14ac:dyDescent="0.2">
      <c r="A2547" s="83">
        <v>2486</v>
      </c>
      <c r="D2547" s="14" t="str">
        <f t="shared" si="38"/>
        <v>OK</v>
      </c>
    </row>
    <row r="2548" spans="1:4" x14ac:dyDescent="0.2">
      <c r="A2548" s="83">
        <v>2487</v>
      </c>
      <c r="D2548" s="14" t="str">
        <f t="shared" si="38"/>
        <v>OK</v>
      </c>
    </row>
    <row r="2549" spans="1:4" x14ac:dyDescent="0.2">
      <c r="A2549" s="83">
        <v>2488</v>
      </c>
      <c r="D2549" s="14" t="str">
        <f t="shared" si="38"/>
        <v>OK</v>
      </c>
    </row>
    <row r="2550" spans="1:4" x14ac:dyDescent="0.2">
      <c r="A2550" s="83">
        <v>2489</v>
      </c>
      <c r="D2550" s="14" t="str">
        <f t="shared" si="38"/>
        <v>OK</v>
      </c>
    </row>
    <row r="2551" spans="1:4" x14ac:dyDescent="0.2">
      <c r="A2551" s="55">
        <v>2490</v>
      </c>
      <c r="B2551" s="1233">
        <f>'Acct Summary 7-8'!C4</f>
        <v>9750683</v>
      </c>
      <c r="C2551" s="14" t="s">
        <v>672</v>
      </c>
      <c r="D2551" s="14" t="str">
        <f t="shared" si="38"/>
        <v>Error?</v>
      </c>
    </row>
    <row r="2552" spans="1:4" x14ac:dyDescent="0.2">
      <c r="A2552" s="83">
        <v>2491</v>
      </c>
      <c r="D2552" s="14" t="str">
        <f t="shared" si="38"/>
        <v>OK</v>
      </c>
    </row>
    <row r="2553" spans="1:4" x14ac:dyDescent="0.2">
      <c r="A2553" s="55">
        <v>2492</v>
      </c>
      <c r="B2553" s="1233">
        <f>'Acct Summary 7-8'!C6</f>
        <v>656560</v>
      </c>
      <c r="C2553" s="14" t="s">
        <v>672</v>
      </c>
      <c r="D2553" s="14" t="str">
        <f t="shared" si="38"/>
        <v>Error?</v>
      </c>
    </row>
    <row r="2554" spans="1:4" x14ac:dyDescent="0.2">
      <c r="A2554" s="55">
        <v>2493</v>
      </c>
      <c r="B2554" s="1233">
        <f>'Acct Summary 7-8'!C7</f>
        <v>153115</v>
      </c>
      <c r="C2554" s="14" t="s">
        <v>672</v>
      </c>
      <c r="D2554" s="14" t="str">
        <f t="shared" si="38"/>
        <v>Error?</v>
      </c>
    </row>
    <row r="2555" spans="1:4" x14ac:dyDescent="0.2">
      <c r="A2555" s="55">
        <v>2494</v>
      </c>
      <c r="B2555" s="1233">
        <f>'Acct Summary 7-8'!C8</f>
        <v>10560358</v>
      </c>
      <c r="C2555" s="14" t="s">
        <v>672</v>
      </c>
      <c r="D2555" s="14" t="str">
        <f t="shared" si="38"/>
        <v>Error?</v>
      </c>
    </row>
    <row r="2556" spans="1:4" x14ac:dyDescent="0.2">
      <c r="A2556" s="55">
        <v>2495</v>
      </c>
      <c r="B2556" s="1233">
        <f>'Acct Summary 7-8'!C12</f>
        <v>7495099</v>
      </c>
      <c r="C2556" s="14" t="s">
        <v>672</v>
      </c>
      <c r="D2556" s="14" t="str">
        <f t="shared" si="38"/>
        <v>Error?</v>
      </c>
    </row>
    <row r="2557" spans="1:4" x14ac:dyDescent="0.2">
      <c r="A2557" s="55">
        <v>2496</v>
      </c>
      <c r="B2557" s="1233">
        <f>'Acct Summary 7-8'!C13</f>
        <v>2413607</v>
      </c>
      <c r="C2557" s="14" t="s">
        <v>672</v>
      </c>
      <c r="D2557" s="14" t="str">
        <f t="shared" si="38"/>
        <v>Error?</v>
      </c>
    </row>
    <row r="2558" spans="1:4" x14ac:dyDescent="0.2">
      <c r="A2558" s="55">
        <v>2497</v>
      </c>
      <c r="B2558" s="1233">
        <f>'Acct Summary 7-8'!C14</f>
        <v>44009</v>
      </c>
      <c r="C2558" s="14" t="s">
        <v>672</v>
      </c>
      <c r="D2558" s="14" t="str">
        <f t="shared" si="38"/>
        <v>Error?</v>
      </c>
    </row>
    <row r="2559" spans="1:4" x14ac:dyDescent="0.2">
      <c r="A2559" s="55">
        <v>2498</v>
      </c>
      <c r="B2559" s="1233">
        <f>'Acct Summary 7-8'!C15</f>
        <v>211885</v>
      </c>
      <c r="C2559" s="14" t="s">
        <v>672</v>
      </c>
      <c r="D2559" s="14" t="str">
        <f t="shared" ref="D2559:D2622" si="39">IF(ISBLANK(B2559),"OK",IF(A2559-B2559=0,"OK","Error?"))</f>
        <v>Error?</v>
      </c>
    </row>
    <row r="2560" spans="1:4" x14ac:dyDescent="0.2">
      <c r="A2560" s="55">
        <v>2499</v>
      </c>
      <c r="B2560" s="1233">
        <f>'Acct Summary 7-8'!C16</f>
        <v>0</v>
      </c>
      <c r="C2560" s="14" t="s">
        <v>672</v>
      </c>
      <c r="D2560" s="14" t="str">
        <f t="shared" si="39"/>
        <v>Error?</v>
      </c>
    </row>
    <row r="2561" spans="1:4" x14ac:dyDescent="0.2">
      <c r="A2561" s="55">
        <v>2500</v>
      </c>
      <c r="B2561" s="1233">
        <f>'Acct Summary 7-8'!C17</f>
        <v>10164600</v>
      </c>
      <c r="C2561" s="14" t="s">
        <v>672</v>
      </c>
      <c r="D2561" s="14" t="str">
        <f t="shared" si="39"/>
        <v>Error?</v>
      </c>
    </row>
    <row r="2562" spans="1:4" x14ac:dyDescent="0.2">
      <c r="A2562" s="55">
        <v>2501</v>
      </c>
      <c r="B2562" s="1233">
        <f>'Acct Summary 7-8'!C20</f>
        <v>395758</v>
      </c>
      <c r="C2562" s="14" t="s">
        <v>672</v>
      </c>
      <c r="D2562" s="14" t="str">
        <f t="shared" si="39"/>
        <v>Error?</v>
      </c>
    </row>
    <row r="2563" spans="1:4" x14ac:dyDescent="0.2">
      <c r="A2563" s="55">
        <v>2502</v>
      </c>
      <c r="B2563" s="1233">
        <f>'Acct Summary 7-8'!C80</f>
        <v>0</v>
      </c>
      <c r="D2563" s="14" t="str">
        <f t="shared" si="39"/>
        <v>Error?</v>
      </c>
    </row>
    <row r="2564" spans="1:4" x14ac:dyDescent="0.2">
      <c r="A2564" s="55">
        <v>2503</v>
      </c>
      <c r="B2564" s="1233">
        <f>'Acct Summary 7-8'!D4</f>
        <v>1275399</v>
      </c>
      <c r="C2564" s="14" t="s">
        <v>672</v>
      </c>
      <c r="D2564" s="14" t="str">
        <f t="shared" si="39"/>
        <v>Error?</v>
      </c>
    </row>
    <row r="2565" spans="1:4" x14ac:dyDescent="0.2">
      <c r="A2565" s="83">
        <v>2504</v>
      </c>
      <c r="D2565" s="14" t="str">
        <f t="shared" si="39"/>
        <v>OK</v>
      </c>
    </row>
    <row r="2566" spans="1:4" x14ac:dyDescent="0.2">
      <c r="A2566" s="55">
        <v>2505</v>
      </c>
      <c r="B2566" s="1233">
        <f>'Acct Summary 7-8'!D6</f>
        <v>0</v>
      </c>
      <c r="C2566" s="14" t="s">
        <v>672</v>
      </c>
      <c r="D2566" s="14" t="str">
        <f t="shared" si="39"/>
        <v>Error?</v>
      </c>
    </row>
    <row r="2567" spans="1:4" x14ac:dyDescent="0.2">
      <c r="A2567" s="55">
        <v>2506</v>
      </c>
      <c r="B2567" s="1233">
        <f>'Acct Summary 7-8'!D7</f>
        <v>0</v>
      </c>
      <c r="C2567" s="14" t="s">
        <v>672</v>
      </c>
      <c r="D2567" s="14" t="str">
        <f t="shared" si="39"/>
        <v>Error?</v>
      </c>
    </row>
    <row r="2568" spans="1:4" x14ac:dyDescent="0.2">
      <c r="A2568" s="55">
        <v>2507</v>
      </c>
      <c r="B2568" s="1233">
        <f>'Acct Summary 7-8'!D8</f>
        <v>1275399</v>
      </c>
      <c r="C2568" s="14" t="s">
        <v>672</v>
      </c>
      <c r="D2568" s="14" t="str">
        <f t="shared" si="39"/>
        <v>Error?</v>
      </c>
    </row>
    <row r="2569" spans="1:4" x14ac:dyDescent="0.2">
      <c r="A2569" s="55">
        <v>2508</v>
      </c>
      <c r="B2569" s="1233">
        <f>'Acct Summary 7-8'!D13</f>
        <v>1310331</v>
      </c>
      <c r="C2569" s="14" t="s">
        <v>672</v>
      </c>
      <c r="D2569" s="14" t="str">
        <f t="shared" si="39"/>
        <v>Error?</v>
      </c>
    </row>
    <row r="2570" spans="1:4" x14ac:dyDescent="0.2">
      <c r="A2570" s="55">
        <v>2509</v>
      </c>
      <c r="B2570" s="1233">
        <f>'Acct Summary 7-8'!D14</f>
        <v>0</v>
      </c>
      <c r="C2570" s="14" t="s">
        <v>672</v>
      </c>
      <c r="D2570" s="14" t="str">
        <f t="shared" si="39"/>
        <v>Error?</v>
      </c>
    </row>
    <row r="2571" spans="1:4" x14ac:dyDescent="0.2">
      <c r="A2571" s="55">
        <v>2510</v>
      </c>
      <c r="B2571" s="1233">
        <f>'Acct Summary 7-8'!D15</f>
        <v>0</v>
      </c>
      <c r="C2571" s="14" t="s">
        <v>672</v>
      </c>
      <c r="D2571" s="14" t="str">
        <f t="shared" si="39"/>
        <v>Error?</v>
      </c>
    </row>
    <row r="2572" spans="1:4" x14ac:dyDescent="0.2">
      <c r="A2572" s="55">
        <v>2511</v>
      </c>
      <c r="B2572" s="1233">
        <f>'Acct Summary 7-8'!D16</f>
        <v>0</v>
      </c>
      <c r="C2572" s="14" t="s">
        <v>672</v>
      </c>
      <c r="D2572" s="14" t="str">
        <f t="shared" si="39"/>
        <v>Error?</v>
      </c>
    </row>
    <row r="2573" spans="1:4" x14ac:dyDescent="0.2">
      <c r="A2573" s="55">
        <v>2512</v>
      </c>
      <c r="B2573" s="1233">
        <f>'Acct Summary 7-8'!D17</f>
        <v>1310331</v>
      </c>
      <c r="C2573" s="14" t="s">
        <v>672</v>
      </c>
      <c r="D2573" s="14" t="str">
        <f t="shared" si="39"/>
        <v>Error?</v>
      </c>
    </row>
    <row r="2574" spans="1:4" x14ac:dyDescent="0.2">
      <c r="A2574" s="55">
        <v>2513</v>
      </c>
      <c r="B2574" s="1233">
        <f>'Acct Summary 7-8'!D20</f>
        <v>-34932</v>
      </c>
      <c r="C2574" s="14" t="s">
        <v>672</v>
      </c>
      <c r="D2574" s="14" t="str">
        <f t="shared" si="39"/>
        <v>Error?</v>
      </c>
    </row>
    <row r="2575" spans="1:4" x14ac:dyDescent="0.2">
      <c r="A2575" s="55">
        <v>2514</v>
      </c>
      <c r="B2575" s="1233">
        <f>'Acct Summary 7-8'!D80</f>
        <v>0</v>
      </c>
      <c r="D2575" s="14" t="str">
        <f t="shared" si="39"/>
        <v>Error?</v>
      </c>
    </row>
    <row r="2576" spans="1:4" x14ac:dyDescent="0.2">
      <c r="A2576" s="83">
        <v>2515</v>
      </c>
      <c r="D2576" s="14" t="str">
        <f t="shared" si="39"/>
        <v>OK</v>
      </c>
    </row>
    <row r="2577" spans="1:4" x14ac:dyDescent="0.2">
      <c r="A2577" s="83">
        <v>2516</v>
      </c>
      <c r="D2577" s="14" t="str">
        <f t="shared" si="39"/>
        <v>OK</v>
      </c>
    </row>
    <row r="2578" spans="1:4" x14ac:dyDescent="0.2">
      <c r="A2578" s="83">
        <v>2517</v>
      </c>
      <c r="D2578" s="14" t="str">
        <f t="shared" si="39"/>
        <v>OK</v>
      </c>
    </row>
    <row r="2579" spans="1:4" x14ac:dyDescent="0.2">
      <c r="A2579" s="83">
        <v>2518</v>
      </c>
      <c r="D2579" s="14" t="str">
        <f t="shared" si="39"/>
        <v>OK</v>
      </c>
    </row>
    <row r="2580" spans="1:4" x14ac:dyDescent="0.2">
      <c r="A2580" s="83">
        <v>2519</v>
      </c>
      <c r="D2580" s="14" t="str">
        <f t="shared" si="39"/>
        <v>OK</v>
      </c>
    </row>
    <row r="2581" spans="1:4" x14ac:dyDescent="0.2">
      <c r="A2581" s="83">
        <v>2520</v>
      </c>
      <c r="D2581" s="14" t="str">
        <f t="shared" si="39"/>
        <v>OK</v>
      </c>
    </row>
    <row r="2582" spans="1:4" x14ac:dyDescent="0.2">
      <c r="A2582" s="83">
        <v>2521</v>
      </c>
      <c r="D2582" s="14" t="str">
        <f t="shared" si="39"/>
        <v>OK</v>
      </c>
    </row>
    <row r="2583" spans="1:4" x14ac:dyDescent="0.2">
      <c r="A2583" s="83">
        <v>2522</v>
      </c>
      <c r="D2583" s="14" t="str">
        <f t="shared" si="39"/>
        <v>OK</v>
      </c>
    </row>
    <row r="2584" spans="1:4" x14ac:dyDescent="0.2">
      <c r="A2584" s="83">
        <v>2523</v>
      </c>
      <c r="D2584" s="14" t="str">
        <f t="shared" si="39"/>
        <v>OK</v>
      </c>
    </row>
    <row r="2585" spans="1:4" x14ac:dyDescent="0.2">
      <c r="A2585" s="83">
        <v>2524</v>
      </c>
      <c r="D2585" s="14" t="str">
        <f t="shared" si="39"/>
        <v>OK</v>
      </c>
    </row>
    <row r="2586" spans="1:4" x14ac:dyDescent="0.2">
      <c r="A2586" s="83">
        <v>2525</v>
      </c>
      <c r="D2586" s="14" t="str">
        <f t="shared" si="39"/>
        <v>OK</v>
      </c>
    </row>
    <row r="2587" spans="1:4" x14ac:dyDescent="0.2">
      <c r="A2587" s="83">
        <v>2526</v>
      </c>
      <c r="D2587" s="14" t="str">
        <f t="shared" si="39"/>
        <v>OK</v>
      </c>
    </row>
    <row r="2588" spans="1:4" x14ac:dyDescent="0.2">
      <c r="A2588" s="83">
        <v>2527</v>
      </c>
      <c r="D2588" s="14" t="str">
        <f t="shared" si="39"/>
        <v>OK</v>
      </c>
    </row>
    <row r="2589" spans="1:4" x14ac:dyDescent="0.2">
      <c r="A2589" s="83">
        <v>2528</v>
      </c>
      <c r="D2589" s="14" t="str">
        <f t="shared" si="39"/>
        <v>OK</v>
      </c>
    </row>
    <row r="2590" spans="1:4" x14ac:dyDescent="0.2">
      <c r="A2590" s="83">
        <v>2529</v>
      </c>
      <c r="D2590" s="14" t="str">
        <f t="shared" si="39"/>
        <v>OK</v>
      </c>
    </row>
    <row r="2591" spans="1:4" x14ac:dyDescent="0.2">
      <c r="A2591" s="55">
        <v>2530</v>
      </c>
      <c r="B2591" s="1233">
        <f>'Acct Summary 7-8'!F4</f>
        <v>126542</v>
      </c>
      <c r="C2591" s="14" t="s">
        <v>672</v>
      </c>
      <c r="D2591" s="14" t="str">
        <f t="shared" si="39"/>
        <v>Error?</v>
      </c>
    </row>
    <row r="2592" spans="1:4" x14ac:dyDescent="0.2">
      <c r="A2592" s="83">
        <v>2531</v>
      </c>
      <c r="D2592" s="14" t="str">
        <f t="shared" si="39"/>
        <v>OK</v>
      </c>
    </row>
    <row r="2593" spans="1:4" x14ac:dyDescent="0.2">
      <c r="A2593" s="55">
        <v>2532</v>
      </c>
      <c r="B2593" s="1233">
        <f>'Acct Summary 7-8'!F6</f>
        <v>138488</v>
      </c>
      <c r="C2593" s="14" t="s">
        <v>672</v>
      </c>
      <c r="D2593" s="14" t="str">
        <f t="shared" si="39"/>
        <v>Error?</v>
      </c>
    </row>
    <row r="2594" spans="1:4" x14ac:dyDescent="0.2">
      <c r="A2594" s="55">
        <v>2533</v>
      </c>
      <c r="B2594" s="1233">
        <f>'Acct Summary 7-8'!F7</f>
        <v>0</v>
      </c>
      <c r="C2594" s="14" t="s">
        <v>672</v>
      </c>
      <c r="D2594" s="14" t="str">
        <f t="shared" si="39"/>
        <v>Error?</v>
      </c>
    </row>
    <row r="2595" spans="1:4" x14ac:dyDescent="0.2">
      <c r="A2595" s="55">
        <v>2534</v>
      </c>
      <c r="B2595" s="1233">
        <f>'Acct Summary 7-8'!F8</f>
        <v>265030</v>
      </c>
      <c r="C2595" s="14" t="s">
        <v>672</v>
      </c>
      <c r="D2595" s="14" t="str">
        <f t="shared" si="39"/>
        <v>Error?</v>
      </c>
    </row>
    <row r="2596" spans="1:4" x14ac:dyDescent="0.2">
      <c r="A2596" s="55">
        <v>2535</v>
      </c>
      <c r="B2596" s="1233">
        <f>'Acct Summary 7-8'!F13</f>
        <v>83946</v>
      </c>
      <c r="C2596" s="14" t="s">
        <v>672</v>
      </c>
      <c r="D2596" s="14" t="str">
        <f t="shared" si="39"/>
        <v>Error?</v>
      </c>
    </row>
    <row r="2597" spans="1:4" x14ac:dyDescent="0.2">
      <c r="A2597" s="55">
        <v>2536</v>
      </c>
      <c r="B2597" s="1233">
        <f>'Acct Summary 7-8'!F14</f>
        <v>0</v>
      </c>
      <c r="C2597" s="14" t="s">
        <v>672</v>
      </c>
      <c r="D2597" s="14" t="str">
        <f t="shared" si="39"/>
        <v>Error?</v>
      </c>
    </row>
    <row r="2598" spans="1:4" x14ac:dyDescent="0.2">
      <c r="A2598" s="55">
        <v>2537</v>
      </c>
      <c r="B2598" s="1233">
        <f>'Acct Summary 7-8'!F15</f>
        <v>114171</v>
      </c>
      <c r="C2598" s="14" t="s">
        <v>672</v>
      </c>
      <c r="D2598" s="14" t="str">
        <f t="shared" si="39"/>
        <v>Error?</v>
      </c>
    </row>
    <row r="2599" spans="1:4" x14ac:dyDescent="0.2">
      <c r="A2599" s="55">
        <v>2538</v>
      </c>
      <c r="B2599" s="1233">
        <f>'Acct Summary 7-8'!F16</f>
        <v>0</v>
      </c>
      <c r="C2599" s="14" t="s">
        <v>672</v>
      </c>
      <c r="D2599" s="14" t="str">
        <f t="shared" si="39"/>
        <v>Error?</v>
      </c>
    </row>
    <row r="2600" spans="1:4" x14ac:dyDescent="0.2">
      <c r="A2600" s="55">
        <v>2539</v>
      </c>
      <c r="B2600" s="1233">
        <f>'Acct Summary 7-8'!F17</f>
        <v>198117</v>
      </c>
      <c r="C2600" s="14" t="s">
        <v>672</v>
      </c>
      <c r="D2600" s="14" t="str">
        <f t="shared" si="39"/>
        <v>Error?</v>
      </c>
    </row>
    <row r="2601" spans="1:4" x14ac:dyDescent="0.2">
      <c r="A2601" s="55">
        <v>2540</v>
      </c>
      <c r="B2601" s="1233">
        <f>'Acct Summary 7-8'!F20</f>
        <v>66913</v>
      </c>
      <c r="C2601" s="14" t="s">
        <v>672</v>
      </c>
      <c r="D2601" s="14" t="str">
        <f t="shared" si="39"/>
        <v>Error?</v>
      </c>
    </row>
    <row r="2602" spans="1:4" x14ac:dyDescent="0.2">
      <c r="A2602" s="55">
        <v>2541</v>
      </c>
      <c r="B2602" s="1233">
        <f>'Acct Summary 7-8'!F80</f>
        <v>0</v>
      </c>
      <c r="D2602" s="14" t="str">
        <f t="shared" si="39"/>
        <v>Error?</v>
      </c>
    </row>
    <row r="2603" spans="1:4" x14ac:dyDescent="0.2">
      <c r="A2603" s="55">
        <v>2542</v>
      </c>
      <c r="B2603" s="1233">
        <f>'Acct Summary 7-8'!G4</f>
        <v>404599</v>
      </c>
      <c r="C2603" s="14" t="s">
        <v>672</v>
      </c>
      <c r="D2603" s="14" t="str">
        <f t="shared" si="39"/>
        <v>Error?</v>
      </c>
    </row>
    <row r="2604" spans="1:4" x14ac:dyDescent="0.2">
      <c r="A2604" s="55">
        <v>2543</v>
      </c>
      <c r="B2604" s="1233">
        <f>'Acct Summary 7-8'!G6</f>
        <v>0</v>
      </c>
      <c r="C2604" s="14" t="s">
        <v>672</v>
      </c>
      <c r="D2604" s="14" t="str">
        <f t="shared" si="39"/>
        <v>Error?</v>
      </c>
    </row>
    <row r="2605" spans="1:4" x14ac:dyDescent="0.2">
      <c r="A2605" s="55">
        <v>2544</v>
      </c>
      <c r="B2605" s="1233">
        <f>'Acct Summary 7-8'!G7</f>
        <v>0</v>
      </c>
      <c r="C2605" s="14" t="s">
        <v>672</v>
      </c>
      <c r="D2605" s="14" t="str">
        <f t="shared" si="39"/>
        <v>Error?</v>
      </c>
    </row>
    <row r="2606" spans="1:4" x14ac:dyDescent="0.2">
      <c r="A2606" s="55">
        <v>2545</v>
      </c>
      <c r="B2606" s="1233">
        <f>'Acct Summary 7-8'!G8</f>
        <v>404599</v>
      </c>
      <c r="C2606" s="14" t="s">
        <v>672</v>
      </c>
      <c r="D2606" s="14" t="str">
        <f t="shared" si="39"/>
        <v>Error?</v>
      </c>
    </row>
    <row r="2607" spans="1:4" x14ac:dyDescent="0.2">
      <c r="A2607" s="55">
        <v>2546</v>
      </c>
      <c r="B2607" s="1233">
        <f>'Acct Summary 7-8'!G12</f>
        <v>158210</v>
      </c>
      <c r="C2607" s="14" t="s">
        <v>672</v>
      </c>
      <c r="D2607" s="14" t="str">
        <f t="shared" si="39"/>
        <v>Error?</v>
      </c>
    </row>
    <row r="2608" spans="1:4" x14ac:dyDescent="0.2">
      <c r="A2608" s="55">
        <v>2547</v>
      </c>
      <c r="B2608" s="1233">
        <f>'Acct Summary 7-8'!G13</f>
        <v>141520</v>
      </c>
      <c r="C2608" s="14" t="s">
        <v>672</v>
      </c>
      <c r="D2608" s="14" t="str">
        <f t="shared" si="39"/>
        <v>Error?</v>
      </c>
    </row>
    <row r="2609" spans="1:4" x14ac:dyDescent="0.2">
      <c r="A2609" s="55">
        <v>2548</v>
      </c>
      <c r="B2609" s="1233">
        <f>'Acct Summary 7-8'!G14</f>
        <v>0</v>
      </c>
      <c r="C2609" s="14" t="s">
        <v>672</v>
      </c>
      <c r="D2609" s="14" t="str">
        <f t="shared" si="39"/>
        <v>Error?</v>
      </c>
    </row>
    <row r="2610" spans="1:4" x14ac:dyDescent="0.2">
      <c r="A2610" s="83">
        <v>2549</v>
      </c>
      <c r="D2610" s="14" t="str">
        <f t="shared" si="39"/>
        <v>OK</v>
      </c>
    </row>
    <row r="2611" spans="1:4" x14ac:dyDescent="0.2">
      <c r="A2611" s="55">
        <v>2550</v>
      </c>
      <c r="B2611" s="1233">
        <f>'Acct Summary 7-8'!G16</f>
        <v>0</v>
      </c>
      <c r="C2611" s="14" t="s">
        <v>672</v>
      </c>
      <c r="D2611" s="14" t="str">
        <f t="shared" si="39"/>
        <v>Error?</v>
      </c>
    </row>
    <row r="2612" spans="1:4" x14ac:dyDescent="0.2">
      <c r="A2612" s="55">
        <v>2551</v>
      </c>
      <c r="B2612" s="1233">
        <f>'Acct Summary 7-8'!G17</f>
        <v>299730</v>
      </c>
      <c r="C2612" s="14" t="s">
        <v>672</v>
      </c>
      <c r="D2612" s="14" t="str">
        <f t="shared" si="39"/>
        <v>Error?</v>
      </c>
    </row>
    <row r="2613" spans="1:4" x14ac:dyDescent="0.2">
      <c r="A2613" s="55">
        <v>2552</v>
      </c>
      <c r="B2613" s="1233">
        <f>'Acct Summary 7-8'!G20</f>
        <v>104869</v>
      </c>
      <c r="C2613" s="14" t="s">
        <v>672</v>
      </c>
      <c r="D2613" s="14" t="str">
        <f t="shared" si="39"/>
        <v>Error?</v>
      </c>
    </row>
    <row r="2614" spans="1:4" x14ac:dyDescent="0.2">
      <c r="A2614" s="55">
        <v>2553</v>
      </c>
      <c r="B2614" s="1233">
        <f>'Acct Summary 7-8'!G80</f>
        <v>0</v>
      </c>
      <c r="D2614" s="14" t="str">
        <f t="shared" si="39"/>
        <v>Error?</v>
      </c>
    </row>
    <row r="2615" spans="1:4" x14ac:dyDescent="0.2">
      <c r="A2615" s="83">
        <v>2554</v>
      </c>
      <c r="D2615" s="14" t="str">
        <f t="shared" si="39"/>
        <v>OK</v>
      </c>
    </row>
    <row r="2616" spans="1:4" x14ac:dyDescent="0.2">
      <c r="A2616" s="83">
        <v>2555</v>
      </c>
      <c r="D2616" s="14" t="str">
        <f t="shared" si="39"/>
        <v>OK</v>
      </c>
    </row>
    <row r="2617" spans="1:4" x14ac:dyDescent="0.2">
      <c r="A2617" s="83">
        <v>2556</v>
      </c>
      <c r="D2617" s="14" t="str">
        <f t="shared" si="39"/>
        <v>OK</v>
      </c>
    </row>
    <row r="2618" spans="1:4" x14ac:dyDescent="0.2">
      <c r="A2618" s="83">
        <v>2557</v>
      </c>
      <c r="D2618" s="14" t="str">
        <f t="shared" si="39"/>
        <v>OK</v>
      </c>
    </row>
    <row r="2619" spans="1:4" x14ac:dyDescent="0.2">
      <c r="A2619" s="83">
        <v>2558</v>
      </c>
      <c r="D2619" s="14" t="str">
        <f t="shared" si="39"/>
        <v>OK</v>
      </c>
    </row>
    <row r="2620" spans="1:4" x14ac:dyDescent="0.2">
      <c r="A2620" s="83">
        <v>2559</v>
      </c>
      <c r="D2620" s="14" t="str">
        <f t="shared" si="39"/>
        <v>OK</v>
      </c>
    </row>
    <row r="2621" spans="1:4" x14ac:dyDescent="0.2">
      <c r="A2621" s="83">
        <v>2560</v>
      </c>
      <c r="D2621" s="14" t="str">
        <f t="shared" si="39"/>
        <v>OK</v>
      </c>
    </row>
    <row r="2622" spans="1:4" x14ac:dyDescent="0.2">
      <c r="A2622" s="83">
        <v>2561</v>
      </c>
      <c r="D2622" s="14" t="str">
        <f t="shared" si="39"/>
        <v>OK</v>
      </c>
    </row>
    <row r="2623" spans="1:4" x14ac:dyDescent="0.2">
      <c r="A2623" s="83">
        <v>2562</v>
      </c>
      <c r="D2623" s="14" t="str">
        <f t="shared" ref="D2623:D2686" si="40">IF(ISBLANK(B2623),"OK",IF(A2623-B2623=0,"OK","Error?"))</f>
        <v>OK</v>
      </c>
    </row>
    <row r="2624" spans="1:4" x14ac:dyDescent="0.2">
      <c r="A2624" s="83">
        <v>2563</v>
      </c>
      <c r="D2624" s="14" t="str">
        <f t="shared" si="40"/>
        <v>OK</v>
      </c>
    </row>
    <row r="2625" spans="1:4" x14ac:dyDescent="0.2">
      <c r="A2625" s="83">
        <v>2564</v>
      </c>
      <c r="D2625" s="14" t="str">
        <f t="shared" si="40"/>
        <v>OK</v>
      </c>
    </row>
    <row r="2626" spans="1:4" x14ac:dyDescent="0.2">
      <c r="A2626" s="83">
        <v>2565</v>
      </c>
      <c r="D2626" s="14" t="str">
        <f t="shared" si="40"/>
        <v>OK</v>
      </c>
    </row>
    <row r="2627" spans="1:4" x14ac:dyDescent="0.2">
      <c r="A2627" s="83">
        <v>2566</v>
      </c>
      <c r="D2627" s="14" t="str">
        <f t="shared" si="40"/>
        <v>OK</v>
      </c>
    </row>
    <row r="2628" spans="1:4" x14ac:dyDescent="0.2">
      <c r="A2628" s="83">
        <v>2567</v>
      </c>
      <c r="D2628" s="14" t="str">
        <f t="shared" si="40"/>
        <v>OK</v>
      </c>
    </row>
    <row r="2629" spans="1:4" x14ac:dyDescent="0.2">
      <c r="A2629" s="83">
        <v>2568</v>
      </c>
      <c r="D2629" s="14" t="str">
        <f t="shared" si="40"/>
        <v>OK</v>
      </c>
    </row>
    <row r="2630" spans="1:4" x14ac:dyDescent="0.2">
      <c r="A2630" s="55">
        <v>2569</v>
      </c>
      <c r="B2630" s="1233">
        <f>'Acct Summary 7-8'!E4</f>
        <v>648943</v>
      </c>
      <c r="C2630" s="14" t="s">
        <v>672</v>
      </c>
      <c r="D2630" s="14" t="str">
        <f t="shared" si="40"/>
        <v>Error?</v>
      </c>
    </row>
    <row r="2631" spans="1:4" x14ac:dyDescent="0.2">
      <c r="A2631" s="55">
        <v>2570</v>
      </c>
      <c r="B2631" s="1233">
        <f>'Acct Summary 7-8'!E6</f>
        <v>0</v>
      </c>
      <c r="C2631" s="14" t="s">
        <v>672</v>
      </c>
      <c r="D2631" s="14" t="str">
        <f t="shared" si="40"/>
        <v>Error?</v>
      </c>
    </row>
    <row r="2632" spans="1:4" x14ac:dyDescent="0.2">
      <c r="A2632" s="55">
        <v>2571</v>
      </c>
      <c r="B2632" s="1233">
        <f>'Acct Summary 7-8'!E8</f>
        <v>648943</v>
      </c>
      <c r="C2632" s="14" t="s">
        <v>672</v>
      </c>
      <c r="D2632" s="14" t="str">
        <f t="shared" si="40"/>
        <v>Error?</v>
      </c>
    </row>
    <row r="2633" spans="1:4" x14ac:dyDescent="0.2">
      <c r="A2633" s="55">
        <v>2572</v>
      </c>
      <c r="B2633" s="1233">
        <f>'Acct Summary 7-8'!E15</f>
        <v>0</v>
      </c>
      <c r="C2633" s="14" t="s">
        <v>672</v>
      </c>
      <c r="D2633" s="14" t="str">
        <f t="shared" si="40"/>
        <v>Error?</v>
      </c>
    </row>
    <row r="2634" spans="1:4" x14ac:dyDescent="0.2">
      <c r="A2634" s="55">
        <v>2573</v>
      </c>
      <c r="B2634" s="1233">
        <f>'Acct Summary 7-8'!E16</f>
        <v>629825</v>
      </c>
      <c r="C2634" s="14" t="s">
        <v>672</v>
      </c>
      <c r="D2634" s="14" t="str">
        <f t="shared" si="40"/>
        <v>Error?</v>
      </c>
    </row>
    <row r="2635" spans="1:4" x14ac:dyDescent="0.2">
      <c r="A2635" s="55">
        <v>2574</v>
      </c>
      <c r="B2635" s="1233">
        <f>'Acct Summary 7-8'!E17</f>
        <v>629825</v>
      </c>
      <c r="C2635" s="14" t="s">
        <v>672</v>
      </c>
      <c r="D2635" s="14" t="str">
        <f t="shared" si="40"/>
        <v>Error?</v>
      </c>
    </row>
    <row r="2636" spans="1:4" x14ac:dyDescent="0.2">
      <c r="A2636" s="55">
        <v>2575</v>
      </c>
      <c r="B2636" s="1233">
        <f>'Acct Summary 7-8'!E20</f>
        <v>19118</v>
      </c>
      <c r="C2636" s="14" t="s">
        <v>672</v>
      </c>
      <c r="D2636" s="14" t="str">
        <f t="shared" si="40"/>
        <v>Error?</v>
      </c>
    </row>
    <row r="2637" spans="1:4" x14ac:dyDescent="0.2">
      <c r="A2637" s="55">
        <v>2576</v>
      </c>
      <c r="B2637" s="1233">
        <f>'Acct Summary 7-8'!E80</f>
        <v>0</v>
      </c>
      <c r="D2637" s="14" t="str">
        <f t="shared" si="40"/>
        <v>Error?</v>
      </c>
    </row>
    <row r="2638" spans="1:4" x14ac:dyDescent="0.2">
      <c r="A2638" s="83">
        <v>2577</v>
      </c>
      <c r="C2638" s="14" t="s">
        <v>672</v>
      </c>
      <c r="D2638" s="14" t="str">
        <f t="shared" si="40"/>
        <v>OK</v>
      </c>
    </row>
    <row r="2639" spans="1:4" x14ac:dyDescent="0.2">
      <c r="A2639" s="83">
        <v>2578</v>
      </c>
      <c r="C2639" s="14" t="s">
        <v>672</v>
      </c>
      <c r="D2639" s="14" t="str">
        <f t="shared" si="40"/>
        <v>OK</v>
      </c>
    </row>
    <row r="2640" spans="1:4" x14ac:dyDescent="0.2">
      <c r="A2640" s="83">
        <v>2579</v>
      </c>
      <c r="C2640" s="14" t="s">
        <v>672</v>
      </c>
      <c r="D2640" s="14" t="str">
        <f t="shared" si="40"/>
        <v>OK</v>
      </c>
    </row>
    <row r="2641" spans="1:4" x14ac:dyDescent="0.2">
      <c r="A2641" s="83">
        <v>2580</v>
      </c>
      <c r="C2641" s="14" t="s">
        <v>672</v>
      </c>
      <c r="D2641" s="14" t="str">
        <f t="shared" si="40"/>
        <v>OK</v>
      </c>
    </row>
    <row r="2642" spans="1:4" x14ac:dyDescent="0.2">
      <c r="A2642" s="83">
        <v>2581</v>
      </c>
      <c r="C2642" s="14" t="s">
        <v>672</v>
      </c>
      <c r="D2642" s="14" t="str">
        <f t="shared" si="40"/>
        <v>OK</v>
      </c>
    </row>
    <row r="2643" spans="1:4" x14ac:dyDescent="0.2">
      <c r="A2643" s="83">
        <v>2582</v>
      </c>
      <c r="C2643" s="14" t="s">
        <v>672</v>
      </c>
      <c r="D2643" s="14" t="str">
        <f t="shared" si="40"/>
        <v>OK</v>
      </c>
    </row>
    <row r="2644" spans="1:4" x14ac:dyDescent="0.2">
      <c r="A2644" s="83">
        <v>2583</v>
      </c>
      <c r="D2644" s="14" t="str">
        <f t="shared" si="40"/>
        <v>OK</v>
      </c>
    </row>
    <row r="2645" spans="1:4" x14ac:dyDescent="0.2">
      <c r="A2645" s="83">
        <v>2584</v>
      </c>
      <c r="D2645" s="14" t="str">
        <f t="shared" si="40"/>
        <v>OK</v>
      </c>
    </row>
    <row r="2646" spans="1:4" x14ac:dyDescent="0.2">
      <c r="A2646" s="83">
        <v>2585</v>
      </c>
      <c r="D2646" s="14" t="str">
        <f t="shared" si="40"/>
        <v>OK</v>
      </c>
    </row>
    <row r="2647" spans="1:4" x14ac:dyDescent="0.2">
      <c r="A2647" s="83">
        <v>2586</v>
      </c>
      <c r="D2647" s="14" t="str">
        <f t="shared" si="40"/>
        <v>OK</v>
      </c>
    </row>
    <row r="2648" spans="1:4" x14ac:dyDescent="0.2">
      <c r="A2648" s="83">
        <v>2587</v>
      </c>
      <c r="D2648" s="14" t="str">
        <f t="shared" si="40"/>
        <v>OK</v>
      </c>
    </row>
    <row r="2649" spans="1:4" x14ac:dyDescent="0.2">
      <c r="A2649" s="83">
        <v>2588</v>
      </c>
      <c r="D2649" s="14" t="str">
        <f t="shared" si="40"/>
        <v>OK</v>
      </c>
    </row>
    <row r="2650" spans="1:4" x14ac:dyDescent="0.2">
      <c r="A2650" s="83">
        <v>2589</v>
      </c>
      <c r="D2650" s="14" t="str">
        <f t="shared" si="40"/>
        <v>OK</v>
      </c>
    </row>
    <row r="2651" spans="1:4" x14ac:dyDescent="0.2">
      <c r="A2651" s="83">
        <v>2590</v>
      </c>
      <c r="D2651" s="14" t="str">
        <f t="shared" si="40"/>
        <v>OK</v>
      </c>
    </row>
    <row r="2652" spans="1:4" x14ac:dyDescent="0.2">
      <c r="A2652" s="83">
        <v>2591</v>
      </c>
      <c r="D2652" s="14" t="str">
        <f t="shared" si="40"/>
        <v>OK</v>
      </c>
    </row>
    <row r="2653" spans="1:4" x14ac:dyDescent="0.2">
      <c r="A2653" s="83">
        <v>2592</v>
      </c>
      <c r="D2653" s="14" t="str">
        <f t="shared" si="40"/>
        <v>OK</v>
      </c>
    </row>
    <row r="2654" spans="1:4" x14ac:dyDescent="0.2">
      <c r="A2654" s="83">
        <v>2593</v>
      </c>
      <c r="D2654" s="14" t="str">
        <f t="shared" si="40"/>
        <v>OK</v>
      </c>
    </row>
    <row r="2655" spans="1:4" x14ac:dyDescent="0.2">
      <c r="A2655" s="55">
        <v>2594</v>
      </c>
      <c r="B2655" s="1233">
        <f>'Acct Summary 7-8'!H4</f>
        <v>0</v>
      </c>
      <c r="C2655" s="14" t="s">
        <v>672</v>
      </c>
      <c r="D2655" s="14" t="str">
        <f t="shared" si="40"/>
        <v>Error?</v>
      </c>
    </row>
    <row r="2656" spans="1:4" x14ac:dyDescent="0.2">
      <c r="A2656" s="55">
        <v>2595</v>
      </c>
      <c r="B2656" s="1233">
        <f>'Acct Summary 7-8'!H6</f>
        <v>0</v>
      </c>
      <c r="C2656" s="14" t="s">
        <v>672</v>
      </c>
      <c r="D2656" s="14" t="str">
        <f t="shared" si="40"/>
        <v>Error?</v>
      </c>
    </row>
    <row r="2657" spans="1:4" x14ac:dyDescent="0.2">
      <c r="A2657" s="55">
        <v>2596</v>
      </c>
      <c r="B2657" s="1233">
        <f>'Acct Summary 7-8'!H7</f>
        <v>0</v>
      </c>
      <c r="C2657" s="14" t="s">
        <v>672</v>
      </c>
      <c r="D2657" s="14" t="str">
        <f t="shared" si="40"/>
        <v>Error?</v>
      </c>
    </row>
    <row r="2658" spans="1:4" x14ac:dyDescent="0.2">
      <c r="A2658" s="55">
        <v>2597</v>
      </c>
      <c r="B2658" s="1233">
        <f>'Acct Summary 7-8'!H8</f>
        <v>0</v>
      </c>
      <c r="C2658" s="14" t="s">
        <v>672</v>
      </c>
      <c r="D2658" s="14" t="str">
        <f t="shared" si="40"/>
        <v>Error?</v>
      </c>
    </row>
    <row r="2659" spans="1:4" x14ac:dyDescent="0.2">
      <c r="A2659" s="55">
        <v>2598</v>
      </c>
      <c r="B2659" s="1233">
        <f>'Acct Summary 7-8'!H13</f>
        <v>0</v>
      </c>
      <c r="C2659" s="14" t="s">
        <v>672</v>
      </c>
      <c r="D2659" s="14" t="str">
        <f t="shared" si="40"/>
        <v>Error?</v>
      </c>
    </row>
    <row r="2660" spans="1:4" x14ac:dyDescent="0.2">
      <c r="A2660" s="55">
        <v>2599</v>
      </c>
      <c r="B2660" s="1233">
        <f>'Acct Summary 7-8'!H15</f>
        <v>0</v>
      </c>
      <c r="C2660" s="14" t="s">
        <v>672</v>
      </c>
      <c r="D2660" s="14" t="str">
        <f t="shared" si="40"/>
        <v>Error?</v>
      </c>
    </row>
    <row r="2661" spans="1:4" x14ac:dyDescent="0.2">
      <c r="A2661" s="55">
        <v>2600</v>
      </c>
      <c r="B2661" s="1233">
        <f>'Acct Summary 7-8'!H17</f>
        <v>0</v>
      </c>
      <c r="C2661" s="14" t="s">
        <v>672</v>
      </c>
      <c r="D2661" s="14" t="str">
        <f t="shared" si="40"/>
        <v>Error?</v>
      </c>
    </row>
    <row r="2662" spans="1:4" x14ac:dyDescent="0.2">
      <c r="A2662" s="55">
        <v>2601</v>
      </c>
      <c r="B2662" s="1233">
        <f>'Acct Summary 7-8'!H20</f>
        <v>0</v>
      </c>
      <c r="C2662" s="14" t="s">
        <v>672</v>
      </c>
      <c r="D2662" s="14" t="str">
        <f t="shared" si="40"/>
        <v>Error?</v>
      </c>
    </row>
    <row r="2663" spans="1:4" x14ac:dyDescent="0.2">
      <c r="A2663" s="55">
        <v>2602</v>
      </c>
      <c r="B2663" s="1233">
        <f>'Acct Summary 7-8'!H80</f>
        <v>0</v>
      </c>
      <c r="D2663" s="14" t="str">
        <f t="shared" si="40"/>
        <v>Error?</v>
      </c>
    </row>
    <row r="2664" spans="1:4" x14ac:dyDescent="0.2">
      <c r="A2664" s="83">
        <v>2603</v>
      </c>
      <c r="D2664" s="14" t="str">
        <f t="shared" si="40"/>
        <v>OK</v>
      </c>
    </row>
    <row r="2665" spans="1:4" x14ac:dyDescent="0.2">
      <c r="A2665" s="83">
        <v>2604</v>
      </c>
      <c r="D2665" s="14" t="str">
        <f t="shared" si="40"/>
        <v>OK</v>
      </c>
    </row>
    <row r="2666" spans="1:4" x14ac:dyDescent="0.2">
      <c r="A2666" s="83">
        <v>2605</v>
      </c>
      <c r="D2666" s="14" t="str">
        <f t="shared" si="40"/>
        <v>OK</v>
      </c>
    </row>
    <row r="2667" spans="1:4" x14ac:dyDescent="0.2">
      <c r="A2667" s="83">
        <v>2606</v>
      </c>
      <c r="D2667" s="14" t="str">
        <f t="shared" si="40"/>
        <v>OK</v>
      </c>
    </row>
    <row r="2668" spans="1:4" x14ac:dyDescent="0.2">
      <c r="A2668" s="83">
        <v>2607</v>
      </c>
      <c r="D2668" s="14" t="str">
        <f t="shared" si="40"/>
        <v>OK</v>
      </c>
    </row>
    <row r="2669" spans="1:4" x14ac:dyDescent="0.2">
      <c r="A2669" s="83">
        <v>2608</v>
      </c>
      <c r="D2669" s="14" t="str">
        <f t="shared" si="40"/>
        <v>OK</v>
      </c>
    </row>
    <row r="2670" spans="1:4" x14ac:dyDescent="0.2">
      <c r="A2670" s="83">
        <v>2609</v>
      </c>
      <c r="D2670" s="14" t="str">
        <f t="shared" si="40"/>
        <v>OK</v>
      </c>
    </row>
    <row r="2671" spans="1:4" x14ac:dyDescent="0.2">
      <c r="A2671" s="83">
        <v>2610</v>
      </c>
      <c r="D2671" s="14" t="str">
        <f t="shared" si="40"/>
        <v>OK</v>
      </c>
    </row>
    <row r="2672" spans="1:4" x14ac:dyDescent="0.2">
      <c r="A2672" s="83">
        <v>2611</v>
      </c>
      <c r="D2672" s="14" t="str">
        <f t="shared" si="40"/>
        <v>OK</v>
      </c>
    </row>
    <row r="2673" spans="1:4" x14ac:dyDescent="0.2">
      <c r="A2673" s="83">
        <v>2612</v>
      </c>
      <c r="D2673" s="14" t="str">
        <f t="shared" si="40"/>
        <v>OK</v>
      </c>
    </row>
    <row r="2674" spans="1:4" x14ac:dyDescent="0.2">
      <c r="A2674" s="83">
        <v>2613</v>
      </c>
      <c r="D2674" s="14" t="str">
        <f t="shared" si="40"/>
        <v>OK</v>
      </c>
    </row>
    <row r="2675" spans="1:4" x14ac:dyDescent="0.2">
      <c r="A2675" s="83">
        <v>2614</v>
      </c>
      <c r="D2675" s="14" t="str">
        <f t="shared" si="40"/>
        <v>OK</v>
      </c>
    </row>
    <row r="2676" spans="1:4" x14ac:dyDescent="0.2">
      <c r="A2676" s="83">
        <v>2615</v>
      </c>
      <c r="D2676" s="14" t="str">
        <f t="shared" si="40"/>
        <v>OK</v>
      </c>
    </row>
    <row r="2677" spans="1:4" x14ac:dyDescent="0.2">
      <c r="A2677" s="83">
        <v>2616</v>
      </c>
      <c r="D2677" s="14" t="str">
        <f t="shared" si="40"/>
        <v>OK</v>
      </c>
    </row>
    <row r="2678" spans="1:4" x14ac:dyDescent="0.2">
      <c r="A2678" s="83">
        <v>2617</v>
      </c>
      <c r="D2678" s="14" t="str">
        <f t="shared" si="40"/>
        <v>OK</v>
      </c>
    </row>
    <row r="2679" spans="1:4" x14ac:dyDescent="0.2">
      <c r="A2679" s="83">
        <v>2618</v>
      </c>
      <c r="D2679" s="14" t="str">
        <f t="shared" si="40"/>
        <v>OK</v>
      </c>
    </row>
    <row r="2680" spans="1:4" x14ac:dyDescent="0.2">
      <c r="A2680" s="83">
        <v>2619</v>
      </c>
      <c r="D2680" s="14" t="str">
        <f t="shared" si="40"/>
        <v>OK</v>
      </c>
    </row>
    <row r="2681" spans="1:4" x14ac:dyDescent="0.2">
      <c r="A2681" s="83">
        <v>2620</v>
      </c>
      <c r="D2681" s="14" t="str">
        <f t="shared" si="40"/>
        <v>OK</v>
      </c>
    </row>
    <row r="2682" spans="1:4" x14ac:dyDescent="0.2">
      <c r="A2682" s="83">
        <v>2621</v>
      </c>
      <c r="D2682" s="14" t="str">
        <f t="shared" si="40"/>
        <v>OK</v>
      </c>
    </row>
    <row r="2683" spans="1:4" x14ac:dyDescent="0.2">
      <c r="A2683" s="83">
        <v>2622</v>
      </c>
      <c r="D2683" s="14" t="str">
        <f t="shared" si="40"/>
        <v>OK</v>
      </c>
    </row>
    <row r="2684" spans="1:4" x14ac:dyDescent="0.2">
      <c r="A2684" s="83">
        <v>2623</v>
      </c>
      <c r="D2684" s="14" t="str">
        <f t="shared" si="40"/>
        <v>OK</v>
      </c>
    </row>
    <row r="2685" spans="1:4" x14ac:dyDescent="0.2">
      <c r="A2685" s="83">
        <v>2624</v>
      </c>
      <c r="D2685" s="14" t="str">
        <f t="shared" si="40"/>
        <v>OK</v>
      </c>
    </row>
    <row r="2686" spans="1:4" x14ac:dyDescent="0.2">
      <c r="A2686" s="83">
        <v>2625</v>
      </c>
      <c r="D2686" s="14" t="str">
        <f t="shared" si="40"/>
        <v>OK</v>
      </c>
    </row>
    <row r="2687" spans="1:4" x14ac:dyDescent="0.2">
      <c r="A2687" s="83">
        <v>2626</v>
      </c>
      <c r="D2687" s="14" t="str">
        <f t="shared" ref="D2687:D2750" si="41">IF(ISBLANK(B2687),"OK",IF(A2687-B2687=0,"OK","Error?"))</f>
        <v>OK</v>
      </c>
    </row>
    <row r="2688" spans="1:4" x14ac:dyDescent="0.2">
      <c r="A2688" s="83">
        <v>2627</v>
      </c>
      <c r="D2688" s="14" t="str">
        <f t="shared" si="41"/>
        <v>OK</v>
      </c>
    </row>
    <row r="2689" spans="1:4" x14ac:dyDescent="0.2">
      <c r="A2689" s="83">
        <v>2628</v>
      </c>
      <c r="D2689" s="14" t="str">
        <f t="shared" si="41"/>
        <v>OK</v>
      </c>
    </row>
    <row r="2690" spans="1:4" x14ac:dyDescent="0.2">
      <c r="A2690" s="83">
        <v>2629</v>
      </c>
      <c r="D2690" s="14" t="str">
        <f t="shared" si="41"/>
        <v>OK</v>
      </c>
    </row>
    <row r="2691" spans="1:4" x14ac:dyDescent="0.2">
      <c r="A2691" s="83">
        <v>2630</v>
      </c>
      <c r="D2691" s="14" t="str">
        <f t="shared" si="41"/>
        <v>OK</v>
      </c>
    </row>
    <row r="2692" spans="1:4" x14ac:dyDescent="0.2">
      <c r="A2692" s="83">
        <v>2631</v>
      </c>
      <c r="D2692" s="14" t="str">
        <f t="shared" si="41"/>
        <v>OK</v>
      </c>
    </row>
    <row r="2693" spans="1:4" x14ac:dyDescent="0.2">
      <c r="A2693" s="83">
        <v>2632</v>
      </c>
      <c r="D2693" s="14" t="str">
        <f t="shared" si="41"/>
        <v>OK</v>
      </c>
    </row>
    <row r="2694" spans="1:4" x14ac:dyDescent="0.2">
      <c r="A2694" s="83">
        <v>2633</v>
      </c>
      <c r="D2694" s="14" t="str">
        <f t="shared" si="41"/>
        <v>OK</v>
      </c>
    </row>
    <row r="2695" spans="1:4" x14ac:dyDescent="0.2">
      <c r="A2695" s="83">
        <v>2634</v>
      </c>
      <c r="D2695" s="14" t="str">
        <f t="shared" si="41"/>
        <v>OK</v>
      </c>
    </row>
    <row r="2696" spans="1:4" x14ac:dyDescent="0.2">
      <c r="A2696" s="83">
        <v>2635</v>
      </c>
      <c r="D2696" s="14" t="str">
        <f t="shared" si="41"/>
        <v>OK</v>
      </c>
    </row>
    <row r="2697" spans="1:4" x14ac:dyDescent="0.2">
      <c r="A2697" s="83">
        <v>2636</v>
      </c>
      <c r="D2697" s="14" t="str">
        <f t="shared" si="41"/>
        <v>OK</v>
      </c>
    </row>
    <row r="2698" spans="1:4" x14ac:dyDescent="0.2">
      <c r="A2698" s="83">
        <v>2637</v>
      </c>
      <c r="D2698" s="14" t="str">
        <f t="shared" si="41"/>
        <v>OK</v>
      </c>
    </row>
    <row r="2699" spans="1:4" x14ac:dyDescent="0.2">
      <c r="A2699" s="83">
        <v>2638</v>
      </c>
      <c r="D2699" s="14" t="str">
        <f t="shared" si="41"/>
        <v>OK</v>
      </c>
    </row>
    <row r="2700" spans="1:4" x14ac:dyDescent="0.2">
      <c r="A2700" s="83">
        <v>2639</v>
      </c>
      <c r="D2700" s="14" t="str">
        <f t="shared" si="41"/>
        <v>OK</v>
      </c>
    </row>
    <row r="2701" spans="1:4" x14ac:dyDescent="0.2">
      <c r="A2701" s="83">
        <v>2640</v>
      </c>
      <c r="D2701" s="14" t="str">
        <f t="shared" si="41"/>
        <v>OK</v>
      </c>
    </row>
    <row r="2702" spans="1:4" x14ac:dyDescent="0.2">
      <c r="A2702" s="83">
        <v>2641</v>
      </c>
      <c r="D2702" s="14" t="str">
        <f t="shared" si="41"/>
        <v>OK</v>
      </c>
    </row>
    <row r="2703" spans="1:4" x14ac:dyDescent="0.2">
      <c r="A2703" s="83">
        <v>2642</v>
      </c>
      <c r="D2703" s="14" t="str">
        <f t="shared" si="41"/>
        <v>OK</v>
      </c>
    </row>
    <row r="2704" spans="1:4" x14ac:dyDescent="0.2">
      <c r="A2704" s="83">
        <v>2643</v>
      </c>
      <c r="D2704" s="14" t="str">
        <f t="shared" si="41"/>
        <v>OK</v>
      </c>
    </row>
    <row r="2705" spans="1:4" x14ac:dyDescent="0.2">
      <c r="A2705" s="83">
        <v>2644</v>
      </c>
      <c r="D2705" s="14" t="str">
        <f t="shared" si="41"/>
        <v>OK</v>
      </c>
    </row>
    <row r="2706" spans="1:4" x14ac:dyDescent="0.2">
      <c r="A2706" s="83">
        <v>2645</v>
      </c>
      <c r="D2706" s="14" t="str">
        <f t="shared" si="41"/>
        <v>OK</v>
      </c>
    </row>
    <row r="2707" spans="1:4" x14ac:dyDescent="0.2">
      <c r="A2707" s="83">
        <v>2646</v>
      </c>
      <c r="D2707" s="14" t="str">
        <f t="shared" si="41"/>
        <v>OK</v>
      </c>
    </row>
    <row r="2708" spans="1:4" x14ac:dyDescent="0.2">
      <c r="A2708" s="83">
        <v>2647</v>
      </c>
      <c r="D2708" s="14" t="str">
        <f t="shared" si="41"/>
        <v>OK</v>
      </c>
    </row>
    <row r="2709" spans="1:4" x14ac:dyDescent="0.2">
      <c r="A2709" s="83">
        <v>2648</v>
      </c>
      <c r="D2709" s="14" t="str">
        <f t="shared" si="41"/>
        <v>OK</v>
      </c>
    </row>
    <row r="2710" spans="1:4" x14ac:dyDescent="0.2">
      <c r="A2710" s="83">
        <v>2649</v>
      </c>
      <c r="D2710" s="14" t="str">
        <f t="shared" si="41"/>
        <v>OK</v>
      </c>
    </row>
    <row r="2711" spans="1:4" x14ac:dyDescent="0.2">
      <c r="A2711" s="83">
        <v>2650</v>
      </c>
      <c r="D2711" s="14" t="str">
        <f t="shared" si="41"/>
        <v>OK</v>
      </c>
    </row>
    <row r="2712" spans="1:4" x14ac:dyDescent="0.2">
      <c r="A2712" s="83">
        <v>2651</v>
      </c>
      <c r="D2712" s="14" t="str">
        <f t="shared" si="41"/>
        <v>OK</v>
      </c>
    </row>
    <row r="2713" spans="1:4" x14ac:dyDescent="0.2">
      <c r="A2713" s="83">
        <v>2652</v>
      </c>
      <c r="D2713" s="14" t="str">
        <f t="shared" si="41"/>
        <v>OK</v>
      </c>
    </row>
    <row r="2714" spans="1:4" x14ac:dyDescent="0.2">
      <c r="A2714" s="83">
        <v>2653</v>
      </c>
      <c r="D2714" s="14" t="str">
        <f t="shared" si="41"/>
        <v>OK</v>
      </c>
    </row>
    <row r="2715" spans="1:4" x14ac:dyDescent="0.2">
      <c r="A2715" s="83">
        <v>2654</v>
      </c>
      <c r="D2715" s="14" t="str">
        <f t="shared" si="41"/>
        <v>OK</v>
      </c>
    </row>
    <row r="2716" spans="1:4" x14ac:dyDescent="0.2">
      <c r="A2716" s="83">
        <v>2655</v>
      </c>
      <c r="D2716" s="14" t="str">
        <f t="shared" si="41"/>
        <v>OK</v>
      </c>
    </row>
    <row r="2717" spans="1:4" x14ac:dyDescent="0.2">
      <c r="A2717" s="83">
        <v>2656</v>
      </c>
      <c r="D2717" s="14" t="str">
        <f t="shared" si="41"/>
        <v>OK</v>
      </c>
    </row>
    <row r="2718" spans="1:4" x14ac:dyDescent="0.2">
      <c r="A2718" s="55">
        <v>2657</v>
      </c>
      <c r="B2718" s="1233">
        <f>'Expenditures 15-22'!C51</f>
        <v>0</v>
      </c>
      <c r="D2718" s="14" t="str">
        <f t="shared" si="41"/>
        <v>Error?</v>
      </c>
    </row>
    <row r="2719" spans="1:4" x14ac:dyDescent="0.2">
      <c r="A2719" s="55">
        <v>2658</v>
      </c>
      <c r="B2719" s="1233">
        <f>'Expenditures 15-22'!D51</f>
        <v>0</v>
      </c>
      <c r="D2719" s="14" t="str">
        <f t="shared" si="41"/>
        <v>Error?</v>
      </c>
    </row>
    <row r="2720" spans="1:4" x14ac:dyDescent="0.2">
      <c r="A2720" s="55">
        <v>2659</v>
      </c>
      <c r="B2720" s="1233">
        <f>'Expenditures 15-22'!E51</f>
        <v>0</v>
      </c>
      <c r="D2720" s="14" t="str">
        <f t="shared" si="41"/>
        <v>Error?</v>
      </c>
    </row>
    <row r="2721" spans="1:4" x14ac:dyDescent="0.2">
      <c r="A2721" s="55">
        <v>2660</v>
      </c>
      <c r="B2721" s="1233">
        <f>'Expenditures 15-22'!F51</f>
        <v>0</v>
      </c>
      <c r="D2721" s="14" t="str">
        <f t="shared" si="41"/>
        <v>Error?</v>
      </c>
    </row>
    <row r="2722" spans="1:4" x14ac:dyDescent="0.2">
      <c r="A2722" s="55">
        <v>2661</v>
      </c>
      <c r="B2722" s="1233">
        <f>'Expenditures 15-22'!G51</f>
        <v>0</v>
      </c>
      <c r="D2722" s="14" t="str">
        <f t="shared" si="41"/>
        <v>Error?</v>
      </c>
    </row>
    <row r="2723" spans="1:4" x14ac:dyDescent="0.2">
      <c r="A2723" s="55">
        <v>2662</v>
      </c>
      <c r="B2723" s="1233">
        <f>'Expenditures 15-22'!H51</f>
        <v>0</v>
      </c>
      <c r="D2723" s="14" t="str">
        <f t="shared" si="41"/>
        <v>Error?</v>
      </c>
    </row>
    <row r="2724" spans="1:4" x14ac:dyDescent="0.2">
      <c r="A2724" s="55">
        <v>2663</v>
      </c>
      <c r="B2724" s="1233">
        <f>'Expenditures 15-22'!K51</f>
        <v>0</v>
      </c>
      <c r="C2724" s="14" t="s">
        <v>672</v>
      </c>
      <c r="D2724" s="14" t="str">
        <f t="shared" si="41"/>
        <v>Error?</v>
      </c>
    </row>
    <row r="2725" spans="1:4" x14ac:dyDescent="0.2">
      <c r="A2725" s="55">
        <v>2664</v>
      </c>
      <c r="B2725" s="1233">
        <f>'Expenditures 15-22'!D241</f>
        <v>0</v>
      </c>
      <c r="D2725" s="14" t="str">
        <f t="shared" si="41"/>
        <v>Error?</v>
      </c>
    </row>
    <row r="2726" spans="1:4" x14ac:dyDescent="0.2">
      <c r="A2726" s="55">
        <v>2665</v>
      </c>
      <c r="B2726" s="1233">
        <f>'Expenditures 15-22'!K241</f>
        <v>0</v>
      </c>
      <c r="C2726" s="14" t="s">
        <v>672</v>
      </c>
      <c r="D2726" s="14" t="str">
        <f t="shared" si="41"/>
        <v>Error?</v>
      </c>
    </row>
    <row r="2727" spans="1:4" x14ac:dyDescent="0.2">
      <c r="A2727" s="55">
        <v>2666</v>
      </c>
      <c r="B2727" s="1233">
        <f>'Short-Term Long-Term Debt 25'!C4</f>
        <v>0</v>
      </c>
      <c r="D2727" s="14" t="str">
        <f t="shared" si="41"/>
        <v>Error?</v>
      </c>
    </row>
    <row r="2728" spans="1:4" x14ac:dyDescent="0.2">
      <c r="A2728" s="55">
        <v>2667</v>
      </c>
      <c r="B2728" s="1233">
        <f>'Short-Term Long-Term Debt 25'!C25</f>
        <v>0</v>
      </c>
      <c r="D2728" s="14" t="str">
        <f t="shared" si="41"/>
        <v>Error?</v>
      </c>
    </row>
    <row r="2729" spans="1:4" x14ac:dyDescent="0.2">
      <c r="A2729" s="55">
        <v>2668</v>
      </c>
      <c r="B2729" s="1233">
        <f>'Short-Term Long-Term Debt 25'!D4</f>
        <v>0</v>
      </c>
      <c r="D2729" s="14" t="str">
        <f t="shared" si="41"/>
        <v>Error?</v>
      </c>
    </row>
    <row r="2730" spans="1:4" x14ac:dyDescent="0.2">
      <c r="A2730" s="55">
        <v>2669</v>
      </c>
      <c r="B2730" s="1233">
        <f>'Short-Term Long-Term Debt 25'!D25</f>
        <v>0</v>
      </c>
      <c r="D2730" s="14" t="str">
        <f t="shared" si="41"/>
        <v>Error?</v>
      </c>
    </row>
    <row r="2731" spans="1:4" x14ac:dyDescent="0.2">
      <c r="A2731" s="55">
        <v>2670</v>
      </c>
      <c r="B2731" s="1233">
        <f>'Short-Term Long-Term Debt 25'!E4</f>
        <v>0</v>
      </c>
      <c r="D2731" s="14" t="str">
        <f t="shared" si="41"/>
        <v>Error?</v>
      </c>
    </row>
    <row r="2732" spans="1:4" x14ac:dyDescent="0.2">
      <c r="A2732" s="55">
        <v>2671</v>
      </c>
      <c r="B2732" s="1233">
        <f>'Short-Term Long-Term Debt 25'!E25</f>
        <v>0</v>
      </c>
      <c r="D2732" s="14" t="str">
        <f t="shared" si="41"/>
        <v>Error?</v>
      </c>
    </row>
    <row r="2733" spans="1:4" x14ac:dyDescent="0.2">
      <c r="A2733" s="55">
        <v>2672</v>
      </c>
      <c r="B2733" s="1233">
        <f>'Short-Term Long-Term Debt 25'!F4</f>
        <v>0</v>
      </c>
      <c r="C2733" s="14" t="s">
        <v>672</v>
      </c>
      <c r="D2733" s="14" t="str">
        <f t="shared" si="41"/>
        <v>Error?</v>
      </c>
    </row>
    <row r="2734" spans="1:4" x14ac:dyDescent="0.2">
      <c r="A2734" s="55">
        <v>2673</v>
      </c>
      <c r="B2734" s="1233">
        <f>'Short-Term Long-Term Debt 25'!F25</f>
        <v>0</v>
      </c>
      <c r="C2734" s="14" t="s">
        <v>672</v>
      </c>
      <c r="D2734" s="14" t="str">
        <f t="shared" si="41"/>
        <v>Error?</v>
      </c>
    </row>
    <row r="2735" spans="1:4" x14ac:dyDescent="0.2">
      <c r="A2735" s="83">
        <v>2674</v>
      </c>
      <c r="D2735" s="14" t="str">
        <f t="shared" si="41"/>
        <v>OK</v>
      </c>
    </row>
    <row r="2736" spans="1:4" x14ac:dyDescent="0.2">
      <c r="A2736" s="83">
        <v>2675</v>
      </c>
      <c r="D2736" s="14" t="str">
        <f t="shared" si="41"/>
        <v>OK</v>
      </c>
    </row>
    <row r="2737" spans="1:4" x14ac:dyDescent="0.2">
      <c r="A2737" s="83">
        <v>2676</v>
      </c>
      <c r="D2737" s="14" t="str">
        <f t="shared" si="41"/>
        <v>OK</v>
      </c>
    </row>
    <row r="2738" spans="1:4" x14ac:dyDescent="0.2">
      <c r="A2738" s="83">
        <v>2677</v>
      </c>
      <c r="D2738" s="14" t="str">
        <f t="shared" si="41"/>
        <v>OK</v>
      </c>
    </row>
    <row r="2739" spans="1:4" x14ac:dyDescent="0.2">
      <c r="A2739" s="83">
        <v>2678</v>
      </c>
      <c r="D2739" s="14" t="str">
        <f t="shared" si="41"/>
        <v>OK</v>
      </c>
    </row>
    <row r="2740" spans="1:4" x14ac:dyDescent="0.2">
      <c r="A2740" s="83">
        <v>2679</v>
      </c>
      <c r="D2740" s="14" t="str">
        <f t="shared" si="41"/>
        <v>OK</v>
      </c>
    </row>
    <row r="2741" spans="1:4" x14ac:dyDescent="0.2">
      <c r="A2741" s="83">
        <v>2680</v>
      </c>
      <c r="D2741" s="14" t="str">
        <f t="shared" si="41"/>
        <v>OK</v>
      </c>
    </row>
    <row r="2742" spans="1:4" x14ac:dyDescent="0.2">
      <c r="A2742" s="83">
        <v>2681</v>
      </c>
      <c r="D2742" s="14" t="str">
        <f t="shared" si="41"/>
        <v>OK</v>
      </c>
    </row>
    <row r="2743" spans="1:4" x14ac:dyDescent="0.2">
      <c r="A2743" s="83">
        <v>2682</v>
      </c>
      <c r="D2743" s="14" t="str">
        <f t="shared" si="41"/>
        <v>OK</v>
      </c>
    </row>
    <row r="2744" spans="1:4" x14ac:dyDescent="0.2">
      <c r="A2744" s="83">
        <v>2683</v>
      </c>
      <c r="D2744" s="14" t="s">
        <v>142</v>
      </c>
    </row>
    <row r="2745" spans="1:4" x14ac:dyDescent="0.2">
      <c r="A2745" s="83">
        <v>2684</v>
      </c>
      <c r="D2745" s="14" t="str">
        <f t="shared" si="41"/>
        <v>OK</v>
      </c>
    </row>
    <row r="2746" spans="1:4" x14ac:dyDescent="0.2">
      <c r="A2746" s="83">
        <v>2685</v>
      </c>
      <c r="D2746" s="14" t="str">
        <f t="shared" si="41"/>
        <v>OK</v>
      </c>
    </row>
    <row r="2747" spans="1:4" x14ac:dyDescent="0.2">
      <c r="A2747" s="83">
        <v>2686</v>
      </c>
      <c r="D2747" s="14" t="str">
        <f t="shared" si="41"/>
        <v>OK</v>
      </c>
    </row>
    <row r="2748" spans="1:4" x14ac:dyDescent="0.2">
      <c r="A2748" s="83">
        <v>2687</v>
      </c>
      <c r="D2748" s="14" t="str">
        <f t="shared" si="41"/>
        <v>OK</v>
      </c>
    </row>
    <row r="2749" spans="1:4" x14ac:dyDescent="0.2">
      <c r="A2749" s="83">
        <v>2688</v>
      </c>
      <c r="D2749" s="14" t="str">
        <f t="shared" si="41"/>
        <v>OK</v>
      </c>
    </row>
    <row r="2750" spans="1:4" x14ac:dyDescent="0.2">
      <c r="A2750" s="83">
        <v>2689</v>
      </c>
      <c r="D2750" s="14" t="str">
        <f t="shared" si="41"/>
        <v>OK</v>
      </c>
    </row>
    <row r="2751" spans="1:4" x14ac:dyDescent="0.2">
      <c r="A2751" s="83">
        <v>2690</v>
      </c>
      <c r="D2751" s="14" t="str">
        <f t="shared" ref="D2751:D2814" si="42">IF(ISBLANK(B2751),"OK",IF(A2751-B2751=0,"OK","Error?"))</f>
        <v>OK</v>
      </c>
    </row>
    <row r="2752" spans="1:4" x14ac:dyDescent="0.2">
      <c r="A2752" s="83">
        <v>2691</v>
      </c>
      <c r="D2752" s="14" t="str">
        <f t="shared" si="42"/>
        <v>OK</v>
      </c>
    </row>
    <row r="2753" spans="1:4" x14ac:dyDescent="0.2">
      <c r="A2753" s="83">
        <v>2692</v>
      </c>
      <c r="D2753" s="14" t="str">
        <f t="shared" si="42"/>
        <v>OK</v>
      </c>
    </row>
    <row r="2754" spans="1:4" x14ac:dyDescent="0.2">
      <c r="A2754" s="83">
        <v>2693</v>
      </c>
      <c r="D2754" s="14" t="str">
        <f t="shared" si="42"/>
        <v>OK</v>
      </c>
    </row>
    <row r="2755" spans="1:4" x14ac:dyDescent="0.2">
      <c r="A2755" s="83">
        <v>2694</v>
      </c>
      <c r="D2755" s="14" t="str">
        <f t="shared" si="42"/>
        <v>OK</v>
      </c>
    </row>
    <row r="2756" spans="1:4" x14ac:dyDescent="0.2">
      <c r="A2756" s="83">
        <v>2695</v>
      </c>
      <c r="D2756" s="14" t="str">
        <f t="shared" si="42"/>
        <v>OK</v>
      </c>
    </row>
    <row r="2757" spans="1:4" x14ac:dyDescent="0.2">
      <c r="A2757" s="55">
        <v>2696</v>
      </c>
      <c r="B2757" s="1233">
        <f>'Acct Summary 7-8'!C28</f>
        <v>0</v>
      </c>
      <c r="D2757" s="14" t="str">
        <f t="shared" si="42"/>
        <v>Error?</v>
      </c>
    </row>
    <row r="2758" spans="1:4" x14ac:dyDescent="0.2">
      <c r="A2758" s="55">
        <v>2697</v>
      </c>
      <c r="B2758" s="1233">
        <f>'Acct Summary 7-8'!D28</f>
        <v>0</v>
      </c>
      <c r="D2758" s="14" t="str">
        <f t="shared" si="42"/>
        <v>Error?</v>
      </c>
    </row>
    <row r="2759" spans="1:4" x14ac:dyDescent="0.2">
      <c r="A2759" s="83">
        <v>2698</v>
      </c>
      <c r="D2759" s="14" t="str">
        <f t="shared" si="42"/>
        <v>OK</v>
      </c>
    </row>
    <row r="2760" spans="1:4" x14ac:dyDescent="0.2">
      <c r="A2760" s="55">
        <v>2699</v>
      </c>
      <c r="B2760" s="1233">
        <f>'Acct Summary 7-8'!E28</f>
        <v>0</v>
      </c>
      <c r="D2760" s="14" t="str">
        <f t="shared" si="42"/>
        <v>Error?</v>
      </c>
    </row>
    <row r="2761" spans="1:4" x14ac:dyDescent="0.2">
      <c r="A2761" s="83">
        <v>2700</v>
      </c>
      <c r="D2761" s="14" t="str">
        <f t="shared" si="42"/>
        <v>OK</v>
      </c>
    </row>
    <row r="2762" spans="1:4" x14ac:dyDescent="0.2">
      <c r="A2762" s="55">
        <v>2701</v>
      </c>
      <c r="B2762" s="1233">
        <f>'Acct Summary 7-8'!F26</f>
        <v>0</v>
      </c>
      <c r="D2762" s="14" t="str">
        <f t="shared" si="42"/>
        <v>Error?</v>
      </c>
    </row>
    <row r="2763" spans="1:4" x14ac:dyDescent="0.2">
      <c r="A2763" s="55">
        <v>2702</v>
      </c>
      <c r="B2763" s="1233">
        <f>'Acct Summary 7-8'!F28</f>
        <v>0</v>
      </c>
      <c r="D2763" s="14" t="str">
        <f t="shared" si="42"/>
        <v>Error?</v>
      </c>
    </row>
    <row r="2764" spans="1:4" x14ac:dyDescent="0.2">
      <c r="A2764" s="83">
        <v>2703</v>
      </c>
      <c r="D2764" s="14" t="str">
        <f t="shared" si="42"/>
        <v>OK</v>
      </c>
    </row>
    <row r="2765" spans="1:4" x14ac:dyDescent="0.2">
      <c r="A2765" s="83">
        <v>2704</v>
      </c>
      <c r="D2765" s="14" t="str">
        <f t="shared" si="42"/>
        <v>OK</v>
      </c>
    </row>
    <row r="2766" spans="1:4" x14ac:dyDescent="0.2">
      <c r="A2766" s="55">
        <v>2705</v>
      </c>
      <c r="B2766" s="1233">
        <f>'Acct Summary 7-8'!G28</f>
        <v>0</v>
      </c>
      <c r="D2766" s="14" t="str">
        <f t="shared" si="42"/>
        <v>Error?</v>
      </c>
    </row>
    <row r="2767" spans="1:4" x14ac:dyDescent="0.2">
      <c r="A2767" s="83">
        <v>2706</v>
      </c>
      <c r="D2767" s="14" t="str">
        <f t="shared" si="42"/>
        <v>OK</v>
      </c>
    </row>
    <row r="2768" spans="1:4" x14ac:dyDescent="0.2">
      <c r="A2768" s="83">
        <v>2707</v>
      </c>
      <c r="D2768" s="14" t="str">
        <f t="shared" si="42"/>
        <v>OK</v>
      </c>
    </row>
    <row r="2769" spans="1:4" x14ac:dyDescent="0.2">
      <c r="A2769" s="55">
        <v>2708</v>
      </c>
      <c r="B2769" s="1233">
        <f>'Acct Summary 7-8'!H28</f>
        <v>0</v>
      </c>
      <c r="D2769" s="14" t="str">
        <f t="shared" si="42"/>
        <v>Error?</v>
      </c>
    </row>
    <row r="2770" spans="1:4" x14ac:dyDescent="0.2">
      <c r="A2770" s="83">
        <v>2709</v>
      </c>
      <c r="D2770" s="14" t="str">
        <f t="shared" si="42"/>
        <v>OK</v>
      </c>
    </row>
    <row r="2771" spans="1:4" x14ac:dyDescent="0.2">
      <c r="A2771" s="83">
        <v>2710</v>
      </c>
      <c r="D2771" s="14" t="str">
        <f t="shared" si="42"/>
        <v>OK</v>
      </c>
    </row>
    <row r="2772" spans="1:4" x14ac:dyDescent="0.2">
      <c r="A2772" s="55">
        <v>2711</v>
      </c>
      <c r="B2772" s="1233">
        <f>'Acct Summary 7-8'!I28</f>
        <v>0</v>
      </c>
      <c r="D2772" s="14" t="str">
        <f t="shared" si="42"/>
        <v>Error?</v>
      </c>
    </row>
    <row r="2773" spans="1:4" x14ac:dyDescent="0.2">
      <c r="A2773" s="83">
        <v>2712</v>
      </c>
      <c r="D2773" s="14" t="str">
        <f t="shared" si="42"/>
        <v>OK</v>
      </c>
    </row>
    <row r="2774" spans="1:4" x14ac:dyDescent="0.2">
      <c r="A2774" s="83">
        <v>2713</v>
      </c>
      <c r="D2774" s="14" t="str">
        <f t="shared" si="42"/>
        <v>OK</v>
      </c>
    </row>
    <row r="2775" spans="1:4" x14ac:dyDescent="0.2">
      <c r="A2775" s="83">
        <v>2714</v>
      </c>
      <c r="D2775" s="14" t="str">
        <f t="shared" si="42"/>
        <v>OK</v>
      </c>
    </row>
    <row r="2776" spans="1:4" x14ac:dyDescent="0.2">
      <c r="A2776" s="83">
        <v>2715</v>
      </c>
      <c r="D2776" s="14" t="str">
        <f t="shared" si="42"/>
        <v>OK</v>
      </c>
    </row>
    <row r="2777" spans="1:4" x14ac:dyDescent="0.2">
      <c r="A2777" s="83">
        <v>2716</v>
      </c>
      <c r="D2777" s="14" t="str">
        <f t="shared" si="42"/>
        <v>OK</v>
      </c>
    </row>
    <row r="2778" spans="1:4" x14ac:dyDescent="0.2">
      <c r="A2778" s="83">
        <v>2717</v>
      </c>
      <c r="D2778" s="14" t="str">
        <f t="shared" si="42"/>
        <v>OK</v>
      </c>
    </row>
    <row r="2779" spans="1:4" x14ac:dyDescent="0.2">
      <c r="A2779" s="83">
        <v>2718</v>
      </c>
      <c r="D2779" s="14" t="str">
        <f t="shared" si="42"/>
        <v>OK</v>
      </c>
    </row>
    <row r="2780" spans="1:4" x14ac:dyDescent="0.2">
      <c r="A2780" s="83">
        <v>2719</v>
      </c>
      <c r="D2780" s="14" t="str">
        <f t="shared" si="42"/>
        <v>OK</v>
      </c>
    </row>
    <row r="2781" spans="1:4" x14ac:dyDescent="0.2">
      <c r="A2781" s="83">
        <v>2720</v>
      </c>
      <c r="D2781" s="14" t="str">
        <f t="shared" si="42"/>
        <v>OK</v>
      </c>
    </row>
    <row r="2782" spans="1:4" x14ac:dyDescent="0.2">
      <c r="A2782" s="83">
        <v>2721</v>
      </c>
      <c r="D2782" s="14" t="str">
        <f t="shared" si="42"/>
        <v>OK</v>
      </c>
    </row>
    <row r="2783" spans="1:4" x14ac:dyDescent="0.2">
      <c r="A2783" s="83">
        <v>2722</v>
      </c>
      <c r="D2783" s="14" t="str">
        <f t="shared" si="42"/>
        <v>OK</v>
      </c>
    </row>
    <row r="2784" spans="1:4" x14ac:dyDescent="0.2">
      <c r="A2784" s="83">
        <v>2723</v>
      </c>
      <c r="D2784" s="14" t="str">
        <f t="shared" si="42"/>
        <v>OK</v>
      </c>
    </row>
    <row r="2785" spans="1:4" x14ac:dyDescent="0.2">
      <c r="A2785" s="83">
        <v>2724</v>
      </c>
      <c r="D2785" s="14" t="str">
        <f t="shared" si="42"/>
        <v>OK</v>
      </c>
    </row>
    <row r="2786" spans="1:4" x14ac:dyDescent="0.2">
      <c r="A2786" s="83">
        <v>2725</v>
      </c>
      <c r="D2786" s="14" t="str">
        <f t="shared" si="42"/>
        <v>OK</v>
      </c>
    </row>
    <row r="2787" spans="1:4" x14ac:dyDescent="0.2">
      <c r="A2787" s="83">
        <v>2726</v>
      </c>
      <c r="D2787" s="14" t="str">
        <f t="shared" si="42"/>
        <v>OK</v>
      </c>
    </row>
    <row r="2788" spans="1:4" x14ac:dyDescent="0.2">
      <c r="A2788" s="83">
        <v>2727</v>
      </c>
      <c r="D2788" s="14" t="str">
        <f t="shared" si="42"/>
        <v>OK</v>
      </c>
    </row>
    <row r="2789" spans="1:4" x14ac:dyDescent="0.2">
      <c r="A2789" s="55">
        <v>2728</v>
      </c>
      <c r="B2789" s="1233">
        <f>'Expenditures 15-22'!E84</f>
        <v>0</v>
      </c>
      <c r="C2789" s="14" t="s">
        <v>672</v>
      </c>
      <c r="D2789" s="14" t="str">
        <f t="shared" si="42"/>
        <v>Error?</v>
      </c>
    </row>
    <row r="2790" spans="1:4" x14ac:dyDescent="0.2">
      <c r="A2790" s="55">
        <v>2729</v>
      </c>
      <c r="B2790" s="1233">
        <f>'Expenditures 15-22'!E102</f>
        <v>0</v>
      </c>
      <c r="C2790" s="14" t="s">
        <v>672</v>
      </c>
      <c r="D2790" s="14" t="str">
        <f t="shared" si="42"/>
        <v>Error?</v>
      </c>
    </row>
    <row r="2791" spans="1:4" x14ac:dyDescent="0.2">
      <c r="A2791" s="55">
        <v>2730</v>
      </c>
      <c r="B2791" s="1233">
        <f>'Expenditures 15-22'!H107</f>
        <v>0</v>
      </c>
      <c r="D2791" s="14" t="str">
        <f t="shared" si="42"/>
        <v>Error?</v>
      </c>
    </row>
    <row r="2792" spans="1:4" x14ac:dyDescent="0.2">
      <c r="A2792" s="55">
        <v>2731</v>
      </c>
      <c r="B2792" s="1233">
        <f>'Expenditures 15-22'!H108</f>
        <v>0</v>
      </c>
      <c r="D2792" s="14" t="str">
        <f t="shared" si="42"/>
        <v>Error?</v>
      </c>
    </row>
    <row r="2793" spans="1:4" x14ac:dyDescent="0.2">
      <c r="A2793" s="83">
        <v>2732</v>
      </c>
      <c r="D2793" s="14" t="str">
        <f t="shared" si="42"/>
        <v>OK</v>
      </c>
    </row>
    <row r="2794" spans="1:4" x14ac:dyDescent="0.2">
      <c r="A2794" s="55">
        <v>2733</v>
      </c>
      <c r="B2794" s="1233">
        <f>'Acct Summary 7-8'!C50</f>
        <v>0</v>
      </c>
      <c r="D2794" s="14" t="str">
        <f t="shared" si="42"/>
        <v>Error?</v>
      </c>
    </row>
    <row r="2795" spans="1:4" x14ac:dyDescent="0.2">
      <c r="A2795" s="55">
        <v>2734</v>
      </c>
      <c r="B2795" s="1233">
        <f>'Expenditures 15-22'!K107</f>
        <v>0</v>
      </c>
      <c r="C2795" s="14" t="s">
        <v>672</v>
      </c>
      <c r="D2795" s="14" t="str">
        <f t="shared" si="42"/>
        <v>Error?</v>
      </c>
    </row>
    <row r="2796" spans="1:4" x14ac:dyDescent="0.2">
      <c r="A2796" s="55">
        <v>2735</v>
      </c>
      <c r="B2796" s="1233">
        <f>'Expenditures 15-22'!K108</f>
        <v>0</v>
      </c>
      <c r="C2796" s="14" t="s">
        <v>672</v>
      </c>
      <c r="D2796" s="14" t="str">
        <f t="shared" si="42"/>
        <v>Error?</v>
      </c>
    </row>
    <row r="2797" spans="1:4" x14ac:dyDescent="0.2">
      <c r="A2797" s="55">
        <v>2736</v>
      </c>
      <c r="B2797" s="1233">
        <f>'Expenditures 15-22'!C130</f>
        <v>0</v>
      </c>
      <c r="D2797" s="14" t="str">
        <f t="shared" si="42"/>
        <v>Error?</v>
      </c>
    </row>
    <row r="2798" spans="1:4" x14ac:dyDescent="0.2">
      <c r="A2798" s="55">
        <v>2737</v>
      </c>
      <c r="B2798" s="1233">
        <f>'Expenditures 15-22'!D130</f>
        <v>0</v>
      </c>
      <c r="D2798" s="14" t="str">
        <f t="shared" si="42"/>
        <v>Error?</v>
      </c>
    </row>
    <row r="2799" spans="1:4" x14ac:dyDescent="0.2">
      <c r="A2799" s="55">
        <v>2738</v>
      </c>
      <c r="B2799" s="1233">
        <f>'Expenditures 15-22'!E130</f>
        <v>0</v>
      </c>
      <c r="D2799" s="14" t="str">
        <f t="shared" si="42"/>
        <v>Error?</v>
      </c>
    </row>
    <row r="2800" spans="1:4" x14ac:dyDescent="0.2">
      <c r="A2800" s="55">
        <v>2739</v>
      </c>
      <c r="B2800" s="1233">
        <f>'Expenditures 15-22'!F130</f>
        <v>0</v>
      </c>
      <c r="D2800" s="14" t="str">
        <f t="shared" si="42"/>
        <v>Error?</v>
      </c>
    </row>
    <row r="2801" spans="1:4" x14ac:dyDescent="0.2">
      <c r="A2801" s="55">
        <v>2740</v>
      </c>
      <c r="B2801" s="1233">
        <f>'Expenditures 15-22'!G130</f>
        <v>0</v>
      </c>
      <c r="D2801" s="14" t="str">
        <f t="shared" si="42"/>
        <v>Error?</v>
      </c>
    </row>
    <row r="2802" spans="1:4" x14ac:dyDescent="0.2">
      <c r="A2802" s="55">
        <v>2741</v>
      </c>
      <c r="B2802" s="1233">
        <f>'Expenditures 15-22'!H130</f>
        <v>0</v>
      </c>
      <c r="D2802" s="14" t="str">
        <f t="shared" si="42"/>
        <v>Error?</v>
      </c>
    </row>
    <row r="2803" spans="1:4" x14ac:dyDescent="0.2">
      <c r="A2803" s="83">
        <v>2742</v>
      </c>
      <c r="D2803" s="14" t="str">
        <f t="shared" si="42"/>
        <v>OK</v>
      </c>
    </row>
    <row r="2804" spans="1:4" x14ac:dyDescent="0.2">
      <c r="A2804" s="55">
        <v>2743</v>
      </c>
      <c r="C2804" s="14" t="s">
        <v>672</v>
      </c>
      <c r="D2804" s="14" t="str">
        <f t="shared" si="42"/>
        <v>OK</v>
      </c>
    </row>
    <row r="2805" spans="1:4" x14ac:dyDescent="0.2">
      <c r="A2805" s="55">
        <v>2744</v>
      </c>
      <c r="B2805" s="1233">
        <f>'Expenditures 15-22'!K130</f>
        <v>0</v>
      </c>
      <c r="C2805" s="14" t="s">
        <v>672</v>
      </c>
      <c r="D2805" s="14" t="str">
        <f t="shared" si="42"/>
        <v>Error?</v>
      </c>
    </row>
    <row r="2806" spans="1:4" x14ac:dyDescent="0.2">
      <c r="A2806" s="55">
        <v>2745</v>
      </c>
      <c r="B2806" s="1233">
        <f>'Acct Summary 7-8'!D50</f>
        <v>0</v>
      </c>
      <c r="D2806" s="14" t="str">
        <f t="shared" si="42"/>
        <v>Error?</v>
      </c>
    </row>
    <row r="2807" spans="1:4" x14ac:dyDescent="0.2">
      <c r="A2807" s="55">
        <v>2746</v>
      </c>
      <c r="B2807" s="1233">
        <f>'Expenditures 15-22'!H143</f>
        <v>0</v>
      </c>
      <c r="D2807" s="14" t="str">
        <f t="shared" si="42"/>
        <v>Error?</v>
      </c>
    </row>
    <row r="2808" spans="1:4" x14ac:dyDescent="0.2">
      <c r="A2808" s="55">
        <v>2747</v>
      </c>
      <c r="B2808" s="1233">
        <f>'Expenditures 15-22'!H144</f>
        <v>0</v>
      </c>
      <c r="D2808" s="14" t="str">
        <f t="shared" si="42"/>
        <v>Error?</v>
      </c>
    </row>
    <row r="2809" spans="1:4" x14ac:dyDescent="0.2">
      <c r="A2809" s="83">
        <v>2748</v>
      </c>
      <c r="C2809" s="14" t="s">
        <v>672</v>
      </c>
      <c r="D2809" s="14" t="str">
        <f t="shared" si="42"/>
        <v>OK</v>
      </c>
    </row>
    <row r="2810" spans="1:4" x14ac:dyDescent="0.2">
      <c r="A2810" s="55">
        <v>2749</v>
      </c>
      <c r="B2810" s="1233">
        <f>'Expenditures 15-22'!K143</f>
        <v>0</v>
      </c>
      <c r="C2810" s="14" t="s">
        <v>672</v>
      </c>
      <c r="D2810" s="14" t="str">
        <f t="shared" si="42"/>
        <v>Error?</v>
      </c>
    </row>
    <row r="2811" spans="1:4" x14ac:dyDescent="0.2">
      <c r="A2811" s="55">
        <v>2750</v>
      </c>
      <c r="B2811" s="1233">
        <f>'Expenditures 15-22'!K144</f>
        <v>0</v>
      </c>
      <c r="C2811" s="14" t="s">
        <v>672</v>
      </c>
      <c r="D2811" s="14" t="str">
        <f t="shared" si="42"/>
        <v>Error?</v>
      </c>
    </row>
    <row r="2812" spans="1:4" x14ac:dyDescent="0.2">
      <c r="A2812" s="55">
        <v>2751</v>
      </c>
      <c r="B2812" s="1233">
        <f>'Expenditures 15-22'!H159</f>
        <v>0</v>
      </c>
      <c r="D2812" s="14" t="str">
        <f t="shared" si="42"/>
        <v>Error?</v>
      </c>
    </row>
    <row r="2813" spans="1:4" x14ac:dyDescent="0.2">
      <c r="A2813" s="55">
        <v>2752</v>
      </c>
      <c r="B2813" s="1233">
        <f>'Expenditures 15-22'!H160</f>
        <v>0</v>
      </c>
      <c r="D2813" s="14" t="str">
        <f t="shared" si="42"/>
        <v>Error?</v>
      </c>
    </row>
    <row r="2814" spans="1:4" x14ac:dyDescent="0.2">
      <c r="A2814" s="83">
        <v>2753</v>
      </c>
      <c r="D2814" s="14" t="str">
        <f t="shared" si="42"/>
        <v>OK</v>
      </c>
    </row>
    <row r="2815" spans="1:4" x14ac:dyDescent="0.2">
      <c r="A2815" s="83">
        <v>2754</v>
      </c>
      <c r="D2815" s="14" t="str">
        <f t="shared" ref="D2815:D2878" si="43">IF(ISBLANK(B2815),"OK",IF(A2815-B2815=0,"OK","Error?"))</f>
        <v>OK</v>
      </c>
    </row>
    <row r="2816" spans="1:4" x14ac:dyDescent="0.2">
      <c r="A2816" s="83">
        <v>2755</v>
      </c>
      <c r="C2816" s="14" t="s">
        <v>672</v>
      </c>
      <c r="D2816" s="14" t="str">
        <f t="shared" si="43"/>
        <v>OK</v>
      </c>
    </row>
    <row r="2817" spans="1:4" x14ac:dyDescent="0.2">
      <c r="A2817" s="55">
        <v>2756</v>
      </c>
      <c r="B2817" s="1233">
        <f>'Acct Summary 7-8'!E50</f>
        <v>0</v>
      </c>
      <c r="D2817" s="14" t="str">
        <f t="shared" si="43"/>
        <v>Error?</v>
      </c>
    </row>
    <row r="2818" spans="1:4" x14ac:dyDescent="0.2">
      <c r="A2818" s="55">
        <v>2757</v>
      </c>
      <c r="B2818" s="1233">
        <f>'Expenditures 15-22'!K159</f>
        <v>0</v>
      </c>
      <c r="C2818" s="14" t="s">
        <v>672</v>
      </c>
      <c r="D2818" s="14" t="str">
        <f t="shared" si="43"/>
        <v>Error?</v>
      </c>
    </row>
    <row r="2819" spans="1:4" x14ac:dyDescent="0.2">
      <c r="A2819" s="55">
        <v>2758</v>
      </c>
      <c r="B2819" s="1233">
        <f>'Expenditures 15-22'!K160</f>
        <v>0</v>
      </c>
      <c r="C2819" s="14" t="s">
        <v>672</v>
      </c>
      <c r="D2819" s="14" t="str">
        <f t="shared" si="43"/>
        <v>Error?</v>
      </c>
    </row>
    <row r="2820" spans="1:4" x14ac:dyDescent="0.2">
      <c r="A2820" s="55">
        <v>2759</v>
      </c>
      <c r="B2820" s="1233">
        <f>'Expenditures 15-22'!C179</f>
        <v>0</v>
      </c>
      <c r="D2820" s="14" t="str">
        <f t="shared" si="43"/>
        <v>Error?</v>
      </c>
    </row>
    <row r="2821" spans="1:4" x14ac:dyDescent="0.2">
      <c r="A2821" s="55">
        <v>2760</v>
      </c>
      <c r="B2821" s="1233">
        <f>'Expenditures 15-22'!D179</f>
        <v>0</v>
      </c>
      <c r="D2821" s="14" t="str">
        <f t="shared" si="43"/>
        <v>Error?</v>
      </c>
    </row>
    <row r="2822" spans="1:4" x14ac:dyDescent="0.2">
      <c r="A2822" s="55">
        <v>2761</v>
      </c>
      <c r="B2822" s="1233">
        <f>'Expenditures 15-22'!E179</f>
        <v>0</v>
      </c>
      <c r="D2822" s="14" t="str">
        <f t="shared" si="43"/>
        <v>Error?</v>
      </c>
    </row>
    <row r="2823" spans="1:4" x14ac:dyDescent="0.2">
      <c r="A2823" s="55">
        <v>2762</v>
      </c>
      <c r="B2823" s="1233">
        <f>'Expenditures 15-22'!E188</f>
        <v>114171</v>
      </c>
      <c r="C2823" s="14" t="s">
        <v>672</v>
      </c>
      <c r="D2823" s="14" t="str">
        <f t="shared" si="43"/>
        <v>Error?</v>
      </c>
    </row>
    <row r="2824" spans="1:4" x14ac:dyDescent="0.2">
      <c r="A2824" s="55">
        <v>2763</v>
      </c>
      <c r="B2824" s="1233">
        <f>'Expenditures 15-22'!E189</f>
        <v>0</v>
      </c>
      <c r="D2824" s="14" t="str">
        <f t="shared" si="43"/>
        <v>Error?</v>
      </c>
    </row>
    <row r="2825" spans="1:4" x14ac:dyDescent="0.2">
      <c r="A2825" s="55">
        <v>2764</v>
      </c>
      <c r="B2825" s="1233">
        <f>'Expenditures 15-22'!F179</f>
        <v>0</v>
      </c>
      <c r="D2825" s="14" t="str">
        <f t="shared" si="43"/>
        <v>Error?</v>
      </c>
    </row>
    <row r="2826" spans="1:4" x14ac:dyDescent="0.2">
      <c r="A2826" s="55">
        <v>2765</v>
      </c>
      <c r="B2826" s="1233">
        <f>'Expenditures 15-22'!G179</f>
        <v>0</v>
      </c>
      <c r="D2826" s="14" t="str">
        <f t="shared" si="43"/>
        <v>Error?</v>
      </c>
    </row>
    <row r="2827" spans="1:4" x14ac:dyDescent="0.2">
      <c r="A2827" s="55">
        <v>2766</v>
      </c>
      <c r="B2827" s="1233">
        <f>'Expenditures 15-22'!H179</f>
        <v>0</v>
      </c>
      <c r="D2827" s="14" t="str">
        <f t="shared" si="43"/>
        <v>Error?</v>
      </c>
    </row>
    <row r="2828" spans="1:4" x14ac:dyDescent="0.2">
      <c r="A2828" s="55">
        <v>2767</v>
      </c>
      <c r="B2828" s="1233">
        <f>'Expenditures 15-22'!H188</f>
        <v>0</v>
      </c>
      <c r="C2828" s="14" t="s">
        <v>672</v>
      </c>
      <c r="D2828" s="14" t="str">
        <f t="shared" si="43"/>
        <v>Error?</v>
      </c>
    </row>
    <row r="2829" spans="1:4" x14ac:dyDescent="0.2">
      <c r="A2829" s="55">
        <v>2768</v>
      </c>
      <c r="B2829" s="1233">
        <f>'Expenditures 15-22'!H189</f>
        <v>0</v>
      </c>
      <c r="D2829" s="14" t="str">
        <f t="shared" si="43"/>
        <v>Error?</v>
      </c>
    </row>
    <row r="2830" spans="1:4" x14ac:dyDescent="0.2">
      <c r="A2830" s="55">
        <v>2769</v>
      </c>
      <c r="B2830" s="1233">
        <f>'Expenditures 15-22'!H190</f>
        <v>0</v>
      </c>
      <c r="C2830" s="14" t="s">
        <v>672</v>
      </c>
      <c r="D2830" s="14" t="str">
        <f t="shared" si="43"/>
        <v>Error?</v>
      </c>
    </row>
    <row r="2831" spans="1:4" x14ac:dyDescent="0.2">
      <c r="A2831" s="55">
        <v>2770</v>
      </c>
      <c r="B2831" s="1233">
        <f>'Expenditures 15-22'!H195</f>
        <v>0</v>
      </c>
      <c r="D2831" s="14" t="str">
        <f t="shared" si="43"/>
        <v>Error?</v>
      </c>
    </row>
    <row r="2832" spans="1:4" x14ac:dyDescent="0.2">
      <c r="A2832" s="55">
        <v>2771</v>
      </c>
      <c r="B2832" s="1233">
        <f>'Expenditures 15-22'!H196</f>
        <v>0</v>
      </c>
      <c r="D2832" s="14" t="str">
        <f t="shared" si="43"/>
        <v>Error?</v>
      </c>
    </row>
    <row r="2833" spans="1:5" x14ac:dyDescent="0.2">
      <c r="A2833" s="83">
        <v>2772</v>
      </c>
      <c r="D2833" s="14" t="str">
        <f t="shared" si="43"/>
        <v>OK</v>
      </c>
    </row>
    <row r="2834" spans="1:5" x14ac:dyDescent="0.2">
      <c r="A2834" s="83">
        <v>2773</v>
      </c>
      <c r="D2834" s="14" t="str">
        <f t="shared" si="43"/>
        <v>OK</v>
      </c>
    </row>
    <row r="2835" spans="1:5" x14ac:dyDescent="0.2">
      <c r="A2835" s="83">
        <v>2774</v>
      </c>
      <c r="D2835" s="14" t="str">
        <f t="shared" si="43"/>
        <v>OK</v>
      </c>
      <c r="E2835" s="14" t="s">
        <v>110</v>
      </c>
    </row>
    <row r="2836" spans="1:5" x14ac:dyDescent="0.2">
      <c r="A2836" s="55">
        <v>2775</v>
      </c>
      <c r="B2836" s="1233">
        <f>'Expenditures 15-22'!K179</f>
        <v>0</v>
      </c>
      <c r="C2836" s="14" t="s">
        <v>672</v>
      </c>
      <c r="D2836" s="14" t="str">
        <f t="shared" si="43"/>
        <v>Error?</v>
      </c>
    </row>
    <row r="2837" spans="1:5" x14ac:dyDescent="0.2">
      <c r="A2837" s="91">
        <v>2776</v>
      </c>
      <c r="B2837" s="1233">
        <f>'Expenditures 15-22'!K188</f>
        <v>114171</v>
      </c>
      <c r="D2837" s="14" t="str">
        <f t="shared" si="43"/>
        <v>Error?</v>
      </c>
    </row>
    <row r="2838" spans="1:5" x14ac:dyDescent="0.2">
      <c r="A2838" s="83">
        <v>2777</v>
      </c>
      <c r="D2838" s="14" t="str">
        <f t="shared" si="43"/>
        <v>OK</v>
      </c>
    </row>
    <row r="2839" spans="1:5" x14ac:dyDescent="0.2">
      <c r="A2839" s="55">
        <v>2778</v>
      </c>
      <c r="B2839" s="1233">
        <f>'Expenditures 15-22'!K189</f>
        <v>0</v>
      </c>
      <c r="C2839" s="14" t="s">
        <v>672</v>
      </c>
      <c r="D2839" s="14" t="str">
        <f t="shared" si="43"/>
        <v>Error?</v>
      </c>
    </row>
    <row r="2840" spans="1:5" x14ac:dyDescent="0.2">
      <c r="A2840" s="55">
        <v>2779</v>
      </c>
      <c r="B2840" s="1233">
        <f>'Acct Summary 7-8'!F50</f>
        <v>0</v>
      </c>
      <c r="D2840" s="14" t="str">
        <f t="shared" si="43"/>
        <v>Error?</v>
      </c>
    </row>
    <row r="2841" spans="1:5" x14ac:dyDescent="0.2">
      <c r="A2841" s="55">
        <v>2780</v>
      </c>
      <c r="B2841" s="1233">
        <f>'Expenditures 15-22'!K195</f>
        <v>0</v>
      </c>
      <c r="C2841" s="14" t="s">
        <v>672</v>
      </c>
      <c r="D2841" s="14" t="str">
        <f t="shared" si="43"/>
        <v>Error?</v>
      </c>
    </row>
    <row r="2842" spans="1:5" x14ac:dyDescent="0.2">
      <c r="A2842" s="55">
        <v>2781</v>
      </c>
      <c r="B2842" s="1233">
        <f>'Expenditures 15-22'!K196</f>
        <v>0</v>
      </c>
      <c r="C2842" s="14" t="s">
        <v>672</v>
      </c>
      <c r="D2842" s="14" t="str">
        <f t="shared" si="43"/>
        <v>Error?</v>
      </c>
    </row>
    <row r="2843" spans="1:5" x14ac:dyDescent="0.2">
      <c r="A2843" s="55">
        <v>2782</v>
      </c>
      <c r="B2843" s="1233">
        <f>'Expenditures 15-22'!H283</f>
        <v>0</v>
      </c>
      <c r="D2843" s="14" t="str">
        <f t="shared" si="43"/>
        <v>Error?</v>
      </c>
    </row>
    <row r="2844" spans="1:5" x14ac:dyDescent="0.2">
      <c r="A2844" s="55">
        <v>2783</v>
      </c>
      <c r="B2844" s="1233">
        <f>'Expenditures 15-22'!H284</f>
        <v>0</v>
      </c>
      <c r="D2844" s="14" t="str">
        <f t="shared" si="43"/>
        <v>Error?</v>
      </c>
    </row>
    <row r="2845" spans="1:5" x14ac:dyDescent="0.2">
      <c r="A2845" s="55">
        <v>2784</v>
      </c>
      <c r="B2845" s="1233">
        <f>'Expenditures 15-22'!K283</f>
        <v>0</v>
      </c>
      <c r="C2845" s="14" t="s">
        <v>672</v>
      </c>
      <c r="D2845" s="14" t="str">
        <f t="shared" si="43"/>
        <v>Error?</v>
      </c>
    </row>
    <row r="2846" spans="1:5" x14ac:dyDescent="0.2">
      <c r="A2846" s="55">
        <v>2785</v>
      </c>
      <c r="B2846" s="1233">
        <f>'Expenditures 15-22'!K284</f>
        <v>0</v>
      </c>
      <c r="C2846" s="14" t="s">
        <v>672</v>
      </c>
      <c r="D2846" s="14" t="str">
        <f t="shared" si="43"/>
        <v>Error?</v>
      </c>
    </row>
    <row r="2847" spans="1:5" x14ac:dyDescent="0.2">
      <c r="A2847" s="83">
        <v>2786</v>
      </c>
      <c r="D2847" s="14" t="str">
        <f t="shared" si="43"/>
        <v>OK</v>
      </c>
    </row>
    <row r="2848" spans="1:5" x14ac:dyDescent="0.2">
      <c r="A2848" s="55">
        <v>2787</v>
      </c>
      <c r="B2848" s="1233">
        <f>'Acct Summary 7-8'!H50</f>
        <v>0</v>
      </c>
      <c r="D2848" s="14" t="str">
        <f t="shared" si="43"/>
        <v>Error?</v>
      </c>
    </row>
    <row r="2849" spans="1:4" x14ac:dyDescent="0.2">
      <c r="A2849" s="83">
        <v>2788</v>
      </c>
      <c r="D2849" s="14" t="str">
        <f t="shared" si="43"/>
        <v>OK</v>
      </c>
    </row>
    <row r="2850" spans="1:4" x14ac:dyDescent="0.2">
      <c r="A2850" s="83">
        <v>2789</v>
      </c>
      <c r="D2850" s="14" t="str">
        <f t="shared" si="43"/>
        <v>OK</v>
      </c>
    </row>
    <row r="2851" spans="1:4" x14ac:dyDescent="0.2">
      <c r="A2851" s="83">
        <v>2790</v>
      </c>
      <c r="D2851" s="14" t="str">
        <f t="shared" si="43"/>
        <v>OK</v>
      </c>
    </row>
    <row r="2852" spans="1:4" x14ac:dyDescent="0.2">
      <c r="A2852" s="83">
        <v>2791</v>
      </c>
      <c r="D2852" s="14" t="str">
        <f t="shared" si="43"/>
        <v>OK</v>
      </c>
    </row>
    <row r="2853" spans="1:4" x14ac:dyDescent="0.2">
      <c r="A2853" s="83">
        <v>2792</v>
      </c>
      <c r="D2853" s="14" t="str">
        <f t="shared" si="43"/>
        <v>OK</v>
      </c>
    </row>
    <row r="2854" spans="1:4" x14ac:dyDescent="0.2">
      <c r="A2854" s="55">
        <v>2793</v>
      </c>
      <c r="B2854" s="1233">
        <f>'ICR Computation 30'!E7</f>
        <v>0</v>
      </c>
      <c r="D2854" s="14" t="str">
        <f t="shared" si="43"/>
        <v>Error?</v>
      </c>
    </row>
    <row r="2855" spans="1:4" x14ac:dyDescent="0.2">
      <c r="A2855" s="55">
        <v>2794</v>
      </c>
      <c r="B2855" s="1233">
        <f>'ICR Computation 30'!E8</f>
        <v>0</v>
      </c>
      <c r="D2855" s="14" t="str">
        <f t="shared" si="43"/>
        <v>Error?</v>
      </c>
    </row>
    <row r="2856" spans="1:4" x14ac:dyDescent="0.2">
      <c r="A2856" s="55">
        <v>2795</v>
      </c>
      <c r="B2856" s="1233">
        <f>'ICR Computation 30'!E12</f>
        <v>0</v>
      </c>
      <c r="D2856" s="14" t="str">
        <f t="shared" si="43"/>
        <v>Error?</v>
      </c>
    </row>
    <row r="2857" spans="1:4" x14ac:dyDescent="0.2">
      <c r="A2857" s="83">
        <v>2796</v>
      </c>
      <c r="D2857" s="14" t="str">
        <f t="shared" si="43"/>
        <v>OK</v>
      </c>
    </row>
    <row r="2858" spans="1:4" x14ac:dyDescent="0.2">
      <c r="A2858" s="55">
        <v>2797</v>
      </c>
      <c r="B2858" s="1233">
        <f>'ICR Computation 30'!E13</f>
        <v>0</v>
      </c>
      <c r="D2858" s="14" t="str">
        <f t="shared" si="43"/>
        <v>Error?</v>
      </c>
    </row>
    <row r="2859" spans="1:4" x14ac:dyDescent="0.2">
      <c r="A2859" s="83">
        <v>2798</v>
      </c>
      <c r="D2859" s="14" t="str">
        <f t="shared" si="43"/>
        <v>OK</v>
      </c>
    </row>
    <row r="2860" spans="1:4" x14ac:dyDescent="0.2">
      <c r="A2860" s="55">
        <v>2799</v>
      </c>
      <c r="B2860" s="1233">
        <f>'ICR Computation 30'!E14</f>
        <v>8404</v>
      </c>
      <c r="D2860" s="14" t="str">
        <f t="shared" si="43"/>
        <v>Error?</v>
      </c>
    </row>
    <row r="2861" spans="1:4" x14ac:dyDescent="0.2">
      <c r="A2861" s="83">
        <v>2800</v>
      </c>
      <c r="D2861" s="14" t="str">
        <f t="shared" si="43"/>
        <v>OK</v>
      </c>
    </row>
    <row r="2862" spans="1:4" x14ac:dyDescent="0.2">
      <c r="A2862" s="55">
        <v>2801</v>
      </c>
      <c r="B2862" s="1233">
        <f>'ICR Computation 30'!E9</f>
        <v>0</v>
      </c>
      <c r="D2862" s="14" t="str">
        <f t="shared" si="43"/>
        <v>Error?</v>
      </c>
    </row>
    <row r="2863" spans="1:4" x14ac:dyDescent="0.2">
      <c r="A2863" s="83">
        <v>2802</v>
      </c>
      <c r="D2863" s="14" t="str">
        <f t="shared" si="43"/>
        <v>OK</v>
      </c>
    </row>
    <row r="2864" spans="1:4" x14ac:dyDescent="0.2">
      <c r="A2864" s="55">
        <v>2803</v>
      </c>
      <c r="B2864" s="1233">
        <f>'Assets-Liab 5-6'!M20</f>
        <v>0</v>
      </c>
      <c r="D2864" s="14" t="str">
        <f t="shared" si="43"/>
        <v>Error?</v>
      </c>
    </row>
    <row r="2865" spans="1:4" x14ac:dyDescent="0.2">
      <c r="A2865" s="83">
        <v>2804</v>
      </c>
      <c r="D2865" s="14" t="str">
        <f t="shared" si="43"/>
        <v>OK</v>
      </c>
    </row>
    <row r="2866" spans="1:4" x14ac:dyDescent="0.2">
      <c r="A2866" s="83">
        <v>2805</v>
      </c>
      <c r="D2866" s="14" t="str">
        <f t="shared" si="43"/>
        <v>OK</v>
      </c>
    </row>
    <row r="2867" spans="1:4" x14ac:dyDescent="0.2">
      <c r="A2867" s="83">
        <v>2806</v>
      </c>
      <c r="D2867" s="14" t="str">
        <f t="shared" si="43"/>
        <v>OK</v>
      </c>
    </row>
    <row r="2868" spans="1:4" x14ac:dyDescent="0.2">
      <c r="A2868" s="83">
        <v>2807</v>
      </c>
      <c r="D2868" s="14" t="str">
        <f t="shared" si="43"/>
        <v>OK</v>
      </c>
    </row>
    <row r="2869" spans="1:4" x14ac:dyDescent="0.2">
      <c r="A2869" s="83">
        <v>2808</v>
      </c>
      <c r="D2869" s="14" t="str">
        <f t="shared" si="43"/>
        <v>OK</v>
      </c>
    </row>
    <row r="2870" spans="1:4" x14ac:dyDescent="0.2">
      <c r="A2870" s="83">
        <v>2809</v>
      </c>
      <c r="D2870" s="14" t="str">
        <f t="shared" si="43"/>
        <v>OK</v>
      </c>
    </row>
    <row r="2871" spans="1:4" x14ac:dyDescent="0.2">
      <c r="A2871" s="83">
        <v>2810</v>
      </c>
      <c r="D2871" s="14" t="str">
        <f t="shared" si="43"/>
        <v>OK</v>
      </c>
    </row>
    <row r="2872" spans="1:4" x14ac:dyDescent="0.2">
      <c r="A2872" s="83">
        <v>2811</v>
      </c>
      <c r="D2872" s="14" t="str">
        <f t="shared" si="43"/>
        <v>OK</v>
      </c>
    </row>
    <row r="2873" spans="1:4" x14ac:dyDescent="0.2">
      <c r="A2873" s="83">
        <v>2812</v>
      </c>
      <c r="D2873" s="14" t="str">
        <f t="shared" si="43"/>
        <v>OK</v>
      </c>
    </row>
    <row r="2874" spans="1:4" x14ac:dyDescent="0.2">
      <c r="A2874" s="83">
        <v>2813</v>
      </c>
      <c r="D2874" s="14" t="str">
        <f t="shared" si="43"/>
        <v>OK</v>
      </c>
    </row>
    <row r="2875" spans="1:4" x14ac:dyDescent="0.2">
      <c r="A2875" s="83">
        <v>2814</v>
      </c>
      <c r="D2875" s="14" t="str">
        <f t="shared" si="43"/>
        <v>OK</v>
      </c>
    </row>
    <row r="2876" spans="1:4" x14ac:dyDescent="0.2">
      <c r="A2876" s="83">
        <v>2815</v>
      </c>
      <c r="D2876" s="14" t="str">
        <f t="shared" si="43"/>
        <v>OK</v>
      </c>
    </row>
    <row r="2877" spans="1:4" x14ac:dyDescent="0.2">
      <c r="A2877" s="83">
        <v>2816</v>
      </c>
      <c r="D2877" s="14" t="str">
        <f t="shared" si="43"/>
        <v>OK</v>
      </c>
    </row>
    <row r="2878" spans="1:4" x14ac:dyDescent="0.2">
      <c r="A2878" s="83">
        <v>2817</v>
      </c>
      <c r="D2878" s="14" t="str">
        <f t="shared" si="43"/>
        <v>OK</v>
      </c>
    </row>
    <row r="2879" spans="1:4" x14ac:dyDescent="0.2">
      <c r="A2879" s="83">
        <v>2818</v>
      </c>
      <c r="D2879" s="14" t="str">
        <f t="shared" ref="D2879:D2942" si="44">IF(ISBLANK(B2879),"OK",IF(A2879-B2879=0,"OK","Error?"))</f>
        <v>OK</v>
      </c>
    </row>
    <row r="2880" spans="1:4" x14ac:dyDescent="0.2">
      <c r="A2880" s="55">
        <v>2819</v>
      </c>
      <c r="B2880" s="1233">
        <f>'Assets-Liab 5-6'!I6</f>
        <v>0</v>
      </c>
      <c r="D2880" s="14" t="str">
        <f t="shared" si="44"/>
        <v>Error?</v>
      </c>
    </row>
    <row r="2881" spans="1:4" x14ac:dyDescent="0.2">
      <c r="A2881" s="83">
        <v>2820</v>
      </c>
      <c r="D2881" s="14" t="str">
        <f t="shared" si="44"/>
        <v>OK</v>
      </c>
    </row>
    <row r="2882" spans="1:4" x14ac:dyDescent="0.2">
      <c r="A2882" s="83">
        <v>2821</v>
      </c>
      <c r="D2882" s="14" t="str">
        <f t="shared" si="44"/>
        <v>OK</v>
      </c>
    </row>
    <row r="2883" spans="1:4" x14ac:dyDescent="0.2">
      <c r="A2883" s="83">
        <v>2822</v>
      </c>
      <c r="D2883" s="14" t="str">
        <f t="shared" si="44"/>
        <v>OK</v>
      </c>
    </row>
    <row r="2884" spans="1:4" x14ac:dyDescent="0.2">
      <c r="A2884" s="83">
        <v>2823</v>
      </c>
      <c r="D2884" s="14" t="str">
        <f t="shared" si="44"/>
        <v>OK</v>
      </c>
    </row>
    <row r="2885" spans="1:4" x14ac:dyDescent="0.2">
      <c r="A2885" s="55">
        <v>2824</v>
      </c>
      <c r="B2885" s="1233">
        <f>'Assets-Liab 5-6'!I5</f>
        <v>1661707</v>
      </c>
      <c r="D2885" s="14" t="str">
        <f t="shared" si="44"/>
        <v>Error?</v>
      </c>
    </row>
    <row r="2886" spans="1:4" x14ac:dyDescent="0.2">
      <c r="A2886" s="83">
        <v>2825</v>
      </c>
      <c r="D2886" s="14" t="str">
        <f t="shared" si="44"/>
        <v>OK</v>
      </c>
    </row>
    <row r="2887" spans="1:4" x14ac:dyDescent="0.2">
      <c r="A2887" s="55">
        <v>2826</v>
      </c>
      <c r="B2887" s="1233">
        <f>'Assets-Liab 5-6'!I12</f>
        <v>0</v>
      </c>
      <c r="D2887" s="14" t="str">
        <f t="shared" si="44"/>
        <v>Error?</v>
      </c>
    </row>
    <row r="2888" spans="1:4" x14ac:dyDescent="0.2">
      <c r="A2888" s="55">
        <v>2827</v>
      </c>
      <c r="B2888" s="1233">
        <f>'Assets-Liab 5-6'!I13</f>
        <v>1661707</v>
      </c>
      <c r="C2888" s="14" t="s">
        <v>672</v>
      </c>
      <c r="D2888" s="14" t="str">
        <f t="shared" si="44"/>
        <v>Error?</v>
      </c>
    </row>
    <row r="2889" spans="1:4" x14ac:dyDescent="0.2">
      <c r="A2889" s="83">
        <v>2828</v>
      </c>
      <c r="D2889" s="14" t="str">
        <f t="shared" si="44"/>
        <v>OK</v>
      </c>
    </row>
    <row r="2890" spans="1:4" x14ac:dyDescent="0.2">
      <c r="A2890" s="83">
        <v>2829</v>
      </c>
      <c r="D2890" s="14" t="str">
        <f t="shared" si="44"/>
        <v>OK</v>
      </c>
    </row>
    <row r="2891" spans="1:4" x14ac:dyDescent="0.2">
      <c r="A2891" s="55">
        <v>2830</v>
      </c>
      <c r="B2891" s="1233">
        <f>'Assets-Liab 5-6'!L10</f>
        <v>0</v>
      </c>
      <c r="D2891" s="14" t="str">
        <f t="shared" si="44"/>
        <v>Error?</v>
      </c>
    </row>
    <row r="2892" spans="1:4" x14ac:dyDescent="0.2">
      <c r="A2892" s="55">
        <v>2831</v>
      </c>
      <c r="B2892" s="1233">
        <f>'Assets-Liab 5-6'!L5</f>
        <v>0</v>
      </c>
      <c r="D2892" s="14" t="str">
        <f t="shared" si="44"/>
        <v>Error?</v>
      </c>
    </row>
    <row r="2893" spans="1:4" x14ac:dyDescent="0.2">
      <c r="A2893" s="83">
        <v>2832</v>
      </c>
      <c r="D2893" s="14" t="str">
        <f t="shared" si="44"/>
        <v>OK</v>
      </c>
    </row>
    <row r="2894" spans="1:4" x14ac:dyDescent="0.2">
      <c r="A2894" s="55">
        <v>2833</v>
      </c>
      <c r="B2894" s="1233">
        <f>'Assets-Liab 5-6'!L12</f>
        <v>0</v>
      </c>
      <c r="D2894" s="14" t="str">
        <f t="shared" si="44"/>
        <v>Error?</v>
      </c>
    </row>
    <row r="2895" spans="1:4" x14ac:dyDescent="0.2">
      <c r="A2895" s="55">
        <v>2834</v>
      </c>
      <c r="B2895" s="1233">
        <f>'Assets-Liab 5-6'!L13</f>
        <v>29599</v>
      </c>
      <c r="C2895" s="14" t="s">
        <v>672</v>
      </c>
      <c r="D2895" s="14" t="str">
        <f t="shared" si="44"/>
        <v>Error?</v>
      </c>
    </row>
    <row r="2896" spans="1:4" x14ac:dyDescent="0.2">
      <c r="A2896" s="83">
        <v>2835</v>
      </c>
      <c r="D2896" s="14" t="str">
        <f t="shared" si="44"/>
        <v>OK</v>
      </c>
    </row>
    <row r="2897" spans="1:4" x14ac:dyDescent="0.2">
      <c r="A2897" s="83">
        <v>2836</v>
      </c>
      <c r="D2897" s="14" t="str">
        <f t="shared" si="44"/>
        <v>OK</v>
      </c>
    </row>
    <row r="2898" spans="1:4" x14ac:dyDescent="0.2">
      <c r="A2898" s="83">
        <v>2837</v>
      </c>
      <c r="D2898" s="14" t="str">
        <f t="shared" si="44"/>
        <v>OK</v>
      </c>
    </row>
    <row r="2899" spans="1:4" x14ac:dyDescent="0.2">
      <c r="A2899" s="83">
        <v>2838</v>
      </c>
      <c r="D2899" s="14" t="str">
        <f t="shared" si="44"/>
        <v>OK</v>
      </c>
    </row>
    <row r="2900" spans="1:4" x14ac:dyDescent="0.2">
      <c r="A2900" s="83">
        <v>2839</v>
      </c>
      <c r="D2900" s="14" t="str">
        <f t="shared" si="44"/>
        <v>OK</v>
      </c>
    </row>
    <row r="2901" spans="1:4" x14ac:dyDescent="0.2">
      <c r="A2901" s="83">
        <v>2840</v>
      </c>
      <c r="D2901" s="14" t="str">
        <f t="shared" si="44"/>
        <v>OK</v>
      </c>
    </row>
    <row r="2902" spans="1:4" x14ac:dyDescent="0.2">
      <c r="A2902" s="83">
        <v>2841</v>
      </c>
      <c r="D2902" s="14" t="str">
        <f t="shared" si="44"/>
        <v>OK</v>
      </c>
    </row>
    <row r="2903" spans="1:4" x14ac:dyDescent="0.2">
      <c r="A2903" s="83">
        <v>2842</v>
      </c>
      <c r="D2903" s="14" t="str">
        <f t="shared" si="44"/>
        <v>OK</v>
      </c>
    </row>
    <row r="2904" spans="1:4" x14ac:dyDescent="0.2">
      <c r="A2904" s="83">
        <v>2843</v>
      </c>
      <c r="D2904" s="14" t="str">
        <f t="shared" si="44"/>
        <v>OK</v>
      </c>
    </row>
    <row r="2905" spans="1:4" x14ac:dyDescent="0.2">
      <c r="A2905" s="83">
        <v>2844</v>
      </c>
      <c r="D2905" s="14" t="str">
        <f t="shared" si="44"/>
        <v>OK</v>
      </c>
    </row>
    <row r="2906" spans="1:4" x14ac:dyDescent="0.2">
      <c r="A2906" s="83">
        <v>2845</v>
      </c>
      <c r="D2906" s="14" t="str">
        <f t="shared" si="44"/>
        <v>OK</v>
      </c>
    </row>
    <row r="2907" spans="1:4" x14ac:dyDescent="0.2">
      <c r="A2907" s="83">
        <v>2846</v>
      </c>
      <c r="D2907" s="14" t="str">
        <f t="shared" si="44"/>
        <v>OK</v>
      </c>
    </row>
    <row r="2908" spans="1:4" x14ac:dyDescent="0.2">
      <c r="A2908" s="55">
        <v>2847</v>
      </c>
      <c r="B2908" s="1233">
        <f>'Assets-Liab 5-6'!I32</f>
        <v>0</v>
      </c>
      <c r="D2908" s="14" t="str">
        <f t="shared" si="44"/>
        <v>Error?</v>
      </c>
    </row>
    <row r="2909" spans="1:4" x14ac:dyDescent="0.2">
      <c r="A2909" s="83">
        <v>2848</v>
      </c>
      <c r="D2909" s="14" t="str">
        <f t="shared" si="44"/>
        <v>OK</v>
      </c>
    </row>
    <row r="2910" spans="1:4" x14ac:dyDescent="0.2">
      <c r="A2910" s="55">
        <v>2849</v>
      </c>
      <c r="B2910" s="1233">
        <f>'Assets-Liab 5-6'!I34</f>
        <v>0</v>
      </c>
      <c r="C2910" s="14" t="s">
        <v>672</v>
      </c>
      <c r="D2910" s="14" t="str">
        <f t="shared" si="44"/>
        <v>Error?</v>
      </c>
    </row>
    <row r="2911" spans="1:4" x14ac:dyDescent="0.2">
      <c r="A2911" s="55">
        <v>2850</v>
      </c>
      <c r="B2911" s="1233">
        <f>'Assets-Liab 5-6'!I38</f>
        <v>0</v>
      </c>
      <c r="D2911" s="14" t="str">
        <f t="shared" si="44"/>
        <v>Error?</v>
      </c>
    </row>
    <row r="2912" spans="1:4" x14ac:dyDescent="0.2">
      <c r="A2912" s="55">
        <v>2851</v>
      </c>
      <c r="B2912" s="1233">
        <f>'Assets-Liab 5-6'!I39</f>
        <v>1661707</v>
      </c>
      <c r="D2912" s="14" t="str">
        <f t="shared" si="44"/>
        <v>Error?</v>
      </c>
    </row>
    <row r="2913" spans="1:4" x14ac:dyDescent="0.2">
      <c r="A2913" s="55">
        <v>2852</v>
      </c>
      <c r="B2913" s="1233">
        <f>'Assets-Liab 5-6'!I41</f>
        <v>1661707</v>
      </c>
      <c r="C2913" s="14" t="s">
        <v>672</v>
      </c>
      <c r="D2913" s="14" t="str">
        <f t="shared" si="44"/>
        <v>Error?</v>
      </c>
    </row>
    <row r="2914" spans="1:4" x14ac:dyDescent="0.2">
      <c r="A2914" s="55">
        <v>2853</v>
      </c>
      <c r="B2914" s="1233">
        <f>'Assets-Liab 5-6'!L33</f>
        <v>29599</v>
      </c>
      <c r="D2914" s="14" t="str">
        <f t="shared" si="44"/>
        <v>Error?</v>
      </c>
    </row>
    <row r="2915" spans="1:4" x14ac:dyDescent="0.2">
      <c r="A2915" s="83">
        <v>2854</v>
      </c>
      <c r="D2915" s="14" t="str">
        <f t="shared" si="44"/>
        <v>OK</v>
      </c>
    </row>
    <row r="2916" spans="1:4" x14ac:dyDescent="0.2">
      <c r="A2916" s="55">
        <v>2855</v>
      </c>
      <c r="B2916" s="1233">
        <f>'Assets-Liab 5-6'!L34</f>
        <v>29599</v>
      </c>
      <c r="C2916" s="14" t="s">
        <v>672</v>
      </c>
      <c r="D2916" s="14" t="str">
        <f t="shared" si="44"/>
        <v>Error?</v>
      </c>
    </row>
    <row r="2917" spans="1:4" x14ac:dyDescent="0.2">
      <c r="A2917" s="55">
        <v>2856</v>
      </c>
      <c r="B2917" s="1233">
        <f>'Assets-Liab 5-6'!L41</f>
        <v>29599</v>
      </c>
      <c r="C2917" s="14" t="s">
        <v>672</v>
      </c>
      <c r="D2917" s="14" t="str">
        <f t="shared" si="44"/>
        <v>Error?</v>
      </c>
    </row>
    <row r="2918" spans="1:4" x14ac:dyDescent="0.2">
      <c r="A2918" s="83">
        <v>2857</v>
      </c>
      <c r="D2918" s="14" t="str">
        <f t="shared" si="44"/>
        <v>OK</v>
      </c>
    </row>
    <row r="2919" spans="1:4" x14ac:dyDescent="0.2">
      <c r="A2919" s="83">
        <v>2858</v>
      </c>
      <c r="D2919" s="14" t="str">
        <f t="shared" si="44"/>
        <v>OK</v>
      </c>
    </row>
    <row r="2920" spans="1:4" x14ac:dyDescent="0.2">
      <c r="A2920" s="83">
        <v>2859</v>
      </c>
      <c r="D2920" s="14" t="str">
        <f t="shared" si="44"/>
        <v>OK</v>
      </c>
    </row>
    <row r="2921" spans="1:4" x14ac:dyDescent="0.2">
      <c r="A2921" s="83">
        <v>2860</v>
      </c>
      <c r="D2921" s="14" t="str">
        <f t="shared" si="44"/>
        <v>OK</v>
      </c>
    </row>
    <row r="2922" spans="1:4" x14ac:dyDescent="0.2">
      <c r="A2922" s="83">
        <v>2861</v>
      </c>
      <c r="D2922" s="14" t="str">
        <f t="shared" si="44"/>
        <v>OK</v>
      </c>
    </row>
    <row r="2923" spans="1:4" x14ac:dyDescent="0.2">
      <c r="A2923" s="83">
        <v>2862</v>
      </c>
      <c r="D2923" s="14" t="str">
        <f t="shared" si="44"/>
        <v>OK</v>
      </c>
    </row>
    <row r="2924" spans="1:4" x14ac:dyDescent="0.2">
      <c r="A2924" s="83">
        <v>2863</v>
      </c>
      <c r="D2924" s="14" t="str">
        <f t="shared" si="44"/>
        <v>OK</v>
      </c>
    </row>
    <row r="2925" spans="1:4" x14ac:dyDescent="0.2">
      <c r="A2925" s="83">
        <v>2864</v>
      </c>
      <c r="D2925" s="14" t="str">
        <f t="shared" si="44"/>
        <v>OK</v>
      </c>
    </row>
    <row r="2926" spans="1:4" x14ac:dyDescent="0.2">
      <c r="A2926" s="83">
        <v>2865</v>
      </c>
      <c r="D2926" s="14" t="str">
        <f t="shared" si="44"/>
        <v>OK</v>
      </c>
    </row>
    <row r="2927" spans="1:4" x14ac:dyDescent="0.2">
      <c r="A2927" s="83">
        <v>2866</v>
      </c>
      <c r="D2927" s="14" t="str">
        <f t="shared" si="44"/>
        <v>OK</v>
      </c>
    </row>
    <row r="2928" spans="1:4" x14ac:dyDescent="0.2">
      <c r="A2928" s="83">
        <v>2867</v>
      </c>
      <c r="D2928" s="14" t="str">
        <f t="shared" si="44"/>
        <v>OK</v>
      </c>
    </row>
    <row r="2929" spans="1:4" x14ac:dyDescent="0.2">
      <c r="A2929" s="83">
        <v>2868</v>
      </c>
      <c r="D2929" s="14" t="str">
        <f t="shared" si="44"/>
        <v>OK</v>
      </c>
    </row>
    <row r="2930" spans="1:4" x14ac:dyDescent="0.2">
      <c r="A2930" s="83">
        <v>2869</v>
      </c>
      <c r="D2930" s="14" t="str">
        <f t="shared" si="44"/>
        <v>OK</v>
      </c>
    </row>
    <row r="2931" spans="1:4" x14ac:dyDescent="0.2">
      <c r="A2931" s="83">
        <v>2870</v>
      </c>
      <c r="D2931" s="14" t="str">
        <f t="shared" si="44"/>
        <v>OK</v>
      </c>
    </row>
    <row r="2932" spans="1:4" x14ac:dyDescent="0.2">
      <c r="A2932" s="83">
        <v>2871</v>
      </c>
      <c r="D2932" s="14" t="str">
        <f t="shared" si="44"/>
        <v>OK</v>
      </c>
    </row>
    <row r="2933" spans="1:4" x14ac:dyDescent="0.2">
      <c r="A2933" s="83">
        <v>2872</v>
      </c>
      <c r="D2933" s="14" t="str">
        <f t="shared" si="44"/>
        <v>OK</v>
      </c>
    </row>
    <row r="2934" spans="1:4" x14ac:dyDescent="0.2">
      <c r="A2934" s="83">
        <v>2873</v>
      </c>
      <c r="D2934" s="14" t="str">
        <f t="shared" si="44"/>
        <v>OK</v>
      </c>
    </row>
    <row r="2935" spans="1:4" x14ac:dyDescent="0.2">
      <c r="A2935" s="83">
        <v>2874</v>
      </c>
      <c r="D2935" s="14" t="str">
        <f t="shared" si="44"/>
        <v>OK</v>
      </c>
    </row>
    <row r="2936" spans="1:4" x14ac:dyDescent="0.2">
      <c r="A2936" s="83">
        <v>2875</v>
      </c>
      <c r="D2936" s="14" t="str">
        <f t="shared" si="44"/>
        <v>OK</v>
      </c>
    </row>
    <row r="2937" spans="1:4" x14ac:dyDescent="0.2">
      <c r="A2937" s="83">
        <v>2876</v>
      </c>
      <c r="D2937" s="14" t="str">
        <f t="shared" si="44"/>
        <v>OK</v>
      </c>
    </row>
    <row r="2938" spans="1:4" x14ac:dyDescent="0.2">
      <c r="A2938" s="83">
        <v>2877</v>
      </c>
      <c r="D2938" s="14" t="str">
        <f t="shared" si="44"/>
        <v>OK</v>
      </c>
    </row>
    <row r="2939" spans="1:4" x14ac:dyDescent="0.2">
      <c r="A2939" s="83">
        <v>2878</v>
      </c>
      <c r="D2939" s="14" t="str">
        <f t="shared" si="44"/>
        <v>OK</v>
      </c>
    </row>
    <row r="2940" spans="1:4" x14ac:dyDescent="0.2">
      <c r="A2940" s="83">
        <v>2879</v>
      </c>
      <c r="D2940" s="14" t="str">
        <f t="shared" si="44"/>
        <v>OK</v>
      </c>
    </row>
    <row r="2941" spans="1:4" x14ac:dyDescent="0.2">
      <c r="A2941" s="83">
        <v>2880</v>
      </c>
      <c r="D2941" s="14" t="str">
        <f t="shared" si="44"/>
        <v>OK</v>
      </c>
    </row>
    <row r="2942" spans="1:4" x14ac:dyDescent="0.2">
      <c r="A2942" s="83">
        <v>2881</v>
      </c>
      <c r="D2942" s="14" t="str">
        <f t="shared" si="44"/>
        <v>OK</v>
      </c>
    </row>
    <row r="2943" spans="1:4" x14ac:dyDescent="0.2">
      <c r="A2943" s="83">
        <v>2882</v>
      </c>
      <c r="D2943" s="14" t="str">
        <f t="shared" ref="D2943:D3006" si="45">IF(ISBLANK(B2943),"OK",IF(A2943-B2943=0,"OK","Error?"))</f>
        <v>OK</v>
      </c>
    </row>
    <row r="2944" spans="1:4" x14ac:dyDescent="0.2">
      <c r="A2944" s="83">
        <v>2883</v>
      </c>
      <c r="D2944" s="14" t="str">
        <f t="shared" si="45"/>
        <v>OK</v>
      </c>
    </row>
    <row r="2945" spans="1:4" x14ac:dyDescent="0.2">
      <c r="A2945" s="83">
        <v>2884</v>
      </c>
      <c r="D2945" s="14" t="str">
        <f t="shared" si="45"/>
        <v>OK</v>
      </c>
    </row>
    <row r="2946" spans="1:4" x14ac:dyDescent="0.2">
      <c r="A2946" s="83">
        <v>2885</v>
      </c>
      <c r="D2946" s="14" t="str">
        <f t="shared" si="45"/>
        <v>OK</v>
      </c>
    </row>
    <row r="2947" spans="1:4" x14ac:dyDescent="0.2">
      <c r="A2947" s="55">
        <v>2886</v>
      </c>
      <c r="B2947" s="1233">
        <f>'Expenditures 15-22'!E101</f>
        <v>0</v>
      </c>
      <c r="D2947" s="14" t="str">
        <f t="shared" si="45"/>
        <v>Error?</v>
      </c>
    </row>
    <row r="2948" spans="1:4" x14ac:dyDescent="0.2">
      <c r="A2948" s="83">
        <v>2887</v>
      </c>
      <c r="D2948" s="14" t="str">
        <f t="shared" si="45"/>
        <v>OK</v>
      </c>
    </row>
    <row r="2949" spans="1:4" x14ac:dyDescent="0.2">
      <c r="A2949" s="55">
        <v>2888</v>
      </c>
      <c r="B2949" s="1233">
        <f>'Expenditures 15-22'!E78</f>
        <v>0</v>
      </c>
      <c r="D2949" s="14" t="str">
        <f t="shared" si="45"/>
        <v>Error?</v>
      </c>
    </row>
    <row r="2950" spans="1:4" x14ac:dyDescent="0.2">
      <c r="A2950" s="55">
        <v>2889</v>
      </c>
      <c r="B2950" s="1233">
        <f>'Expenditures 15-22'!E79</f>
        <v>0</v>
      </c>
      <c r="D2950" s="14" t="str">
        <f t="shared" si="45"/>
        <v>Error?</v>
      </c>
    </row>
    <row r="2951" spans="1:4" x14ac:dyDescent="0.2">
      <c r="A2951" s="55">
        <v>2890</v>
      </c>
      <c r="B2951" s="1233">
        <f>'Expenditures 15-22'!E80</f>
        <v>0</v>
      </c>
      <c r="D2951" s="14" t="str">
        <f t="shared" si="45"/>
        <v>Error?</v>
      </c>
    </row>
    <row r="2952" spans="1:4" x14ac:dyDescent="0.2">
      <c r="A2952" s="55">
        <v>2891</v>
      </c>
      <c r="B2952" s="1233">
        <f>'Expenditures 15-22'!E81</f>
        <v>0</v>
      </c>
      <c r="D2952" s="14" t="str">
        <f t="shared" si="45"/>
        <v>Error?</v>
      </c>
    </row>
    <row r="2953" spans="1:4" x14ac:dyDescent="0.2">
      <c r="A2953" s="55">
        <v>2892</v>
      </c>
      <c r="B2953" s="1233">
        <f>'Expenditures 15-22'!E82</f>
        <v>0</v>
      </c>
      <c r="D2953" s="14" t="str">
        <f t="shared" si="45"/>
        <v>Error?</v>
      </c>
    </row>
    <row r="2954" spans="1:4" x14ac:dyDescent="0.2">
      <c r="A2954" s="55">
        <v>2893</v>
      </c>
      <c r="B2954" s="1233">
        <f>'Expenditures 15-22'!E83</f>
        <v>0</v>
      </c>
      <c r="D2954" s="14" t="str">
        <f t="shared" si="45"/>
        <v>Error?</v>
      </c>
    </row>
    <row r="2955" spans="1:4" x14ac:dyDescent="0.2">
      <c r="A2955" s="55">
        <v>2894</v>
      </c>
      <c r="B2955" s="1233">
        <f>'Expenditures 15-22'!H78</f>
        <v>0</v>
      </c>
      <c r="D2955" s="14" t="str">
        <f t="shared" si="45"/>
        <v>Error?</v>
      </c>
    </row>
    <row r="2956" spans="1:4" x14ac:dyDescent="0.2">
      <c r="A2956" s="55">
        <v>2895</v>
      </c>
      <c r="B2956" s="1233">
        <f>'Expenditures 15-22'!H79</f>
        <v>0</v>
      </c>
      <c r="D2956" s="14" t="str">
        <f t="shared" si="45"/>
        <v>Error?</v>
      </c>
    </row>
    <row r="2957" spans="1:4" x14ac:dyDescent="0.2">
      <c r="A2957" s="55">
        <v>2896</v>
      </c>
      <c r="B2957" s="1233">
        <f>'Expenditures 15-22'!H80</f>
        <v>0</v>
      </c>
      <c r="D2957" s="14" t="str">
        <f t="shared" si="45"/>
        <v>Error?</v>
      </c>
    </row>
    <row r="2958" spans="1:4" x14ac:dyDescent="0.2">
      <c r="A2958" s="55">
        <v>2897</v>
      </c>
      <c r="B2958" s="1233">
        <f>'Expenditures 15-22'!H81</f>
        <v>0</v>
      </c>
      <c r="D2958" s="14" t="str">
        <f t="shared" si="45"/>
        <v>Error?</v>
      </c>
    </row>
    <row r="2959" spans="1:4" x14ac:dyDescent="0.2">
      <c r="A2959" s="55">
        <v>2898</v>
      </c>
      <c r="B2959" s="1233">
        <f>'Expenditures 15-22'!H82</f>
        <v>0</v>
      </c>
      <c r="D2959" s="14" t="str">
        <f t="shared" si="45"/>
        <v>Error?</v>
      </c>
    </row>
    <row r="2960" spans="1:4" x14ac:dyDescent="0.2">
      <c r="A2960" s="55">
        <v>2899</v>
      </c>
      <c r="B2960" s="1233">
        <f>'Expenditures 15-22'!H83</f>
        <v>0</v>
      </c>
      <c r="D2960" s="14" t="str">
        <f t="shared" si="45"/>
        <v>Error?</v>
      </c>
    </row>
    <row r="2961" spans="1:4" x14ac:dyDescent="0.2">
      <c r="A2961" s="83">
        <v>2900</v>
      </c>
      <c r="B2961" s="1234"/>
      <c r="D2961" s="14" t="str">
        <f t="shared" si="45"/>
        <v>OK</v>
      </c>
    </row>
    <row r="2962" spans="1:4" x14ac:dyDescent="0.2">
      <c r="A2962" s="83">
        <v>2901</v>
      </c>
      <c r="D2962" s="14" t="str">
        <f t="shared" si="45"/>
        <v>OK</v>
      </c>
    </row>
    <row r="2963" spans="1:4" x14ac:dyDescent="0.2">
      <c r="A2963" s="83">
        <v>2902</v>
      </c>
      <c r="D2963" s="14" t="str">
        <f t="shared" si="45"/>
        <v>OK</v>
      </c>
    </row>
    <row r="2964" spans="1:4" x14ac:dyDescent="0.2">
      <c r="A2964" s="83">
        <v>2903</v>
      </c>
      <c r="D2964" s="14" t="str">
        <f t="shared" si="45"/>
        <v>OK</v>
      </c>
    </row>
    <row r="2965" spans="1:4" x14ac:dyDescent="0.2">
      <c r="A2965" s="83">
        <v>2904</v>
      </c>
      <c r="D2965" s="14" t="str">
        <f t="shared" si="45"/>
        <v>OK</v>
      </c>
    </row>
    <row r="2966" spans="1:4" x14ac:dyDescent="0.2">
      <c r="A2966" s="83">
        <v>2905</v>
      </c>
      <c r="D2966" s="14" t="str">
        <f t="shared" si="45"/>
        <v>OK</v>
      </c>
    </row>
    <row r="2967" spans="1:4" x14ac:dyDescent="0.2">
      <c r="A2967" s="83">
        <v>2906</v>
      </c>
      <c r="D2967" s="14" t="str">
        <f t="shared" si="45"/>
        <v>OK</v>
      </c>
    </row>
    <row r="2968" spans="1:4" x14ac:dyDescent="0.2">
      <c r="A2968" s="83">
        <v>2907</v>
      </c>
      <c r="D2968" s="14" t="str">
        <f t="shared" si="45"/>
        <v>OK</v>
      </c>
    </row>
    <row r="2969" spans="1:4" x14ac:dyDescent="0.2">
      <c r="A2969" s="83">
        <v>2908</v>
      </c>
      <c r="D2969" s="14" t="str">
        <f t="shared" si="45"/>
        <v>OK</v>
      </c>
    </row>
    <row r="2970" spans="1:4" x14ac:dyDescent="0.2">
      <c r="A2970" s="83">
        <v>2909</v>
      </c>
      <c r="D2970" s="14" t="str">
        <f t="shared" si="45"/>
        <v>OK</v>
      </c>
    </row>
    <row r="2971" spans="1:4" x14ac:dyDescent="0.2">
      <c r="A2971" s="83">
        <v>2910</v>
      </c>
      <c r="D2971" s="14" t="str">
        <f t="shared" si="45"/>
        <v>OK</v>
      </c>
    </row>
    <row r="2972" spans="1:4" x14ac:dyDescent="0.2">
      <c r="A2972" s="83">
        <v>2911</v>
      </c>
      <c r="D2972" s="14" t="str">
        <f t="shared" si="45"/>
        <v>OK</v>
      </c>
    </row>
    <row r="2973" spans="1:4" x14ac:dyDescent="0.2">
      <c r="A2973" s="55">
        <v>2912</v>
      </c>
      <c r="B2973" s="1233">
        <f>'Expenditures 15-22'!K78</f>
        <v>0</v>
      </c>
      <c r="C2973" s="14" t="s">
        <v>672</v>
      </c>
      <c r="D2973" s="14" t="str">
        <f t="shared" si="45"/>
        <v>Error?</v>
      </c>
    </row>
    <row r="2974" spans="1:4" x14ac:dyDescent="0.2">
      <c r="A2974" s="55">
        <v>2913</v>
      </c>
      <c r="B2974" s="1233">
        <f>'Expenditures 15-22'!K79</f>
        <v>0</v>
      </c>
      <c r="C2974" s="14" t="s">
        <v>672</v>
      </c>
      <c r="D2974" s="14" t="str">
        <f t="shared" si="45"/>
        <v>Error?</v>
      </c>
    </row>
    <row r="2975" spans="1:4" x14ac:dyDescent="0.2">
      <c r="A2975" s="55">
        <v>2914</v>
      </c>
      <c r="B2975" s="1233">
        <f>'Expenditures 15-22'!K80</f>
        <v>0</v>
      </c>
      <c r="C2975" s="14" t="s">
        <v>672</v>
      </c>
      <c r="D2975" s="14" t="str">
        <f t="shared" si="45"/>
        <v>Error?</v>
      </c>
    </row>
    <row r="2976" spans="1:4" x14ac:dyDescent="0.2">
      <c r="A2976" s="55">
        <v>2915</v>
      </c>
      <c r="B2976" s="1233">
        <f>'Expenditures 15-22'!K81</f>
        <v>0</v>
      </c>
      <c r="C2976" s="14" t="s">
        <v>672</v>
      </c>
      <c r="D2976" s="14" t="str">
        <f t="shared" si="45"/>
        <v>Error?</v>
      </c>
    </row>
    <row r="2977" spans="1:4" x14ac:dyDescent="0.2">
      <c r="A2977" s="55">
        <v>2916</v>
      </c>
      <c r="B2977" s="1233">
        <f>'Expenditures 15-22'!K82</f>
        <v>0</v>
      </c>
      <c r="C2977" s="14" t="s">
        <v>672</v>
      </c>
      <c r="D2977" s="14" t="str">
        <f t="shared" si="45"/>
        <v>Error?</v>
      </c>
    </row>
    <row r="2978" spans="1:4" x14ac:dyDescent="0.2">
      <c r="A2978" s="55">
        <v>2917</v>
      </c>
      <c r="B2978" s="1233">
        <f>'Expenditures 15-22'!K83</f>
        <v>0</v>
      </c>
      <c r="C2978" s="14" t="s">
        <v>672</v>
      </c>
      <c r="D2978" s="14" t="str">
        <f t="shared" si="45"/>
        <v>Error?</v>
      </c>
    </row>
    <row r="2979" spans="1:4" x14ac:dyDescent="0.2">
      <c r="A2979" s="55">
        <v>2918</v>
      </c>
      <c r="B2979" s="1233">
        <f>'Expenditures 15-22'!H133</f>
        <v>0</v>
      </c>
      <c r="D2979" s="14" t="str">
        <f t="shared" si="45"/>
        <v>Error?</v>
      </c>
    </row>
    <row r="2980" spans="1:4" x14ac:dyDescent="0.2">
      <c r="A2980" s="55">
        <v>2919</v>
      </c>
      <c r="B2980" s="1233">
        <f>'Expenditures 15-22'!H134</f>
        <v>0</v>
      </c>
      <c r="D2980" s="14" t="str">
        <f t="shared" si="45"/>
        <v>Error?</v>
      </c>
    </row>
    <row r="2981" spans="1:4" x14ac:dyDescent="0.2">
      <c r="A2981" s="55">
        <v>2920</v>
      </c>
      <c r="B2981" s="1233">
        <f>'Expenditures 15-22'!H135</f>
        <v>0</v>
      </c>
      <c r="D2981" s="14" t="str">
        <f t="shared" si="45"/>
        <v>Error?</v>
      </c>
    </row>
    <row r="2982" spans="1:4" x14ac:dyDescent="0.2">
      <c r="A2982" s="83">
        <v>2921</v>
      </c>
      <c r="D2982" s="14" t="str">
        <f t="shared" si="45"/>
        <v>OK</v>
      </c>
    </row>
    <row r="2983" spans="1:4" x14ac:dyDescent="0.2">
      <c r="A2983" s="83">
        <v>2922</v>
      </c>
      <c r="D2983" s="14" t="str">
        <f t="shared" si="45"/>
        <v>OK</v>
      </c>
    </row>
    <row r="2984" spans="1:4" x14ac:dyDescent="0.2">
      <c r="A2984" s="83">
        <v>2923</v>
      </c>
      <c r="D2984" s="14" t="str">
        <f t="shared" si="45"/>
        <v>OK</v>
      </c>
    </row>
    <row r="2985" spans="1:4" x14ac:dyDescent="0.2">
      <c r="A2985" s="83">
        <v>2924</v>
      </c>
      <c r="C2985" s="14" t="s">
        <v>672</v>
      </c>
      <c r="D2985" s="14" t="str">
        <f t="shared" si="45"/>
        <v>OK</v>
      </c>
    </row>
    <row r="2986" spans="1:4" x14ac:dyDescent="0.2">
      <c r="A2986" s="55">
        <v>2925</v>
      </c>
      <c r="B2986" s="1233">
        <f>'Expenditures 15-22'!K133</f>
        <v>0</v>
      </c>
      <c r="C2986" s="14" t="s">
        <v>672</v>
      </c>
      <c r="D2986" s="14" t="str">
        <f t="shared" si="45"/>
        <v>Error?</v>
      </c>
    </row>
    <row r="2987" spans="1:4" x14ac:dyDescent="0.2">
      <c r="A2987" s="55">
        <v>2926</v>
      </c>
      <c r="B2987" s="1233">
        <f>'Expenditures 15-22'!K134</f>
        <v>0</v>
      </c>
      <c r="C2987" s="14" t="s">
        <v>672</v>
      </c>
      <c r="D2987" s="14" t="str">
        <f t="shared" si="45"/>
        <v>Error?</v>
      </c>
    </row>
    <row r="2988" spans="1:4" x14ac:dyDescent="0.2">
      <c r="A2988" s="55">
        <v>2927</v>
      </c>
      <c r="B2988" s="1233">
        <f>'Expenditures 15-22'!K135</f>
        <v>0</v>
      </c>
      <c r="C2988" s="14" t="s">
        <v>672</v>
      </c>
      <c r="D2988" s="14" t="str">
        <f t="shared" si="45"/>
        <v>Error?</v>
      </c>
    </row>
    <row r="2989" spans="1:4" x14ac:dyDescent="0.2">
      <c r="A2989" s="55">
        <v>2928</v>
      </c>
      <c r="B2989" s="1233">
        <f>'Expenditures 15-22'!E182</f>
        <v>0</v>
      </c>
      <c r="D2989" s="14" t="str">
        <f t="shared" si="45"/>
        <v>Error?</v>
      </c>
    </row>
    <row r="2990" spans="1:4" x14ac:dyDescent="0.2">
      <c r="A2990" s="55">
        <v>2929</v>
      </c>
      <c r="B2990" s="1233">
        <f>'Expenditures 15-22'!E183</f>
        <v>114171</v>
      </c>
      <c r="D2990" s="14" t="str">
        <f t="shared" si="45"/>
        <v>Error?</v>
      </c>
    </row>
    <row r="2991" spans="1:4" x14ac:dyDescent="0.2">
      <c r="A2991" s="55">
        <v>2930</v>
      </c>
      <c r="B2991" s="1233">
        <f>'Expenditures 15-22'!E184</f>
        <v>0</v>
      </c>
      <c r="D2991" s="14" t="str">
        <f t="shared" si="45"/>
        <v>Error?</v>
      </c>
    </row>
    <row r="2992" spans="1:4" x14ac:dyDescent="0.2">
      <c r="A2992" s="55">
        <v>2931</v>
      </c>
      <c r="B2992" s="1233">
        <f>'Expenditures 15-22'!E185</f>
        <v>0</v>
      </c>
      <c r="D2992" s="14" t="str">
        <f t="shared" si="45"/>
        <v>Error?</v>
      </c>
    </row>
    <row r="2993" spans="1:4" x14ac:dyDescent="0.2">
      <c r="A2993" s="55">
        <v>2932</v>
      </c>
      <c r="B2993" s="1233">
        <f>'Expenditures 15-22'!E186</f>
        <v>0</v>
      </c>
      <c r="D2993" s="14" t="str">
        <f t="shared" si="45"/>
        <v>Error?</v>
      </c>
    </row>
    <row r="2994" spans="1:4" x14ac:dyDescent="0.2">
      <c r="A2994" s="55">
        <v>2933</v>
      </c>
      <c r="B2994" s="1233">
        <f>'Expenditures 15-22'!E187</f>
        <v>0</v>
      </c>
      <c r="D2994" s="14" t="str">
        <f t="shared" si="45"/>
        <v>Error?</v>
      </c>
    </row>
    <row r="2995" spans="1:4" x14ac:dyDescent="0.2">
      <c r="A2995" s="55">
        <v>2934</v>
      </c>
      <c r="B2995" s="1233">
        <f>'Expenditures 15-22'!H182</f>
        <v>0</v>
      </c>
      <c r="D2995" s="14" t="str">
        <f t="shared" si="45"/>
        <v>Error?</v>
      </c>
    </row>
    <row r="2996" spans="1:4" x14ac:dyDescent="0.2">
      <c r="A2996" s="55">
        <v>2935</v>
      </c>
      <c r="B2996" s="1233">
        <f>'Expenditures 15-22'!H183</f>
        <v>0</v>
      </c>
      <c r="D2996" s="14" t="str">
        <f t="shared" si="45"/>
        <v>Error?</v>
      </c>
    </row>
    <row r="2997" spans="1:4" x14ac:dyDescent="0.2">
      <c r="A2997" s="55">
        <v>2936</v>
      </c>
      <c r="B2997" s="1233">
        <f>'Expenditures 15-22'!H184</f>
        <v>0</v>
      </c>
      <c r="D2997" s="14" t="str">
        <f t="shared" si="45"/>
        <v>Error?</v>
      </c>
    </row>
    <row r="2998" spans="1:4" x14ac:dyDescent="0.2">
      <c r="A2998" s="55">
        <v>2937</v>
      </c>
      <c r="B2998" s="1233">
        <f>'Expenditures 15-22'!H185</f>
        <v>0</v>
      </c>
      <c r="D2998" s="14" t="str">
        <f t="shared" si="45"/>
        <v>Error?</v>
      </c>
    </row>
    <row r="2999" spans="1:4" x14ac:dyDescent="0.2">
      <c r="A2999" s="55">
        <v>2938</v>
      </c>
      <c r="B2999" s="1233">
        <f>'Expenditures 15-22'!H186</f>
        <v>0</v>
      </c>
      <c r="D2999" s="14" t="str">
        <f t="shared" si="45"/>
        <v>Error?</v>
      </c>
    </row>
    <row r="3000" spans="1:4" x14ac:dyDescent="0.2">
      <c r="A3000" s="55">
        <v>2939</v>
      </c>
      <c r="B3000" s="1233">
        <f>'Expenditures 15-22'!H187</f>
        <v>0</v>
      </c>
      <c r="D3000" s="14" t="str">
        <f t="shared" si="45"/>
        <v>Error?</v>
      </c>
    </row>
    <row r="3001" spans="1:4" x14ac:dyDescent="0.2">
      <c r="A3001" s="83">
        <v>2940</v>
      </c>
      <c r="D3001" s="14" t="str">
        <f t="shared" si="45"/>
        <v>OK</v>
      </c>
    </row>
    <row r="3002" spans="1:4" x14ac:dyDescent="0.2">
      <c r="A3002" s="83">
        <v>2941</v>
      </c>
      <c r="D3002" s="14" t="str">
        <f t="shared" si="45"/>
        <v>OK</v>
      </c>
    </row>
    <row r="3003" spans="1:4" x14ac:dyDescent="0.2">
      <c r="A3003" s="83">
        <v>2942</v>
      </c>
      <c r="D3003" s="14" t="str">
        <f t="shared" si="45"/>
        <v>OK</v>
      </c>
    </row>
    <row r="3004" spans="1:4" x14ac:dyDescent="0.2">
      <c r="A3004" s="83">
        <v>2943</v>
      </c>
      <c r="D3004" s="14" t="str">
        <f t="shared" si="45"/>
        <v>OK</v>
      </c>
    </row>
    <row r="3005" spans="1:4" x14ac:dyDescent="0.2">
      <c r="A3005" s="83">
        <v>2944</v>
      </c>
      <c r="D3005" s="14" t="str">
        <f t="shared" si="45"/>
        <v>OK</v>
      </c>
    </row>
    <row r="3006" spans="1:4" x14ac:dyDescent="0.2">
      <c r="A3006" s="83">
        <v>2945</v>
      </c>
      <c r="D3006" s="14" t="str">
        <f t="shared" si="45"/>
        <v>OK</v>
      </c>
    </row>
    <row r="3007" spans="1:4" x14ac:dyDescent="0.2">
      <c r="A3007" s="55">
        <v>2946</v>
      </c>
      <c r="B3007" s="1233">
        <f>'Expenditures 15-22'!K182</f>
        <v>0</v>
      </c>
      <c r="C3007" s="14" t="s">
        <v>672</v>
      </c>
      <c r="D3007" s="14" t="str">
        <f t="shared" ref="D3007:D3070" si="46">IF(ISBLANK(B3007),"OK",IF(A3007-B3007=0,"OK","Error?"))</f>
        <v>Error?</v>
      </c>
    </row>
    <row r="3008" spans="1:4" x14ac:dyDescent="0.2">
      <c r="A3008" s="55">
        <v>2947</v>
      </c>
      <c r="B3008" s="1233">
        <f>'Expenditures 15-22'!K183</f>
        <v>114171</v>
      </c>
      <c r="C3008" s="14" t="s">
        <v>672</v>
      </c>
      <c r="D3008" s="14" t="str">
        <f t="shared" si="46"/>
        <v>Error?</v>
      </c>
    </row>
    <row r="3009" spans="1:4" x14ac:dyDescent="0.2">
      <c r="A3009" s="55">
        <v>2948</v>
      </c>
      <c r="B3009" s="1233">
        <f>'Expenditures 15-22'!K184</f>
        <v>0</v>
      </c>
      <c r="C3009" s="14" t="s">
        <v>672</v>
      </c>
      <c r="D3009" s="14" t="str">
        <f t="shared" si="46"/>
        <v>Error?</v>
      </c>
    </row>
    <row r="3010" spans="1:4" x14ac:dyDescent="0.2">
      <c r="A3010" s="55">
        <v>2949</v>
      </c>
      <c r="B3010" s="1233">
        <f>'Expenditures 15-22'!K185</f>
        <v>0</v>
      </c>
      <c r="C3010" s="14" t="s">
        <v>672</v>
      </c>
      <c r="D3010" s="14" t="str">
        <f t="shared" si="46"/>
        <v>Error?</v>
      </c>
    </row>
    <row r="3011" spans="1:4" x14ac:dyDescent="0.2">
      <c r="A3011" s="55">
        <v>2950</v>
      </c>
      <c r="B3011" s="1233">
        <f>'Expenditures 15-22'!K186</f>
        <v>0</v>
      </c>
      <c r="C3011" s="14" t="s">
        <v>672</v>
      </c>
      <c r="D3011" s="14" t="str">
        <f t="shared" si="46"/>
        <v>Error?</v>
      </c>
    </row>
    <row r="3012" spans="1:4" x14ac:dyDescent="0.2">
      <c r="A3012" s="55">
        <v>2951</v>
      </c>
      <c r="B3012" s="1233">
        <f>'Expenditures 15-22'!K187</f>
        <v>0</v>
      </c>
      <c r="C3012" s="14" t="s">
        <v>672</v>
      </c>
      <c r="D3012" s="14" t="str">
        <f t="shared" si="46"/>
        <v>Error?</v>
      </c>
    </row>
    <row r="3013" spans="1:4" x14ac:dyDescent="0.2">
      <c r="A3013" s="83">
        <v>2952</v>
      </c>
      <c r="D3013" s="14" t="s">
        <v>142</v>
      </c>
    </row>
    <row r="3014" spans="1:4" x14ac:dyDescent="0.2">
      <c r="A3014" s="83">
        <v>2953</v>
      </c>
      <c r="D3014" s="14" t="str">
        <f t="shared" si="46"/>
        <v>OK</v>
      </c>
    </row>
    <row r="3015" spans="1:4" x14ac:dyDescent="0.2">
      <c r="A3015" s="83">
        <v>2954</v>
      </c>
      <c r="D3015" s="14" t="str">
        <f t="shared" si="46"/>
        <v>OK</v>
      </c>
    </row>
    <row r="3016" spans="1:4" x14ac:dyDescent="0.2">
      <c r="A3016" s="83">
        <v>2955</v>
      </c>
      <c r="D3016" s="14" t="str">
        <f t="shared" si="46"/>
        <v>OK</v>
      </c>
    </row>
    <row r="3017" spans="1:4" x14ac:dyDescent="0.2">
      <c r="A3017" s="83">
        <v>2956</v>
      </c>
      <c r="D3017" s="14" t="str">
        <f t="shared" si="46"/>
        <v>OK</v>
      </c>
    </row>
    <row r="3018" spans="1:4" x14ac:dyDescent="0.2">
      <c r="A3018" s="83">
        <v>2957</v>
      </c>
      <c r="D3018" s="14" t="str">
        <f t="shared" si="46"/>
        <v>OK</v>
      </c>
    </row>
    <row r="3019" spans="1:4" x14ac:dyDescent="0.2">
      <c r="A3019" s="83">
        <v>2958</v>
      </c>
      <c r="D3019" s="14" t="str">
        <f t="shared" si="46"/>
        <v>OK</v>
      </c>
    </row>
    <row r="3020" spans="1:4" x14ac:dyDescent="0.2">
      <c r="A3020" s="83">
        <v>2959</v>
      </c>
      <c r="D3020" s="14" t="str">
        <f t="shared" si="46"/>
        <v>OK</v>
      </c>
    </row>
    <row r="3021" spans="1:4" x14ac:dyDescent="0.2">
      <c r="A3021" s="83">
        <v>2960</v>
      </c>
      <c r="D3021" s="14" t="str">
        <f t="shared" si="46"/>
        <v>OK</v>
      </c>
    </row>
    <row r="3022" spans="1:4" x14ac:dyDescent="0.2">
      <c r="A3022" s="83">
        <v>2961</v>
      </c>
      <c r="D3022" s="14" t="str">
        <f t="shared" si="46"/>
        <v>OK</v>
      </c>
    </row>
    <row r="3023" spans="1:4" x14ac:dyDescent="0.2">
      <c r="A3023" s="83">
        <v>2962</v>
      </c>
      <c r="D3023" s="14" t="str">
        <f t="shared" si="46"/>
        <v>OK</v>
      </c>
    </row>
    <row r="3024" spans="1:4" x14ac:dyDescent="0.2">
      <c r="A3024" s="83">
        <v>2963</v>
      </c>
      <c r="D3024" s="14" t="str">
        <f t="shared" si="46"/>
        <v>OK</v>
      </c>
    </row>
    <row r="3025" spans="1:4" x14ac:dyDescent="0.2">
      <c r="A3025" s="83">
        <v>2964</v>
      </c>
      <c r="D3025" s="14" t="str">
        <f t="shared" si="46"/>
        <v>OK</v>
      </c>
    </row>
    <row r="3026" spans="1:4" x14ac:dyDescent="0.2">
      <c r="A3026" s="83">
        <v>2965</v>
      </c>
      <c r="D3026" s="14" t="str">
        <f t="shared" si="46"/>
        <v>OK</v>
      </c>
    </row>
    <row r="3027" spans="1:4" x14ac:dyDescent="0.2">
      <c r="A3027" s="83">
        <v>2966</v>
      </c>
      <c r="D3027" s="14" t="str">
        <f t="shared" si="46"/>
        <v>OK</v>
      </c>
    </row>
    <row r="3028" spans="1:4" x14ac:dyDescent="0.2">
      <c r="A3028" s="83">
        <v>2967</v>
      </c>
      <c r="D3028" s="14" t="str">
        <f t="shared" si="46"/>
        <v>OK</v>
      </c>
    </row>
    <row r="3029" spans="1:4" x14ac:dyDescent="0.2">
      <c r="A3029" s="83">
        <v>2968</v>
      </c>
      <c r="D3029" s="14" t="str">
        <f t="shared" si="46"/>
        <v>OK</v>
      </c>
    </row>
    <row r="3030" spans="1:4" x14ac:dyDescent="0.2">
      <c r="A3030" s="83">
        <v>2969</v>
      </c>
      <c r="D3030" s="14" t="str">
        <f t="shared" si="46"/>
        <v>OK</v>
      </c>
    </row>
    <row r="3031" spans="1:4" x14ac:dyDescent="0.2">
      <c r="A3031" s="83">
        <v>2970</v>
      </c>
      <c r="D3031" s="14" t="str">
        <f t="shared" si="46"/>
        <v>OK</v>
      </c>
    </row>
    <row r="3032" spans="1:4" x14ac:dyDescent="0.2">
      <c r="A3032" s="83">
        <v>2971</v>
      </c>
      <c r="D3032" s="14" t="str">
        <f t="shared" si="46"/>
        <v>OK</v>
      </c>
    </row>
    <row r="3033" spans="1:4" x14ac:dyDescent="0.2">
      <c r="A3033" s="83">
        <v>2972</v>
      </c>
      <c r="D3033" s="14" t="str">
        <f t="shared" si="46"/>
        <v>OK</v>
      </c>
    </row>
    <row r="3034" spans="1:4" x14ac:dyDescent="0.2">
      <c r="A3034" s="83">
        <v>2973</v>
      </c>
      <c r="D3034" s="14" t="str">
        <f t="shared" si="46"/>
        <v>OK</v>
      </c>
    </row>
    <row r="3035" spans="1:4" x14ac:dyDescent="0.2">
      <c r="A3035" s="83">
        <v>2974</v>
      </c>
      <c r="D3035" s="14" t="str">
        <f t="shared" si="46"/>
        <v>OK</v>
      </c>
    </row>
    <row r="3036" spans="1:4" x14ac:dyDescent="0.2">
      <c r="A3036" s="83">
        <v>2975</v>
      </c>
      <c r="D3036" s="14" t="str">
        <f t="shared" si="46"/>
        <v>OK</v>
      </c>
    </row>
    <row r="3037" spans="1:4" x14ac:dyDescent="0.2">
      <c r="A3037" s="83">
        <v>2976</v>
      </c>
      <c r="D3037" s="14" t="str">
        <f t="shared" si="46"/>
        <v>OK</v>
      </c>
    </row>
    <row r="3038" spans="1:4" x14ac:dyDescent="0.2">
      <c r="A3038" s="83">
        <v>2977</v>
      </c>
      <c r="D3038" s="14" t="str">
        <f t="shared" si="46"/>
        <v>OK</v>
      </c>
    </row>
    <row r="3039" spans="1:4" x14ac:dyDescent="0.2">
      <c r="A3039" s="83">
        <v>2978</v>
      </c>
      <c r="D3039" s="14" t="str">
        <f t="shared" si="46"/>
        <v>OK</v>
      </c>
    </row>
    <row r="3040" spans="1:4" x14ac:dyDescent="0.2">
      <c r="A3040" s="83">
        <v>2979</v>
      </c>
      <c r="D3040" s="14" t="str">
        <f t="shared" si="46"/>
        <v>OK</v>
      </c>
    </row>
    <row r="3041" spans="1:4" x14ac:dyDescent="0.2">
      <c r="A3041" s="83">
        <v>2980</v>
      </c>
      <c r="D3041" s="14" t="str">
        <f t="shared" si="46"/>
        <v>OK</v>
      </c>
    </row>
    <row r="3042" spans="1:4" x14ac:dyDescent="0.2">
      <c r="A3042" s="83">
        <v>2981</v>
      </c>
      <c r="D3042" s="14" t="str">
        <f t="shared" si="46"/>
        <v>OK</v>
      </c>
    </row>
    <row r="3043" spans="1:4" x14ac:dyDescent="0.2">
      <c r="A3043" s="83">
        <v>2982</v>
      </c>
      <c r="D3043" s="14" t="str">
        <f t="shared" si="46"/>
        <v>OK</v>
      </c>
    </row>
    <row r="3044" spans="1:4" x14ac:dyDescent="0.2">
      <c r="A3044" s="83">
        <v>2983</v>
      </c>
      <c r="D3044" s="14" t="str">
        <f t="shared" si="46"/>
        <v>OK</v>
      </c>
    </row>
    <row r="3045" spans="1:4" x14ac:dyDescent="0.2">
      <c r="A3045" s="83">
        <v>2984</v>
      </c>
      <c r="D3045" s="14" t="str">
        <f t="shared" si="46"/>
        <v>OK</v>
      </c>
    </row>
    <row r="3046" spans="1:4" x14ac:dyDescent="0.2">
      <c r="A3046" s="83">
        <v>2985</v>
      </c>
      <c r="D3046" s="14" t="str">
        <f t="shared" si="46"/>
        <v>OK</v>
      </c>
    </row>
    <row r="3047" spans="1:4" x14ac:dyDescent="0.2">
      <c r="A3047" s="83">
        <v>2986</v>
      </c>
      <c r="D3047" s="14" t="str">
        <f t="shared" si="46"/>
        <v>OK</v>
      </c>
    </row>
    <row r="3048" spans="1:4" x14ac:dyDescent="0.2">
      <c r="A3048" s="83">
        <v>2987</v>
      </c>
      <c r="D3048" s="14" t="str">
        <f t="shared" si="46"/>
        <v>OK</v>
      </c>
    </row>
    <row r="3049" spans="1:4" x14ac:dyDescent="0.2">
      <c r="A3049" s="83">
        <v>2988</v>
      </c>
      <c r="D3049" s="14" t="str">
        <f t="shared" si="46"/>
        <v>OK</v>
      </c>
    </row>
    <row r="3050" spans="1:4" x14ac:dyDescent="0.2">
      <c r="A3050" s="83">
        <v>2989</v>
      </c>
      <c r="D3050" s="14" t="str">
        <f t="shared" si="46"/>
        <v>OK</v>
      </c>
    </row>
    <row r="3051" spans="1:4" x14ac:dyDescent="0.2">
      <c r="A3051" s="83">
        <v>2990</v>
      </c>
      <c r="D3051" s="14" t="str">
        <f t="shared" si="46"/>
        <v>OK</v>
      </c>
    </row>
    <row r="3052" spans="1:4" x14ac:dyDescent="0.2">
      <c r="A3052" s="83">
        <v>2991</v>
      </c>
      <c r="D3052" s="14" t="str">
        <f t="shared" si="46"/>
        <v>OK</v>
      </c>
    </row>
    <row r="3053" spans="1:4" x14ac:dyDescent="0.2">
      <c r="A3053" s="83">
        <v>2992</v>
      </c>
      <c r="D3053" s="14" t="str">
        <f t="shared" si="46"/>
        <v>OK</v>
      </c>
    </row>
    <row r="3054" spans="1:4" x14ac:dyDescent="0.2">
      <c r="A3054" s="83">
        <v>2993</v>
      </c>
      <c r="D3054" s="14" t="str">
        <f t="shared" si="46"/>
        <v>OK</v>
      </c>
    </row>
    <row r="3055" spans="1:4" x14ac:dyDescent="0.2">
      <c r="A3055" s="55">
        <v>2994</v>
      </c>
      <c r="B3055" s="1233">
        <f>'Expenditures 15-22'!C10</f>
        <v>23268</v>
      </c>
      <c r="D3055" s="14" t="str">
        <f t="shared" si="46"/>
        <v>Error?</v>
      </c>
    </row>
    <row r="3056" spans="1:4" x14ac:dyDescent="0.2">
      <c r="A3056" s="55">
        <v>2995</v>
      </c>
      <c r="B3056" s="1233">
        <f>'Expenditures 15-22'!D10</f>
        <v>15435</v>
      </c>
      <c r="D3056" s="14" t="str">
        <f t="shared" si="46"/>
        <v>Error?</v>
      </c>
    </row>
    <row r="3057" spans="1:4" x14ac:dyDescent="0.2">
      <c r="A3057" s="55">
        <v>2996</v>
      </c>
      <c r="B3057" s="1233">
        <f>'Expenditures 15-22'!E10</f>
        <v>0</v>
      </c>
      <c r="D3057" s="14" t="str">
        <f t="shared" si="46"/>
        <v>Error?</v>
      </c>
    </row>
    <row r="3058" spans="1:4" x14ac:dyDescent="0.2">
      <c r="A3058" s="55">
        <v>2997</v>
      </c>
      <c r="B3058" s="1233">
        <f>'Expenditures 15-22'!F10</f>
        <v>0</v>
      </c>
      <c r="D3058" s="14" t="str">
        <f t="shared" si="46"/>
        <v>Error?</v>
      </c>
    </row>
    <row r="3059" spans="1:4" x14ac:dyDescent="0.2">
      <c r="A3059" s="55">
        <v>2998</v>
      </c>
      <c r="B3059" s="1233">
        <f>'Expenditures 15-22'!G10</f>
        <v>0</v>
      </c>
      <c r="D3059" s="14" t="str">
        <f t="shared" si="46"/>
        <v>Error?</v>
      </c>
    </row>
    <row r="3060" spans="1:4" x14ac:dyDescent="0.2">
      <c r="A3060" s="55">
        <v>2999</v>
      </c>
      <c r="B3060" s="1233">
        <f>'Expenditures 15-22'!H10</f>
        <v>0</v>
      </c>
      <c r="D3060" s="14" t="str">
        <f t="shared" si="46"/>
        <v>Error?</v>
      </c>
    </row>
    <row r="3061" spans="1:4" x14ac:dyDescent="0.2">
      <c r="A3061" s="83">
        <v>3000</v>
      </c>
      <c r="D3061" s="14" t="str">
        <f t="shared" si="46"/>
        <v>OK</v>
      </c>
    </row>
    <row r="3062" spans="1:4" x14ac:dyDescent="0.2">
      <c r="A3062" s="55">
        <v>3001</v>
      </c>
      <c r="B3062" s="1233">
        <f>'Expenditures 15-22'!K10</f>
        <v>38703</v>
      </c>
      <c r="C3062" s="14" t="s">
        <v>672</v>
      </c>
      <c r="D3062" s="14" t="str">
        <f t="shared" si="46"/>
        <v>Error?</v>
      </c>
    </row>
    <row r="3063" spans="1:4" x14ac:dyDescent="0.2">
      <c r="A3063" s="83">
        <v>3002</v>
      </c>
      <c r="D3063" s="14" t="str">
        <f t="shared" si="46"/>
        <v>OK</v>
      </c>
    </row>
    <row r="3064" spans="1:4" x14ac:dyDescent="0.2">
      <c r="A3064" s="55">
        <v>3003</v>
      </c>
      <c r="B3064" s="1233">
        <f>'Expenditures 15-22'!D213</f>
        <v>279</v>
      </c>
      <c r="D3064" s="14" t="str">
        <f t="shared" si="46"/>
        <v>Error?</v>
      </c>
    </row>
    <row r="3065" spans="1:4" x14ac:dyDescent="0.2">
      <c r="A3065" s="55">
        <v>3004</v>
      </c>
      <c r="B3065" s="1233">
        <f>'Expenditures 15-22'!K213</f>
        <v>279</v>
      </c>
      <c r="C3065" s="14" t="s">
        <v>672</v>
      </c>
      <c r="D3065" s="14" t="str">
        <f t="shared" si="46"/>
        <v>Error?</v>
      </c>
    </row>
    <row r="3066" spans="1:4" x14ac:dyDescent="0.2">
      <c r="A3066" s="83">
        <v>3005</v>
      </c>
      <c r="D3066" s="14" t="str">
        <f t="shared" si="46"/>
        <v>OK</v>
      </c>
    </row>
    <row r="3067" spans="1:4" x14ac:dyDescent="0.2">
      <c r="A3067" s="83">
        <v>3006</v>
      </c>
      <c r="D3067" s="14" t="str">
        <f t="shared" si="46"/>
        <v>OK</v>
      </c>
    </row>
    <row r="3068" spans="1:4" x14ac:dyDescent="0.2">
      <c r="A3068" s="83">
        <v>3007</v>
      </c>
      <c r="D3068" s="14" t="str">
        <f t="shared" si="46"/>
        <v>OK</v>
      </c>
    </row>
    <row r="3069" spans="1:4" x14ac:dyDescent="0.2">
      <c r="A3069" s="83">
        <v>3008</v>
      </c>
      <c r="D3069" s="14" t="str">
        <f t="shared" si="46"/>
        <v>OK</v>
      </c>
    </row>
    <row r="3070" spans="1:4" x14ac:dyDescent="0.2">
      <c r="A3070" s="83">
        <v>3009</v>
      </c>
      <c r="D3070" s="14" t="str">
        <f t="shared" si="46"/>
        <v>OK</v>
      </c>
    </row>
    <row r="3071" spans="1:4" x14ac:dyDescent="0.2">
      <c r="A3071" s="55">
        <v>3010</v>
      </c>
      <c r="B3071" s="1233">
        <f>'Assets-Liab 5-6'!L38</f>
        <v>0</v>
      </c>
      <c r="D3071" s="14" t="str">
        <f t="shared" ref="D3071:D3134" si="47">IF(ISBLANK(B3071),"OK",IF(A3071-B3071=0,"OK","Error?"))</f>
        <v>Error?</v>
      </c>
    </row>
    <row r="3072" spans="1:4" x14ac:dyDescent="0.2">
      <c r="A3072" s="55">
        <v>3011</v>
      </c>
      <c r="B3072" s="1233">
        <f>'Assets-Liab 5-6'!L39</f>
        <v>0</v>
      </c>
      <c r="D3072" s="14" t="str">
        <f t="shared" si="47"/>
        <v>Error?</v>
      </c>
    </row>
    <row r="3073" spans="1:4" x14ac:dyDescent="0.2">
      <c r="A3073" s="83">
        <v>3012</v>
      </c>
      <c r="D3073" s="14" t="str">
        <f t="shared" si="47"/>
        <v>OK</v>
      </c>
    </row>
    <row r="3074" spans="1:4" x14ac:dyDescent="0.2">
      <c r="A3074" s="83">
        <v>3013</v>
      </c>
      <c r="D3074" s="14" t="str">
        <f t="shared" si="47"/>
        <v>OK</v>
      </c>
    </row>
    <row r="3075" spans="1:4" x14ac:dyDescent="0.2">
      <c r="A3075" s="83">
        <v>3014</v>
      </c>
      <c r="D3075" s="14" t="str">
        <f t="shared" si="47"/>
        <v>OK</v>
      </c>
    </row>
    <row r="3076" spans="1:4" x14ac:dyDescent="0.2">
      <c r="A3076" s="83">
        <v>3015</v>
      </c>
      <c r="D3076" s="14" t="str">
        <f t="shared" si="47"/>
        <v>OK</v>
      </c>
    </row>
    <row r="3077" spans="1:4" x14ac:dyDescent="0.2">
      <c r="A3077" s="83">
        <v>3016</v>
      </c>
      <c r="D3077" s="14" t="str">
        <f t="shared" si="47"/>
        <v>OK</v>
      </c>
    </row>
    <row r="3078" spans="1:4" x14ac:dyDescent="0.2">
      <c r="A3078" s="55">
        <v>3017</v>
      </c>
      <c r="B3078" s="1233">
        <f>'Acct Summary 7-8'!D33</f>
        <v>0</v>
      </c>
      <c r="D3078" s="14" t="str">
        <f t="shared" si="47"/>
        <v>Error?</v>
      </c>
    </row>
    <row r="3079" spans="1:4" x14ac:dyDescent="0.2">
      <c r="A3079" s="55">
        <v>3018</v>
      </c>
      <c r="B3079" s="1233">
        <f>'Acct Summary 7-8'!D34</f>
        <v>0</v>
      </c>
      <c r="D3079" s="14" t="str">
        <f t="shared" si="47"/>
        <v>Error?</v>
      </c>
    </row>
    <row r="3080" spans="1:4" x14ac:dyDescent="0.2">
      <c r="A3080" s="55">
        <v>3019</v>
      </c>
      <c r="B3080" s="1233">
        <f>'Acct Summary 7-8'!D35</f>
        <v>0</v>
      </c>
      <c r="D3080" s="14" t="str">
        <f t="shared" si="47"/>
        <v>Error?</v>
      </c>
    </row>
    <row r="3081" spans="1:4" x14ac:dyDescent="0.2">
      <c r="A3081" s="83">
        <v>3020</v>
      </c>
      <c r="D3081" s="14" t="str">
        <f t="shared" si="47"/>
        <v>OK</v>
      </c>
    </row>
    <row r="3082" spans="1:4" x14ac:dyDescent="0.2">
      <c r="A3082" s="55">
        <v>3021</v>
      </c>
      <c r="B3082" s="1233">
        <f>'Acct Summary 7-8'!E33</f>
        <v>0</v>
      </c>
      <c r="D3082" s="14" t="str">
        <f t="shared" si="47"/>
        <v>Error?</v>
      </c>
    </row>
    <row r="3083" spans="1:4" x14ac:dyDescent="0.2">
      <c r="A3083" s="55">
        <v>3022</v>
      </c>
      <c r="B3083" s="1233">
        <f>'Acct Summary 7-8'!F33</f>
        <v>0</v>
      </c>
      <c r="D3083" s="14" t="str">
        <f t="shared" si="47"/>
        <v>Error?</v>
      </c>
    </row>
    <row r="3084" spans="1:4" x14ac:dyDescent="0.2">
      <c r="A3084" s="55">
        <v>3023</v>
      </c>
      <c r="B3084" s="1233">
        <f>'Acct Summary 7-8'!F34</f>
        <v>0</v>
      </c>
      <c r="D3084" s="14" t="str">
        <f t="shared" si="47"/>
        <v>Error?</v>
      </c>
    </row>
    <row r="3085" spans="1:4" x14ac:dyDescent="0.2">
      <c r="A3085" s="55">
        <v>3024</v>
      </c>
      <c r="B3085" s="1233">
        <f>'Acct Summary 7-8'!F35</f>
        <v>0</v>
      </c>
      <c r="D3085" s="14" t="str">
        <f t="shared" si="47"/>
        <v>Error?</v>
      </c>
    </row>
    <row r="3086" spans="1:4" x14ac:dyDescent="0.2">
      <c r="A3086" s="83">
        <v>3025</v>
      </c>
      <c r="D3086" s="14" t="str">
        <f t="shared" si="47"/>
        <v>OK</v>
      </c>
    </row>
    <row r="3087" spans="1:4" x14ac:dyDescent="0.2">
      <c r="A3087" s="83">
        <v>3026</v>
      </c>
      <c r="D3087" s="14" t="str">
        <f t="shared" si="47"/>
        <v>OK</v>
      </c>
    </row>
    <row r="3088" spans="1:4" x14ac:dyDescent="0.2">
      <c r="A3088" s="83">
        <v>3027</v>
      </c>
      <c r="D3088" s="14" t="str">
        <f t="shared" si="47"/>
        <v>OK</v>
      </c>
    </row>
    <row r="3089" spans="1:4" x14ac:dyDescent="0.2">
      <c r="A3089" s="83">
        <v>3028</v>
      </c>
      <c r="D3089" s="14" t="str">
        <f t="shared" si="47"/>
        <v>OK</v>
      </c>
    </row>
    <row r="3090" spans="1:4" x14ac:dyDescent="0.2">
      <c r="A3090" s="83">
        <v>3029</v>
      </c>
      <c r="D3090" s="14" t="str">
        <f t="shared" si="47"/>
        <v>OK</v>
      </c>
    </row>
    <row r="3091" spans="1:4" x14ac:dyDescent="0.2">
      <c r="A3091" s="83">
        <v>3030</v>
      </c>
      <c r="D3091" s="14" t="str">
        <f t="shared" si="47"/>
        <v>OK</v>
      </c>
    </row>
    <row r="3092" spans="1:4" x14ac:dyDescent="0.2">
      <c r="A3092" s="83">
        <v>3031</v>
      </c>
      <c r="D3092" s="14" t="str">
        <f t="shared" si="47"/>
        <v>OK</v>
      </c>
    </row>
    <row r="3093" spans="1:4" x14ac:dyDescent="0.2">
      <c r="A3093" s="83">
        <v>3032</v>
      </c>
      <c r="D3093" s="14" t="str">
        <f t="shared" si="47"/>
        <v>OK</v>
      </c>
    </row>
    <row r="3094" spans="1:4" x14ac:dyDescent="0.2">
      <c r="A3094" s="83">
        <v>3033</v>
      </c>
      <c r="D3094" s="14" t="str">
        <f t="shared" si="47"/>
        <v>OK</v>
      </c>
    </row>
    <row r="3095" spans="1:4" x14ac:dyDescent="0.2">
      <c r="A3095" s="83">
        <v>3034</v>
      </c>
      <c r="D3095" s="14" t="str">
        <f t="shared" si="47"/>
        <v>OK</v>
      </c>
    </row>
    <row r="3096" spans="1:4" x14ac:dyDescent="0.2">
      <c r="A3096" s="83">
        <v>3035</v>
      </c>
      <c r="D3096" s="14" t="str">
        <f t="shared" si="47"/>
        <v>OK</v>
      </c>
    </row>
    <row r="3097" spans="1:4" x14ac:dyDescent="0.2">
      <c r="A3097" s="83">
        <v>3036</v>
      </c>
      <c r="D3097" s="14" t="str">
        <f t="shared" si="47"/>
        <v>OK</v>
      </c>
    </row>
    <row r="3098" spans="1:4" x14ac:dyDescent="0.2">
      <c r="A3098" s="83">
        <v>3037</v>
      </c>
      <c r="D3098" s="14" t="str">
        <f t="shared" si="47"/>
        <v>OK</v>
      </c>
    </row>
    <row r="3099" spans="1:4" x14ac:dyDescent="0.2">
      <c r="A3099" s="83">
        <v>3038</v>
      </c>
      <c r="D3099" s="14" t="str">
        <f t="shared" si="47"/>
        <v>OK</v>
      </c>
    </row>
    <row r="3100" spans="1:4" x14ac:dyDescent="0.2">
      <c r="A3100" s="83">
        <v>3039</v>
      </c>
      <c r="D3100" s="14" t="str">
        <f t="shared" si="47"/>
        <v>OK</v>
      </c>
    </row>
    <row r="3101" spans="1:4" x14ac:dyDescent="0.2">
      <c r="A3101" s="83">
        <v>3040</v>
      </c>
      <c r="D3101" s="14" t="str">
        <f t="shared" si="47"/>
        <v>OK</v>
      </c>
    </row>
    <row r="3102" spans="1:4" x14ac:dyDescent="0.2">
      <c r="A3102" s="83">
        <v>3041</v>
      </c>
      <c r="D3102" s="14" t="str">
        <f t="shared" si="47"/>
        <v>OK</v>
      </c>
    </row>
    <row r="3103" spans="1:4" x14ac:dyDescent="0.2">
      <c r="A3103" s="83">
        <v>3042</v>
      </c>
      <c r="D3103" s="14" t="str">
        <f t="shared" si="47"/>
        <v>OK</v>
      </c>
    </row>
    <row r="3104" spans="1:4" x14ac:dyDescent="0.2">
      <c r="A3104" s="83">
        <v>3043</v>
      </c>
      <c r="D3104" s="14" t="str">
        <f t="shared" si="47"/>
        <v>OK</v>
      </c>
    </row>
    <row r="3105" spans="1:4" x14ac:dyDescent="0.2">
      <c r="A3105" s="83">
        <v>3044</v>
      </c>
      <c r="D3105" s="14" t="str">
        <f t="shared" si="47"/>
        <v>OK</v>
      </c>
    </row>
    <row r="3106" spans="1:4" x14ac:dyDescent="0.2">
      <c r="A3106" s="83">
        <v>3045</v>
      </c>
      <c r="D3106" s="14" t="str">
        <f t="shared" si="47"/>
        <v>OK</v>
      </c>
    </row>
    <row r="3107" spans="1:4" x14ac:dyDescent="0.2">
      <c r="A3107" s="83">
        <v>3046</v>
      </c>
      <c r="D3107" s="14" t="str">
        <f t="shared" si="47"/>
        <v>OK</v>
      </c>
    </row>
    <row r="3108" spans="1:4" x14ac:dyDescent="0.2">
      <c r="A3108" s="83">
        <v>3047</v>
      </c>
      <c r="D3108" s="14" t="str">
        <f t="shared" si="47"/>
        <v>OK</v>
      </c>
    </row>
    <row r="3109" spans="1:4" x14ac:dyDescent="0.2">
      <c r="A3109" s="83">
        <v>3048</v>
      </c>
      <c r="D3109" s="14" t="str">
        <f t="shared" si="47"/>
        <v>OK</v>
      </c>
    </row>
    <row r="3110" spans="1:4" x14ac:dyDescent="0.2">
      <c r="A3110" s="83">
        <v>3049</v>
      </c>
      <c r="D3110" s="14" t="str">
        <f t="shared" si="47"/>
        <v>OK</v>
      </c>
    </row>
    <row r="3111" spans="1:4" x14ac:dyDescent="0.2">
      <c r="A3111" s="83">
        <v>3050</v>
      </c>
      <c r="D3111" s="14" t="str">
        <f t="shared" si="47"/>
        <v>OK</v>
      </c>
    </row>
    <row r="3112" spans="1:4" x14ac:dyDescent="0.2">
      <c r="A3112" s="83">
        <v>3051</v>
      </c>
      <c r="D3112" s="14" t="str">
        <f t="shared" si="47"/>
        <v>OK</v>
      </c>
    </row>
    <row r="3113" spans="1:4" x14ac:dyDescent="0.2">
      <c r="A3113" s="83">
        <v>3052</v>
      </c>
      <c r="D3113" s="14" t="str">
        <f t="shared" si="47"/>
        <v>OK</v>
      </c>
    </row>
    <row r="3114" spans="1:4" x14ac:dyDescent="0.2">
      <c r="A3114" s="83">
        <v>3053</v>
      </c>
      <c r="D3114" s="14" t="str">
        <f t="shared" si="47"/>
        <v>OK</v>
      </c>
    </row>
    <row r="3115" spans="1:4" x14ac:dyDescent="0.2">
      <c r="A3115" s="83">
        <v>3054</v>
      </c>
      <c r="D3115" s="14" t="str">
        <f t="shared" si="47"/>
        <v>OK</v>
      </c>
    </row>
    <row r="3116" spans="1:4" x14ac:dyDescent="0.2">
      <c r="A3116" s="83">
        <v>3055</v>
      </c>
      <c r="D3116" s="14" t="str">
        <f t="shared" si="47"/>
        <v>OK</v>
      </c>
    </row>
    <row r="3117" spans="1:4" x14ac:dyDescent="0.2">
      <c r="A3117" s="83">
        <v>3056</v>
      </c>
      <c r="D3117" s="14" t="str">
        <f t="shared" si="47"/>
        <v>OK</v>
      </c>
    </row>
    <row r="3118" spans="1:4" x14ac:dyDescent="0.2">
      <c r="A3118" s="83">
        <v>3057</v>
      </c>
      <c r="D3118" s="14" t="str">
        <f t="shared" si="47"/>
        <v>OK</v>
      </c>
    </row>
    <row r="3119" spans="1:4" x14ac:dyDescent="0.2">
      <c r="A3119" s="83">
        <v>3058</v>
      </c>
      <c r="D3119" s="14" t="str">
        <f t="shared" si="47"/>
        <v>OK</v>
      </c>
    </row>
    <row r="3120" spans="1:4" x14ac:dyDescent="0.2">
      <c r="A3120" s="83">
        <v>3059</v>
      </c>
      <c r="D3120" s="14" t="str">
        <f t="shared" si="47"/>
        <v>OK</v>
      </c>
    </row>
    <row r="3121" spans="1:4" x14ac:dyDescent="0.2">
      <c r="A3121" s="83">
        <v>3060</v>
      </c>
      <c r="D3121" s="14" t="str">
        <f t="shared" si="47"/>
        <v>OK</v>
      </c>
    </row>
    <row r="3122" spans="1:4" x14ac:dyDescent="0.2">
      <c r="A3122" s="83">
        <v>3061</v>
      </c>
      <c r="D3122" s="14" t="str">
        <f t="shared" si="47"/>
        <v>OK</v>
      </c>
    </row>
    <row r="3123" spans="1:4" x14ac:dyDescent="0.2">
      <c r="A3123" s="83">
        <v>3062</v>
      </c>
      <c r="D3123" s="14" t="str">
        <f t="shared" si="47"/>
        <v>OK</v>
      </c>
    </row>
    <row r="3124" spans="1:4" x14ac:dyDescent="0.2">
      <c r="A3124" s="83">
        <v>3063</v>
      </c>
      <c r="D3124" s="14" t="str">
        <f t="shared" si="47"/>
        <v>OK</v>
      </c>
    </row>
    <row r="3125" spans="1:4" x14ac:dyDescent="0.2">
      <c r="A3125" s="83">
        <v>3064</v>
      </c>
      <c r="D3125" s="14" t="str">
        <f t="shared" si="47"/>
        <v>OK</v>
      </c>
    </row>
    <row r="3126" spans="1:4" x14ac:dyDescent="0.2">
      <c r="A3126" s="83">
        <v>3065</v>
      </c>
      <c r="D3126" s="14" t="str">
        <f t="shared" si="47"/>
        <v>OK</v>
      </c>
    </row>
    <row r="3127" spans="1:4" x14ac:dyDescent="0.2">
      <c r="A3127" s="83">
        <v>3066</v>
      </c>
      <c r="D3127" s="14" t="str">
        <f t="shared" si="47"/>
        <v>OK</v>
      </c>
    </row>
    <row r="3128" spans="1:4" x14ac:dyDescent="0.2">
      <c r="A3128" s="83">
        <v>3067</v>
      </c>
      <c r="D3128" s="14" t="str">
        <f t="shared" si="47"/>
        <v>OK</v>
      </c>
    </row>
    <row r="3129" spans="1:4" x14ac:dyDescent="0.2">
      <c r="A3129" s="83">
        <v>3068</v>
      </c>
      <c r="D3129" s="14" t="str">
        <f t="shared" si="47"/>
        <v>OK</v>
      </c>
    </row>
    <row r="3130" spans="1:4" x14ac:dyDescent="0.2">
      <c r="A3130" s="83">
        <v>3069</v>
      </c>
      <c r="D3130" s="14" t="str">
        <f t="shared" si="47"/>
        <v>OK</v>
      </c>
    </row>
    <row r="3131" spans="1:4" x14ac:dyDescent="0.2">
      <c r="A3131" s="83">
        <v>3070</v>
      </c>
      <c r="D3131" s="14" t="str">
        <f t="shared" si="47"/>
        <v>OK</v>
      </c>
    </row>
    <row r="3132" spans="1:4" x14ac:dyDescent="0.2">
      <c r="A3132" s="83">
        <v>3071</v>
      </c>
      <c r="D3132" s="14" t="str">
        <f t="shared" si="47"/>
        <v>OK</v>
      </c>
    </row>
    <row r="3133" spans="1:4" x14ac:dyDescent="0.2">
      <c r="A3133" s="83">
        <v>3072</v>
      </c>
      <c r="D3133" s="14" t="str">
        <f t="shared" si="47"/>
        <v>OK</v>
      </c>
    </row>
    <row r="3134" spans="1:4" x14ac:dyDescent="0.2">
      <c r="A3134" s="83">
        <v>3073</v>
      </c>
      <c r="D3134" s="14" t="str">
        <f t="shared" si="47"/>
        <v>OK</v>
      </c>
    </row>
    <row r="3135" spans="1:4" x14ac:dyDescent="0.2">
      <c r="A3135" s="83">
        <v>3074</v>
      </c>
      <c r="D3135" s="14" t="str">
        <f t="shared" ref="D3135:D3198" si="48">IF(ISBLANK(B3135),"OK",IF(A3135-B3135=0,"OK","Error?"))</f>
        <v>OK</v>
      </c>
    </row>
    <row r="3136" spans="1:4" x14ac:dyDescent="0.2">
      <c r="A3136" s="83">
        <v>3075</v>
      </c>
      <c r="D3136" s="14" t="str">
        <f t="shared" si="48"/>
        <v>OK</v>
      </c>
    </row>
    <row r="3137" spans="1:4" x14ac:dyDescent="0.2">
      <c r="A3137" s="83">
        <v>3076</v>
      </c>
      <c r="D3137" s="14" t="str">
        <f t="shared" si="48"/>
        <v>OK</v>
      </c>
    </row>
    <row r="3138" spans="1:4" x14ac:dyDescent="0.2">
      <c r="A3138" s="83">
        <v>3077</v>
      </c>
      <c r="D3138" s="14" t="str">
        <f t="shared" si="48"/>
        <v>OK</v>
      </c>
    </row>
    <row r="3139" spans="1:4" x14ac:dyDescent="0.2">
      <c r="A3139" s="83">
        <v>3078</v>
      </c>
      <c r="D3139" s="14" t="str">
        <f t="shared" si="48"/>
        <v>OK</v>
      </c>
    </row>
    <row r="3140" spans="1:4" x14ac:dyDescent="0.2">
      <c r="A3140" s="83">
        <v>3079</v>
      </c>
      <c r="D3140" s="14" t="str">
        <f t="shared" si="48"/>
        <v>OK</v>
      </c>
    </row>
    <row r="3141" spans="1:4" x14ac:dyDescent="0.2">
      <c r="A3141" s="83">
        <v>3080</v>
      </c>
      <c r="D3141" s="14" t="str">
        <f t="shared" si="48"/>
        <v>OK</v>
      </c>
    </row>
    <row r="3142" spans="1:4" x14ac:dyDescent="0.2">
      <c r="A3142" s="83">
        <v>3081</v>
      </c>
      <c r="D3142" s="14" t="str">
        <f t="shared" si="48"/>
        <v>OK</v>
      </c>
    </row>
    <row r="3143" spans="1:4" x14ac:dyDescent="0.2">
      <c r="A3143" s="83">
        <v>3082</v>
      </c>
      <c r="D3143" s="14" t="str">
        <f t="shared" si="48"/>
        <v>OK</v>
      </c>
    </row>
    <row r="3144" spans="1:4" x14ac:dyDescent="0.2">
      <c r="A3144" s="83">
        <v>3083</v>
      </c>
      <c r="D3144" s="14" t="str">
        <f t="shared" si="48"/>
        <v>OK</v>
      </c>
    </row>
    <row r="3145" spans="1:4" x14ac:dyDescent="0.2">
      <c r="A3145" s="83">
        <v>3084</v>
      </c>
      <c r="D3145" s="14" t="str">
        <f t="shared" si="48"/>
        <v>OK</v>
      </c>
    </row>
    <row r="3146" spans="1:4" x14ac:dyDescent="0.2">
      <c r="A3146" s="83">
        <v>3085</v>
      </c>
      <c r="D3146" s="14" t="str">
        <f t="shared" si="48"/>
        <v>OK</v>
      </c>
    </row>
    <row r="3147" spans="1:4" x14ac:dyDescent="0.2">
      <c r="A3147" s="83">
        <v>3086</v>
      </c>
      <c r="D3147" s="14" t="str">
        <f t="shared" si="48"/>
        <v>OK</v>
      </c>
    </row>
    <row r="3148" spans="1:4" x14ac:dyDescent="0.2">
      <c r="A3148" s="83">
        <v>3087</v>
      </c>
      <c r="D3148" s="14" t="str">
        <f t="shared" si="48"/>
        <v>OK</v>
      </c>
    </row>
    <row r="3149" spans="1:4" x14ac:dyDescent="0.2">
      <c r="A3149" s="83">
        <v>3088</v>
      </c>
      <c r="D3149" s="14" t="str">
        <f t="shared" si="48"/>
        <v>OK</v>
      </c>
    </row>
    <row r="3150" spans="1:4" x14ac:dyDescent="0.2">
      <c r="A3150" s="83">
        <v>3089</v>
      </c>
      <c r="D3150" s="14" t="str">
        <f t="shared" si="48"/>
        <v>OK</v>
      </c>
    </row>
    <row r="3151" spans="1:4" x14ac:dyDescent="0.2">
      <c r="A3151" s="83">
        <v>3090</v>
      </c>
      <c r="D3151" s="14" t="str">
        <f t="shared" si="48"/>
        <v>OK</v>
      </c>
    </row>
    <row r="3152" spans="1:4" x14ac:dyDescent="0.2">
      <c r="A3152" s="83">
        <v>3091</v>
      </c>
      <c r="D3152" s="14" t="str">
        <f t="shared" si="48"/>
        <v>OK</v>
      </c>
    </row>
    <row r="3153" spans="1:4" x14ac:dyDescent="0.2">
      <c r="A3153" s="83">
        <v>3092</v>
      </c>
      <c r="D3153" s="14" t="str">
        <f t="shared" si="48"/>
        <v>OK</v>
      </c>
    </row>
    <row r="3154" spans="1:4" x14ac:dyDescent="0.2">
      <c r="A3154" s="83">
        <v>3093</v>
      </c>
      <c r="D3154" s="14" t="str">
        <f t="shared" si="48"/>
        <v>OK</v>
      </c>
    </row>
    <row r="3155" spans="1:4" x14ac:dyDescent="0.2">
      <c r="A3155" s="83">
        <v>3094</v>
      </c>
      <c r="D3155" s="14" t="str">
        <f t="shared" si="48"/>
        <v>OK</v>
      </c>
    </row>
    <row r="3156" spans="1:4" x14ac:dyDescent="0.2">
      <c r="A3156" s="83">
        <v>3095</v>
      </c>
      <c r="D3156" s="14" t="str">
        <f t="shared" si="48"/>
        <v>OK</v>
      </c>
    </row>
    <row r="3157" spans="1:4" x14ac:dyDescent="0.2">
      <c r="A3157" s="83">
        <v>3096</v>
      </c>
      <c r="D3157" s="14" t="str">
        <f t="shared" si="48"/>
        <v>OK</v>
      </c>
    </row>
    <row r="3158" spans="1:4" x14ac:dyDescent="0.2">
      <c r="A3158" s="83">
        <v>3097</v>
      </c>
      <c r="D3158" s="14" t="str">
        <f t="shared" si="48"/>
        <v>OK</v>
      </c>
    </row>
    <row r="3159" spans="1:4" x14ac:dyDescent="0.2">
      <c r="A3159" s="83">
        <v>3098</v>
      </c>
      <c r="D3159" s="14" t="str">
        <f t="shared" si="48"/>
        <v>OK</v>
      </c>
    </row>
    <row r="3160" spans="1:4" x14ac:dyDescent="0.2">
      <c r="A3160" s="83">
        <v>3099</v>
      </c>
      <c r="D3160" s="14" t="str">
        <f t="shared" si="48"/>
        <v>OK</v>
      </c>
    </row>
    <row r="3161" spans="1:4" x14ac:dyDescent="0.2">
      <c r="A3161" s="55">
        <v>3100</v>
      </c>
      <c r="B3161" s="1233">
        <f>'Acct Summary 7-8'!D29</f>
        <v>0</v>
      </c>
      <c r="D3161" s="14" t="str">
        <f t="shared" si="48"/>
        <v>Error?</v>
      </c>
    </row>
    <row r="3162" spans="1:4" x14ac:dyDescent="0.2">
      <c r="A3162" s="83">
        <v>3101</v>
      </c>
      <c r="D3162" s="14" t="str">
        <f t="shared" si="48"/>
        <v>OK</v>
      </c>
    </row>
    <row r="3163" spans="1:4" x14ac:dyDescent="0.2">
      <c r="A3163" s="83">
        <v>3102</v>
      </c>
      <c r="D3163" s="14" t="str">
        <f t="shared" si="48"/>
        <v>OK</v>
      </c>
    </row>
    <row r="3164" spans="1:4" x14ac:dyDescent="0.2">
      <c r="A3164" s="83">
        <v>3103</v>
      </c>
      <c r="D3164" s="14" t="str">
        <f t="shared" si="48"/>
        <v>OK</v>
      </c>
    </row>
    <row r="3165" spans="1:4" x14ac:dyDescent="0.2">
      <c r="A3165" s="83">
        <v>3104</v>
      </c>
      <c r="D3165" s="14" t="str">
        <f t="shared" si="48"/>
        <v>OK</v>
      </c>
    </row>
    <row r="3166" spans="1:4" x14ac:dyDescent="0.2">
      <c r="A3166" s="83">
        <v>3105</v>
      </c>
      <c r="D3166" s="14" t="str">
        <f t="shared" si="48"/>
        <v>OK</v>
      </c>
    </row>
    <row r="3167" spans="1:4" x14ac:dyDescent="0.2">
      <c r="A3167" s="83">
        <v>3106</v>
      </c>
      <c r="D3167" s="14" t="str">
        <f t="shared" si="48"/>
        <v>OK</v>
      </c>
    </row>
    <row r="3168" spans="1:4" x14ac:dyDescent="0.2">
      <c r="A3168" s="83">
        <v>3107</v>
      </c>
      <c r="D3168" s="14" t="str">
        <f t="shared" si="48"/>
        <v>OK</v>
      </c>
    </row>
    <row r="3169" spans="1:4" x14ac:dyDescent="0.2">
      <c r="A3169" s="83">
        <v>3108</v>
      </c>
      <c r="D3169" s="14" t="str">
        <f t="shared" si="48"/>
        <v>OK</v>
      </c>
    </row>
    <row r="3170" spans="1:4" x14ac:dyDescent="0.2">
      <c r="A3170" s="55">
        <v>3109</v>
      </c>
      <c r="B3170" s="1233">
        <f>'Acct Summary 7-8'!H51</f>
        <v>0</v>
      </c>
      <c r="C3170" s="14" t="s">
        <v>672</v>
      </c>
      <c r="D3170" s="14" t="str">
        <f t="shared" si="48"/>
        <v>Error?</v>
      </c>
    </row>
    <row r="3171" spans="1:4" x14ac:dyDescent="0.2">
      <c r="A3171" s="83">
        <v>3110</v>
      </c>
      <c r="D3171" s="14" t="str">
        <f t="shared" si="48"/>
        <v>OK</v>
      </c>
    </row>
    <row r="3172" spans="1:4" x14ac:dyDescent="0.2">
      <c r="A3172" s="83">
        <v>3111</v>
      </c>
      <c r="D3172" s="14" t="str">
        <f t="shared" si="48"/>
        <v>OK</v>
      </c>
    </row>
    <row r="3173" spans="1:4" x14ac:dyDescent="0.2">
      <c r="A3173" s="83">
        <v>3112</v>
      </c>
      <c r="D3173" s="14" t="str">
        <f t="shared" si="48"/>
        <v>OK</v>
      </c>
    </row>
    <row r="3174" spans="1:4" x14ac:dyDescent="0.2">
      <c r="A3174" s="83">
        <v>3113</v>
      </c>
      <c r="D3174" s="14" t="str">
        <f t="shared" si="48"/>
        <v>OK</v>
      </c>
    </row>
    <row r="3175" spans="1:4" x14ac:dyDescent="0.2">
      <c r="A3175" s="83">
        <v>3114</v>
      </c>
      <c r="D3175" s="14" t="str">
        <f t="shared" si="48"/>
        <v>OK</v>
      </c>
    </row>
    <row r="3176" spans="1:4" x14ac:dyDescent="0.2">
      <c r="A3176" s="83">
        <v>3115</v>
      </c>
      <c r="D3176" s="14" t="str">
        <f t="shared" si="48"/>
        <v>OK</v>
      </c>
    </row>
    <row r="3177" spans="1:4" x14ac:dyDescent="0.2">
      <c r="A3177" s="83">
        <v>3116</v>
      </c>
      <c r="D3177" s="14" t="str">
        <f t="shared" si="48"/>
        <v>OK</v>
      </c>
    </row>
    <row r="3178" spans="1:4" x14ac:dyDescent="0.2">
      <c r="A3178" s="83">
        <v>3117</v>
      </c>
      <c r="D3178" s="14" t="str">
        <f t="shared" si="48"/>
        <v>OK</v>
      </c>
    </row>
    <row r="3179" spans="1:4" x14ac:dyDescent="0.2">
      <c r="A3179" s="83">
        <v>3118</v>
      </c>
      <c r="D3179" s="14" t="str">
        <f t="shared" si="48"/>
        <v>OK</v>
      </c>
    </row>
    <row r="3180" spans="1:4" x14ac:dyDescent="0.2">
      <c r="A3180" s="83">
        <v>3119</v>
      </c>
      <c r="D3180" s="14" t="str">
        <f t="shared" si="48"/>
        <v>OK</v>
      </c>
    </row>
    <row r="3181" spans="1:4" x14ac:dyDescent="0.2">
      <c r="A3181" s="83">
        <v>3120</v>
      </c>
      <c r="D3181" s="14" t="str">
        <f t="shared" si="48"/>
        <v>OK</v>
      </c>
    </row>
    <row r="3182" spans="1:4" x14ac:dyDescent="0.2">
      <c r="A3182" s="83">
        <v>3121</v>
      </c>
      <c r="D3182" s="14" t="str">
        <f t="shared" si="48"/>
        <v>OK</v>
      </c>
    </row>
    <row r="3183" spans="1:4" x14ac:dyDescent="0.2">
      <c r="A3183" s="83">
        <v>3122</v>
      </c>
      <c r="D3183" s="14" t="str">
        <f t="shared" si="48"/>
        <v>OK</v>
      </c>
    </row>
    <row r="3184" spans="1:4" x14ac:dyDescent="0.2">
      <c r="A3184" s="83">
        <v>3123</v>
      </c>
      <c r="D3184" s="14" t="str">
        <f t="shared" si="48"/>
        <v>OK</v>
      </c>
    </row>
    <row r="3185" spans="1:4" x14ac:dyDescent="0.2">
      <c r="A3185" s="83">
        <v>3124</v>
      </c>
      <c r="D3185" s="14" t="str">
        <f t="shared" si="48"/>
        <v>OK</v>
      </c>
    </row>
    <row r="3186" spans="1:4" x14ac:dyDescent="0.2">
      <c r="A3186" s="83">
        <v>3125</v>
      </c>
      <c r="D3186" s="14" t="str">
        <f t="shared" si="48"/>
        <v>OK</v>
      </c>
    </row>
    <row r="3187" spans="1:4" x14ac:dyDescent="0.2">
      <c r="A3187" s="83">
        <v>3126</v>
      </c>
      <c r="D3187" s="14" t="str">
        <f t="shared" si="48"/>
        <v>OK</v>
      </c>
    </row>
    <row r="3188" spans="1:4" x14ac:dyDescent="0.2">
      <c r="A3188" s="83">
        <v>3127</v>
      </c>
      <c r="D3188" s="14" t="str">
        <f t="shared" si="48"/>
        <v>OK</v>
      </c>
    </row>
    <row r="3189" spans="1:4" x14ac:dyDescent="0.2">
      <c r="A3189" s="83">
        <v>3128</v>
      </c>
      <c r="D3189" s="14" t="str">
        <f t="shared" si="48"/>
        <v>OK</v>
      </c>
    </row>
    <row r="3190" spans="1:4" x14ac:dyDescent="0.2">
      <c r="A3190" s="83">
        <v>3129</v>
      </c>
      <c r="D3190" s="14" t="str">
        <f t="shared" si="48"/>
        <v>OK</v>
      </c>
    </row>
    <row r="3191" spans="1:4" x14ac:dyDescent="0.2">
      <c r="A3191" s="83">
        <v>3130</v>
      </c>
      <c r="D3191" s="14" t="str">
        <f t="shared" si="48"/>
        <v>OK</v>
      </c>
    </row>
    <row r="3192" spans="1:4" x14ac:dyDescent="0.2">
      <c r="A3192" s="83">
        <v>3131</v>
      </c>
      <c r="D3192" s="14" t="str">
        <f t="shared" si="48"/>
        <v>OK</v>
      </c>
    </row>
    <row r="3193" spans="1:4" x14ac:dyDescent="0.2">
      <c r="A3193" s="83">
        <v>3132</v>
      </c>
      <c r="D3193" s="14" t="str">
        <f t="shared" si="48"/>
        <v>OK</v>
      </c>
    </row>
    <row r="3194" spans="1:4" x14ac:dyDescent="0.2">
      <c r="A3194" s="83">
        <v>3133</v>
      </c>
      <c r="D3194" s="14" t="str">
        <f t="shared" si="48"/>
        <v>OK</v>
      </c>
    </row>
    <row r="3195" spans="1:4" x14ac:dyDescent="0.2">
      <c r="A3195" s="83">
        <v>3134</v>
      </c>
      <c r="D3195" s="14" t="str">
        <f t="shared" si="48"/>
        <v>OK</v>
      </c>
    </row>
    <row r="3196" spans="1:4" x14ac:dyDescent="0.2">
      <c r="A3196" s="83">
        <v>3135</v>
      </c>
      <c r="D3196" s="14" t="str">
        <f t="shared" si="48"/>
        <v>OK</v>
      </c>
    </row>
    <row r="3197" spans="1:4" x14ac:dyDescent="0.2">
      <c r="A3197" s="83">
        <v>3136</v>
      </c>
      <c r="D3197" s="14" t="str">
        <f t="shared" si="48"/>
        <v>OK</v>
      </c>
    </row>
    <row r="3198" spans="1:4" x14ac:dyDescent="0.2">
      <c r="A3198" s="83">
        <v>3137</v>
      </c>
      <c r="D3198" s="14" t="str">
        <f t="shared" si="48"/>
        <v>OK</v>
      </c>
    </row>
    <row r="3199" spans="1:4" x14ac:dyDescent="0.2">
      <c r="A3199" s="83">
        <v>3138</v>
      </c>
      <c r="D3199" s="14" t="str">
        <f t="shared" ref="D3199:D3262" si="49">IF(ISBLANK(B3199),"OK",IF(A3199-B3199=0,"OK","Error?"))</f>
        <v>OK</v>
      </c>
    </row>
    <row r="3200" spans="1:4" x14ac:dyDescent="0.2">
      <c r="A3200" s="83">
        <v>3139</v>
      </c>
      <c r="D3200" s="14" t="str">
        <f t="shared" si="49"/>
        <v>OK</v>
      </c>
    </row>
    <row r="3201" spans="1:4" x14ac:dyDescent="0.2">
      <c r="A3201" s="83">
        <v>3140</v>
      </c>
      <c r="D3201" s="14" t="str">
        <f t="shared" si="49"/>
        <v>OK</v>
      </c>
    </row>
    <row r="3202" spans="1:4" x14ac:dyDescent="0.2">
      <c r="A3202" s="83">
        <v>3141</v>
      </c>
      <c r="D3202" s="14" t="str">
        <f t="shared" si="49"/>
        <v>OK</v>
      </c>
    </row>
    <row r="3203" spans="1:4" x14ac:dyDescent="0.2">
      <c r="A3203" s="83">
        <v>3142</v>
      </c>
      <c r="D3203" s="14" t="str">
        <f t="shared" si="49"/>
        <v>OK</v>
      </c>
    </row>
    <row r="3204" spans="1:4" x14ac:dyDescent="0.2">
      <c r="A3204" s="83">
        <v>3143</v>
      </c>
      <c r="D3204" s="14" t="str">
        <f t="shared" si="49"/>
        <v>OK</v>
      </c>
    </row>
    <row r="3205" spans="1:4" x14ac:dyDescent="0.2">
      <c r="A3205" s="83">
        <v>3144</v>
      </c>
      <c r="D3205" s="14" t="str">
        <f t="shared" si="49"/>
        <v>OK</v>
      </c>
    </row>
    <row r="3206" spans="1:4" x14ac:dyDescent="0.2">
      <c r="A3206" s="83">
        <v>3145</v>
      </c>
      <c r="D3206" s="14" t="str">
        <f t="shared" si="49"/>
        <v>OK</v>
      </c>
    </row>
    <row r="3207" spans="1:4" x14ac:dyDescent="0.2">
      <c r="A3207" s="83">
        <v>3146</v>
      </c>
      <c r="D3207" s="14" t="str">
        <f t="shared" si="49"/>
        <v>OK</v>
      </c>
    </row>
    <row r="3208" spans="1:4" x14ac:dyDescent="0.2">
      <c r="A3208" s="83">
        <v>3147</v>
      </c>
      <c r="D3208" s="14" t="str">
        <f t="shared" si="49"/>
        <v>OK</v>
      </c>
    </row>
    <row r="3209" spans="1:4" x14ac:dyDescent="0.2">
      <c r="A3209" s="83">
        <v>3148</v>
      </c>
      <c r="D3209" s="14" t="str">
        <f t="shared" si="49"/>
        <v>OK</v>
      </c>
    </row>
    <row r="3210" spans="1:4" x14ac:dyDescent="0.2">
      <c r="A3210" s="83">
        <v>3149</v>
      </c>
      <c r="D3210" s="14" t="str">
        <f t="shared" si="49"/>
        <v>OK</v>
      </c>
    </row>
    <row r="3211" spans="1:4" x14ac:dyDescent="0.2">
      <c r="A3211" s="83">
        <v>3150</v>
      </c>
      <c r="D3211" s="14" t="str">
        <f t="shared" si="49"/>
        <v>OK</v>
      </c>
    </row>
    <row r="3212" spans="1:4" x14ac:dyDescent="0.2">
      <c r="A3212" s="83">
        <v>3151</v>
      </c>
      <c r="D3212" s="14" t="str">
        <f t="shared" si="49"/>
        <v>OK</v>
      </c>
    </row>
    <row r="3213" spans="1:4" x14ac:dyDescent="0.2">
      <c r="A3213" s="83">
        <v>3152</v>
      </c>
      <c r="D3213" s="14" t="str">
        <f t="shared" si="49"/>
        <v>OK</v>
      </c>
    </row>
    <row r="3214" spans="1:4" x14ac:dyDescent="0.2">
      <c r="A3214" s="83">
        <v>3153</v>
      </c>
      <c r="D3214" s="14" t="str">
        <f t="shared" si="49"/>
        <v>OK</v>
      </c>
    </row>
    <row r="3215" spans="1:4" x14ac:dyDescent="0.2">
      <c r="A3215" s="83">
        <v>3154</v>
      </c>
      <c r="D3215" s="14" t="str">
        <f t="shared" si="49"/>
        <v>OK</v>
      </c>
    </row>
    <row r="3216" spans="1:4" x14ac:dyDescent="0.2">
      <c r="A3216" s="83">
        <v>3155</v>
      </c>
      <c r="D3216" s="14" t="str">
        <f t="shared" si="49"/>
        <v>OK</v>
      </c>
    </row>
    <row r="3217" spans="1:4" x14ac:dyDescent="0.2">
      <c r="A3217" s="83">
        <v>3156</v>
      </c>
      <c r="D3217" s="14" t="str">
        <f t="shared" si="49"/>
        <v>OK</v>
      </c>
    </row>
    <row r="3218" spans="1:4" x14ac:dyDescent="0.2">
      <c r="A3218" s="83">
        <v>3157</v>
      </c>
      <c r="D3218" s="14" t="str">
        <f t="shared" si="49"/>
        <v>OK</v>
      </c>
    </row>
    <row r="3219" spans="1:4" x14ac:dyDescent="0.2">
      <c r="A3219" s="83">
        <v>3158</v>
      </c>
      <c r="D3219" s="14" t="str">
        <f t="shared" si="49"/>
        <v>OK</v>
      </c>
    </row>
    <row r="3220" spans="1:4" x14ac:dyDescent="0.2">
      <c r="A3220" s="83">
        <v>3159</v>
      </c>
      <c r="D3220" s="14" t="str">
        <f t="shared" si="49"/>
        <v>OK</v>
      </c>
    </row>
    <row r="3221" spans="1:4" x14ac:dyDescent="0.2">
      <c r="A3221" s="83">
        <v>3160</v>
      </c>
      <c r="D3221" s="14" t="str">
        <f t="shared" si="49"/>
        <v>OK</v>
      </c>
    </row>
    <row r="3222" spans="1:4" x14ac:dyDescent="0.2">
      <c r="A3222" s="83">
        <v>3161</v>
      </c>
      <c r="D3222" s="14" t="str">
        <f t="shared" si="49"/>
        <v>OK</v>
      </c>
    </row>
    <row r="3223" spans="1:4" x14ac:dyDescent="0.2">
      <c r="A3223" s="83">
        <v>3162</v>
      </c>
      <c r="D3223" s="14" t="str">
        <f t="shared" si="49"/>
        <v>OK</v>
      </c>
    </row>
    <row r="3224" spans="1:4" x14ac:dyDescent="0.2">
      <c r="A3224" s="83">
        <v>3163</v>
      </c>
      <c r="D3224" s="14" t="str">
        <f t="shared" si="49"/>
        <v>OK</v>
      </c>
    </row>
    <row r="3225" spans="1:4" x14ac:dyDescent="0.2">
      <c r="A3225" s="55">
        <v>3164</v>
      </c>
      <c r="B3225" s="1233">
        <f>'Acct Summary 7-8'!I4</f>
        <v>21356</v>
      </c>
      <c r="C3225" s="14" t="s">
        <v>672</v>
      </c>
      <c r="D3225" s="14" t="str">
        <f t="shared" si="49"/>
        <v>Error?</v>
      </c>
    </row>
    <row r="3226" spans="1:4" x14ac:dyDescent="0.2">
      <c r="A3226" s="55">
        <v>3165</v>
      </c>
      <c r="B3226" s="1233">
        <f>'Acct Summary 7-8'!I8</f>
        <v>21356</v>
      </c>
      <c r="C3226" s="14" t="s">
        <v>672</v>
      </c>
      <c r="D3226" s="14" t="str">
        <f t="shared" si="49"/>
        <v>Error?</v>
      </c>
    </row>
    <row r="3227" spans="1:4" x14ac:dyDescent="0.2">
      <c r="A3227" s="55">
        <v>3166</v>
      </c>
      <c r="B3227" s="1233">
        <f>'Acct Summary 7-8'!I20</f>
        <v>21356</v>
      </c>
      <c r="C3227" s="14" t="s">
        <v>672</v>
      </c>
      <c r="D3227" s="14" t="str">
        <f t="shared" si="49"/>
        <v>Error?</v>
      </c>
    </row>
    <row r="3228" spans="1:4" x14ac:dyDescent="0.2">
      <c r="A3228" s="55">
        <v>3167</v>
      </c>
      <c r="B3228" s="1233">
        <f>'Acct Summary 7-8'!C43</f>
        <v>0</v>
      </c>
      <c r="D3228" s="14" t="str">
        <f t="shared" si="49"/>
        <v>Error?</v>
      </c>
    </row>
    <row r="3229" spans="1:4" x14ac:dyDescent="0.2">
      <c r="A3229" s="55">
        <v>3168</v>
      </c>
      <c r="B3229" s="1233">
        <f>'Acct Summary 7-8'!C44</f>
        <v>200000</v>
      </c>
      <c r="C3229" s="14" t="s">
        <v>672</v>
      </c>
      <c r="D3229" s="14" t="str">
        <f t="shared" si="49"/>
        <v>Error?</v>
      </c>
    </row>
    <row r="3230" spans="1:4" x14ac:dyDescent="0.2">
      <c r="A3230" s="55">
        <v>3169</v>
      </c>
      <c r="B3230" s="1233">
        <f>'Acct Summary 7-8'!C75</f>
        <v>0</v>
      </c>
      <c r="D3230" s="14" t="str">
        <f t="shared" si="49"/>
        <v>Error?</v>
      </c>
    </row>
    <row r="3231" spans="1:4" x14ac:dyDescent="0.2">
      <c r="A3231" s="55">
        <v>3170</v>
      </c>
      <c r="B3231" s="1233">
        <f>'Acct Summary 7-8'!C76</f>
        <v>0</v>
      </c>
      <c r="C3231" s="14" t="s">
        <v>672</v>
      </c>
      <c r="D3231" s="14" t="str">
        <f t="shared" si="49"/>
        <v>Error?</v>
      </c>
    </row>
    <row r="3232" spans="1:4" x14ac:dyDescent="0.2">
      <c r="A3232" s="55">
        <v>3171</v>
      </c>
      <c r="B3232" s="1233">
        <f>'Acct Summary 7-8'!C77</f>
        <v>200000</v>
      </c>
      <c r="C3232" s="14" t="s">
        <v>672</v>
      </c>
      <c r="D3232" s="14" t="str">
        <f t="shared" si="49"/>
        <v>Error?</v>
      </c>
    </row>
    <row r="3233" spans="1:4" x14ac:dyDescent="0.2">
      <c r="A3233" s="55">
        <v>3172</v>
      </c>
      <c r="B3233" s="1233">
        <f>'Acct Summary 7-8'!C78</f>
        <v>595758</v>
      </c>
      <c r="C3233" s="14" t="s">
        <v>672</v>
      </c>
      <c r="D3233" s="14" t="str">
        <f t="shared" si="49"/>
        <v>Error?</v>
      </c>
    </row>
    <row r="3234" spans="1:4" x14ac:dyDescent="0.2">
      <c r="A3234" s="55">
        <v>3173</v>
      </c>
      <c r="B3234" s="1233">
        <f>'Acct Summary 7-8'!D43</f>
        <v>0</v>
      </c>
      <c r="D3234" s="14" t="str">
        <f t="shared" si="49"/>
        <v>Error?</v>
      </c>
    </row>
    <row r="3235" spans="1:4" x14ac:dyDescent="0.2">
      <c r="A3235" s="55">
        <v>3174</v>
      </c>
      <c r="B3235" s="1233">
        <f>'Acct Summary 7-8'!D44</f>
        <v>0</v>
      </c>
      <c r="C3235" s="14" t="s">
        <v>672</v>
      </c>
      <c r="D3235" s="14" t="str">
        <f t="shared" si="49"/>
        <v>Error?</v>
      </c>
    </row>
    <row r="3236" spans="1:4" x14ac:dyDescent="0.2">
      <c r="A3236" s="55">
        <v>3175</v>
      </c>
      <c r="B3236" s="1233">
        <f>'Acct Summary 7-8'!D75</f>
        <v>0</v>
      </c>
      <c r="D3236" s="14" t="str">
        <f t="shared" si="49"/>
        <v>Error?</v>
      </c>
    </row>
    <row r="3237" spans="1:4" x14ac:dyDescent="0.2">
      <c r="A3237" s="55">
        <v>3176</v>
      </c>
      <c r="B3237" s="1233">
        <f>'Acct Summary 7-8'!D76</f>
        <v>0</v>
      </c>
      <c r="C3237" s="14" t="s">
        <v>672</v>
      </c>
      <c r="D3237" s="14" t="str">
        <f t="shared" si="49"/>
        <v>Error?</v>
      </c>
    </row>
    <row r="3238" spans="1:4" x14ac:dyDescent="0.2">
      <c r="A3238" s="55">
        <v>3177</v>
      </c>
      <c r="B3238" s="1233">
        <f>'Acct Summary 7-8'!D77</f>
        <v>0</v>
      </c>
      <c r="C3238" s="14" t="s">
        <v>672</v>
      </c>
      <c r="D3238" s="14" t="str">
        <f t="shared" si="49"/>
        <v>Error?</v>
      </c>
    </row>
    <row r="3239" spans="1:4" x14ac:dyDescent="0.2">
      <c r="A3239" s="55">
        <v>3178</v>
      </c>
      <c r="B3239" s="1233">
        <f>'Acct Summary 7-8'!D78</f>
        <v>-34932</v>
      </c>
      <c r="C3239" s="14" t="s">
        <v>672</v>
      </c>
      <c r="D3239" s="14" t="str">
        <f t="shared" si="49"/>
        <v>Error?</v>
      </c>
    </row>
    <row r="3240" spans="1:4" x14ac:dyDescent="0.2">
      <c r="A3240" s="83">
        <v>3179</v>
      </c>
      <c r="D3240" s="14" t="str">
        <f t="shared" si="49"/>
        <v>OK</v>
      </c>
    </row>
    <row r="3241" spans="1:4" x14ac:dyDescent="0.2">
      <c r="A3241" s="83">
        <v>3180</v>
      </c>
      <c r="D3241" s="14" t="str">
        <f t="shared" si="49"/>
        <v>OK</v>
      </c>
    </row>
    <row r="3242" spans="1:4" x14ac:dyDescent="0.2">
      <c r="A3242" s="83">
        <v>3181</v>
      </c>
      <c r="D3242" s="14" t="str">
        <f t="shared" si="49"/>
        <v>OK</v>
      </c>
    </row>
    <row r="3243" spans="1:4" x14ac:dyDescent="0.2">
      <c r="A3243" s="83">
        <v>3182</v>
      </c>
      <c r="D3243" s="14" t="str">
        <f t="shared" si="49"/>
        <v>OK</v>
      </c>
    </row>
    <row r="3244" spans="1:4" x14ac:dyDescent="0.2">
      <c r="A3244" s="83">
        <v>3183</v>
      </c>
      <c r="D3244" s="14" t="str">
        <f t="shared" si="49"/>
        <v>OK</v>
      </c>
    </row>
    <row r="3245" spans="1:4" x14ac:dyDescent="0.2">
      <c r="A3245" s="83">
        <v>3184</v>
      </c>
      <c r="D3245" s="14" t="str">
        <f t="shared" si="49"/>
        <v>OK</v>
      </c>
    </row>
    <row r="3246" spans="1:4" x14ac:dyDescent="0.2">
      <c r="A3246" s="83">
        <v>3185</v>
      </c>
      <c r="D3246" s="14" t="str">
        <f t="shared" si="49"/>
        <v>OK</v>
      </c>
    </row>
    <row r="3247" spans="1:4" x14ac:dyDescent="0.2">
      <c r="A3247" s="83">
        <v>3186</v>
      </c>
      <c r="D3247" s="14" t="str">
        <f t="shared" si="49"/>
        <v>OK</v>
      </c>
    </row>
    <row r="3248" spans="1:4" x14ac:dyDescent="0.2">
      <c r="A3248" s="83">
        <v>3187</v>
      </c>
      <c r="D3248" s="14" t="str">
        <f t="shared" si="49"/>
        <v>OK</v>
      </c>
    </row>
    <row r="3249" spans="1:4" x14ac:dyDescent="0.2">
      <c r="A3249" s="83">
        <v>3188</v>
      </c>
      <c r="D3249" s="14" t="str">
        <f t="shared" si="49"/>
        <v>OK</v>
      </c>
    </row>
    <row r="3250" spans="1:4" x14ac:dyDescent="0.2">
      <c r="A3250" s="83">
        <v>3189</v>
      </c>
      <c r="D3250" s="14" t="str">
        <f t="shared" si="49"/>
        <v>OK</v>
      </c>
    </row>
    <row r="3251" spans="1:4" x14ac:dyDescent="0.2">
      <c r="A3251" s="55">
        <v>3190</v>
      </c>
      <c r="B3251" s="1233">
        <f>'Acct Summary 7-8'!F43</f>
        <v>0</v>
      </c>
      <c r="D3251" s="14" t="str">
        <f t="shared" si="49"/>
        <v>Error?</v>
      </c>
    </row>
    <row r="3252" spans="1:4" x14ac:dyDescent="0.2">
      <c r="A3252" s="55">
        <v>3191</v>
      </c>
      <c r="B3252" s="1233">
        <f>'Acct Summary 7-8'!F44</f>
        <v>0</v>
      </c>
      <c r="C3252" s="14" t="s">
        <v>672</v>
      </c>
      <c r="D3252" s="14" t="str">
        <f t="shared" si="49"/>
        <v>Error?</v>
      </c>
    </row>
    <row r="3253" spans="1:4" x14ac:dyDescent="0.2">
      <c r="A3253" s="55">
        <v>3192</v>
      </c>
      <c r="B3253" s="1233">
        <f>'Acct Summary 7-8'!F75</f>
        <v>0</v>
      </c>
      <c r="D3253" s="14" t="str">
        <f t="shared" si="49"/>
        <v>Error?</v>
      </c>
    </row>
    <row r="3254" spans="1:4" x14ac:dyDescent="0.2">
      <c r="A3254" s="55">
        <v>3193</v>
      </c>
      <c r="B3254" s="1233">
        <f>'Acct Summary 7-8'!F76</f>
        <v>0</v>
      </c>
      <c r="C3254" s="14" t="s">
        <v>672</v>
      </c>
      <c r="D3254" s="14" t="str">
        <f t="shared" si="49"/>
        <v>Error?</v>
      </c>
    </row>
    <row r="3255" spans="1:4" x14ac:dyDescent="0.2">
      <c r="A3255" s="55">
        <v>3194</v>
      </c>
      <c r="B3255" s="1233">
        <f>'Acct Summary 7-8'!F77</f>
        <v>0</v>
      </c>
      <c r="C3255" s="14" t="s">
        <v>672</v>
      </c>
      <c r="D3255" s="14" t="str">
        <f t="shared" si="49"/>
        <v>Error?</v>
      </c>
    </row>
    <row r="3256" spans="1:4" x14ac:dyDescent="0.2">
      <c r="A3256" s="55">
        <v>3195</v>
      </c>
      <c r="B3256" s="1233">
        <f>'Acct Summary 7-8'!F78</f>
        <v>66913</v>
      </c>
      <c r="C3256" s="14" t="s">
        <v>672</v>
      </c>
      <c r="D3256" s="14" t="str">
        <f t="shared" si="49"/>
        <v>Error?</v>
      </c>
    </row>
    <row r="3257" spans="1:4" x14ac:dyDescent="0.2">
      <c r="A3257" s="55">
        <v>3196</v>
      </c>
      <c r="B3257" s="1233">
        <f>'Acct Summary 7-8'!G43</f>
        <v>0</v>
      </c>
      <c r="D3257" s="14" t="str">
        <f t="shared" si="49"/>
        <v>Error?</v>
      </c>
    </row>
    <row r="3258" spans="1:4" x14ac:dyDescent="0.2">
      <c r="A3258" s="55">
        <v>3197</v>
      </c>
      <c r="B3258" s="1233">
        <f>'Acct Summary 7-8'!G44</f>
        <v>0</v>
      </c>
      <c r="C3258" s="14" t="s">
        <v>672</v>
      </c>
      <c r="D3258" s="14" t="str">
        <f t="shared" si="49"/>
        <v>Error?</v>
      </c>
    </row>
    <row r="3259" spans="1:4" x14ac:dyDescent="0.2">
      <c r="A3259" s="55">
        <v>3198</v>
      </c>
      <c r="B3259" s="1233">
        <f>'Acct Summary 7-8'!G50</f>
        <v>0</v>
      </c>
      <c r="D3259" s="14" t="str">
        <f t="shared" si="49"/>
        <v>Error?</v>
      </c>
    </row>
    <row r="3260" spans="1:4" x14ac:dyDescent="0.2">
      <c r="A3260" s="55">
        <v>3199</v>
      </c>
      <c r="B3260" s="1233">
        <f>'Acct Summary 7-8'!G76</f>
        <v>0</v>
      </c>
      <c r="C3260" s="14" t="s">
        <v>672</v>
      </c>
      <c r="D3260" s="14" t="str">
        <f t="shared" si="49"/>
        <v>Error?</v>
      </c>
    </row>
    <row r="3261" spans="1:4" x14ac:dyDescent="0.2">
      <c r="A3261" s="55">
        <v>3200</v>
      </c>
      <c r="B3261" s="1233">
        <f>'Acct Summary 7-8'!G77</f>
        <v>0</v>
      </c>
      <c r="C3261" s="14" t="s">
        <v>672</v>
      </c>
      <c r="D3261" s="14" t="str">
        <f t="shared" si="49"/>
        <v>Error?</v>
      </c>
    </row>
    <row r="3262" spans="1:4" x14ac:dyDescent="0.2">
      <c r="A3262" s="55">
        <v>3201</v>
      </c>
      <c r="B3262" s="1233">
        <f>'Acct Summary 7-8'!G78</f>
        <v>104869</v>
      </c>
      <c r="C3262" s="14" t="s">
        <v>672</v>
      </c>
      <c r="D3262" s="14" t="str">
        <f t="shared" si="49"/>
        <v>Error?</v>
      </c>
    </row>
    <row r="3263" spans="1:4" x14ac:dyDescent="0.2">
      <c r="A3263" s="83">
        <v>3202</v>
      </c>
      <c r="D3263" s="14" t="str">
        <f t="shared" ref="D3263:D3326" si="50">IF(ISBLANK(B3263),"OK",IF(A3263-B3263=0,"OK","Error?"))</f>
        <v>OK</v>
      </c>
    </row>
    <row r="3264" spans="1:4" x14ac:dyDescent="0.2">
      <c r="A3264" s="83">
        <v>3203</v>
      </c>
      <c r="D3264" s="14" t="str">
        <f t="shared" si="50"/>
        <v>OK</v>
      </c>
    </row>
    <row r="3265" spans="1:4" x14ac:dyDescent="0.2">
      <c r="A3265" s="83">
        <v>3204</v>
      </c>
      <c r="D3265" s="14" t="str">
        <f t="shared" si="50"/>
        <v>OK</v>
      </c>
    </row>
    <row r="3266" spans="1:4" x14ac:dyDescent="0.2">
      <c r="A3266" s="83">
        <v>3205</v>
      </c>
      <c r="D3266" s="14" t="str">
        <f t="shared" si="50"/>
        <v>OK</v>
      </c>
    </row>
    <row r="3267" spans="1:4" x14ac:dyDescent="0.2">
      <c r="A3267" s="83">
        <v>3206</v>
      </c>
      <c r="D3267" s="14" t="str">
        <f t="shared" si="50"/>
        <v>OK</v>
      </c>
    </row>
    <row r="3268" spans="1:4" x14ac:dyDescent="0.2">
      <c r="A3268" s="83">
        <v>3207</v>
      </c>
      <c r="D3268" s="14" t="str">
        <f t="shared" si="50"/>
        <v>OK</v>
      </c>
    </row>
    <row r="3269" spans="1:4" x14ac:dyDescent="0.2">
      <c r="A3269" s="83">
        <v>3208</v>
      </c>
      <c r="D3269" s="14" t="str">
        <f t="shared" si="50"/>
        <v>OK</v>
      </c>
    </row>
    <row r="3270" spans="1:4" x14ac:dyDescent="0.2">
      <c r="A3270" s="83">
        <v>3209</v>
      </c>
      <c r="D3270" s="14" t="str">
        <f t="shared" si="50"/>
        <v>OK</v>
      </c>
    </row>
    <row r="3271" spans="1:4" x14ac:dyDescent="0.2">
      <c r="A3271" s="83">
        <v>3210</v>
      </c>
      <c r="D3271" s="14" t="str">
        <f t="shared" si="50"/>
        <v>OK</v>
      </c>
    </row>
    <row r="3272" spans="1:4" x14ac:dyDescent="0.2">
      <c r="A3272" s="83">
        <v>3211</v>
      </c>
      <c r="D3272" s="14" t="str">
        <f t="shared" si="50"/>
        <v>OK</v>
      </c>
    </row>
    <row r="3273" spans="1:4" x14ac:dyDescent="0.2">
      <c r="A3273" s="55">
        <v>3212</v>
      </c>
      <c r="B3273" s="1233">
        <f>'Acct Summary 7-8'!E43</f>
        <v>0</v>
      </c>
      <c r="D3273" s="14" t="str">
        <f t="shared" si="50"/>
        <v>Error?</v>
      </c>
    </row>
    <row r="3274" spans="1:4" x14ac:dyDescent="0.2">
      <c r="A3274" s="55">
        <v>3213</v>
      </c>
      <c r="B3274" s="1233">
        <f>'Acct Summary 7-8'!E44</f>
        <v>0</v>
      </c>
      <c r="C3274" s="14" t="s">
        <v>672</v>
      </c>
      <c r="D3274" s="14" t="str">
        <f t="shared" si="50"/>
        <v>Error?</v>
      </c>
    </row>
    <row r="3275" spans="1:4" x14ac:dyDescent="0.2">
      <c r="A3275" s="55">
        <v>3214</v>
      </c>
      <c r="B3275" s="1233">
        <f>'Acct Summary 7-8'!E75</f>
        <v>0</v>
      </c>
      <c r="D3275" s="14" t="str">
        <f t="shared" si="50"/>
        <v>Error?</v>
      </c>
    </row>
    <row r="3276" spans="1:4" x14ac:dyDescent="0.2">
      <c r="A3276" s="55">
        <v>3215</v>
      </c>
      <c r="B3276" s="1233">
        <f>'Acct Summary 7-8'!E76</f>
        <v>0</v>
      </c>
      <c r="C3276" s="14" t="s">
        <v>672</v>
      </c>
      <c r="D3276" s="14" t="str">
        <f t="shared" si="50"/>
        <v>Error?</v>
      </c>
    </row>
    <row r="3277" spans="1:4" x14ac:dyDescent="0.2">
      <c r="A3277" s="55">
        <v>3216</v>
      </c>
      <c r="B3277" s="1233">
        <f>'Acct Summary 7-8'!E77</f>
        <v>0</v>
      </c>
      <c r="C3277" s="14" t="s">
        <v>672</v>
      </c>
      <c r="D3277" s="14" t="str">
        <f t="shared" si="50"/>
        <v>Error?</v>
      </c>
    </row>
    <row r="3278" spans="1:4" x14ac:dyDescent="0.2">
      <c r="A3278" s="55">
        <v>3217</v>
      </c>
      <c r="B3278" s="1233">
        <f>'Acct Summary 7-8'!E78</f>
        <v>19118</v>
      </c>
      <c r="C3278" s="14" t="s">
        <v>672</v>
      </c>
      <c r="D3278" s="14" t="str">
        <f t="shared" si="50"/>
        <v>Error?</v>
      </c>
    </row>
    <row r="3279" spans="1:4" x14ac:dyDescent="0.2">
      <c r="A3279" s="83">
        <v>3218</v>
      </c>
      <c r="D3279" s="14" t="str">
        <f t="shared" si="50"/>
        <v>OK</v>
      </c>
    </row>
    <row r="3280" spans="1:4" x14ac:dyDescent="0.2">
      <c r="A3280" s="83">
        <v>3219</v>
      </c>
      <c r="C3280" s="14" t="s">
        <v>672</v>
      </c>
      <c r="D3280" s="14" t="str">
        <f t="shared" si="50"/>
        <v>OK</v>
      </c>
    </row>
    <row r="3281" spans="1:4" x14ac:dyDescent="0.2">
      <c r="A3281" s="83">
        <v>3220</v>
      </c>
      <c r="D3281" s="14" t="str">
        <f t="shared" si="50"/>
        <v>OK</v>
      </c>
    </row>
    <row r="3282" spans="1:4" x14ac:dyDescent="0.2">
      <c r="A3282" s="83">
        <v>3221</v>
      </c>
      <c r="C3282" s="14" t="s">
        <v>672</v>
      </c>
      <c r="D3282" s="14" t="str">
        <f t="shared" si="50"/>
        <v>OK</v>
      </c>
    </row>
    <row r="3283" spans="1:4" x14ac:dyDescent="0.2">
      <c r="A3283" s="83">
        <v>3222</v>
      </c>
      <c r="C3283" s="14" t="s">
        <v>672</v>
      </c>
      <c r="D3283" s="14" t="str">
        <f t="shared" si="50"/>
        <v>OK</v>
      </c>
    </row>
    <row r="3284" spans="1:4" x14ac:dyDescent="0.2">
      <c r="A3284" s="83">
        <v>3223</v>
      </c>
      <c r="C3284" s="14" t="s">
        <v>672</v>
      </c>
      <c r="D3284" s="14" t="str">
        <f t="shared" si="50"/>
        <v>OK</v>
      </c>
    </row>
    <row r="3285" spans="1:4" x14ac:dyDescent="0.2">
      <c r="A3285" s="83">
        <v>3224</v>
      </c>
      <c r="D3285" s="14" t="str">
        <f t="shared" si="50"/>
        <v>OK</v>
      </c>
    </row>
    <row r="3286" spans="1:4" x14ac:dyDescent="0.2">
      <c r="A3286" s="83">
        <v>3225</v>
      </c>
      <c r="D3286" s="14" t="str">
        <f t="shared" si="50"/>
        <v>OK</v>
      </c>
    </row>
    <row r="3287" spans="1:4" x14ac:dyDescent="0.2">
      <c r="A3287" s="83">
        <v>3226</v>
      </c>
      <c r="D3287" s="14" t="str">
        <f t="shared" si="50"/>
        <v>OK</v>
      </c>
    </row>
    <row r="3288" spans="1:4" x14ac:dyDescent="0.2">
      <c r="A3288" s="83">
        <v>3227</v>
      </c>
      <c r="D3288" s="14" t="str">
        <f t="shared" si="50"/>
        <v>OK</v>
      </c>
    </row>
    <row r="3289" spans="1:4" x14ac:dyDescent="0.2">
      <c r="A3289" s="83">
        <v>3228</v>
      </c>
      <c r="D3289" s="14" t="str">
        <f t="shared" si="50"/>
        <v>OK</v>
      </c>
    </row>
    <row r="3290" spans="1:4" x14ac:dyDescent="0.2">
      <c r="A3290" s="83">
        <v>3229</v>
      </c>
      <c r="D3290" s="14" t="str">
        <f t="shared" si="50"/>
        <v>OK</v>
      </c>
    </row>
    <row r="3291" spans="1:4" x14ac:dyDescent="0.2">
      <c r="A3291" s="83">
        <v>3230</v>
      </c>
      <c r="D3291" s="14" t="str">
        <f t="shared" si="50"/>
        <v>OK</v>
      </c>
    </row>
    <row r="3292" spans="1:4" x14ac:dyDescent="0.2">
      <c r="A3292" s="83">
        <v>3231</v>
      </c>
      <c r="D3292" s="14" t="str">
        <f t="shared" si="50"/>
        <v>OK</v>
      </c>
    </row>
    <row r="3293" spans="1:4" x14ac:dyDescent="0.2">
      <c r="A3293" s="83">
        <v>3232</v>
      </c>
      <c r="D3293" s="14" t="str">
        <f t="shared" si="50"/>
        <v>OK</v>
      </c>
    </row>
    <row r="3294" spans="1:4" x14ac:dyDescent="0.2">
      <c r="A3294" s="83">
        <v>3233</v>
      </c>
      <c r="D3294" s="14" t="str">
        <f t="shared" si="50"/>
        <v>OK</v>
      </c>
    </row>
    <row r="3295" spans="1:4" x14ac:dyDescent="0.2">
      <c r="A3295" s="55">
        <v>3234</v>
      </c>
      <c r="B3295" s="1233">
        <f>'Acct Summary 7-8'!H43</f>
        <v>0</v>
      </c>
      <c r="D3295" s="14" t="str">
        <f t="shared" si="50"/>
        <v>Error?</v>
      </c>
    </row>
    <row r="3296" spans="1:4" x14ac:dyDescent="0.2">
      <c r="A3296" s="55">
        <v>3235</v>
      </c>
      <c r="B3296" s="1233">
        <f>'Acct Summary 7-8'!H44</f>
        <v>0</v>
      </c>
      <c r="C3296" s="14" t="s">
        <v>672</v>
      </c>
      <c r="D3296" s="14" t="str">
        <f t="shared" si="50"/>
        <v>Error?</v>
      </c>
    </row>
    <row r="3297" spans="1:4" x14ac:dyDescent="0.2">
      <c r="A3297" s="55">
        <v>3236</v>
      </c>
      <c r="B3297" s="1233">
        <f>'Acct Summary 7-8'!H75</f>
        <v>0</v>
      </c>
      <c r="D3297" s="14" t="str">
        <f t="shared" si="50"/>
        <v>Error?</v>
      </c>
    </row>
    <row r="3298" spans="1:4" x14ac:dyDescent="0.2">
      <c r="A3298" s="55">
        <v>3237</v>
      </c>
      <c r="B3298" s="1233">
        <f>'Acct Summary 7-8'!H76</f>
        <v>0</v>
      </c>
      <c r="C3298" s="14" t="s">
        <v>672</v>
      </c>
      <c r="D3298" s="14" t="str">
        <f t="shared" si="50"/>
        <v>Error?</v>
      </c>
    </row>
    <row r="3299" spans="1:4" x14ac:dyDescent="0.2">
      <c r="A3299" s="55">
        <v>3238</v>
      </c>
      <c r="B3299" s="1233">
        <f>'Acct Summary 7-8'!H77</f>
        <v>0</v>
      </c>
      <c r="C3299" s="14" t="s">
        <v>672</v>
      </c>
      <c r="D3299" s="14" t="str">
        <f t="shared" si="50"/>
        <v>Error?</v>
      </c>
    </row>
    <row r="3300" spans="1:4" x14ac:dyDescent="0.2">
      <c r="A3300" s="55">
        <v>3239</v>
      </c>
      <c r="B3300" s="1233">
        <f>'Acct Summary 7-8'!H78</f>
        <v>0</v>
      </c>
      <c r="C3300" s="14" t="s">
        <v>672</v>
      </c>
      <c r="D3300" s="14" t="str">
        <f t="shared" si="50"/>
        <v>Error?</v>
      </c>
    </row>
    <row r="3301" spans="1:4" x14ac:dyDescent="0.2">
      <c r="A3301" s="83">
        <v>3240</v>
      </c>
      <c r="D3301" s="14" t="str">
        <f t="shared" si="50"/>
        <v>OK</v>
      </c>
    </row>
    <row r="3302" spans="1:4" x14ac:dyDescent="0.2">
      <c r="A3302" s="83">
        <v>3241</v>
      </c>
      <c r="D3302" s="14" t="str">
        <f t="shared" si="50"/>
        <v>OK</v>
      </c>
    </row>
    <row r="3303" spans="1:4" x14ac:dyDescent="0.2">
      <c r="A3303" s="83">
        <v>3242</v>
      </c>
      <c r="D3303" s="14" t="str">
        <f t="shared" si="50"/>
        <v>OK</v>
      </c>
    </row>
    <row r="3304" spans="1:4" x14ac:dyDescent="0.2">
      <c r="A3304" s="83">
        <v>3243</v>
      </c>
      <c r="D3304" s="14" t="str">
        <f t="shared" si="50"/>
        <v>OK</v>
      </c>
    </row>
    <row r="3305" spans="1:4" x14ac:dyDescent="0.2">
      <c r="A3305" s="83">
        <v>3244</v>
      </c>
      <c r="D3305" s="14" t="str">
        <f t="shared" si="50"/>
        <v>OK</v>
      </c>
    </row>
    <row r="3306" spans="1:4" x14ac:dyDescent="0.2">
      <c r="A3306" s="83">
        <v>3245</v>
      </c>
      <c r="D3306" s="14" t="str">
        <f t="shared" si="50"/>
        <v>OK</v>
      </c>
    </row>
    <row r="3307" spans="1:4" x14ac:dyDescent="0.2">
      <c r="A3307" s="83">
        <v>3246</v>
      </c>
      <c r="D3307" s="14" t="str">
        <f t="shared" si="50"/>
        <v>OK</v>
      </c>
    </row>
    <row r="3308" spans="1:4" x14ac:dyDescent="0.2">
      <c r="A3308" s="83">
        <v>3247</v>
      </c>
      <c r="D3308" s="14" t="str">
        <f t="shared" si="50"/>
        <v>OK</v>
      </c>
    </row>
    <row r="3309" spans="1:4" x14ac:dyDescent="0.2">
      <c r="A3309" s="83">
        <v>3248</v>
      </c>
      <c r="D3309" s="14" t="str">
        <f t="shared" si="50"/>
        <v>OK</v>
      </c>
    </row>
    <row r="3310" spans="1:4" x14ac:dyDescent="0.2">
      <c r="A3310" s="83">
        <v>3249</v>
      </c>
      <c r="D3310" s="14" t="str">
        <f t="shared" si="50"/>
        <v>OK</v>
      </c>
    </row>
    <row r="3311" spans="1:4" x14ac:dyDescent="0.2">
      <c r="A3311" s="83">
        <v>3250</v>
      </c>
      <c r="D3311" s="14" t="str">
        <f t="shared" si="50"/>
        <v>OK</v>
      </c>
    </row>
    <row r="3312" spans="1:4" x14ac:dyDescent="0.2">
      <c r="A3312" s="83">
        <v>3251</v>
      </c>
      <c r="D3312" s="14" t="str">
        <f t="shared" si="50"/>
        <v>OK</v>
      </c>
    </row>
    <row r="3313" spans="1:4" x14ac:dyDescent="0.2">
      <c r="A3313" s="83">
        <v>3252</v>
      </c>
      <c r="D3313" s="14" t="str">
        <f t="shared" si="50"/>
        <v>OK</v>
      </c>
    </row>
    <row r="3314" spans="1:4" x14ac:dyDescent="0.2">
      <c r="A3314" s="83">
        <v>3253</v>
      </c>
      <c r="D3314" s="14" t="str">
        <f t="shared" si="50"/>
        <v>OK</v>
      </c>
    </row>
    <row r="3315" spans="1:4" x14ac:dyDescent="0.2">
      <c r="A3315" s="83">
        <v>3254</v>
      </c>
      <c r="D3315" s="14" t="str">
        <f t="shared" si="50"/>
        <v>OK</v>
      </c>
    </row>
    <row r="3316" spans="1:4" x14ac:dyDescent="0.2">
      <c r="A3316" s="55">
        <v>3255</v>
      </c>
      <c r="B3316" s="1233">
        <f>'Acct Summary 7-8'!I43</f>
        <v>0</v>
      </c>
      <c r="D3316" s="14" t="str">
        <f t="shared" si="50"/>
        <v>Error?</v>
      </c>
    </row>
    <row r="3317" spans="1:4" x14ac:dyDescent="0.2">
      <c r="A3317" s="55">
        <v>3256</v>
      </c>
      <c r="B3317" s="1233">
        <f>'Acct Summary 7-8'!I44</f>
        <v>0</v>
      </c>
      <c r="C3317" s="14" t="s">
        <v>672</v>
      </c>
      <c r="D3317" s="14" t="str">
        <f t="shared" si="50"/>
        <v>Error?</v>
      </c>
    </row>
    <row r="3318" spans="1:4" x14ac:dyDescent="0.2">
      <c r="A3318" s="55">
        <v>3257</v>
      </c>
      <c r="B3318" s="1233">
        <f>'Acct Summary 7-8'!I76</f>
        <v>200000</v>
      </c>
      <c r="C3318" s="14" t="s">
        <v>672</v>
      </c>
      <c r="D3318" s="14" t="str">
        <f t="shared" si="50"/>
        <v>Error?</v>
      </c>
    </row>
    <row r="3319" spans="1:4" x14ac:dyDescent="0.2">
      <c r="A3319" s="55">
        <v>3258</v>
      </c>
      <c r="B3319" s="1233">
        <f>'Acct Summary 7-8'!I77</f>
        <v>-200000</v>
      </c>
      <c r="C3319" s="14" t="s">
        <v>672</v>
      </c>
      <c r="D3319" s="14" t="str">
        <f t="shared" si="50"/>
        <v>Error?</v>
      </c>
    </row>
    <row r="3320" spans="1:4" x14ac:dyDescent="0.2">
      <c r="A3320" s="55">
        <v>3259</v>
      </c>
      <c r="B3320" s="1233">
        <f>'Acct Summary 7-8'!I78</f>
        <v>-178644</v>
      </c>
      <c r="C3320" s="14" t="s">
        <v>672</v>
      </c>
      <c r="D3320" s="14" t="str">
        <f t="shared" si="50"/>
        <v>Error?</v>
      </c>
    </row>
    <row r="3321" spans="1:4" x14ac:dyDescent="0.2">
      <c r="A3321" s="55">
        <v>3260</v>
      </c>
      <c r="B3321" s="1233">
        <f>'Acct Summary 7-8'!I79</f>
        <v>1840351</v>
      </c>
      <c r="D3321" s="14" t="str">
        <f t="shared" si="50"/>
        <v>Error?</v>
      </c>
    </row>
    <row r="3322" spans="1:4" x14ac:dyDescent="0.2">
      <c r="A3322" s="55">
        <v>3261</v>
      </c>
      <c r="B3322" s="1233">
        <f>'Acct Summary 7-8'!I80</f>
        <v>0</v>
      </c>
      <c r="D3322" s="14" t="str">
        <f t="shared" si="50"/>
        <v>Error?</v>
      </c>
    </row>
    <row r="3323" spans="1:4" x14ac:dyDescent="0.2">
      <c r="A3323" s="55">
        <v>3262</v>
      </c>
      <c r="B3323" s="1233">
        <f>'Acct Summary 7-8'!I81</f>
        <v>1661707</v>
      </c>
      <c r="C3323" s="14" t="s">
        <v>672</v>
      </c>
      <c r="D3323" s="14" t="str">
        <f t="shared" si="50"/>
        <v>Error?</v>
      </c>
    </row>
    <row r="3324" spans="1:4" x14ac:dyDescent="0.2">
      <c r="A3324" s="83">
        <v>3263</v>
      </c>
      <c r="D3324" s="14" t="str">
        <f t="shared" si="50"/>
        <v>OK</v>
      </c>
    </row>
    <row r="3325" spans="1:4" x14ac:dyDescent="0.2">
      <c r="A3325" s="83">
        <v>3264</v>
      </c>
      <c r="D3325" s="14" t="str">
        <f t="shared" si="50"/>
        <v>OK</v>
      </c>
    </row>
    <row r="3326" spans="1:4" x14ac:dyDescent="0.2">
      <c r="A3326" s="83">
        <v>3265</v>
      </c>
      <c r="D3326" s="14" t="str">
        <f t="shared" si="50"/>
        <v>OK</v>
      </c>
    </row>
    <row r="3327" spans="1:4" x14ac:dyDescent="0.2">
      <c r="A3327" s="83">
        <v>3266</v>
      </c>
      <c r="D3327" s="14" t="str">
        <f t="shared" ref="D3327:D3390" si="51">IF(ISBLANK(B3327),"OK",IF(A3327-B3327=0,"OK","Error?"))</f>
        <v>OK</v>
      </c>
    </row>
    <row r="3328" spans="1:4" x14ac:dyDescent="0.2">
      <c r="A3328" s="83">
        <v>3267</v>
      </c>
      <c r="D3328" s="14" t="str">
        <f t="shared" si="51"/>
        <v>OK</v>
      </c>
    </row>
    <row r="3329" spans="1:4" x14ac:dyDescent="0.2">
      <c r="A3329" s="83">
        <v>3268</v>
      </c>
      <c r="D3329" s="14" t="str">
        <f t="shared" si="51"/>
        <v>OK</v>
      </c>
    </row>
    <row r="3330" spans="1:4" x14ac:dyDescent="0.2">
      <c r="A3330" s="83">
        <v>3269</v>
      </c>
      <c r="D3330" s="14" t="str">
        <f t="shared" si="51"/>
        <v>OK</v>
      </c>
    </row>
    <row r="3331" spans="1:4" x14ac:dyDescent="0.2">
      <c r="A3331" s="83">
        <v>3270</v>
      </c>
      <c r="D3331" s="14" t="str">
        <f t="shared" si="51"/>
        <v>OK</v>
      </c>
    </row>
    <row r="3332" spans="1:4" x14ac:dyDescent="0.2">
      <c r="A3332" s="83">
        <v>3271</v>
      </c>
      <c r="D3332" s="14" t="str">
        <f t="shared" si="51"/>
        <v>OK</v>
      </c>
    </row>
    <row r="3333" spans="1:4" x14ac:dyDescent="0.2">
      <c r="A3333" s="83">
        <v>3272</v>
      </c>
      <c r="D3333" s="14" t="str">
        <f t="shared" si="51"/>
        <v>OK</v>
      </c>
    </row>
    <row r="3334" spans="1:4" x14ac:dyDescent="0.2">
      <c r="A3334" s="83">
        <v>3273</v>
      </c>
      <c r="D3334" s="14" t="str">
        <f t="shared" si="51"/>
        <v>OK</v>
      </c>
    </row>
    <row r="3335" spans="1:4" x14ac:dyDescent="0.2">
      <c r="A3335" s="83">
        <v>3274</v>
      </c>
      <c r="D3335" s="14" t="str">
        <f t="shared" si="51"/>
        <v>OK</v>
      </c>
    </row>
    <row r="3336" spans="1:4" x14ac:dyDescent="0.2">
      <c r="A3336" s="83">
        <v>3275</v>
      </c>
      <c r="D3336" s="14" t="str">
        <f t="shared" si="51"/>
        <v>OK</v>
      </c>
    </row>
    <row r="3337" spans="1:4" x14ac:dyDescent="0.2">
      <c r="A3337" s="83">
        <v>3276</v>
      </c>
      <c r="D3337" s="14" t="str">
        <f t="shared" si="51"/>
        <v>OK</v>
      </c>
    </row>
    <row r="3338" spans="1:4" x14ac:dyDescent="0.2">
      <c r="A3338" s="83">
        <v>3277</v>
      </c>
      <c r="D3338" s="14" t="str">
        <f t="shared" si="51"/>
        <v>OK</v>
      </c>
    </row>
    <row r="3339" spans="1:4" x14ac:dyDescent="0.2">
      <c r="A3339" s="83">
        <v>3278</v>
      </c>
      <c r="D3339" s="14" t="str">
        <f t="shared" si="51"/>
        <v>OK</v>
      </c>
    </row>
    <row r="3340" spans="1:4" x14ac:dyDescent="0.2">
      <c r="A3340" s="83">
        <v>3279</v>
      </c>
      <c r="D3340" s="14" t="str">
        <f t="shared" si="51"/>
        <v>OK</v>
      </c>
    </row>
    <row r="3341" spans="1:4" x14ac:dyDescent="0.2">
      <c r="A3341" s="83">
        <v>3280</v>
      </c>
      <c r="D3341" s="14" t="str">
        <f t="shared" si="51"/>
        <v>OK</v>
      </c>
    </row>
    <row r="3342" spans="1:4" x14ac:dyDescent="0.2">
      <c r="A3342" s="83">
        <v>3281</v>
      </c>
      <c r="D3342" s="14" t="str">
        <f t="shared" si="51"/>
        <v>OK</v>
      </c>
    </row>
    <row r="3343" spans="1:4" x14ac:dyDescent="0.2">
      <c r="A3343" s="83">
        <v>3282</v>
      </c>
      <c r="D3343" s="14" t="str">
        <f t="shared" si="51"/>
        <v>OK</v>
      </c>
    </row>
    <row r="3344" spans="1:4" x14ac:dyDescent="0.2">
      <c r="A3344" s="83">
        <v>3283</v>
      </c>
      <c r="D3344" s="14" t="str">
        <f t="shared" si="51"/>
        <v>OK</v>
      </c>
    </row>
    <row r="3345" spans="1:4" x14ac:dyDescent="0.2">
      <c r="A3345" s="83">
        <v>3284</v>
      </c>
      <c r="D3345" s="14" t="str">
        <f t="shared" si="51"/>
        <v>OK</v>
      </c>
    </row>
    <row r="3346" spans="1:4" x14ac:dyDescent="0.2">
      <c r="A3346" s="83">
        <v>3285</v>
      </c>
      <c r="D3346" s="14" t="str">
        <f t="shared" si="51"/>
        <v>OK</v>
      </c>
    </row>
    <row r="3347" spans="1:4" x14ac:dyDescent="0.2">
      <c r="A3347" s="83">
        <v>3286</v>
      </c>
      <c r="D3347" s="14" t="str">
        <f t="shared" si="51"/>
        <v>OK</v>
      </c>
    </row>
    <row r="3348" spans="1:4" x14ac:dyDescent="0.2">
      <c r="A3348" s="83">
        <v>3287</v>
      </c>
      <c r="D3348" s="14" t="str">
        <f t="shared" si="51"/>
        <v>OK</v>
      </c>
    </row>
    <row r="3349" spans="1:4" x14ac:dyDescent="0.2">
      <c r="A3349" s="83">
        <v>3288</v>
      </c>
      <c r="D3349" s="14" t="str">
        <f t="shared" si="51"/>
        <v>OK</v>
      </c>
    </row>
    <row r="3350" spans="1:4" x14ac:dyDescent="0.2">
      <c r="A3350" s="83">
        <v>3289</v>
      </c>
      <c r="D3350" s="14" t="str">
        <f t="shared" si="51"/>
        <v>OK</v>
      </c>
    </row>
    <row r="3351" spans="1:4" x14ac:dyDescent="0.2">
      <c r="A3351" s="83">
        <v>3290</v>
      </c>
      <c r="D3351" s="14" t="str">
        <f t="shared" si="51"/>
        <v>OK</v>
      </c>
    </row>
    <row r="3352" spans="1:4" x14ac:dyDescent="0.2">
      <c r="A3352" s="83">
        <v>3291</v>
      </c>
      <c r="D3352" s="14" t="str">
        <f t="shared" si="51"/>
        <v>OK</v>
      </c>
    </row>
    <row r="3353" spans="1:4" x14ac:dyDescent="0.2">
      <c r="A3353" s="83">
        <v>3292</v>
      </c>
      <c r="D3353" s="14" t="str">
        <f t="shared" si="51"/>
        <v>OK</v>
      </c>
    </row>
    <row r="3354" spans="1:4" x14ac:dyDescent="0.2">
      <c r="A3354" s="83">
        <v>3293</v>
      </c>
      <c r="D3354" s="14" t="str">
        <f t="shared" si="51"/>
        <v>OK</v>
      </c>
    </row>
    <row r="3355" spans="1:4" x14ac:dyDescent="0.2">
      <c r="A3355" s="83">
        <v>3294</v>
      </c>
      <c r="D3355" s="14" t="str">
        <f t="shared" si="51"/>
        <v>OK</v>
      </c>
    </row>
    <row r="3356" spans="1:4" x14ac:dyDescent="0.2">
      <c r="A3356" s="83">
        <v>3295</v>
      </c>
      <c r="D3356" s="14" t="str">
        <f t="shared" si="51"/>
        <v>OK</v>
      </c>
    </row>
    <row r="3357" spans="1:4" x14ac:dyDescent="0.2">
      <c r="A3357" s="83">
        <v>3296</v>
      </c>
      <c r="D3357" s="14" t="str">
        <f t="shared" si="51"/>
        <v>OK</v>
      </c>
    </row>
    <row r="3358" spans="1:4" x14ac:dyDescent="0.2">
      <c r="A3358" s="83">
        <v>3297</v>
      </c>
      <c r="D3358" s="14" t="str">
        <f t="shared" si="51"/>
        <v>OK</v>
      </c>
    </row>
    <row r="3359" spans="1:4" x14ac:dyDescent="0.2">
      <c r="A3359" s="83">
        <v>3298</v>
      </c>
      <c r="D3359" s="14" t="str">
        <f t="shared" si="51"/>
        <v>OK</v>
      </c>
    </row>
    <row r="3360" spans="1:4" x14ac:dyDescent="0.2">
      <c r="A3360" s="83">
        <v>3299</v>
      </c>
      <c r="D3360" s="14" t="str">
        <f t="shared" si="51"/>
        <v>OK</v>
      </c>
    </row>
    <row r="3361" spans="1:4" x14ac:dyDescent="0.2">
      <c r="A3361" s="83">
        <v>3300</v>
      </c>
      <c r="D3361" s="14" t="str">
        <f t="shared" si="51"/>
        <v>OK</v>
      </c>
    </row>
    <row r="3362" spans="1:4" x14ac:dyDescent="0.2">
      <c r="A3362" s="83">
        <v>3301</v>
      </c>
      <c r="D3362" s="14" t="str">
        <f t="shared" si="51"/>
        <v>OK</v>
      </c>
    </row>
    <row r="3363" spans="1:4" x14ac:dyDescent="0.2">
      <c r="A3363" s="83">
        <v>3302</v>
      </c>
      <c r="D3363" s="14" t="str">
        <f t="shared" si="51"/>
        <v>OK</v>
      </c>
    </row>
    <row r="3364" spans="1:4" x14ac:dyDescent="0.2">
      <c r="A3364" s="83">
        <v>3303</v>
      </c>
      <c r="D3364" s="14" t="str">
        <f t="shared" si="51"/>
        <v>OK</v>
      </c>
    </row>
    <row r="3365" spans="1:4" x14ac:dyDescent="0.2">
      <c r="A3365" s="83">
        <v>3304</v>
      </c>
      <c r="D3365" s="14" t="str">
        <f t="shared" si="51"/>
        <v>OK</v>
      </c>
    </row>
    <row r="3366" spans="1:4" x14ac:dyDescent="0.2">
      <c r="A3366" s="55">
        <v>3305</v>
      </c>
      <c r="B3366" s="1233">
        <f>'Expenditures 15-22'!C8</f>
        <v>1084756</v>
      </c>
      <c r="D3366" s="14" t="str">
        <f t="shared" si="51"/>
        <v>Error?</v>
      </c>
    </row>
    <row r="3367" spans="1:4" x14ac:dyDescent="0.2">
      <c r="A3367" s="55">
        <v>3306</v>
      </c>
      <c r="B3367" s="1233">
        <f>'Expenditures 15-22'!C19</f>
        <v>0</v>
      </c>
      <c r="D3367" s="14" t="str">
        <f t="shared" si="51"/>
        <v>Error?</v>
      </c>
    </row>
    <row r="3368" spans="1:4" x14ac:dyDescent="0.2">
      <c r="A3368" s="55">
        <v>3307</v>
      </c>
      <c r="B3368" s="1233">
        <f>'Expenditures 15-22'!D8</f>
        <v>108261</v>
      </c>
      <c r="D3368" s="14" t="str">
        <f t="shared" si="51"/>
        <v>Error?</v>
      </c>
    </row>
    <row r="3369" spans="1:4" x14ac:dyDescent="0.2">
      <c r="A3369" s="55">
        <v>3308</v>
      </c>
      <c r="B3369" s="1233">
        <f>'Expenditures 15-22'!D19</f>
        <v>0</v>
      </c>
      <c r="D3369" s="14" t="str">
        <f t="shared" si="51"/>
        <v>Error?</v>
      </c>
    </row>
    <row r="3370" spans="1:4" x14ac:dyDescent="0.2">
      <c r="A3370" s="55">
        <v>3309</v>
      </c>
      <c r="B3370" s="1233">
        <f>'Expenditures 15-22'!E8</f>
        <v>161309</v>
      </c>
      <c r="D3370" s="14" t="str">
        <f t="shared" si="51"/>
        <v>Error?</v>
      </c>
    </row>
    <row r="3371" spans="1:4" x14ac:dyDescent="0.2">
      <c r="A3371" s="55">
        <v>3310</v>
      </c>
      <c r="B3371" s="1233">
        <f>'Expenditures 15-22'!E19</f>
        <v>0</v>
      </c>
      <c r="D3371" s="14" t="str">
        <f t="shared" si="51"/>
        <v>Error?</v>
      </c>
    </row>
    <row r="3372" spans="1:4" x14ac:dyDescent="0.2">
      <c r="A3372" s="55">
        <v>3311</v>
      </c>
      <c r="B3372" s="1233">
        <f>'Expenditures 15-22'!F8</f>
        <v>7667</v>
      </c>
      <c r="D3372" s="14" t="str">
        <f t="shared" si="51"/>
        <v>Error?</v>
      </c>
    </row>
    <row r="3373" spans="1:4" x14ac:dyDescent="0.2">
      <c r="A3373" s="55">
        <v>3312</v>
      </c>
      <c r="B3373" s="1233">
        <f>'Expenditures 15-22'!F19</f>
        <v>0</v>
      </c>
      <c r="D3373" s="14" t="str">
        <f t="shared" si="51"/>
        <v>Error?</v>
      </c>
    </row>
    <row r="3374" spans="1:4" x14ac:dyDescent="0.2">
      <c r="A3374" s="55">
        <v>3313</v>
      </c>
      <c r="B3374" s="1233">
        <f>'Expenditures 15-22'!G8</f>
        <v>-725</v>
      </c>
      <c r="D3374" s="14" t="str">
        <f t="shared" si="51"/>
        <v>Error?</v>
      </c>
    </row>
    <row r="3375" spans="1:4" x14ac:dyDescent="0.2">
      <c r="A3375" s="55">
        <v>3314</v>
      </c>
      <c r="B3375" s="1233">
        <f>'Expenditures 15-22'!G19</f>
        <v>0</v>
      </c>
      <c r="D3375" s="14" t="str">
        <f t="shared" si="51"/>
        <v>Error?</v>
      </c>
    </row>
    <row r="3376" spans="1:4" x14ac:dyDescent="0.2">
      <c r="A3376" s="55">
        <v>3315</v>
      </c>
      <c r="B3376" s="1233">
        <f>'Expenditures 15-22'!H8</f>
        <v>545</v>
      </c>
      <c r="D3376" s="14" t="str">
        <f t="shared" si="51"/>
        <v>Error?</v>
      </c>
    </row>
    <row r="3377" spans="1:4" x14ac:dyDescent="0.2">
      <c r="A3377" s="55">
        <v>3316</v>
      </c>
      <c r="B3377" s="1233">
        <f>'Expenditures 15-22'!H19</f>
        <v>0</v>
      </c>
      <c r="D3377" s="14" t="str">
        <f t="shared" si="51"/>
        <v>Error?</v>
      </c>
    </row>
    <row r="3378" spans="1:4" x14ac:dyDescent="0.2">
      <c r="A3378" s="83">
        <v>3317</v>
      </c>
      <c r="D3378" s="14" t="str">
        <f t="shared" si="51"/>
        <v>OK</v>
      </c>
    </row>
    <row r="3379" spans="1:4" x14ac:dyDescent="0.2">
      <c r="A3379" s="83">
        <v>3318</v>
      </c>
      <c r="D3379" s="14" t="str">
        <f t="shared" si="51"/>
        <v>OK</v>
      </c>
    </row>
    <row r="3380" spans="1:4" x14ac:dyDescent="0.2">
      <c r="A3380" s="55">
        <v>3319</v>
      </c>
      <c r="B3380" s="1233">
        <f>'Expenditures 15-22'!K8</f>
        <v>1362499</v>
      </c>
      <c r="C3380" s="14" t="s">
        <v>672</v>
      </c>
      <c r="D3380" s="14" t="str">
        <f t="shared" si="51"/>
        <v>Error?</v>
      </c>
    </row>
    <row r="3381" spans="1:4" x14ac:dyDescent="0.2">
      <c r="A3381" s="55">
        <v>3320</v>
      </c>
      <c r="B3381" s="1233">
        <f>'Expenditures 15-22'!K19</f>
        <v>0</v>
      </c>
      <c r="C3381" s="14" t="s">
        <v>672</v>
      </c>
      <c r="D3381" s="14" t="str">
        <f t="shared" si="51"/>
        <v>Error?</v>
      </c>
    </row>
    <row r="3382" spans="1:4" x14ac:dyDescent="0.2">
      <c r="A3382" s="83">
        <v>3321</v>
      </c>
      <c r="D3382" s="14" t="str">
        <f t="shared" si="51"/>
        <v>OK</v>
      </c>
    </row>
    <row r="3383" spans="1:4" x14ac:dyDescent="0.2">
      <c r="A3383" s="83">
        <v>3322</v>
      </c>
      <c r="D3383" s="14" t="str">
        <f t="shared" si="51"/>
        <v>OK</v>
      </c>
    </row>
    <row r="3384" spans="1:4" x14ac:dyDescent="0.2">
      <c r="A3384" s="83">
        <v>3323</v>
      </c>
      <c r="D3384" s="14" t="str">
        <f t="shared" si="51"/>
        <v>OK</v>
      </c>
    </row>
    <row r="3385" spans="1:4" x14ac:dyDescent="0.2">
      <c r="A3385" s="83">
        <v>3324</v>
      </c>
      <c r="D3385" s="14" t="str">
        <f t="shared" si="51"/>
        <v>OK</v>
      </c>
    </row>
    <row r="3386" spans="1:4" x14ac:dyDescent="0.2">
      <c r="A3386" s="83">
        <v>3325</v>
      </c>
      <c r="D3386" s="14" t="str">
        <f t="shared" si="51"/>
        <v>OK</v>
      </c>
    </row>
    <row r="3387" spans="1:4" x14ac:dyDescent="0.2">
      <c r="A3387" s="55">
        <v>3326</v>
      </c>
      <c r="B3387" s="1233">
        <f>'Expenditures 15-22'!D209</f>
        <v>75709</v>
      </c>
      <c r="D3387" s="14" t="str">
        <f t="shared" si="51"/>
        <v>Error?</v>
      </c>
    </row>
    <row r="3388" spans="1:4" x14ac:dyDescent="0.2">
      <c r="A3388" s="55">
        <v>3327</v>
      </c>
      <c r="B3388" s="1233">
        <f>'Expenditures 15-22'!D211</f>
        <v>68735</v>
      </c>
      <c r="D3388" s="14" t="str">
        <f t="shared" si="51"/>
        <v>Error?</v>
      </c>
    </row>
    <row r="3389" spans="1:4" x14ac:dyDescent="0.2">
      <c r="A3389" s="55">
        <v>3328</v>
      </c>
      <c r="B3389" s="1233">
        <f>'Expenditures 15-22'!D222</f>
        <v>0</v>
      </c>
      <c r="D3389" s="14" t="str">
        <f t="shared" si="51"/>
        <v>Error?</v>
      </c>
    </row>
    <row r="3390" spans="1:4" x14ac:dyDescent="0.2">
      <c r="A3390" s="55">
        <v>3329</v>
      </c>
      <c r="B3390" s="1233">
        <f>'Expenditures 15-22'!K209</f>
        <v>75709</v>
      </c>
      <c r="C3390" s="14" t="s">
        <v>672</v>
      </c>
      <c r="D3390" s="14" t="str">
        <f t="shared" si="51"/>
        <v>Error?</v>
      </c>
    </row>
    <row r="3391" spans="1:4" x14ac:dyDescent="0.2">
      <c r="A3391" s="55">
        <v>3330</v>
      </c>
      <c r="B3391" s="1233">
        <f>'Expenditures 15-22'!K211</f>
        <v>68735</v>
      </c>
      <c r="C3391" s="14" t="s">
        <v>672</v>
      </c>
      <c r="D3391" s="14" t="str">
        <f t="shared" ref="D3391:D3454" si="52">IF(ISBLANK(B3391),"OK",IF(A3391-B3391=0,"OK","Error?"))</f>
        <v>Error?</v>
      </c>
    </row>
    <row r="3392" spans="1:4" x14ac:dyDescent="0.2">
      <c r="A3392" s="55">
        <v>3331</v>
      </c>
      <c r="B3392" s="1233">
        <f>'Expenditures 15-22'!K222</f>
        <v>0</v>
      </c>
      <c r="C3392" s="14" t="s">
        <v>672</v>
      </c>
      <c r="D3392" s="14" t="str">
        <f t="shared" si="52"/>
        <v>Error?</v>
      </c>
    </row>
    <row r="3393" spans="1:4" x14ac:dyDescent="0.2">
      <c r="A3393" s="83">
        <v>3332</v>
      </c>
      <c r="D3393" s="14" t="str">
        <f t="shared" si="52"/>
        <v>OK</v>
      </c>
    </row>
    <row r="3394" spans="1:4" x14ac:dyDescent="0.2">
      <c r="A3394" s="83">
        <v>3333</v>
      </c>
      <c r="D3394" s="14" t="str">
        <f t="shared" si="52"/>
        <v>OK</v>
      </c>
    </row>
    <row r="3395" spans="1:4" x14ac:dyDescent="0.2">
      <c r="A3395" s="83">
        <v>3334</v>
      </c>
      <c r="D3395" s="14" t="str">
        <f t="shared" si="52"/>
        <v>OK</v>
      </c>
    </row>
    <row r="3396" spans="1:4" x14ac:dyDescent="0.2">
      <c r="A3396" s="83">
        <v>3335</v>
      </c>
      <c r="D3396" s="14" t="str">
        <f t="shared" si="52"/>
        <v>OK</v>
      </c>
    </row>
    <row r="3397" spans="1:4" x14ac:dyDescent="0.2">
      <c r="A3397" s="83">
        <v>3336</v>
      </c>
      <c r="D3397" s="14" t="str">
        <f t="shared" si="52"/>
        <v>OK</v>
      </c>
    </row>
    <row r="3398" spans="1:4" x14ac:dyDescent="0.2">
      <c r="A3398" s="83">
        <v>3337</v>
      </c>
      <c r="D3398" s="14" t="str">
        <f t="shared" si="52"/>
        <v>OK</v>
      </c>
    </row>
    <row r="3399" spans="1:4" x14ac:dyDescent="0.2">
      <c r="A3399" s="55">
        <v>3338</v>
      </c>
      <c r="B3399" s="1233">
        <f>'Rest Tax Levies-Tort Im 26'!G11</f>
        <v>0</v>
      </c>
      <c r="D3399" s="14" t="str">
        <f t="shared" si="52"/>
        <v>Error?</v>
      </c>
    </row>
    <row r="3400" spans="1:4" x14ac:dyDescent="0.2">
      <c r="A3400" s="83">
        <v>3339</v>
      </c>
      <c r="D3400" s="14" t="str">
        <f t="shared" si="52"/>
        <v>OK</v>
      </c>
    </row>
    <row r="3401" spans="1:4" x14ac:dyDescent="0.2">
      <c r="A3401" s="83">
        <v>3340</v>
      </c>
      <c r="D3401" s="14" t="str">
        <f t="shared" si="52"/>
        <v>OK</v>
      </c>
    </row>
    <row r="3402" spans="1:4" x14ac:dyDescent="0.2">
      <c r="A3402" s="83">
        <v>3341</v>
      </c>
      <c r="D3402" s="14" t="str">
        <f t="shared" si="52"/>
        <v>OK</v>
      </c>
    </row>
    <row r="3403" spans="1:4" x14ac:dyDescent="0.2">
      <c r="A3403" s="83">
        <v>3342</v>
      </c>
      <c r="D3403" s="14" t="str">
        <f t="shared" si="52"/>
        <v>OK</v>
      </c>
    </row>
    <row r="3404" spans="1:4" x14ac:dyDescent="0.2">
      <c r="A3404" s="83">
        <v>3343</v>
      </c>
      <c r="D3404" s="14" t="str">
        <f t="shared" si="52"/>
        <v>OK</v>
      </c>
    </row>
    <row r="3405" spans="1:4" x14ac:dyDescent="0.2">
      <c r="A3405" s="55">
        <v>3344</v>
      </c>
      <c r="B3405" s="1233">
        <f>'Acct Summary 7-8'!C5</f>
        <v>0</v>
      </c>
      <c r="C3405" s="14" t="s">
        <v>672</v>
      </c>
      <c r="D3405" s="14" t="str">
        <f t="shared" si="52"/>
        <v>Error?</v>
      </c>
    </row>
    <row r="3406" spans="1:4" x14ac:dyDescent="0.2">
      <c r="A3406" s="55">
        <v>3345</v>
      </c>
      <c r="B3406" s="1233">
        <f>'Acct Summary 7-8'!D5</f>
        <v>0</v>
      </c>
      <c r="C3406" s="14" t="s">
        <v>672</v>
      </c>
      <c r="D3406" s="14" t="str">
        <f t="shared" si="52"/>
        <v>Error?</v>
      </c>
    </row>
    <row r="3407" spans="1:4" x14ac:dyDescent="0.2">
      <c r="A3407" s="83">
        <v>3346</v>
      </c>
      <c r="D3407" s="14" t="str">
        <f t="shared" si="52"/>
        <v>OK</v>
      </c>
    </row>
    <row r="3408" spans="1:4" x14ac:dyDescent="0.2">
      <c r="A3408" s="55">
        <v>3347</v>
      </c>
      <c r="B3408" s="1233">
        <f>'Acct Summary 7-8'!F5</f>
        <v>0</v>
      </c>
      <c r="C3408" s="14" t="s">
        <v>672</v>
      </c>
      <c r="D3408" s="14" t="str">
        <f t="shared" si="52"/>
        <v>Error?</v>
      </c>
    </row>
    <row r="3409" spans="1:4" x14ac:dyDescent="0.2">
      <c r="A3409" s="55">
        <v>3348</v>
      </c>
      <c r="B3409" s="1233">
        <f>'Acct Summary 7-8'!G5</f>
        <v>0</v>
      </c>
      <c r="C3409" s="14" t="s">
        <v>672</v>
      </c>
      <c r="D3409" s="14" t="str">
        <f t="shared" si="52"/>
        <v>Error?</v>
      </c>
    </row>
    <row r="3410" spans="1:4" x14ac:dyDescent="0.2">
      <c r="A3410" s="83">
        <v>3349</v>
      </c>
      <c r="D3410" s="14" t="str">
        <f t="shared" si="52"/>
        <v>OK</v>
      </c>
    </row>
    <row r="3411" spans="1:4" x14ac:dyDescent="0.2">
      <c r="A3411" s="55">
        <v>3350</v>
      </c>
      <c r="B3411" s="1233">
        <f>'Assets-Liab 5-6'!C4</f>
        <v>7500</v>
      </c>
      <c r="D3411" s="14" t="str">
        <f t="shared" si="52"/>
        <v>Error?</v>
      </c>
    </row>
    <row r="3412" spans="1:4" x14ac:dyDescent="0.2">
      <c r="A3412" s="83">
        <v>3351</v>
      </c>
      <c r="D3412" s="14" t="str">
        <f t="shared" si="52"/>
        <v>OK</v>
      </c>
    </row>
    <row r="3413" spans="1:4" x14ac:dyDescent="0.2">
      <c r="A3413" s="83">
        <v>3352</v>
      </c>
      <c r="D3413" s="14" t="str">
        <f t="shared" si="52"/>
        <v>OK</v>
      </c>
    </row>
    <row r="3414" spans="1:4" x14ac:dyDescent="0.2">
      <c r="A3414" s="55">
        <v>3353</v>
      </c>
      <c r="B3414" s="1233">
        <f>'Assets-Liab 5-6'!D4</f>
        <v>0</v>
      </c>
      <c r="D3414" s="14" t="str">
        <f t="shared" si="52"/>
        <v>Error?</v>
      </c>
    </row>
    <row r="3415" spans="1:4" x14ac:dyDescent="0.2">
      <c r="A3415" s="83">
        <v>3354</v>
      </c>
      <c r="D3415" s="14" t="str">
        <f t="shared" si="52"/>
        <v>OK</v>
      </c>
    </row>
    <row r="3416" spans="1:4" x14ac:dyDescent="0.2">
      <c r="A3416" s="83">
        <v>3355</v>
      </c>
      <c r="D3416" s="14" t="str">
        <f t="shared" si="52"/>
        <v>OK</v>
      </c>
    </row>
    <row r="3417" spans="1:4" x14ac:dyDescent="0.2">
      <c r="A3417" s="55">
        <v>3356</v>
      </c>
      <c r="B3417" s="1233">
        <f>'Assets-Liab 5-6'!E4</f>
        <v>0</v>
      </c>
      <c r="D3417" s="14" t="str">
        <f t="shared" si="52"/>
        <v>Error?</v>
      </c>
    </row>
    <row r="3418" spans="1:4" x14ac:dyDescent="0.2">
      <c r="A3418" s="83">
        <v>3357</v>
      </c>
      <c r="D3418" s="14" t="str">
        <f t="shared" si="52"/>
        <v>OK</v>
      </c>
    </row>
    <row r="3419" spans="1:4" x14ac:dyDescent="0.2">
      <c r="A3419" s="55">
        <v>3358</v>
      </c>
      <c r="B3419" s="1233">
        <f>'Assets-Liab 5-6'!F4</f>
        <v>0</v>
      </c>
      <c r="D3419" s="14" t="str">
        <f t="shared" si="52"/>
        <v>Error?</v>
      </c>
    </row>
    <row r="3420" spans="1:4" x14ac:dyDescent="0.2">
      <c r="A3420" s="83">
        <v>3359</v>
      </c>
      <c r="D3420" s="14" t="str">
        <f t="shared" si="52"/>
        <v>OK</v>
      </c>
    </row>
    <row r="3421" spans="1:4" x14ac:dyDescent="0.2">
      <c r="A3421" s="83">
        <v>3360</v>
      </c>
      <c r="D3421" s="14" t="str">
        <f t="shared" si="52"/>
        <v>OK</v>
      </c>
    </row>
    <row r="3422" spans="1:4" x14ac:dyDescent="0.2">
      <c r="A3422" s="55">
        <v>3361</v>
      </c>
      <c r="B3422" s="1233">
        <f>'Assets-Liab 5-6'!G4</f>
        <v>0</v>
      </c>
      <c r="D3422" s="14" t="str">
        <f t="shared" si="52"/>
        <v>Error?</v>
      </c>
    </row>
    <row r="3423" spans="1:4" x14ac:dyDescent="0.2">
      <c r="A3423" s="83">
        <v>3362</v>
      </c>
      <c r="D3423" s="14" t="str">
        <f t="shared" si="52"/>
        <v>OK</v>
      </c>
    </row>
    <row r="3424" spans="1:4" x14ac:dyDescent="0.2">
      <c r="A3424" s="83">
        <v>3363</v>
      </c>
      <c r="D3424" s="14" t="str">
        <f t="shared" si="52"/>
        <v>OK</v>
      </c>
    </row>
    <row r="3425" spans="1:4" x14ac:dyDescent="0.2">
      <c r="A3425" s="55">
        <v>3364</v>
      </c>
      <c r="B3425" s="1233">
        <f>'Assets-Liab 5-6'!H4</f>
        <v>0</v>
      </c>
      <c r="D3425" s="14" t="str">
        <f t="shared" si="52"/>
        <v>Error?</v>
      </c>
    </row>
    <row r="3426" spans="1:4" x14ac:dyDescent="0.2">
      <c r="A3426" s="83">
        <v>3365</v>
      </c>
      <c r="D3426" s="14" t="str">
        <f t="shared" si="52"/>
        <v>OK</v>
      </c>
    </row>
    <row r="3427" spans="1:4" x14ac:dyDescent="0.2">
      <c r="A3427" s="55">
        <v>3366</v>
      </c>
      <c r="B3427" s="1233">
        <f>'Assets-Liab 5-6'!I4</f>
        <v>0</v>
      </c>
      <c r="D3427" s="14" t="str">
        <f t="shared" si="52"/>
        <v>Error?</v>
      </c>
    </row>
    <row r="3428" spans="1:4" x14ac:dyDescent="0.2">
      <c r="A3428" s="83">
        <v>3367</v>
      </c>
      <c r="D3428" s="14" t="str">
        <f t="shared" si="52"/>
        <v>OK</v>
      </c>
    </row>
    <row r="3429" spans="1:4" x14ac:dyDescent="0.2">
      <c r="A3429" s="83">
        <v>3368</v>
      </c>
      <c r="D3429" s="14" t="str">
        <f t="shared" si="52"/>
        <v>OK</v>
      </c>
    </row>
    <row r="3430" spans="1:4" x14ac:dyDescent="0.2">
      <c r="A3430" s="83">
        <v>3369</v>
      </c>
      <c r="D3430" s="14" t="str">
        <f t="shared" si="52"/>
        <v>OK</v>
      </c>
    </row>
    <row r="3431" spans="1:4" x14ac:dyDescent="0.2">
      <c r="A3431" s="83">
        <v>3370</v>
      </c>
      <c r="D3431" s="14" t="str">
        <f t="shared" si="52"/>
        <v>OK</v>
      </c>
    </row>
    <row r="3432" spans="1:4" x14ac:dyDescent="0.2">
      <c r="A3432" s="83">
        <v>3371</v>
      </c>
      <c r="D3432" s="14" t="str">
        <f t="shared" si="52"/>
        <v>OK</v>
      </c>
    </row>
    <row r="3433" spans="1:4" x14ac:dyDescent="0.2">
      <c r="A3433" s="83">
        <v>3372</v>
      </c>
      <c r="D3433" s="14" t="str">
        <f t="shared" si="52"/>
        <v>OK</v>
      </c>
    </row>
    <row r="3434" spans="1:4" x14ac:dyDescent="0.2">
      <c r="A3434" s="83">
        <v>3373</v>
      </c>
      <c r="D3434" s="14" t="str">
        <f t="shared" si="52"/>
        <v>OK</v>
      </c>
    </row>
    <row r="3435" spans="1:4" x14ac:dyDescent="0.2">
      <c r="A3435" s="55">
        <v>3374</v>
      </c>
      <c r="B3435" s="1233">
        <f>'Assets-Liab 5-6'!L4</f>
        <v>29599</v>
      </c>
      <c r="D3435" s="14" t="str">
        <f t="shared" si="52"/>
        <v>Error?</v>
      </c>
    </row>
    <row r="3436" spans="1:4" x14ac:dyDescent="0.2">
      <c r="A3436" s="83">
        <v>3375</v>
      </c>
      <c r="D3436" s="14" t="str">
        <f t="shared" si="52"/>
        <v>OK</v>
      </c>
    </row>
    <row r="3437" spans="1:4" x14ac:dyDescent="0.2">
      <c r="A3437" s="83">
        <v>3376</v>
      </c>
      <c r="D3437" s="14" t="str">
        <f t="shared" si="52"/>
        <v>OK</v>
      </c>
    </row>
    <row r="3438" spans="1:4" x14ac:dyDescent="0.2">
      <c r="A3438" s="83">
        <v>3377</v>
      </c>
      <c r="D3438" s="14" t="str">
        <f t="shared" si="52"/>
        <v>OK</v>
      </c>
    </row>
    <row r="3439" spans="1:4" x14ac:dyDescent="0.2">
      <c r="A3439" s="83">
        <v>3378</v>
      </c>
      <c r="D3439" s="14" t="str">
        <f t="shared" si="52"/>
        <v>OK</v>
      </c>
    </row>
    <row r="3440" spans="1:4" x14ac:dyDescent="0.2">
      <c r="A3440" s="83">
        <v>3379</v>
      </c>
      <c r="D3440" s="14" t="str">
        <f t="shared" si="52"/>
        <v>OK</v>
      </c>
    </row>
    <row r="3441" spans="1:4" x14ac:dyDescent="0.2">
      <c r="A3441" s="83">
        <v>3380</v>
      </c>
      <c r="D3441" s="14" t="str">
        <f t="shared" si="52"/>
        <v>OK</v>
      </c>
    </row>
    <row r="3442" spans="1:4" x14ac:dyDescent="0.2">
      <c r="A3442" s="83">
        <v>3381</v>
      </c>
      <c r="D3442" s="14" t="str">
        <f t="shared" si="52"/>
        <v>OK</v>
      </c>
    </row>
    <row r="3443" spans="1:4" x14ac:dyDescent="0.2">
      <c r="A3443" s="83">
        <v>3382</v>
      </c>
      <c r="D3443" s="14" t="str">
        <f t="shared" si="52"/>
        <v>OK</v>
      </c>
    </row>
    <row r="3444" spans="1:4" x14ac:dyDescent="0.2">
      <c r="A3444" s="83">
        <v>3383</v>
      </c>
      <c r="C3444" s="14" t="s">
        <v>672</v>
      </c>
      <c r="D3444" s="14" t="str">
        <f t="shared" si="52"/>
        <v>OK</v>
      </c>
    </row>
    <row r="3445" spans="1:4" x14ac:dyDescent="0.2">
      <c r="A3445" s="83">
        <v>3384</v>
      </c>
      <c r="C3445" s="14" t="s">
        <v>672</v>
      </c>
      <c r="D3445" s="14" t="str">
        <f t="shared" si="52"/>
        <v>OK</v>
      </c>
    </row>
    <row r="3446" spans="1:4" x14ac:dyDescent="0.2">
      <c r="A3446" s="55">
        <v>3385</v>
      </c>
      <c r="B3446" s="1233">
        <f>'Tax Sched 24'!B16</f>
        <v>211149</v>
      </c>
      <c r="C3446" s="14" t="s">
        <v>672</v>
      </c>
      <c r="D3446" s="14" t="str">
        <f t="shared" si="52"/>
        <v>Error?</v>
      </c>
    </row>
    <row r="3447" spans="1:4" x14ac:dyDescent="0.2">
      <c r="A3447" s="55">
        <v>3386</v>
      </c>
      <c r="B3447" s="1233">
        <f>'Tax Sched 24'!D16</f>
        <v>102759</v>
      </c>
      <c r="C3447" s="14" t="s">
        <v>672</v>
      </c>
      <c r="D3447" s="14" t="str">
        <f t="shared" si="52"/>
        <v>Error?</v>
      </c>
    </row>
    <row r="3448" spans="1:4" x14ac:dyDescent="0.2">
      <c r="A3448" s="55">
        <v>3387</v>
      </c>
      <c r="B3448" s="1233">
        <f>'Tax Sched 24'!C16</f>
        <v>108390</v>
      </c>
      <c r="D3448" s="14" t="str">
        <f t="shared" si="52"/>
        <v>Error?</v>
      </c>
    </row>
    <row r="3449" spans="1:4" x14ac:dyDescent="0.2">
      <c r="A3449" s="55">
        <v>3388</v>
      </c>
      <c r="B3449" s="1233">
        <f>'Tax Sched 24'!F16</f>
        <v>114605</v>
      </c>
      <c r="C3449" s="14" t="s">
        <v>672</v>
      </c>
      <c r="D3449" s="14" t="str">
        <f t="shared" si="52"/>
        <v>Error?</v>
      </c>
    </row>
    <row r="3450" spans="1:4" x14ac:dyDescent="0.2">
      <c r="A3450" s="55">
        <v>3389</v>
      </c>
      <c r="B3450" s="1233">
        <f>'Tax Sched 24'!E16</f>
        <v>222995</v>
      </c>
      <c r="D3450" s="14" t="str">
        <f t="shared" si="52"/>
        <v>Error?</v>
      </c>
    </row>
    <row r="3451" spans="1:4" x14ac:dyDescent="0.2">
      <c r="A3451" s="55">
        <v>3390</v>
      </c>
      <c r="B3451" s="1233">
        <f>'Cap Outlay Deprec 27'!C15</f>
        <v>9000</v>
      </c>
      <c r="D3451" s="14" t="str">
        <f t="shared" si="52"/>
        <v>Error?</v>
      </c>
    </row>
    <row r="3452" spans="1:4" x14ac:dyDescent="0.2">
      <c r="A3452" s="55">
        <v>3391</v>
      </c>
      <c r="B3452" s="1233">
        <f>'Cap Outlay Deprec 27'!D15</f>
        <v>0</v>
      </c>
      <c r="D3452" s="14" t="str">
        <f t="shared" si="52"/>
        <v>Error?</v>
      </c>
    </row>
    <row r="3453" spans="1:4" x14ac:dyDescent="0.2">
      <c r="A3453" s="55">
        <v>3392</v>
      </c>
      <c r="B3453" s="1233">
        <f>'Cap Outlay Deprec 27'!E15</f>
        <v>9000</v>
      </c>
      <c r="D3453" s="14" t="str">
        <f t="shared" si="52"/>
        <v>Error?</v>
      </c>
    </row>
    <row r="3454" spans="1:4" x14ac:dyDescent="0.2">
      <c r="A3454" s="55">
        <v>3393</v>
      </c>
      <c r="B3454" s="1233">
        <f>'Cap Outlay Deprec 27'!F15</f>
        <v>0</v>
      </c>
      <c r="C3454" s="14" t="s">
        <v>672</v>
      </c>
      <c r="D3454" s="14" t="str">
        <f t="shared" si="52"/>
        <v>Error?</v>
      </c>
    </row>
    <row r="3455" spans="1:4" x14ac:dyDescent="0.2">
      <c r="A3455" s="83">
        <v>3394</v>
      </c>
      <c r="D3455" s="14" t="str">
        <f t="shared" ref="D3455:D3518" si="53">IF(ISBLANK(B3455),"OK",IF(A3455-B3455=0,"OK","Error?"))</f>
        <v>OK</v>
      </c>
    </row>
    <row r="3456" spans="1:4" x14ac:dyDescent="0.2">
      <c r="A3456" s="83">
        <v>3395</v>
      </c>
      <c r="D3456" s="14" t="str">
        <f t="shared" si="53"/>
        <v>OK</v>
      </c>
    </row>
    <row r="3457" spans="1:4" x14ac:dyDescent="0.2">
      <c r="A3457" s="83">
        <v>3396</v>
      </c>
      <c r="D3457" s="14" t="str">
        <f t="shared" si="53"/>
        <v>OK</v>
      </c>
    </row>
    <row r="3458" spans="1:4" x14ac:dyDescent="0.2">
      <c r="A3458" s="83">
        <v>3397</v>
      </c>
      <c r="D3458" s="14" t="str">
        <f t="shared" si="53"/>
        <v>OK</v>
      </c>
    </row>
    <row r="3459" spans="1:4" x14ac:dyDescent="0.2">
      <c r="A3459" s="55">
        <v>3398</v>
      </c>
      <c r="B3459" s="1233">
        <f>'Cap Outlay Deprec 27'!L15</f>
        <v>0</v>
      </c>
      <c r="C3459" s="14" t="s">
        <v>672</v>
      </c>
      <c r="D3459" s="14" t="str">
        <f t="shared" si="53"/>
        <v>Error?</v>
      </c>
    </row>
    <row r="3460" spans="1:4" x14ac:dyDescent="0.2">
      <c r="A3460" s="83">
        <v>3399</v>
      </c>
      <c r="D3460" s="14" t="str">
        <f t="shared" si="53"/>
        <v>OK</v>
      </c>
    </row>
    <row r="3461" spans="1:4" x14ac:dyDescent="0.2">
      <c r="A3461" s="83">
        <v>3400</v>
      </c>
      <c r="D3461" s="14" t="str">
        <f t="shared" si="53"/>
        <v>OK</v>
      </c>
    </row>
    <row r="3462" spans="1:4" x14ac:dyDescent="0.2">
      <c r="A3462" s="83">
        <v>3401</v>
      </c>
      <c r="D3462" s="14" t="str">
        <f t="shared" si="53"/>
        <v>OK</v>
      </c>
    </row>
    <row r="3463" spans="1:4" x14ac:dyDescent="0.2">
      <c r="A3463" s="83">
        <v>3402</v>
      </c>
      <c r="D3463" s="14" t="str">
        <f t="shared" si="53"/>
        <v>OK</v>
      </c>
    </row>
    <row r="3464" spans="1:4" x14ac:dyDescent="0.2">
      <c r="A3464" s="83">
        <v>3403</v>
      </c>
      <c r="D3464" s="14" t="str">
        <f t="shared" si="53"/>
        <v>OK</v>
      </c>
    </row>
    <row r="3465" spans="1:4" x14ac:dyDescent="0.2">
      <c r="A3465" s="83">
        <v>3404</v>
      </c>
      <c r="D3465" s="14" t="str">
        <f t="shared" si="53"/>
        <v>OK</v>
      </c>
    </row>
    <row r="3466" spans="1:4" x14ac:dyDescent="0.2">
      <c r="A3466" s="83">
        <v>3405</v>
      </c>
      <c r="D3466" s="14" t="str">
        <f t="shared" si="53"/>
        <v>OK</v>
      </c>
    </row>
    <row r="3467" spans="1:4" x14ac:dyDescent="0.2">
      <c r="A3467" s="83">
        <v>3406</v>
      </c>
      <c r="D3467" s="14" t="str">
        <f t="shared" si="53"/>
        <v>OK</v>
      </c>
    </row>
    <row r="3468" spans="1:4" x14ac:dyDescent="0.2">
      <c r="A3468" s="83">
        <v>3407</v>
      </c>
      <c r="D3468" s="14" t="str">
        <f t="shared" si="53"/>
        <v>OK</v>
      </c>
    </row>
    <row r="3469" spans="1:4" x14ac:dyDescent="0.2">
      <c r="A3469" s="83">
        <v>3408</v>
      </c>
      <c r="D3469" s="14" t="str">
        <f t="shared" si="53"/>
        <v>OK</v>
      </c>
    </row>
    <row r="3470" spans="1:4" x14ac:dyDescent="0.2">
      <c r="A3470" s="83">
        <v>3409</v>
      </c>
      <c r="D3470" s="14" t="str">
        <f t="shared" si="53"/>
        <v>OK</v>
      </c>
    </row>
    <row r="3471" spans="1:4" x14ac:dyDescent="0.2">
      <c r="A3471" s="83">
        <v>3410</v>
      </c>
      <c r="D3471" s="14" t="str">
        <f t="shared" si="53"/>
        <v>OK</v>
      </c>
    </row>
    <row r="3472" spans="1:4" x14ac:dyDescent="0.2">
      <c r="A3472" s="83">
        <v>3411</v>
      </c>
      <c r="D3472" s="14" t="str">
        <f t="shared" si="53"/>
        <v>OK</v>
      </c>
    </row>
    <row r="3473" spans="1:4" x14ac:dyDescent="0.2">
      <c r="A3473" s="83">
        <v>3412</v>
      </c>
      <c r="D3473" s="14" t="str">
        <f t="shared" si="53"/>
        <v>OK</v>
      </c>
    </row>
    <row r="3474" spans="1:4" x14ac:dyDescent="0.2">
      <c r="A3474" s="83">
        <v>3413</v>
      </c>
      <c r="D3474" s="14" t="str">
        <f t="shared" si="53"/>
        <v>OK</v>
      </c>
    </row>
    <row r="3475" spans="1:4" x14ac:dyDescent="0.2">
      <c r="A3475" s="83">
        <v>3414</v>
      </c>
      <c r="D3475" s="14" t="str">
        <f t="shared" si="53"/>
        <v>OK</v>
      </c>
    </row>
    <row r="3476" spans="1:4" x14ac:dyDescent="0.2">
      <c r="A3476" s="83">
        <v>3415</v>
      </c>
      <c r="D3476" s="14" t="str">
        <f t="shared" si="53"/>
        <v>OK</v>
      </c>
    </row>
    <row r="3477" spans="1:4" x14ac:dyDescent="0.2">
      <c r="A3477" s="83">
        <v>3416</v>
      </c>
      <c r="D3477" s="14" t="str">
        <f t="shared" si="53"/>
        <v>OK</v>
      </c>
    </row>
    <row r="3478" spans="1:4" x14ac:dyDescent="0.2">
      <c r="A3478" s="83">
        <v>3417</v>
      </c>
      <c r="D3478" s="14" t="str">
        <f t="shared" si="53"/>
        <v>OK</v>
      </c>
    </row>
    <row r="3479" spans="1:4" x14ac:dyDescent="0.2">
      <c r="A3479" s="83">
        <v>3418</v>
      </c>
      <c r="D3479" s="14" t="str">
        <f t="shared" si="53"/>
        <v>OK</v>
      </c>
    </row>
    <row r="3480" spans="1:4" x14ac:dyDescent="0.2">
      <c r="A3480" s="83">
        <v>3419</v>
      </c>
      <c r="D3480" s="14" t="str">
        <f t="shared" si="53"/>
        <v>OK</v>
      </c>
    </row>
    <row r="3481" spans="1:4" x14ac:dyDescent="0.2">
      <c r="A3481" s="83">
        <v>3420</v>
      </c>
      <c r="D3481" s="14" t="str">
        <f t="shared" si="53"/>
        <v>OK</v>
      </c>
    </row>
    <row r="3482" spans="1:4" x14ac:dyDescent="0.2">
      <c r="A3482" s="55">
        <v>3421</v>
      </c>
      <c r="B3482" s="1233">
        <f>'Expenditures 15-22'!C125</f>
        <v>0</v>
      </c>
      <c r="D3482" s="14" t="str">
        <f t="shared" si="53"/>
        <v>Error?</v>
      </c>
    </row>
    <row r="3483" spans="1:4" x14ac:dyDescent="0.2">
      <c r="A3483" s="55">
        <v>3422</v>
      </c>
      <c r="B3483" s="1233">
        <f>'Expenditures 15-22'!D125</f>
        <v>0</v>
      </c>
      <c r="D3483" s="14" t="str">
        <f t="shared" si="53"/>
        <v>Error?</v>
      </c>
    </row>
    <row r="3484" spans="1:4" x14ac:dyDescent="0.2">
      <c r="A3484" s="55">
        <v>3423</v>
      </c>
      <c r="B3484" s="1233">
        <f>'Expenditures 15-22'!E125</f>
        <v>0</v>
      </c>
      <c r="D3484" s="14" t="str">
        <f t="shared" si="53"/>
        <v>Error?</v>
      </c>
    </row>
    <row r="3485" spans="1:4" x14ac:dyDescent="0.2">
      <c r="A3485" s="55">
        <v>3424</v>
      </c>
      <c r="B3485" s="1233">
        <f>'Expenditures 15-22'!F125</f>
        <v>0</v>
      </c>
      <c r="D3485" s="14" t="str">
        <f t="shared" si="53"/>
        <v>Error?</v>
      </c>
    </row>
    <row r="3486" spans="1:4" x14ac:dyDescent="0.2">
      <c r="A3486" s="55">
        <v>3425</v>
      </c>
      <c r="B3486" s="1233">
        <f>'Expenditures 15-22'!G125</f>
        <v>0</v>
      </c>
      <c r="D3486" s="14" t="str">
        <f t="shared" si="53"/>
        <v>Error?</v>
      </c>
    </row>
    <row r="3487" spans="1:4" x14ac:dyDescent="0.2">
      <c r="A3487" s="55">
        <v>3426</v>
      </c>
      <c r="B3487" s="1233">
        <f>'Expenditures 15-22'!H125</f>
        <v>0</v>
      </c>
      <c r="D3487" s="14" t="str">
        <f t="shared" si="53"/>
        <v>Error?</v>
      </c>
    </row>
    <row r="3488" spans="1:4" x14ac:dyDescent="0.2">
      <c r="A3488" s="55">
        <v>3427</v>
      </c>
      <c r="B3488" s="1233">
        <f>'Expenditures 15-22'!K125</f>
        <v>0</v>
      </c>
      <c r="C3488" s="14" t="s">
        <v>672</v>
      </c>
      <c r="D3488" s="14" t="str">
        <f t="shared" si="53"/>
        <v>Error?</v>
      </c>
    </row>
    <row r="3489" spans="1:4" x14ac:dyDescent="0.2">
      <c r="A3489" s="83">
        <v>3428</v>
      </c>
      <c r="D3489" s="14" t="str">
        <f t="shared" si="53"/>
        <v>OK</v>
      </c>
    </row>
    <row r="3490" spans="1:4" x14ac:dyDescent="0.2">
      <c r="A3490" s="55">
        <v>3429</v>
      </c>
      <c r="B3490" s="1233">
        <f>'Acct Summary 7-8'!E26</f>
        <v>0</v>
      </c>
      <c r="D3490" s="14" t="str">
        <f t="shared" si="53"/>
        <v>Error?</v>
      </c>
    </row>
    <row r="3491" spans="1:4" x14ac:dyDescent="0.2">
      <c r="A3491" s="83">
        <v>3430</v>
      </c>
      <c r="D3491" s="14" t="str">
        <f t="shared" si="53"/>
        <v>OK</v>
      </c>
    </row>
    <row r="3492" spans="1:4" x14ac:dyDescent="0.2">
      <c r="A3492" s="55">
        <v>3431</v>
      </c>
      <c r="B3492" s="1233">
        <f>'Acct Summary 7-8'!G26</f>
        <v>0</v>
      </c>
      <c r="D3492" s="14" t="str">
        <f t="shared" si="53"/>
        <v>Error?</v>
      </c>
    </row>
    <row r="3493" spans="1:4" x14ac:dyDescent="0.2">
      <c r="A3493" s="55">
        <v>3432</v>
      </c>
      <c r="B3493" s="1233">
        <f>'Acct Summary 7-8'!H26</f>
        <v>0</v>
      </c>
      <c r="D3493" s="14" t="str">
        <f t="shared" si="53"/>
        <v>Error?</v>
      </c>
    </row>
    <row r="3494" spans="1:4" x14ac:dyDescent="0.2">
      <c r="A3494" s="83">
        <v>3433</v>
      </c>
      <c r="D3494" s="14" t="str">
        <f t="shared" si="53"/>
        <v>OK</v>
      </c>
    </row>
    <row r="3495" spans="1:4" x14ac:dyDescent="0.2">
      <c r="A3495" s="83">
        <v>3434</v>
      </c>
      <c r="D3495" s="14" t="str">
        <f t="shared" si="53"/>
        <v>OK</v>
      </c>
    </row>
    <row r="3496" spans="1:4" x14ac:dyDescent="0.2">
      <c r="A3496" s="83">
        <v>3435</v>
      </c>
      <c r="D3496" s="14" t="str">
        <f t="shared" si="53"/>
        <v>OK</v>
      </c>
    </row>
    <row r="3497" spans="1:4" x14ac:dyDescent="0.2">
      <c r="A3497" s="83">
        <v>3436</v>
      </c>
      <c r="D3497" s="14" t="str">
        <f t="shared" si="53"/>
        <v>OK</v>
      </c>
    </row>
    <row r="3498" spans="1:4" x14ac:dyDescent="0.2">
      <c r="A3498" s="83">
        <v>3437</v>
      </c>
      <c r="D3498" s="14" t="str">
        <f t="shared" si="53"/>
        <v>OK</v>
      </c>
    </row>
    <row r="3499" spans="1:4" x14ac:dyDescent="0.2">
      <c r="A3499" s="83">
        <v>3438</v>
      </c>
      <c r="D3499" s="14" t="str">
        <f t="shared" si="53"/>
        <v>OK</v>
      </c>
    </row>
    <row r="3500" spans="1:4" x14ac:dyDescent="0.2">
      <c r="A3500" s="83">
        <v>3439</v>
      </c>
      <c r="D3500" s="14" t="str">
        <f t="shared" si="53"/>
        <v>OK</v>
      </c>
    </row>
    <row r="3501" spans="1:4" x14ac:dyDescent="0.2">
      <c r="A3501" s="83">
        <v>3440</v>
      </c>
      <c r="D3501" s="14" t="str">
        <f t="shared" si="53"/>
        <v>OK</v>
      </c>
    </row>
    <row r="3502" spans="1:4" x14ac:dyDescent="0.2">
      <c r="A3502" s="83">
        <v>3441</v>
      </c>
      <c r="D3502" s="14" t="str">
        <f t="shared" si="53"/>
        <v>OK</v>
      </c>
    </row>
    <row r="3503" spans="1:4" x14ac:dyDescent="0.2">
      <c r="A3503" s="83">
        <v>3442</v>
      </c>
      <c r="D3503" s="14" t="str">
        <f t="shared" si="53"/>
        <v>OK</v>
      </c>
    </row>
    <row r="3504" spans="1:4" x14ac:dyDescent="0.2">
      <c r="A3504" s="83">
        <v>3443</v>
      </c>
      <c r="D3504" s="14" t="str">
        <f t="shared" si="53"/>
        <v>OK</v>
      </c>
    </row>
    <row r="3505" spans="1:4" x14ac:dyDescent="0.2">
      <c r="A3505" s="83">
        <v>3444</v>
      </c>
      <c r="D3505" s="14" t="str">
        <f t="shared" si="53"/>
        <v>OK</v>
      </c>
    </row>
    <row r="3506" spans="1:4" x14ac:dyDescent="0.2">
      <c r="A3506" s="83">
        <v>3445</v>
      </c>
      <c r="D3506" s="14" t="str">
        <f t="shared" si="53"/>
        <v>OK</v>
      </c>
    </row>
    <row r="3507" spans="1:4" x14ac:dyDescent="0.2">
      <c r="A3507" s="83">
        <v>3446</v>
      </c>
      <c r="D3507" s="14" t="str">
        <f t="shared" si="53"/>
        <v>OK</v>
      </c>
    </row>
    <row r="3508" spans="1:4" x14ac:dyDescent="0.2">
      <c r="A3508" s="83">
        <v>3447</v>
      </c>
      <c r="D3508" s="14" t="str">
        <f t="shared" si="53"/>
        <v>OK</v>
      </c>
    </row>
    <row r="3509" spans="1:4" x14ac:dyDescent="0.2">
      <c r="A3509" s="83">
        <v>3448</v>
      </c>
      <c r="D3509" s="14" t="str">
        <f t="shared" si="53"/>
        <v>OK</v>
      </c>
    </row>
    <row r="3510" spans="1:4" x14ac:dyDescent="0.2">
      <c r="A3510" s="83">
        <v>3449</v>
      </c>
      <c r="D3510" s="14" t="str">
        <f t="shared" si="53"/>
        <v>OK</v>
      </c>
    </row>
    <row r="3511" spans="1:4" x14ac:dyDescent="0.2">
      <c r="A3511" s="83">
        <v>3450</v>
      </c>
      <c r="D3511" s="14" t="str">
        <f t="shared" si="53"/>
        <v>OK</v>
      </c>
    </row>
    <row r="3512" spans="1:4" x14ac:dyDescent="0.2">
      <c r="A3512" s="83">
        <v>3451</v>
      </c>
      <c r="D3512" s="14" t="str">
        <f t="shared" si="53"/>
        <v>OK</v>
      </c>
    </row>
    <row r="3513" spans="1:4" x14ac:dyDescent="0.2">
      <c r="A3513" s="83">
        <v>3452</v>
      </c>
      <c r="D3513" s="14" t="str">
        <f t="shared" si="53"/>
        <v>OK</v>
      </c>
    </row>
    <row r="3514" spans="1:4" x14ac:dyDescent="0.2">
      <c r="A3514" s="83">
        <v>3453</v>
      </c>
      <c r="D3514" s="14" t="str">
        <f t="shared" si="53"/>
        <v>OK</v>
      </c>
    </row>
    <row r="3515" spans="1:4" x14ac:dyDescent="0.2">
      <c r="A3515" s="83">
        <v>3454</v>
      </c>
      <c r="D3515" s="14" t="str">
        <f t="shared" si="53"/>
        <v>OK</v>
      </c>
    </row>
    <row r="3516" spans="1:4" x14ac:dyDescent="0.2">
      <c r="A3516" s="83">
        <v>3455</v>
      </c>
      <c r="D3516" s="14" t="str">
        <f t="shared" si="53"/>
        <v>OK</v>
      </c>
    </row>
    <row r="3517" spans="1:4" x14ac:dyDescent="0.2">
      <c r="A3517" s="83">
        <v>3456</v>
      </c>
      <c r="D3517" s="14" t="str">
        <f t="shared" si="53"/>
        <v>OK</v>
      </c>
    </row>
    <row r="3518" spans="1:4" x14ac:dyDescent="0.2">
      <c r="A3518" s="83">
        <v>3457</v>
      </c>
      <c r="D3518" s="14" t="str">
        <f t="shared" si="53"/>
        <v>OK</v>
      </c>
    </row>
    <row r="3519" spans="1:4" x14ac:dyDescent="0.2">
      <c r="A3519" s="55">
        <v>3458</v>
      </c>
      <c r="B3519" s="1233">
        <f>'Assets-Liab 5-6'!H6</f>
        <v>0</v>
      </c>
      <c r="D3519" s="14" t="str">
        <f t="shared" ref="D3519:D3582" si="54">IF(ISBLANK(B3519),"OK",IF(A3519-B3519=0,"OK","Error?"))</f>
        <v>Error?</v>
      </c>
    </row>
    <row r="3520" spans="1:4" x14ac:dyDescent="0.2">
      <c r="A3520" s="83">
        <v>3459</v>
      </c>
      <c r="D3520" s="14" t="str">
        <f t="shared" si="54"/>
        <v>OK</v>
      </c>
    </row>
    <row r="3521" spans="1:4" x14ac:dyDescent="0.2">
      <c r="A3521" s="83">
        <v>3460</v>
      </c>
      <c r="D3521" s="14" t="s">
        <v>143</v>
      </c>
    </row>
    <row r="3522" spans="1:4" x14ac:dyDescent="0.2">
      <c r="A3522" s="83">
        <v>3461</v>
      </c>
      <c r="D3522" s="14" t="s">
        <v>143</v>
      </c>
    </row>
    <row r="3523" spans="1:4" x14ac:dyDescent="0.2">
      <c r="A3523" s="83">
        <v>3462</v>
      </c>
      <c r="D3523" s="14" t="s">
        <v>143</v>
      </c>
    </row>
    <row r="3524" spans="1:4" x14ac:dyDescent="0.2">
      <c r="A3524" s="83">
        <v>3463</v>
      </c>
      <c r="D3524" s="14" t="s">
        <v>143</v>
      </c>
    </row>
    <row r="3525" spans="1:4" x14ac:dyDescent="0.2">
      <c r="A3525" s="83">
        <v>3464</v>
      </c>
      <c r="D3525" s="14" t="s">
        <v>143</v>
      </c>
    </row>
    <row r="3526" spans="1:4" x14ac:dyDescent="0.2">
      <c r="A3526" s="83">
        <v>3465</v>
      </c>
      <c r="D3526" s="14" t="s">
        <v>143</v>
      </c>
    </row>
    <row r="3527" spans="1:4" x14ac:dyDescent="0.2">
      <c r="A3527" s="83">
        <v>3466</v>
      </c>
      <c r="D3527" s="14" t="s">
        <v>143</v>
      </c>
    </row>
    <row r="3528" spans="1:4" x14ac:dyDescent="0.2">
      <c r="A3528" s="83">
        <v>3467</v>
      </c>
      <c r="D3528" s="14" t="s">
        <v>143</v>
      </c>
    </row>
    <row r="3529" spans="1:4" x14ac:dyDescent="0.2">
      <c r="A3529" s="83">
        <v>3468</v>
      </c>
      <c r="D3529" s="14" t="s">
        <v>143</v>
      </c>
    </row>
    <row r="3530" spans="1:4" x14ac:dyDescent="0.2">
      <c r="A3530" s="55">
        <v>3469</v>
      </c>
      <c r="B3530" s="1233">
        <f>'Acct Summary 7-8'!C36</f>
        <v>0</v>
      </c>
      <c r="D3530" s="14" t="str">
        <f t="shared" si="54"/>
        <v>Error?</v>
      </c>
    </row>
    <row r="3531" spans="1:4" x14ac:dyDescent="0.2">
      <c r="A3531" s="55">
        <v>3470</v>
      </c>
      <c r="B3531" s="1233">
        <f>'Acct Summary 7-8'!D36</f>
        <v>0</v>
      </c>
      <c r="D3531" s="14" t="str">
        <f t="shared" si="54"/>
        <v>Error?</v>
      </c>
    </row>
    <row r="3532" spans="1:4" x14ac:dyDescent="0.2">
      <c r="A3532" s="55">
        <v>3471</v>
      </c>
      <c r="B3532" s="1233">
        <f>'Acct Summary 7-8'!F36</f>
        <v>0</v>
      </c>
      <c r="D3532" s="14" t="str">
        <f t="shared" si="54"/>
        <v>Error?</v>
      </c>
    </row>
    <row r="3533" spans="1:4" x14ac:dyDescent="0.2">
      <c r="A3533" s="55">
        <v>3472</v>
      </c>
      <c r="B3533" s="1233">
        <f>'Acct Summary 7-8'!G36</f>
        <v>0</v>
      </c>
      <c r="D3533" s="14" t="str">
        <f t="shared" si="54"/>
        <v>Error?</v>
      </c>
    </row>
    <row r="3534" spans="1:4" x14ac:dyDescent="0.2">
      <c r="A3534" s="55">
        <v>3473</v>
      </c>
      <c r="B3534" s="1233">
        <f>'Acct Summary 7-8'!H36</f>
        <v>0</v>
      </c>
      <c r="D3534" s="14" t="str">
        <f t="shared" si="54"/>
        <v>Error?</v>
      </c>
    </row>
    <row r="3535" spans="1:4" x14ac:dyDescent="0.2">
      <c r="A3535" s="83">
        <v>3474</v>
      </c>
      <c r="D3535" s="14" t="str">
        <f t="shared" si="54"/>
        <v>OK</v>
      </c>
    </row>
    <row r="3536" spans="1:4" x14ac:dyDescent="0.2">
      <c r="A3536" s="83">
        <v>3475</v>
      </c>
      <c r="D3536" s="14" t="str">
        <f t="shared" si="54"/>
        <v>OK</v>
      </c>
    </row>
    <row r="3537" spans="1:4" x14ac:dyDescent="0.2">
      <c r="A3537" s="83">
        <v>3476</v>
      </c>
      <c r="D3537" s="14" t="str">
        <f t="shared" si="54"/>
        <v>OK</v>
      </c>
    </row>
    <row r="3538" spans="1:4" x14ac:dyDescent="0.2">
      <c r="A3538" s="83">
        <v>3477</v>
      </c>
      <c r="D3538" s="14" t="str">
        <f t="shared" si="54"/>
        <v>OK</v>
      </c>
    </row>
    <row r="3539" spans="1:4" x14ac:dyDescent="0.2">
      <c r="A3539" s="83">
        <v>3478</v>
      </c>
      <c r="D3539" s="14" t="str">
        <f t="shared" si="54"/>
        <v>OK</v>
      </c>
    </row>
    <row r="3540" spans="1:4" x14ac:dyDescent="0.2">
      <c r="A3540" s="83">
        <v>3479</v>
      </c>
      <c r="D3540" s="14" t="str">
        <f t="shared" si="54"/>
        <v>OK</v>
      </c>
    </row>
    <row r="3541" spans="1:4" x14ac:dyDescent="0.2">
      <c r="A3541" s="83">
        <v>3480</v>
      </c>
      <c r="D3541" s="14" t="str">
        <f t="shared" si="54"/>
        <v>OK</v>
      </c>
    </row>
    <row r="3542" spans="1:4" x14ac:dyDescent="0.2">
      <c r="A3542" s="83">
        <v>3481</v>
      </c>
      <c r="D3542" s="14" t="str">
        <f t="shared" si="54"/>
        <v>OK</v>
      </c>
    </row>
    <row r="3543" spans="1:4" x14ac:dyDescent="0.2">
      <c r="A3543" s="83">
        <v>3482</v>
      </c>
      <c r="D3543" s="14" t="str">
        <f t="shared" si="54"/>
        <v>OK</v>
      </c>
    </row>
    <row r="3544" spans="1:4" x14ac:dyDescent="0.2">
      <c r="A3544" s="83">
        <v>3483</v>
      </c>
      <c r="D3544" s="14" t="str">
        <f t="shared" si="54"/>
        <v>OK</v>
      </c>
    </row>
    <row r="3545" spans="1:4" x14ac:dyDescent="0.2">
      <c r="A3545" s="83">
        <v>3484</v>
      </c>
      <c r="D3545" s="14" t="str">
        <f t="shared" si="54"/>
        <v>OK</v>
      </c>
    </row>
    <row r="3546" spans="1:4" x14ac:dyDescent="0.2">
      <c r="A3546" s="55">
        <v>3485</v>
      </c>
      <c r="B3546" s="1233">
        <f>'Assets-Liab 5-6'!K4</f>
        <v>0</v>
      </c>
      <c r="D3546" s="14" t="str">
        <f t="shared" si="54"/>
        <v>Error?</v>
      </c>
    </row>
    <row r="3547" spans="1:4" x14ac:dyDescent="0.2">
      <c r="A3547" s="83">
        <v>3486</v>
      </c>
      <c r="D3547" s="14" t="str">
        <f t="shared" si="54"/>
        <v>OK</v>
      </c>
    </row>
    <row r="3548" spans="1:4" x14ac:dyDescent="0.2">
      <c r="A3548" s="55">
        <v>3487</v>
      </c>
      <c r="B3548" s="1233">
        <f>'Assets-Liab 5-6'!K6</f>
        <v>0</v>
      </c>
      <c r="D3548" s="14" t="str">
        <f t="shared" si="54"/>
        <v>Error?</v>
      </c>
    </row>
    <row r="3549" spans="1:4" x14ac:dyDescent="0.2">
      <c r="A3549" s="55">
        <v>3488</v>
      </c>
      <c r="B3549" s="1233">
        <f>'Assets-Liab 5-6'!K10</f>
        <v>0</v>
      </c>
      <c r="D3549" s="14" t="str">
        <f t="shared" si="54"/>
        <v>Error?</v>
      </c>
    </row>
    <row r="3550" spans="1:4" x14ac:dyDescent="0.2">
      <c r="A3550" s="55">
        <v>3489</v>
      </c>
      <c r="B3550" s="1233">
        <f>'Assets-Liab 5-6'!K5</f>
        <v>63572</v>
      </c>
      <c r="D3550" s="14" t="str">
        <f t="shared" si="54"/>
        <v>Error?</v>
      </c>
    </row>
    <row r="3551" spans="1:4" x14ac:dyDescent="0.2">
      <c r="A3551" s="55">
        <v>3490</v>
      </c>
      <c r="B3551" s="1233">
        <f>'Assets-Liab 5-6'!K12</f>
        <v>0</v>
      </c>
      <c r="D3551" s="14" t="str">
        <f t="shared" si="54"/>
        <v>Error?</v>
      </c>
    </row>
    <row r="3552" spans="1:4" x14ac:dyDescent="0.2">
      <c r="A3552" s="55">
        <v>3491</v>
      </c>
      <c r="B3552" s="1233">
        <f>'Assets-Liab 5-6'!K13</f>
        <v>63572</v>
      </c>
      <c r="C3552" s="14" t="s">
        <v>672</v>
      </c>
      <c r="D3552" s="14" t="str">
        <f t="shared" si="54"/>
        <v>Error?</v>
      </c>
    </row>
    <row r="3553" spans="1:4" x14ac:dyDescent="0.2">
      <c r="A3553" s="83">
        <v>3492</v>
      </c>
      <c r="D3553" s="14" t="str">
        <f t="shared" si="54"/>
        <v>OK</v>
      </c>
    </row>
    <row r="3554" spans="1:4" x14ac:dyDescent="0.2">
      <c r="A3554" s="83">
        <v>3493</v>
      </c>
      <c r="D3554" s="14" t="str">
        <f t="shared" si="54"/>
        <v>OK</v>
      </c>
    </row>
    <row r="3555" spans="1:4" x14ac:dyDescent="0.2">
      <c r="A3555" s="83">
        <v>3494</v>
      </c>
      <c r="D3555" s="14" t="str">
        <f t="shared" si="54"/>
        <v>OK</v>
      </c>
    </row>
    <row r="3556" spans="1:4" x14ac:dyDescent="0.2">
      <c r="A3556" s="83">
        <v>3495</v>
      </c>
      <c r="D3556" s="14" t="str">
        <f t="shared" si="54"/>
        <v>OK</v>
      </c>
    </row>
    <row r="3557" spans="1:4" x14ac:dyDescent="0.2">
      <c r="A3557" s="83">
        <v>3496</v>
      </c>
      <c r="D3557" s="14" t="str">
        <f t="shared" si="54"/>
        <v>OK</v>
      </c>
    </row>
    <row r="3558" spans="1:4" x14ac:dyDescent="0.2">
      <c r="A3558" s="83">
        <v>3497</v>
      </c>
      <c r="D3558" s="14" t="str">
        <f t="shared" si="54"/>
        <v>OK</v>
      </c>
    </row>
    <row r="3559" spans="1:4" x14ac:dyDescent="0.2">
      <c r="A3559" s="83">
        <v>3498</v>
      </c>
      <c r="D3559" s="14" t="str">
        <f t="shared" si="54"/>
        <v>OK</v>
      </c>
    </row>
    <row r="3560" spans="1:4" x14ac:dyDescent="0.2">
      <c r="A3560" s="83">
        <v>3499</v>
      </c>
      <c r="D3560" s="14" t="str">
        <f t="shared" si="54"/>
        <v>OK</v>
      </c>
    </row>
    <row r="3561" spans="1:4" x14ac:dyDescent="0.2">
      <c r="A3561" s="55">
        <v>3500</v>
      </c>
      <c r="B3561" s="1233">
        <f>'Assets-Liab 5-6'!K31</f>
        <v>0</v>
      </c>
      <c r="D3561" s="14" t="str">
        <f t="shared" si="54"/>
        <v>Error?</v>
      </c>
    </row>
    <row r="3562" spans="1:4" x14ac:dyDescent="0.2">
      <c r="A3562" s="55">
        <v>3501</v>
      </c>
      <c r="B3562" s="1233">
        <f>'Assets-Liab 5-6'!K32</f>
        <v>0</v>
      </c>
      <c r="D3562" s="14" t="str">
        <f t="shared" si="54"/>
        <v>Error?</v>
      </c>
    </row>
    <row r="3563" spans="1:4" x14ac:dyDescent="0.2">
      <c r="A3563" s="83">
        <v>3502</v>
      </c>
      <c r="D3563" s="14" t="str">
        <f t="shared" si="54"/>
        <v>OK</v>
      </c>
    </row>
    <row r="3564" spans="1:4" x14ac:dyDescent="0.2">
      <c r="A3564" s="83">
        <v>3503</v>
      </c>
      <c r="D3564" s="14" t="str">
        <f t="shared" si="54"/>
        <v>OK</v>
      </c>
    </row>
    <row r="3565" spans="1:4" x14ac:dyDescent="0.2">
      <c r="A3565" s="55">
        <v>3504</v>
      </c>
      <c r="B3565" s="1233">
        <f>'Assets-Liab 5-6'!K34</f>
        <v>0</v>
      </c>
      <c r="C3565" s="14" t="s">
        <v>672</v>
      </c>
      <c r="D3565" s="14" t="str">
        <f t="shared" si="54"/>
        <v>Error?</v>
      </c>
    </row>
    <row r="3566" spans="1:4" x14ac:dyDescent="0.2">
      <c r="A3566" s="55">
        <v>3505</v>
      </c>
      <c r="B3566" s="1233">
        <f>'Assets-Liab 5-6'!K38</f>
        <v>63572</v>
      </c>
      <c r="D3566" s="14" t="str">
        <f t="shared" si="54"/>
        <v>Error?</v>
      </c>
    </row>
    <row r="3567" spans="1:4" x14ac:dyDescent="0.2">
      <c r="A3567" s="55">
        <v>3506</v>
      </c>
      <c r="B3567" s="1233">
        <f>'Assets-Liab 5-6'!K39</f>
        <v>0</v>
      </c>
      <c r="D3567" s="14" t="str">
        <f t="shared" si="54"/>
        <v>Error?</v>
      </c>
    </row>
    <row r="3568" spans="1:4" x14ac:dyDescent="0.2">
      <c r="A3568" s="55">
        <v>3507</v>
      </c>
      <c r="B3568" s="1233">
        <f>'Assets-Liab 5-6'!K41</f>
        <v>63572</v>
      </c>
      <c r="C3568" s="14" t="s">
        <v>672</v>
      </c>
      <c r="D3568" s="14" t="str">
        <f t="shared" si="54"/>
        <v>Error?</v>
      </c>
    </row>
    <row r="3569" spans="1:4" x14ac:dyDescent="0.2">
      <c r="A3569" s="55">
        <v>3508</v>
      </c>
      <c r="B3569" s="1233">
        <f>'Acct Summary 7-8'!K4</f>
        <v>636</v>
      </c>
      <c r="C3569" s="14" t="s">
        <v>672</v>
      </c>
      <c r="D3569" s="14" t="str">
        <f t="shared" si="54"/>
        <v>Error?</v>
      </c>
    </row>
    <row r="3570" spans="1:4" x14ac:dyDescent="0.2">
      <c r="A3570" s="55">
        <v>3509</v>
      </c>
      <c r="B3570" s="1233">
        <f>'Acct Summary 7-8'!K6</f>
        <v>0</v>
      </c>
      <c r="C3570" s="14" t="s">
        <v>672</v>
      </c>
      <c r="D3570" s="14" t="str">
        <f t="shared" si="54"/>
        <v>Error?</v>
      </c>
    </row>
    <row r="3571" spans="1:4" x14ac:dyDescent="0.2">
      <c r="A3571" s="55">
        <v>3510</v>
      </c>
      <c r="B3571" s="1233">
        <f>'Acct Summary 7-8'!K8</f>
        <v>636</v>
      </c>
      <c r="C3571" s="14" t="s">
        <v>672</v>
      </c>
      <c r="D3571" s="14" t="str">
        <f t="shared" si="54"/>
        <v>Error?</v>
      </c>
    </row>
    <row r="3572" spans="1:4" x14ac:dyDescent="0.2">
      <c r="A3572" s="55">
        <v>3511</v>
      </c>
      <c r="B3572" s="1233">
        <f>'Acct Summary 7-8'!K13</f>
        <v>0</v>
      </c>
      <c r="C3572" s="14" t="s">
        <v>672</v>
      </c>
      <c r="D3572" s="14" t="str">
        <f t="shared" si="54"/>
        <v>Error?</v>
      </c>
    </row>
    <row r="3573" spans="1:4" x14ac:dyDescent="0.2">
      <c r="A3573" s="55">
        <v>3512</v>
      </c>
      <c r="B3573" s="1233">
        <f>'Acct Summary 7-8'!K15</f>
        <v>0</v>
      </c>
      <c r="C3573" s="14" t="s">
        <v>672</v>
      </c>
      <c r="D3573" s="14" t="str">
        <f t="shared" si="54"/>
        <v>Error?</v>
      </c>
    </row>
    <row r="3574" spans="1:4" x14ac:dyDescent="0.2">
      <c r="A3574" s="55">
        <v>3513</v>
      </c>
      <c r="B3574" s="1233">
        <f>'Acct Summary 7-8'!K16</f>
        <v>0</v>
      </c>
      <c r="C3574" s="14" t="s">
        <v>672</v>
      </c>
      <c r="D3574" s="14" t="str">
        <f t="shared" si="54"/>
        <v>Error?</v>
      </c>
    </row>
    <row r="3575" spans="1:4" x14ac:dyDescent="0.2">
      <c r="A3575" s="55">
        <v>3514</v>
      </c>
      <c r="B3575" s="1233">
        <f>'Acct Summary 7-8'!K17</f>
        <v>0</v>
      </c>
      <c r="C3575" s="14" t="s">
        <v>672</v>
      </c>
      <c r="D3575" s="14" t="str">
        <f t="shared" si="54"/>
        <v>Error?</v>
      </c>
    </row>
    <row r="3576" spans="1:4" x14ac:dyDescent="0.2">
      <c r="A3576" s="55">
        <v>3515</v>
      </c>
      <c r="B3576" s="1233">
        <f>'Acct Summary 7-8'!K20</f>
        <v>636</v>
      </c>
      <c r="C3576" s="14" t="s">
        <v>672</v>
      </c>
      <c r="D3576" s="14" t="str">
        <f t="shared" si="54"/>
        <v>Error?</v>
      </c>
    </row>
    <row r="3577" spans="1:4" x14ac:dyDescent="0.2">
      <c r="A3577" s="55">
        <v>3516</v>
      </c>
      <c r="B3577" s="1233">
        <f>'Acct Summary 7-8'!K26</f>
        <v>0</v>
      </c>
      <c r="D3577" s="14" t="str">
        <f t="shared" si="54"/>
        <v>Error?</v>
      </c>
    </row>
    <row r="3578" spans="1:4" x14ac:dyDescent="0.2">
      <c r="A3578" s="55">
        <v>3517</v>
      </c>
      <c r="B3578" s="1233">
        <f>'Acct Summary 7-8'!K28</f>
        <v>0</v>
      </c>
      <c r="D3578" s="14" t="str">
        <f t="shared" si="54"/>
        <v>Error?</v>
      </c>
    </row>
    <row r="3579" spans="1:4" x14ac:dyDescent="0.2">
      <c r="A3579" s="55">
        <v>3518</v>
      </c>
      <c r="B3579" s="1233">
        <f>'Acct Summary 7-8'!K33</f>
        <v>0</v>
      </c>
      <c r="D3579" s="14" t="str">
        <f t="shared" si="54"/>
        <v>Error?</v>
      </c>
    </row>
    <row r="3580" spans="1:4" x14ac:dyDescent="0.2">
      <c r="A3580" s="55">
        <v>3519</v>
      </c>
      <c r="B3580" s="1233">
        <f>'Acct Summary 7-8'!K34</f>
        <v>0</v>
      </c>
      <c r="D3580" s="14" t="str">
        <f t="shared" si="54"/>
        <v>Error?</v>
      </c>
    </row>
    <row r="3581" spans="1:4" x14ac:dyDescent="0.2">
      <c r="A3581" s="55">
        <v>3520</v>
      </c>
      <c r="B3581" s="1233">
        <f>'Acct Summary 7-8'!K35</f>
        <v>0</v>
      </c>
      <c r="D3581" s="14" t="str">
        <f t="shared" si="54"/>
        <v>Error?</v>
      </c>
    </row>
    <row r="3582" spans="1:4" x14ac:dyDescent="0.2">
      <c r="A3582" s="55">
        <v>3521</v>
      </c>
      <c r="B3582" s="1233">
        <f>'Acct Summary 7-8'!K36</f>
        <v>0</v>
      </c>
      <c r="D3582" s="14" t="str">
        <f t="shared" si="54"/>
        <v>Error?</v>
      </c>
    </row>
    <row r="3583" spans="1:4" x14ac:dyDescent="0.2">
      <c r="A3583" s="55">
        <v>3522</v>
      </c>
      <c r="B3583" s="1233">
        <f>'Acct Summary 7-8'!K43</f>
        <v>0</v>
      </c>
      <c r="D3583" s="14" t="str">
        <f t="shared" ref="D3583:D3646" si="55">IF(ISBLANK(B3583),"OK",IF(A3583-B3583=0,"OK","Error?"))</f>
        <v>Error?</v>
      </c>
    </row>
    <row r="3584" spans="1:4" x14ac:dyDescent="0.2">
      <c r="A3584" s="55">
        <v>3523</v>
      </c>
      <c r="B3584" s="1233">
        <f>'Acct Summary 7-8'!K44</f>
        <v>0</v>
      </c>
      <c r="C3584" s="14" t="s">
        <v>672</v>
      </c>
      <c r="D3584" s="14" t="str">
        <f t="shared" si="55"/>
        <v>Error?</v>
      </c>
    </row>
    <row r="3585" spans="1:4" x14ac:dyDescent="0.2">
      <c r="A3585" s="91">
        <v>3524</v>
      </c>
      <c r="B3585" s="1233">
        <f>'Acct Summary 7-8'!K75</f>
        <v>0</v>
      </c>
      <c r="D3585" s="14" t="str">
        <f t="shared" si="55"/>
        <v>Error?</v>
      </c>
    </row>
    <row r="3586" spans="1:4" x14ac:dyDescent="0.2">
      <c r="A3586" s="55">
        <v>3525</v>
      </c>
      <c r="B3586" s="1233">
        <f>'Acct Summary 7-8'!K76</f>
        <v>0</v>
      </c>
      <c r="C3586" s="14" t="s">
        <v>672</v>
      </c>
      <c r="D3586" s="14" t="str">
        <f t="shared" si="55"/>
        <v>Error?</v>
      </c>
    </row>
    <row r="3587" spans="1:4" x14ac:dyDescent="0.2">
      <c r="A3587" s="55">
        <v>3526</v>
      </c>
      <c r="B3587" s="1233">
        <f>'Acct Summary 7-8'!K77</f>
        <v>0</v>
      </c>
      <c r="C3587" s="14" t="s">
        <v>672</v>
      </c>
      <c r="D3587" s="14" t="str">
        <f t="shared" si="55"/>
        <v>Error?</v>
      </c>
    </row>
    <row r="3588" spans="1:4" x14ac:dyDescent="0.2">
      <c r="A3588" s="55">
        <v>3527</v>
      </c>
      <c r="B3588" s="1233">
        <f>'Acct Summary 7-8'!K78</f>
        <v>636</v>
      </c>
      <c r="C3588" s="14" t="s">
        <v>672</v>
      </c>
      <c r="D3588" s="14" t="str">
        <f t="shared" si="55"/>
        <v>Error?</v>
      </c>
    </row>
    <row r="3589" spans="1:4" x14ac:dyDescent="0.2">
      <c r="A3589" s="55">
        <v>3528</v>
      </c>
      <c r="B3589" s="1233">
        <f>'Acct Summary 7-8'!K79</f>
        <v>62936</v>
      </c>
      <c r="D3589" s="14" t="str">
        <f t="shared" si="55"/>
        <v>Error?</v>
      </c>
    </row>
    <row r="3590" spans="1:4" x14ac:dyDescent="0.2">
      <c r="A3590" s="55">
        <v>3529</v>
      </c>
      <c r="B3590" s="1233">
        <f>'Acct Summary 7-8'!K80</f>
        <v>0</v>
      </c>
      <c r="D3590" s="14" t="str">
        <f t="shared" si="55"/>
        <v>Error?</v>
      </c>
    </row>
    <row r="3591" spans="1:4" x14ac:dyDescent="0.2">
      <c r="A3591" s="55">
        <v>3530</v>
      </c>
      <c r="B3591" s="1233">
        <f>'Acct Summary 7-8'!K81</f>
        <v>63572</v>
      </c>
      <c r="C3591" s="14" t="s">
        <v>672</v>
      </c>
      <c r="D3591" s="14" t="str">
        <f t="shared" si="55"/>
        <v>Error?</v>
      </c>
    </row>
    <row r="3592" spans="1:4" x14ac:dyDescent="0.2">
      <c r="A3592" s="83">
        <v>3531</v>
      </c>
      <c r="D3592" s="14" t="str">
        <f t="shared" si="55"/>
        <v>OK</v>
      </c>
    </row>
    <row r="3593" spans="1:4" x14ac:dyDescent="0.2">
      <c r="A3593" s="83">
        <v>3532</v>
      </c>
      <c r="D3593" s="14" t="str">
        <f t="shared" si="55"/>
        <v>OK</v>
      </c>
    </row>
    <row r="3594" spans="1:4" x14ac:dyDescent="0.2">
      <c r="A3594" s="83">
        <v>3533</v>
      </c>
      <c r="D3594" s="14" t="str">
        <f t="shared" si="55"/>
        <v>OK</v>
      </c>
    </row>
    <row r="3595" spans="1:4" x14ac:dyDescent="0.2">
      <c r="A3595" s="83">
        <v>3534</v>
      </c>
      <c r="D3595" s="14" t="str">
        <f t="shared" si="55"/>
        <v>OK</v>
      </c>
    </row>
    <row r="3596" spans="1:4" x14ac:dyDescent="0.2">
      <c r="A3596" s="83">
        <v>3535</v>
      </c>
      <c r="D3596" s="14" t="str">
        <f t="shared" si="55"/>
        <v>OK</v>
      </c>
    </row>
    <row r="3597" spans="1:4" x14ac:dyDescent="0.2">
      <c r="A3597" s="83">
        <v>3536</v>
      </c>
      <c r="D3597" s="14" t="str">
        <f t="shared" si="55"/>
        <v>OK</v>
      </c>
    </row>
    <row r="3598" spans="1:4" x14ac:dyDescent="0.2">
      <c r="A3598" s="83">
        <v>3537</v>
      </c>
      <c r="D3598" s="14" t="str">
        <f t="shared" si="55"/>
        <v>OK</v>
      </c>
    </row>
    <row r="3599" spans="1:4" x14ac:dyDescent="0.2">
      <c r="A3599" s="83">
        <v>3538</v>
      </c>
      <c r="D3599" s="14" t="str">
        <f t="shared" si="55"/>
        <v>OK</v>
      </c>
    </row>
    <row r="3600" spans="1:4" x14ac:dyDescent="0.2">
      <c r="A3600" s="83">
        <v>3539</v>
      </c>
      <c r="D3600" s="14" t="str">
        <f t="shared" si="55"/>
        <v>OK</v>
      </c>
    </row>
    <row r="3601" spans="1:4" x14ac:dyDescent="0.2">
      <c r="A3601" s="83">
        <v>3540</v>
      </c>
      <c r="D3601" s="14" t="str">
        <f t="shared" si="55"/>
        <v>OK</v>
      </c>
    </row>
    <row r="3602" spans="1:4" x14ac:dyDescent="0.2">
      <c r="A3602" s="83">
        <v>3541</v>
      </c>
      <c r="D3602" s="14" t="str">
        <f t="shared" si="55"/>
        <v>OK</v>
      </c>
    </row>
    <row r="3603" spans="1:4" x14ac:dyDescent="0.2">
      <c r="A3603" s="83">
        <v>3542</v>
      </c>
      <c r="D3603" s="14" t="str">
        <f t="shared" si="55"/>
        <v>OK</v>
      </c>
    </row>
    <row r="3604" spans="1:4" x14ac:dyDescent="0.2">
      <c r="A3604" s="83">
        <v>3543</v>
      </c>
      <c r="D3604" s="14" t="str">
        <f t="shared" si="55"/>
        <v>OK</v>
      </c>
    </row>
    <row r="3605" spans="1:4" x14ac:dyDescent="0.2">
      <c r="A3605" s="83">
        <v>3544</v>
      </c>
      <c r="D3605" s="14" t="str">
        <f t="shared" si="55"/>
        <v>OK</v>
      </c>
    </row>
    <row r="3606" spans="1:4" x14ac:dyDescent="0.2">
      <c r="A3606" s="83">
        <v>3545</v>
      </c>
      <c r="D3606" s="14" t="str">
        <f t="shared" si="55"/>
        <v>OK</v>
      </c>
    </row>
    <row r="3607" spans="1:4" x14ac:dyDescent="0.2">
      <c r="A3607" s="83">
        <v>3546</v>
      </c>
      <c r="D3607" s="14" t="str">
        <f t="shared" si="55"/>
        <v>OK</v>
      </c>
    </row>
    <row r="3608" spans="1:4" x14ac:dyDescent="0.2">
      <c r="A3608" s="83">
        <v>3547</v>
      </c>
      <c r="D3608" s="14" t="str">
        <f t="shared" si="55"/>
        <v>OK</v>
      </c>
    </row>
    <row r="3609" spans="1:4" x14ac:dyDescent="0.2">
      <c r="A3609" s="83">
        <v>3548</v>
      </c>
      <c r="D3609" s="14" t="str">
        <f t="shared" si="55"/>
        <v>OK</v>
      </c>
    </row>
    <row r="3610" spans="1:4" x14ac:dyDescent="0.2">
      <c r="A3610" s="83">
        <v>3549</v>
      </c>
      <c r="D3610" s="14" t="str">
        <f t="shared" si="55"/>
        <v>OK</v>
      </c>
    </row>
    <row r="3611" spans="1:4" x14ac:dyDescent="0.2">
      <c r="A3611" s="83">
        <v>3550</v>
      </c>
      <c r="D3611" s="14" t="str">
        <f t="shared" si="55"/>
        <v>OK</v>
      </c>
    </row>
    <row r="3612" spans="1:4" x14ac:dyDescent="0.2">
      <c r="A3612" s="83">
        <v>3551</v>
      </c>
      <c r="D3612" s="14" t="str">
        <f t="shared" si="55"/>
        <v>OK</v>
      </c>
    </row>
    <row r="3613" spans="1:4" x14ac:dyDescent="0.2">
      <c r="A3613" s="83">
        <v>3552</v>
      </c>
      <c r="D3613" s="14" t="str">
        <f t="shared" si="55"/>
        <v>OK</v>
      </c>
    </row>
    <row r="3614" spans="1:4" x14ac:dyDescent="0.2">
      <c r="A3614" s="83">
        <v>3553</v>
      </c>
      <c r="D3614" s="14" t="str">
        <f t="shared" si="55"/>
        <v>OK</v>
      </c>
    </row>
    <row r="3615" spans="1:4" x14ac:dyDescent="0.2">
      <c r="A3615" s="83">
        <v>3554</v>
      </c>
      <c r="D3615" s="14" t="str">
        <f t="shared" si="55"/>
        <v>OK</v>
      </c>
    </row>
    <row r="3616" spans="1:4" x14ac:dyDescent="0.2">
      <c r="A3616" s="83">
        <v>3555</v>
      </c>
      <c r="D3616" s="14" t="str">
        <f t="shared" si="55"/>
        <v>OK</v>
      </c>
    </row>
    <row r="3617" spans="1:4" x14ac:dyDescent="0.2">
      <c r="A3617" s="55">
        <v>3556</v>
      </c>
      <c r="B3617" s="1233">
        <f>'Expenditures 15-22'!C337</f>
        <v>0</v>
      </c>
      <c r="D3617" s="14" t="str">
        <f t="shared" si="55"/>
        <v>Error?</v>
      </c>
    </row>
    <row r="3618" spans="1:4" x14ac:dyDescent="0.2">
      <c r="A3618" s="55">
        <v>3557</v>
      </c>
      <c r="B3618" s="1233">
        <f>'Expenditures 15-22'!C338</f>
        <v>0</v>
      </c>
      <c r="D3618" s="14" t="str">
        <f t="shared" si="55"/>
        <v>Error?</v>
      </c>
    </row>
    <row r="3619" spans="1:4" x14ac:dyDescent="0.2">
      <c r="A3619" s="55">
        <v>3558</v>
      </c>
      <c r="B3619" s="1233">
        <f>'Expenditures 15-22'!C339</f>
        <v>0</v>
      </c>
      <c r="C3619" s="14" t="s">
        <v>672</v>
      </c>
      <c r="D3619" s="14" t="str">
        <f t="shared" si="55"/>
        <v>Error?</v>
      </c>
    </row>
    <row r="3620" spans="1:4" x14ac:dyDescent="0.2">
      <c r="A3620" s="55">
        <v>3559</v>
      </c>
      <c r="B3620" s="1233">
        <f>'Expenditures 15-22'!C340</f>
        <v>0</v>
      </c>
      <c r="D3620" s="14" t="str">
        <f t="shared" si="55"/>
        <v>Error?</v>
      </c>
    </row>
    <row r="3621" spans="1:4" x14ac:dyDescent="0.2">
      <c r="A3621" s="55">
        <v>3560</v>
      </c>
      <c r="B3621" s="1233">
        <f>'Expenditures 15-22'!C341</f>
        <v>0</v>
      </c>
      <c r="C3621" s="14" t="s">
        <v>672</v>
      </c>
      <c r="D3621" s="14" t="str">
        <f t="shared" si="55"/>
        <v>Error?</v>
      </c>
    </row>
    <row r="3622" spans="1:4" x14ac:dyDescent="0.2">
      <c r="A3622" s="55">
        <v>3561</v>
      </c>
      <c r="B3622" s="1233">
        <f>'Expenditures 15-22'!C354</f>
        <v>0</v>
      </c>
      <c r="C3622" s="14" t="s">
        <v>672</v>
      </c>
      <c r="D3622" s="14" t="str">
        <f t="shared" si="55"/>
        <v>Error?</v>
      </c>
    </row>
    <row r="3623" spans="1:4" x14ac:dyDescent="0.2">
      <c r="A3623" s="83">
        <v>3562</v>
      </c>
      <c r="D3623" s="14" t="str">
        <f t="shared" si="55"/>
        <v>OK</v>
      </c>
    </row>
    <row r="3624" spans="1:4" x14ac:dyDescent="0.2">
      <c r="A3624" s="55">
        <v>3563</v>
      </c>
      <c r="B3624" s="1233">
        <f>'Expenditures 15-22'!D337</f>
        <v>0</v>
      </c>
      <c r="D3624" s="14" t="str">
        <f t="shared" si="55"/>
        <v>Error?</v>
      </c>
    </row>
    <row r="3625" spans="1:4" x14ac:dyDescent="0.2">
      <c r="A3625" s="55">
        <v>3564</v>
      </c>
      <c r="B3625" s="1233">
        <f>'Expenditures 15-22'!D338</f>
        <v>0</v>
      </c>
      <c r="D3625" s="14" t="str">
        <f t="shared" si="55"/>
        <v>Error?</v>
      </c>
    </row>
    <row r="3626" spans="1:4" x14ac:dyDescent="0.2">
      <c r="A3626" s="55">
        <v>3565</v>
      </c>
      <c r="B3626" s="1233">
        <f>'Expenditures 15-22'!D339</f>
        <v>0</v>
      </c>
      <c r="C3626" s="14" t="s">
        <v>672</v>
      </c>
      <c r="D3626" s="14" t="str">
        <f t="shared" si="55"/>
        <v>Error?</v>
      </c>
    </row>
    <row r="3627" spans="1:4" x14ac:dyDescent="0.2">
      <c r="A3627" s="55">
        <v>3566</v>
      </c>
      <c r="B3627" s="1233">
        <f>'Expenditures 15-22'!D340</f>
        <v>0</v>
      </c>
      <c r="D3627" s="14" t="str">
        <f t="shared" si="55"/>
        <v>Error?</v>
      </c>
    </row>
    <row r="3628" spans="1:4" x14ac:dyDescent="0.2">
      <c r="A3628" s="55">
        <v>3567</v>
      </c>
      <c r="B3628" s="1233">
        <f>'Expenditures 15-22'!D341</f>
        <v>0</v>
      </c>
      <c r="C3628" s="14" t="s">
        <v>672</v>
      </c>
      <c r="D3628" s="14" t="str">
        <f t="shared" si="55"/>
        <v>Error?</v>
      </c>
    </row>
    <row r="3629" spans="1:4" x14ac:dyDescent="0.2">
      <c r="A3629" s="55">
        <v>3568</v>
      </c>
      <c r="B3629" s="1233">
        <f>'Expenditures 15-22'!D354</f>
        <v>0</v>
      </c>
      <c r="C3629" s="14" t="s">
        <v>672</v>
      </c>
      <c r="D3629" s="14" t="str">
        <f t="shared" si="55"/>
        <v>Error?</v>
      </c>
    </row>
    <row r="3630" spans="1:4" x14ac:dyDescent="0.2">
      <c r="A3630" s="83">
        <v>3569</v>
      </c>
      <c r="D3630" s="14" t="str">
        <f t="shared" si="55"/>
        <v>OK</v>
      </c>
    </row>
    <row r="3631" spans="1:4" x14ac:dyDescent="0.2">
      <c r="A3631" s="55">
        <v>3570</v>
      </c>
      <c r="B3631" s="1233">
        <f>'Expenditures 15-22'!E337</f>
        <v>0</v>
      </c>
      <c r="D3631" s="14" t="str">
        <f t="shared" si="55"/>
        <v>Error?</v>
      </c>
    </row>
    <row r="3632" spans="1:4" x14ac:dyDescent="0.2">
      <c r="A3632" s="55">
        <v>3571</v>
      </c>
      <c r="B3632" s="1233">
        <f>'Expenditures 15-22'!E338</f>
        <v>0</v>
      </c>
      <c r="D3632" s="14" t="str">
        <f t="shared" si="55"/>
        <v>Error?</v>
      </c>
    </row>
    <row r="3633" spans="1:4" x14ac:dyDescent="0.2">
      <c r="A3633" s="55">
        <v>3572</v>
      </c>
      <c r="B3633" s="1233">
        <f>'Expenditures 15-22'!E339</f>
        <v>0</v>
      </c>
      <c r="C3633" s="14" t="s">
        <v>672</v>
      </c>
      <c r="D3633" s="14" t="str">
        <f t="shared" si="55"/>
        <v>Error?</v>
      </c>
    </row>
    <row r="3634" spans="1:4" x14ac:dyDescent="0.2">
      <c r="A3634" s="55">
        <v>3573</v>
      </c>
      <c r="B3634" s="1233">
        <f>'Expenditures 15-22'!E340</f>
        <v>0</v>
      </c>
      <c r="D3634" s="14" t="str">
        <f t="shared" si="55"/>
        <v>Error?</v>
      </c>
    </row>
    <row r="3635" spans="1:4" x14ac:dyDescent="0.2">
      <c r="A3635" s="55">
        <v>3574</v>
      </c>
      <c r="B3635" s="1233">
        <f>'Expenditures 15-22'!E341</f>
        <v>0</v>
      </c>
      <c r="C3635" s="14" t="s">
        <v>672</v>
      </c>
      <c r="D3635" s="14" t="str">
        <f t="shared" si="55"/>
        <v>Error?</v>
      </c>
    </row>
    <row r="3636" spans="1:4" x14ac:dyDescent="0.2">
      <c r="A3636" s="55">
        <v>3575</v>
      </c>
      <c r="B3636" s="1233">
        <f>'Expenditures 15-22'!E354</f>
        <v>0</v>
      </c>
      <c r="C3636" s="14" t="s">
        <v>672</v>
      </c>
      <c r="D3636" s="14" t="str">
        <f t="shared" si="55"/>
        <v>Error?</v>
      </c>
    </row>
    <row r="3637" spans="1:4" x14ac:dyDescent="0.2">
      <c r="A3637" s="83">
        <v>3576</v>
      </c>
      <c r="D3637" s="14" t="str">
        <f t="shared" si="55"/>
        <v>OK</v>
      </c>
    </row>
    <row r="3638" spans="1:4" x14ac:dyDescent="0.2">
      <c r="A3638" s="55">
        <v>3577</v>
      </c>
      <c r="B3638" s="1233">
        <f>'Expenditures 15-22'!F337</f>
        <v>0</v>
      </c>
      <c r="D3638" s="14" t="str">
        <f t="shared" si="55"/>
        <v>Error?</v>
      </c>
    </row>
    <row r="3639" spans="1:4" x14ac:dyDescent="0.2">
      <c r="A3639" s="55">
        <v>3578</v>
      </c>
      <c r="B3639" s="1233">
        <f>'Expenditures 15-22'!F338</f>
        <v>0</v>
      </c>
      <c r="D3639" s="14" t="str">
        <f t="shared" si="55"/>
        <v>Error?</v>
      </c>
    </row>
    <row r="3640" spans="1:4" x14ac:dyDescent="0.2">
      <c r="A3640" s="55">
        <v>3579</v>
      </c>
      <c r="B3640" s="1233">
        <f>'Expenditures 15-22'!F339</f>
        <v>0</v>
      </c>
      <c r="C3640" s="14" t="s">
        <v>672</v>
      </c>
      <c r="D3640" s="14" t="str">
        <f t="shared" si="55"/>
        <v>Error?</v>
      </c>
    </row>
    <row r="3641" spans="1:4" x14ac:dyDescent="0.2">
      <c r="A3641" s="55">
        <v>3580</v>
      </c>
      <c r="B3641" s="1233">
        <f>'Expenditures 15-22'!F340</f>
        <v>0</v>
      </c>
      <c r="D3641" s="14" t="str">
        <f t="shared" si="55"/>
        <v>Error?</v>
      </c>
    </row>
    <row r="3642" spans="1:4" x14ac:dyDescent="0.2">
      <c r="A3642" s="55">
        <v>3581</v>
      </c>
      <c r="B3642" s="1233">
        <f>'Expenditures 15-22'!F341</f>
        <v>0</v>
      </c>
      <c r="C3642" s="14" t="s">
        <v>672</v>
      </c>
      <c r="D3642" s="14" t="str">
        <f t="shared" si="55"/>
        <v>Error?</v>
      </c>
    </row>
    <row r="3643" spans="1:4" x14ac:dyDescent="0.2">
      <c r="A3643" s="55">
        <v>3582</v>
      </c>
      <c r="B3643" s="1233">
        <f>'Expenditures 15-22'!F354</f>
        <v>0</v>
      </c>
      <c r="C3643" s="14" t="s">
        <v>672</v>
      </c>
      <c r="D3643" s="14" t="str">
        <f t="shared" si="55"/>
        <v>Error?</v>
      </c>
    </row>
    <row r="3644" spans="1:4" x14ac:dyDescent="0.2">
      <c r="A3644" s="83">
        <v>3583</v>
      </c>
      <c r="D3644" s="14" t="str">
        <f t="shared" si="55"/>
        <v>OK</v>
      </c>
    </row>
    <row r="3645" spans="1:4" x14ac:dyDescent="0.2">
      <c r="A3645" s="55">
        <v>3584</v>
      </c>
      <c r="B3645" s="1233">
        <f>'Expenditures 15-22'!G337</f>
        <v>0</v>
      </c>
      <c r="D3645" s="14" t="str">
        <f t="shared" si="55"/>
        <v>Error?</v>
      </c>
    </row>
    <row r="3646" spans="1:4" x14ac:dyDescent="0.2">
      <c r="A3646" s="55">
        <v>3585</v>
      </c>
      <c r="B3646" s="1233">
        <f>'Expenditures 15-22'!G338</f>
        <v>0</v>
      </c>
      <c r="D3646" s="14" t="str">
        <f t="shared" si="55"/>
        <v>Error?</v>
      </c>
    </row>
    <row r="3647" spans="1:4" x14ac:dyDescent="0.2">
      <c r="A3647" s="55">
        <v>3586</v>
      </c>
      <c r="B3647" s="1233">
        <f>'Expenditures 15-22'!G339</f>
        <v>0</v>
      </c>
      <c r="C3647" s="14" t="s">
        <v>672</v>
      </c>
      <c r="D3647" s="14" t="str">
        <f t="shared" ref="D3647:D3710" si="56">IF(ISBLANK(B3647),"OK",IF(A3647-B3647=0,"OK","Error?"))</f>
        <v>Error?</v>
      </c>
    </row>
    <row r="3648" spans="1:4" x14ac:dyDescent="0.2">
      <c r="A3648" s="55">
        <v>3587</v>
      </c>
      <c r="B3648" s="1233">
        <f>'Expenditures 15-22'!G340</f>
        <v>0</v>
      </c>
      <c r="D3648" s="14" t="str">
        <f t="shared" si="56"/>
        <v>Error?</v>
      </c>
    </row>
    <row r="3649" spans="1:4" x14ac:dyDescent="0.2">
      <c r="A3649" s="55">
        <v>3588</v>
      </c>
      <c r="B3649" s="1233">
        <f>'Expenditures 15-22'!G341</f>
        <v>0</v>
      </c>
      <c r="C3649" s="14" t="s">
        <v>672</v>
      </c>
      <c r="D3649" s="14" t="str">
        <f t="shared" si="56"/>
        <v>Error?</v>
      </c>
    </row>
    <row r="3650" spans="1:4" x14ac:dyDescent="0.2">
      <c r="A3650" s="55">
        <v>3589</v>
      </c>
      <c r="B3650" s="1233">
        <f>'Expenditures 15-22'!G354</f>
        <v>0</v>
      </c>
      <c r="C3650" s="14" t="s">
        <v>672</v>
      </c>
      <c r="D3650" s="14" t="str">
        <f t="shared" si="56"/>
        <v>Error?</v>
      </c>
    </row>
    <row r="3651" spans="1:4" x14ac:dyDescent="0.2">
      <c r="A3651" s="83">
        <v>3590</v>
      </c>
      <c r="D3651" s="14" t="str">
        <f t="shared" si="56"/>
        <v>OK</v>
      </c>
    </row>
    <row r="3652" spans="1:4" x14ac:dyDescent="0.2">
      <c r="A3652" s="55">
        <v>3591</v>
      </c>
      <c r="B3652" s="1233">
        <f>'Expenditures 15-22'!H337</f>
        <v>0</v>
      </c>
      <c r="D3652" s="14" t="str">
        <f t="shared" si="56"/>
        <v>Error?</v>
      </c>
    </row>
    <row r="3653" spans="1:4" x14ac:dyDescent="0.2">
      <c r="A3653" s="55">
        <v>3592</v>
      </c>
      <c r="B3653" s="1233">
        <f>'Expenditures 15-22'!H338</f>
        <v>0</v>
      </c>
      <c r="D3653" s="14" t="str">
        <f t="shared" si="56"/>
        <v>Error?</v>
      </c>
    </row>
    <row r="3654" spans="1:4" x14ac:dyDescent="0.2">
      <c r="A3654" s="55">
        <v>3593</v>
      </c>
      <c r="B3654" s="1233">
        <f>'Expenditures 15-22'!H339</f>
        <v>0</v>
      </c>
      <c r="C3654" s="14" t="s">
        <v>672</v>
      </c>
      <c r="D3654" s="14" t="str">
        <f t="shared" si="56"/>
        <v>Error?</v>
      </c>
    </row>
    <row r="3655" spans="1:4" x14ac:dyDescent="0.2">
      <c r="A3655" s="55">
        <v>3594</v>
      </c>
      <c r="B3655" s="1233">
        <f>'Expenditures 15-22'!H340</f>
        <v>0</v>
      </c>
      <c r="D3655" s="14" t="str">
        <f t="shared" si="56"/>
        <v>Error?</v>
      </c>
    </row>
    <row r="3656" spans="1:4" x14ac:dyDescent="0.2">
      <c r="A3656" s="55">
        <v>3595</v>
      </c>
      <c r="B3656" s="1233">
        <f>'Expenditures 15-22'!H341</f>
        <v>0</v>
      </c>
      <c r="C3656" s="14" t="s">
        <v>672</v>
      </c>
      <c r="D3656" s="14" t="str">
        <f t="shared" si="56"/>
        <v>Error?</v>
      </c>
    </row>
    <row r="3657" spans="1:4" x14ac:dyDescent="0.2">
      <c r="A3657" s="55">
        <v>3596</v>
      </c>
      <c r="B3657" s="1233">
        <f>'Expenditures 15-22'!H347</f>
        <v>0</v>
      </c>
      <c r="D3657" s="14" t="str">
        <f t="shared" si="56"/>
        <v>Error?</v>
      </c>
    </row>
    <row r="3658" spans="1:4" x14ac:dyDescent="0.2">
      <c r="A3658" s="91">
        <v>3597</v>
      </c>
      <c r="B3658" s="1233">
        <f>'Expenditures 15-22'!H349</f>
        <v>0</v>
      </c>
      <c r="D3658" s="14" t="str">
        <f t="shared" si="56"/>
        <v>Error?</v>
      </c>
    </row>
    <row r="3659" spans="1:4" x14ac:dyDescent="0.2">
      <c r="A3659" s="83">
        <v>3598</v>
      </c>
      <c r="D3659" s="14" t="str">
        <f t="shared" si="56"/>
        <v>OK</v>
      </c>
    </row>
    <row r="3660" spans="1:4" x14ac:dyDescent="0.2">
      <c r="A3660" s="55">
        <v>3599</v>
      </c>
      <c r="B3660" s="1233">
        <f>'Expenditures 15-22'!H354</f>
        <v>0</v>
      </c>
      <c r="C3660" s="14" t="s">
        <v>672</v>
      </c>
      <c r="D3660" s="14" t="str">
        <f t="shared" si="56"/>
        <v>Error?</v>
      </c>
    </row>
    <row r="3661" spans="1:4" x14ac:dyDescent="0.2">
      <c r="A3661" s="84">
        <v>3600</v>
      </c>
      <c r="D3661" s="14" t="str">
        <f t="shared" si="56"/>
        <v>OK</v>
      </c>
    </row>
    <row r="3662" spans="1:4" x14ac:dyDescent="0.2">
      <c r="A3662" s="83">
        <v>3601</v>
      </c>
      <c r="D3662" s="14" t="str">
        <f t="shared" si="56"/>
        <v>OK</v>
      </c>
    </row>
    <row r="3663" spans="1:4" x14ac:dyDescent="0.2">
      <c r="A3663" s="84">
        <v>3602</v>
      </c>
      <c r="D3663" s="14" t="str">
        <f t="shared" si="56"/>
        <v>OK</v>
      </c>
    </row>
    <row r="3664" spans="1:4" x14ac:dyDescent="0.2">
      <c r="A3664" s="83">
        <v>3603</v>
      </c>
      <c r="C3664" s="14" t="s">
        <v>672</v>
      </c>
      <c r="D3664" s="14" t="str">
        <f t="shared" si="56"/>
        <v>OK</v>
      </c>
    </row>
    <row r="3665" spans="1:4" x14ac:dyDescent="0.2">
      <c r="A3665" s="83">
        <v>3604</v>
      </c>
      <c r="D3665" s="14" t="str">
        <f t="shared" si="56"/>
        <v>OK</v>
      </c>
    </row>
    <row r="3666" spans="1:4" x14ac:dyDescent="0.2">
      <c r="A3666" s="83">
        <v>3605</v>
      </c>
      <c r="D3666" s="14" t="str">
        <f t="shared" si="56"/>
        <v>OK</v>
      </c>
    </row>
    <row r="3667" spans="1:4" x14ac:dyDescent="0.2">
      <c r="A3667" s="83">
        <v>3606</v>
      </c>
      <c r="D3667" s="14" t="str">
        <f t="shared" si="56"/>
        <v>OK</v>
      </c>
    </row>
    <row r="3668" spans="1:4" x14ac:dyDescent="0.2">
      <c r="A3668" s="55">
        <v>3607</v>
      </c>
      <c r="B3668" s="1233">
        <f>'Expenditures 15-22'!K337</f>
        <v>0</v>
      </c>
      <c r="C3668" s="14" t="s">
        <v>672</v>
      </c>
      <c r="D3668" s="14" t="str">
        <f t="shared" si="56"/>
        <v>Error?</v>
      </c>
    </row>
    <row r="3669" spans="1:4" x14ac:dyDescent="0.2">
      <c r="A3669" s="55">
        <v>3608</v>
      </c>
      <c r="B3669" s="1233">
        <f>'Expenditures 15-22'!K338</f>
        <v>0</v>
      </c>
      <c r="C3669" s="14" t="s">
        <v>672</v>
      </c>
      <c r="D3669" s="14" t="str">
        <f t="shared" si="56"/>
        <v>Error?</v>
      </c>
    </row>
    <row r="3670" spans="1:4" x14ac:dyDescent="0.2">
      <c r="A3670" s="55">
        <v>3609</v>
      </c>
      <c r="B3670" s="1233">
        <f>'Expenditures 15-22'!K339</f>
        <v>0</v>
      </c>
      <c r="C3670" s="14" t="s">
        <v>672</v>
      </c>
      <c r="D3670" s="14" t="str">
        <f t="shared" si="56"/>
        <v>Error?</v>
      </c>
    </row>
    <row r="3671" spans="1:4" x14ac:dyDescent="0.2">
      <c r="A3671" s="55">
        <v>3610</v>
      </c>
      <c r="B3671" s="1233">
        <f>'Expenditures 15-22'!K340</f>
        <v>0</v>
      </c>
      <c r="C3671" s="14" t="s">
        <v>672</v>
      </c>
      <c r="D3671" s="14" t="str">
        <f t="shared" si="56"/>
        <v>Error?</v>
      </c>
    </row>
    <row r="3672" spans="1:4" x14ac:dyDescent="0.2">
      <c r="A3672" s="55">
        <v>3611</v>
      </c>
      <c r="B3672" s="1233">
        <f>'Expenditures 15-22'!K341</f>
        <v>0</v>
      </c>
      <c r="C3672" s="14" t="s">
        <v>672</v>
      </c>
      <c r="D3672" s="14" t="str">
        <f t="shared" si="56"/>
        <v>Error?</v>
      </c>
    </row>
    <row r="3673" spans="1:4" x14ac:dyDescent="0.2">
      <c r="A3673" s="55">
        <v>3612</v>
      </c>
      <c r="B3673" s="1233">
        <f>'Expenditures 15-22'!K343</f>
        <v>0</v>
      </c>
      <c r="C3673" s="14" t="s">
        <v>672</v>
      </c>
      <c r="D3673" s="14" t="str">
        <f t="shared" si="56"/>
        <v>Error?</v>
      </c>
    </row>
    <row r="3674" spans="1:4" x14ac:dyDescent="0.2">
      <c r="A3674" s="91">
        <v>3613</v>
      </c>
      <c r="B3674" s="1233">
        <f>'Expenditures 15-22'!K344</f>
        <v>0</v>
      </c>
      <c r="D3674" s="14" t="str">
        <f t="shared" si="56"/>
        <v>Error?</v>
      </c>
    </row>
    <row r="3675" spans="1:4" x14ac:dyDescent="0.2">
      <c r="A3675" s="55">
        <v>3614</v>
      </c>
      <c r="B3675" s="1233">
        <f>'Expenditures 15-22'!K347</f>
        <v>0</v>
      </c>
      <c r="C3675" s="14" t="s">
        <v>672</v>
      </c>
      <c r="D3675" s="14" t="str">
        <f t="shared" si="56"/>
        <v>Error?</v>
      </c>
    </row>
    <row r="3676" spans="1:4" x14ac:dyDescent="0.2">
      <c r="A3676" s="91">
        <v>3615</v>
      </c>
      <c r="B3676" s="1233">
        <f>'Expenditures 15-22'!K349</f>
        <v>0</v>
      </c>
      <c r="D3676" s="14" t="str">
        <f t="shared" si="56"/>
        <v>Error?</v>
      </c>
    </row>
    <row r="3677" spans="1:4" x14ac:dyDescent="0.2">
      <c r="A3677" s="83">
        <v>3616</v>
      </c>
      <c r="D3677" s="14" t="str">
        <f t="shared" si="56"/>
        <v>OK</v>
      </c>
    </row>
    <row r="3678" spans="1:4" x14ac:dyDescent="0.2">
      <c r="A3678" s="55">
        <v>3617</v>
      </c>
      <c r="B3678" s="1233">
        <f>'Expenditures 15-22'!K354</f>
        <v>0</v>
      </c>
      <c r="C3678" s="14" t="s">
        <v>672</v>
      </c>
      <c r="D3678" s="14" t="str">
        <f t="shared" si="56"/>
        <v>Error?</v>
      </c>
    </row>
    <row r="3679" spans="1:4" x14ac:dyDescent="0.2">
      <c r="A3679" s="83">
        <v>3618</v>
      </c>
      <c r="D3679" s="14" t="str">
        <f t="shared" si="56"/>
        <v>OK</v>
      </c>
    </row>
    <row r="3680" spans="1:4" x14ac:dyDescent="0.2">
      <c r="A3680" s="83">
        <v>3619</v>
      </c>
      <c r="D3680" s="14" t="str">
        <f t="shared" si="56"/>
        <v>OK</v>
      </c>
    </row>
    <row r="3681" spans="1:4" x14ac:dyDescent="0.2">
      <c r="A3681" s="55">
        <v>3620</v>
      </c>
      <c r="B3681" s="1233">
        <f>'Expenditures 15-22'!K355</f>
        <v>636</v>
      </c>
      <c r="C3681" s="14" t="s">
        <v>672</v>
      </c>
      <c r="D3681" s="14" t="str">
        <f t="shared" si="56"/>
        <v>Error?</v>
      </c>
    </row>
    <row r="3682" spans="1:4" x14ac:dyDescent="0.2">
      <c r="A3682" s="55">
        <v>3621</v>
      </c>
      <c r="B3682" s="1233">
        <f>'Short-Term Long-Term Debt 25'!C13</f>
        <v>0</v>
      </c>
      <c r="D3682" s="14" t="str">
        <f t="shared" si="56"/>
        <v>Error?</v>
      </c>
    </row>
    <row r="3683" spans="1:4" x14ac:dyDescent="0.2">
      <c r="A3683" s="55">
        <v>3622</v>
      </c>
      <c r="B3683" s="1233">
        <f>'Short-Term Long-Term Debt 25'!C19</f>
        <v>0</v>
      </c>
      <c r="D3683" s="14" t="str">
        <f t="shared" si="56"/>
        <v>Error?</v>
      </c>
    </row>
    <row r="3684" spans="1:4" x14ac:dyDescent="0.2">
      <c r="A3684" s="91">
        <v>3623</v>
      </c>
      <c r="B3684" s="1233">
        <f>'Short-Term Long-Term Debt 25'!D13</f>
        <v>0</v>
      </c>
      <c r="D3684" s="14" t="str">
        <f t="shared" si="56"/>
        <v>Error?</v>
      </c>
    </row>
    <row r="3685" spans="1:4" x14ac:dyDescent="0.2">
      <c r="A3685" s="55">
        <v>3624</v>
      </c>
      <c r="B3685" s="1233">
        <f>'Short-Term Long-Term Debt 25'!D19</f>
        <v>0</v>
      </c>
      <c r="D3685" s="14" t="str">
        <f t="shared" si="56"/>
        <v>Error?</v>
      </c>
    </row>
    <row r="3686" spans="1:4" x14ac:dyDescent="0.2">
      <c r="A3686" s="55">
        <v>3625</v>
      </c>
      <c r="B3686" s="1233">
        <f>'Short-Term Long-Term Debt 25'!E13</f>
        <v>0</v>
      </c>
      <c r="D3686" s="14" t="str">
        <f t="shared" si="56"/>
        <v>Error?</v>
      </c>
    </row>
    <row r="3687" spans="1:4" x14ac:dyDescent="0.2">
      <c r="A3687" s="55">
        <v>3626</v>
      </c>
      <c r="B3687" s="1233">
        <f>'Short-Term Long-Term Debt 25'!E19</f>
        <v>0</v>
      </c>
      <c r="D3687" s="14" t="str">
        <f t="shared" si="56"/>
        <v>Error?</v>
      </c>
    </row>
    <row r="3688" spans="1:4" x14ac:dyDescent="0.2">
      <c r="A3688" s="55">
        <v>3627</v>
      </c>
      <c r="B3688" s="1233">
        <f>'Short-Term Long-Term Debt 25'!F13</f>
        <v>0</v>
      </c>
      <c r="C3688" s="14" t="s">
        <v>672</v>
      </c>
      <c r="D3688" s="14" t="str">
        <f t="shared" si="56"/>
        <v>Error?</v>
      </c>
    </row>
    <row r="3689" spans="1:4" x14ac:dyDescent="0.2">
      <c r="A3689" s="55">
        <v>3628</v>
      </c>
      <c r="B3689" s="1233">
        <f>'Short-Term Long-Term Debt 25'!F19</f>
        <v>0</v>
      </c>
      <c r="C3689" s="14" t="s">
        <v>672</v>
      </c>
      <c r="D3689" s="14" t="str">
        <f t="shared" si="56"/>
        <v>Error?</v>
      </c>
    </row>
    <row r="3690" spans="1:4" x14ac:dyDescent="0.2">
      <c r="A3690" s="83">
        <v>3629</v>
      </c>
      <c r="D3690" s="14" t="str">
        <f t="shared" si="56"/>
        <v>OK</v>
      </c>
    </row>
    <row r="3691" spans="1:4" x14ac:dyDescent="0.2">
      <c r="A3691" s="83">
        <v>3630</v>
      </c>
      <c r="D3691" s="14" t="str">
        <f t="shared" si="56"/>
        <v>OK</v>
      </c>
    </row>
    <row r="3692" spans="1:4" x14ac:dyDescent="0.2">
      <c r="A3692" s="83">
        <v>3631</v>
      </c>
      <c r="D3692" s="14" t="str">
        <f t="shared" si="56"/>
        <v>OK</v>
      </c>
    </row>
    <row r="3693" spans="1:4" x14ac:dyDescent="0.2">
      <c r="A3693" s="83">
        <v>3632</v>
      </c>
      <c r="D3693" s="14" t="str">
        <f t="shared" si="56"/>
        <v>OK</v>
      </c>
    </row>
    <row r="3694" spans="1:4" x14ac:dyDescent="0.2">
      <c r="A3694" s="83">
        <v>3633</v>
      </c>
      <c r="D3694" s="14" t="str">
        <f t="shared" si="56"/>
        <v>OK</v>
      </c>
    </row>
    <row r="3695" spans="1:4" x14ac:dyDescent="0.2">
      <c r="A3695" s="83">
        <v>3634</v>
      </c>
      <c r="D3695" s="14" t="str">
        <f t="shared" si="56"/>
        <v>OK</v>
      </c>
    </row>
    <row r="3696" spans="1:4" x14ac:dyDescent="0.2">
      <c r="A3696" s="83">
        <v>3635</v>
      </c>
      <c r="D3696" s="14" t="str">
        <f t="shared" si="56"/>
        <v>OK</v>
      </c>
    </row>
    <row r="3697" spans="1:4" x14ac:dyDescent="0.2">
      <c r="A3697" s="83">
        <v>3636</v>
      </c>
      <c r="D3697" s="14" t="str">
        <f t="shared" si="56"/>
        <v>OK</v>
      </c>
    </row>
    <row r="3698" spans="1:4" x14ac:dyDescent="0.2">
      <c r="A3698" s="55">
        <v>3637</v>
      </c>
      <c r="B3698" s="1233">
        <f>'Acct Summary 7-8'!D30</f>
        <v>0</v>
      </c>
      <c r="D3698" s="14" t="str">
        <f t="shared" si="56"/>
        <v>Error?</v>
      </c>
    </row>
    <row r="3699" spans="1:4" x14ac:dyDescent="0.2">
      <c r="A3699" s="55">
        <v>3638</v>
      </c>
      <c r="B3699" s="1233">
        <f>'Acct Summary 7-8'!E31</f>
        <v>0</v>
      </c>
      <c r="D3699" s="14" t="str">
        <f t="shared" si="56"/>
        <v>Error?</v>
      </c>
    </row>
    <row r="3700" spans="1:4" x14ac:dyDescent="0.2">
      <c r="A3700" s="83">
        <v>3639</v>
      </c>
      <c r="D3700" s="14" t="str">
        <f t="shared" si="56"/>
        <v>OK</v>
      </c>
    </row>
    <row r="3701" spans="1:4" x14ac:dyDescent="0.2">
      <c r="A3701" s="83">
        <v>3640</v>
      </c>
      <c r="D3701" s="14" t="str">
        <f t="shared" si="56"/>
        <v>OK</v>
      </c>
    </row>
    <row r="3702" spans="1:4" x14ac:dyDescent="0.2">
      <c r="A3702" s="55">
        <v>3641</v>
      </c>
      <c r="B3702" s="1233">
        <f>'Acct Summary 7-8'!K52</f>
        <v>0</v>
      </c>
      <c r="C3702" s="14" t="s">
        <v>672</v>
      </c>
      <c r="D3702" s="14" t="str">
        <f t="shared" si="56"/>
        <v>Error?</v>
      </c>
    </row>
    <row r="3703" spans="1:4" x14ac:dyDescent="0.2">
      <c r="A3703" s="55">
        <v>3642</v>
      </c>
      <c r="B3703" s="1233">
        <f>'Acct Summary 7-8'!K53</f>
        <v>0</v>
      </c>
      <c r="C3703" s="14" t="s">
        <v>672</v>
      </c>
      <c r="D3703" s="14" t="str">
        <f t="shared" si="56"/>
        <v>Error?</v>
      </c>
    </row>
    <row r="3704" spans="1:4" x14ac:dyDescent="0.2">
      <c r="A3704" s="83">
        <v>3643</v>
      </c>
      <c r="D3704" s="14" t="str">
        <f t="shared" si="56"/>
        <v>OK</v>
      </c>
    </row>
    <row r="3705" spans="1:4" x14ac:dyDescent="0.2">
      <c r="A3705" s="83">
        <v>3644</v>
      </c>
      <c r="D3705" s="14" t="str">
        <f t="shared" si="56"/>
        <v>OK</v>
      </c>
    </row>
    <row r="3706" spans="1:4" x14ac:dyDescent="0.2">
      <c r="A3706" s="83">
        <v>3645</v>
      </c>
      <c r="D3706" s="14" t="str">
        <f t="shared" si="56"/>
        <v>OK</v>
      </c>
    </row>
    <row r="3707" spans="1:4" x14ac:dyDescent="0.2">
      <c r="A3707" s="83">
        <v>3646</v>
      </c>
      <c r="D3707" s="14" t="str">
        <f t="shared" si="56"/>
        <v>OK</v>
      </c>
    </row>
    <row r="3708" spans="1:4" x14ac:dyDescent="0.2">
      <c r="A3708" s="83">
        <v>3647</v>
      </c>
      <c r="D3708" s="14" t="str">
        <f t="shared" si="56"/>
        <v>OK</v>
      </c>
    </row>
    <row r="3709" spans="1:4" x14ac:dyDescent="0.2">
      <c r="A3709" s="83">
        <v>3648</v>
      </c>
      <c r="D3709" s="14" t="str">
        <f t="shared" si="56"/>
        <v>OK</v>
      </c>
    </row>
    <row r="3710" spans="1:4" x14ac:dyDescent="0.2">
      <c r="A3710" s="83">
        <v>3649</v>
      </c>
      <c r="D3710" s="14" t="str">
        <f t="shared" si="56"/>
        <v>OK</v>
      </c>
    </row>
    <row r="3711" spans="1:4" x14ac:dyDescent="0.2">
      <c r="A3711" s="83">
        <v>3650</v>
      </c>
      <c r="D3711" s="14" t="str">
        <f t="shared" ref="D3711:D3774" si="57">IF(ISBLANK(B3711),"OK",IF(A3711-B3711=0,"OK","Error?"))</f>
        <v>OK</v>
      </c>
    </row>
    <row r="3712" spans="1:4" x14ac:dyDescent="0.2">
      <c r="A3712" s="83">
        <v>3651</v>
      </c>
      <c r="D3712" s="14" t="str">
        <f t="shared" si="57"/>
        <v>OK</v>
      </c>
    </row>
    <row r="3713" spans="1:4" x14ac:dyDescent="0.2">
      <c r="A3713" s="83">
        <v>3652</v>
      </c>
      <c r="D3713" s="14" t="str">
        <f t="shared" si="57"/>
        <v>OK</v>
      </c>
    </row>
    <row r="3714" spans="1:4" x14ac:dyDescent="0.2">
      <c r="A3714" s="83">
        <v>3653</v>
      </c>
      <c r="D3714" s="14" t="str">
        <f t="shared" si="57"/>
        <v>OK</v>
      </c>
    </row>
    <row r="3715" spans="1:4" x14ac:dyDescent="0.2">
      <c r="A3715" s="83">
        <v>3654</v>
      </c>
      <c r="D3715" s="14" t="str">
        <f t="shared" si="57"/>
        <v>OK</v>
      </c>
    </row>
    <row r="3716" spans="1:4" x14ac:dyDescent="0.2">
      <c r="A3716" s="83">
        <v>3655</v>
      </c>
      <c r="D3716" s="14" t="str">
        <f t="shared" si="57"/>
        <v>OK</v>
      </c>
    </row>
    <row r="3717" spans="1:4" x14ac:dyDescent="0.2">
      <c r="A3717" s="55">
        <v>3656</v>
      </c>
      <c r="B3717" s="1233">
        <f>'Expenditures 15-22'!K302</f>
        <v>0</v>
      </c>
      <c r="C3717" s="14" t="s">
        <v>672</v>
      </c>
      <c r="D3717" s="14" t="str">
        <f t="shared" si="57"/>
        <v>Error?</v>
      </c>
    </row>
    <row r="3718" spans="1:4" x14ac:dyDescent="0.2">
      <c r="A3718" s="55">
        <v>3657</v>
      </c>
      <c r="B3718" s="1233">
        <f>'Acct Summary 7-8'!K7</f>
        <v>0</v>
      </c>
      <c r="C3718" s="14" t="s">
        <v>672</v>
      </c>
      <c r="D3718" s="14" t="str">
        <f t="shared" si="57"/>
        <v>Error?</v>
      </c>
    </row>
    <row r="3719" spans="1:4" x14ac:dyDescent="0.2">
      <c r="A3719" s="83">
        <v>3658</v>
      </c>
      <c r="D3719" s="14" t="str">
        <f t="shared" si="57"/>
        <v>OK</v>
      </c>
    </row>
    <row r="3720" spans="1:4" x14ac:dyDescent="0.2">
      <c r="A3720" s="83">
        <v>3659</v>
      </c>
      <c r="D3720" s="14" t="str">
        <f t="shared" si="57"/>
        <v>OK</v>
      </c>
    </row>
    <row r="3721" spans="1:4" x14ac:dyDescent="0.2">
      <c r="A3721" s="55">
        <v>3660</v>
      </c>
      <c r="B3721" s="1233">
        <f>'Expenditures 15-22'!D276</f>
        <v>0</v>
      </c>
      <c r="D3721" s="14" t="str">
        <f t="shared" si="57"/>
        <v>Error?</v>
      </c>
    </row>
    <row r="3722" spans="1:4" x14ac:dyDescent="0.2">
      <c r="A3722" s="55">
        <v>3661</v>
      </c>
      <c r="B3722" s="1233">
        <f>'Expenditures 15-22'!D278</f>
        <v>0</v>
      </c>
      <c r="C3722" s="14" t="s">
        <v>672</v>
      </c>
      <c r="D3722" s="14" t="str">
        <f t="shared" si="57"/>
        <v>Error?</v>
      </c>
    </row>
    <row r="3723" spans="1:4" x14ac:dyDescent="0.2">
      <c r="A3723" s="55">
        <v>3662</v>
      </c>
      <c r="B3723" s="1233">
        <f>'Expenditures 15-22'!K276</f>
        <v>0</v>
      </c>
      <c r="C3723" s="14" t="s">
        <v>672</v>
      </c>
      <c r="D3723" s="14" t="str">
        <f t="shared" si="57"/>
        <v>Error?</v>
      </c>
    </row>
    <row r="3724" spans="1:4" x14ac:dyDescent="0.2">
      <c r="A3724" s="55">
        <v>3663</v>
      </c>
      <c r="B3724" s="1233">
        <f>'Expenditures 15-22'!K278</f>
        <v>0</v>
      </c>
      <c r="C3724" s="14" t="s">
        <v>672</v>
      </c>
      <c r="D3724" s="14" t="str">
        <f t="shared" si="57"/>
        <v>Error?</v>
      </c>
    </row>
    <row r="3725" spans="1:4" x14ac:dyDescent="0.2">
      <c r="A3725" s="55">
        <v>3664</v>
      </c>
      <c r="B3725" s="1233">
        <f>'Tax Sched 24'!B13</f>
        <v>0</v>
      </c>
      <c r="C3725" s="14" t="s">
        <v>672</v>
      </c>
      <c r="D3725" s="14" t="str">
        <f t="shared" si="57"/>
        <v>Error?</v>
      </c>
    </row>
    <row r="3726" spans="1:4" x14ac:dyDescent="0.2">
      <c r="A3726" s="55">
        <v>3665</v>
      </c>
      <c r="B3726" s="1233">
        <f>'Tax Sched 24'!D13</f>
        <v>0</v>
      </c>
      <c r="C3726" s="14" t="s">
        <v>672</v>
      </c>
      <c r="D3726" s="14" t="str">
        <f t="shared" si="57"/>
        <v>Error?</v>
      </c>
    </row>
    <row r="3727" spans="1:4" x14ac:dyDescent="0.2">
      <c r="A3727" s="55">
        <v>3666</v>
      </c>
      <c r="B3727" s="1233">
        <f>'Tax Sched 24'!C13</f>
        <v>0</v>
      </c>
      <c r="D3727" s="14" t="str">
        <f t="shared" si="57"/>
        <v>Error?</v>
      </c>
    </row>
    <row r="3728" spans="1:4" x14ac:dyDescent="0.2">
      <c r="A3728" s="55">
        <v>3667</v>
      </c>
      <c r="B3728" s="1233">
        <f>'Tax Sched 24'!F13</f>
        <v>0</v>
      </c>
      <c r="C3728" s="14" t="s">
        <v>672</v>
      </c>
      <c r="D3728" s="14" t="str">
        <f t="shared" si="57"/>
        <v>Error?</v>
      </c>
    </row>
    <row r="3729" spans="1:4" x14ac:dyDescent="0.2">
      <c r="A3729" s="55">
        <v>3668</v>
      </c>
      <c r="B3729" s="1233">
        <f>'Tax Sched 24'!E13</f>
        <v>0</v>
      </c>
      <c r="D3729" s="14" t="str">
        <f t="shared" si="57"/>
        <v>Error?</v>
      </c>
    </row>
    <row r="3730" spans="1:4" x14ac:dyDescent="0.2">
      <c r="A3730" s="55">
        <v>3669</v>
      </c>
      <c r="B3730" s="1233">
        <f>'ICR Computation 30'!E10</f>
        <v>39053</v>
      </c>
      <c r="D3730" s="14" t="str">
        <f t="shared" si="57"/>
        <v>Error?</v>
      </c>
    </row>
    <row r="3731" spans="1:4" x14ac:dyDescent="0.2">
      <c r="A3731" s="83">
        <v>3670</v>
      </c>
      <c r="D3731" s="14" t="str">
        <f t="shared" si="57"/>
        <v>OK</v>
      </c>
    </row>
    <row r="3732" spans="1:4" x14ac:dyDescent="0.2">
      <c r="A3732" s="83">
        <v>3671</v>
      </c>
      <c r="D3732" s="14" t="str">
        <f t="shared" si="57"/>
        <v>OK</v>
      </c>
    </row>
    <row r="3733" spans="1:4" x14ac:dyDescent="0.2">
      <c r="A3733" s="83">
        <v>3672</v>
      </c>
      <c r="D3733" s="14" t="str">
        <f t="shared" si="57"/>
        <v>OK</v>
      </c>
    </row>
    <row r="3734" spans="1:4" x14ac:dyDescent="0.2">
      <c r="A3734" s="83">
        <v>3673</v>
      </c>
      <c r="D3734" s="14" t="str">
        <f t="shared" si="57"/>
        <v>OK</v>
      </c>
    </row>
    <row r="3735" spans="1:4" x14ac:dyDescent="0.2">
      <c r="A3735" s="83">
        <v>3674</v>
      </c>
      <c r="D3735" s="14" t="str">
        <f t="shared" si="57"/>
        <v>OK</v>
      </c>
    </row>
    <row r="3736" spans="1:4" x14ac:dyDescent="0.2">
      <c r="A3736" s="83">
        <v>3675</v>
      </c>
      <c r="D3736" s="14" t="str">
        <f t="shared" si="57"/>
        <v>OK</v>
      </c>
    </row>
    <row r="3737" spans="1:4" x14ac:dyDescent="0.2">
      <c r="A3737" s="83">
        <v>3676</v>
      </c>
      <c r="D3737" s="14" t="str">
        <f t="shared" si="57"/>
        <v>OK</v>
      </c>
    </row>
    <row r="3738" spans="1:4" x14ac:dyDescent="0.2">
      <c r="A3738" s="83">
        <v>3677</v>
      </c>
      <c r="D3738" s="14" t="str">
        <f t="shared" si="57"/>
        <v>OK</v>
      </c>
    </row>
    <row r="3739" spans="1:4" x14ac:dyDescent="0.2">
      <c r="A3739" s="83">
        <v>3678</v>
      </c>
      <c r="D3739" s="14" t="str">
        <f t="shared" si="57"/>
        <v>OK</v>
      </c>
    </row>
    <row r="3740" spans="1:4" x14ac:dyDescent="0.2">
      <c r="A3740" s="83">
        <v>3679</v>
      </c>
      <c r="D3740" s="14" t="str">
        <f t="shared" si="57"/>
        <v>OK</v>
      </c>
    </row>
    <row r="3741" spans="1:4" x14ac:dyDescent="0.2">
      <c r="A3741" s="83">
        <v>3680</v>
      </c>
      <c r="D3741" s="14" t="str">
        <f t="shared" si="57"/>
        <v>OK</v>
      </c>
    </row>
    <row r="3742" spans="1:4" x14ac:dyDescent="0.2">
      <c r="A3742" s="83">
        <v>3681</v>
      </c>
      <c r="D3742" s="14" t="str">
        <f t="shared" si="57"/>
        <v>OK</v>
      </c>
    </row>
    <row r="3743" spans="1:4" x14ac:dyDescent="0.2">
      <c r="A3743" s="83">
        <v>3682</v>
      </c>
      <c r="D3743" s="14" t="str">
        <f t="shared" si="57"/>
        <v>OK</v>
      </c>
    </row>
    <row r="3744" spans="1:4" x14ac:dyDescent="0.2">
      <c r="A3744" s="83">
        <v>3683</v>
      </c>
      <c r="D3744" s="14" t="str">
        <f t="shared" si="57"/>
        <v>OK</v>
      </c>
    </row>
    <row r="3745" spans="1:4" x14ac:dyDescent="0.2">
      <c r="A3745" s="83">
        <v>3684</v>
      </c>
      <c r="D3745" s="14" t="str">
        <f t="shared" si="57"/>
        <v>OK</v>
      </c>
    </row>
    <row r="3746" spans="1:4" x14ac:dyDescent="0.2">
      <c r="A3746" s="83">
        <v>3685</v>
      </c>
      <c r="D3746" s="14" t="str">
        <f t="shared" si="57"/>
        <v>OK</v>
      </c>
    </row>
    <row r="3747" spans="1:4" x14ac:dyDescent="0.2">
      <c r="A3747" s="83">
        <v>3686</v>
      </c>
      <c r="D3747" s="14" t="str">
        <f t="shared" si="57"/>
        <v>OK</v>
      </c>
    </row>
    <row r="3748" spans="1:4" x14ac:dyDescent="0.2">
      <c r="A3748" s="83">
        <v>3687</v>
      </c>
      <c r="D3748" s="14" t="str">
        <f t="shared" si="57"/>
        <v>OK</v>
      </c>
    </row>
    <row r="3749" spans="1:4" x14ac:dyDescent="0.2">
      <c r="A3749" s="83">
        <v>3688</v>
      </c>
      <c r="D3749" s="14" t="str">
        <f t="shared" si="57"/>
        <v>OK</v>
      </c>
    </row>
    <row r="3750" spans="1:4" x14ac:dyDescent="0.2">
      <c r="A3750" s="83">
        <v>3689</v>
      </c>
      <c r="D3750" s="14" t="str">
        <f t="shared" si="57"/>
        <v>OK</v>
      </c>
    </row>
    <row r="3751" spans="1:4" x14ac:dyDescent="0.2">
      <c r="A3751" s="83">
        <v>3690</v>
      </c>
      <c r="D3751" s="14" t="str">
        <f t="shared" si="57"/>
        <v>OK</v>
      </c>
    </row>
    <row r="3752" spans="1:4" x14ac:dyDescent="0.2">
      <c r="A3752" s="83">
        <v>3691</v>
      </c>
      <c r="D3752" s="14" t="str">
        <f t="shared" si="57"/>
        <v>OK</v>
      </c>
    </row>
    <row r="3753" spans="1:4" x14ac:dyDescent="0.2">
      <c r="A3753" s="83">
        <v>3692</v>
      </c>
      <c r="D3753" s="14" t="str">
        <f t="shared" si="57"/>
        <v>OK</v>
      </c>
    </row>
    <row r="3754" spans="1:4" x14ac:dyDescent="0.2">
      <c r="A3754" s="83">
        <v>3693</v>
      </c>
      <c r="D3754" s="14" t="str">
        <f t="shared" si="57"/>
        <v>OK</v>
      </c>
    </row>
    <row r="3755" spans="1:4" x14ac:dyDescent="0.2">
      <c r="A3755" s="83">
        <v>3694</v>
      </c>
      <c r="D3755" s="14" t="str">
        <f t="shared" si="57"/>
        <v>OK</v>
      </c>
    </row>
    <row r="3756" spans="1:4" x14ac:dyDescent="0.2">
      <c r="A3756" s="83">
        <v>3695</v>
      </c>
      <c r="D3756" s="14" t="str">
        <f t="shared" si="57"/>
        <v>OK</v>
      </c>
    </row>
    <row r="3757" spans="1:4" x14ac:dyDescent="0.2">
      <c r="A3757" s="83">
        <v>3696</v>
      </c>
      <c r="D3757" s="14" t="str">
        <f t="shared" si="57"/>
        <v>OK</v>
      </c>
    </row>
    <row r="3758" spans="1:4" x14ac:dyDescent="0.2">
      <c r="A3758" s="83">
        <v>3697</v>
      </c>
      <c r="D3758" s="14" t="str">
        <f t="shared" si="57"/>
        <v>OK</v>
      </c>
    </row>
    <row r="3759" spans="1:4" x14ac:dyDescent="0.2">
      <c r="A3759" s="83">
        <v>3698</v>
      </c>
      <c r="D3759" s="14" t="str">
        <f t="shared" si="57"/>
        <v>OK</v>
      </c>
    </row>
    <row r="3760" spans="1:4" x14ac:dyDescent="0.2">
      <c r="A3760" s="83">
        <v>3699</v>
      </c>
      <c r="D3760" s="14" t="str">
        <f t="shared" si="57"/>
        <v>OK</v>
      </c>
    </row>
    <row r="3761" spans="1:4" x14ac:dyDescent="0.2">
      <c r="A3761" s="83">
        <v>3700</v>
      </c>
      <c r="D3761" s="14" t="str">
        <f t="shared" si="57"/>
        <v>OK</v>
      </c>
    </row>
    <row r="3762" spans="1:4" x14ac:dyDescent="0.2">
      <c r="A3762" s="83">
        <v>3701</v>
      </c>
      <c r="D3762" s="14" t="str">
        <f t="shared" si="57"/>
        <v>OK</v>
      </c>
    </row>
    <row r="3763" spans="1:4" x14ac:dyDescent="0.2">
      <c r="A3763" s="83">
        <v>3702</v>
      </c>
      <c r="D3763" s="14" t="str">
        <f t="shared" si="57"/>
        <v>OK</v>
      </c>
    </row>
    <row r="3764" spans="1:4" x14ac:dyDescent="0.2">
      <c r="A3764" s="83">
        <v>3703</v>
      </c>
      <c r="D3764" s="14" t="str">
        <f t="shared" si="57"/>
        <v>OK</v>
      </c>
    </row>
    <row r="3765" spans="1:4" x14ac:dyDescent="0.2">
      <c r="A3765" s="83">
        <v>3704</v>
      </c>
      <c r="D3765" s="14" t="str">
        <f t="shared" si="57"/>
        <v>OK</v>
      </c>
    </row>
    <row r="3766" spans="1:4" x14ac:dyDescent="0.2">
      <c r="A3766" s="83">
        <v>3705</v>
      </c>
      <c r="D3766" s="14" t="str">
        <f t="shared" si="57"/>
        <v>OK</v>
      </c>
    </row>
    <row r="3767" spans="1:4" x14ac:dyDescent="0.2">
      <c r="A3767" s="83">
        <v>3706</v>
      </c>
      <c r="D3767" s="14" t="str">
        <f t="shared" si="57"/>
        <v>OK</v>
      </c>
    </row>
    <row r="3768" spans="1:4" x14ac:dyDescent="0.2">
      <c r="A3768" s="83">
        <v>3707</v>
      </c>
      <c r="D3768" s="14" t="str">
        <f t="shared" si="57"/>
        <v>OK</v>
      </c>
    </row>
    <row r="3769" spans="1:4" x14ac:dyDescent="0.2">
      <c r="A3769" s="83">
        <v>3708</v>
      </c>
      <c r="D3769" s="14" t="str">
        <f t="shared" si="57"/>
        <v>OK</v>
      </c>
    </row>
    <row r="3770" spans="1:4" x14ac:dyDescent="0.2">
      <c r="A3770" s="83">
        <v>3709</v>
      </c>
      <c r="D3770" s="14" t="str">
        <f t="shared" si="57"/>
        <v>OK</v>
      </c>
    </row>
    <row r="3771" spans="1:4" x14ac:dyDescent="0.2">
      <c r="A3771" s="83">
        <v>3710</v>
      </c>
      <c r="D3771" s="14" t="str">
        <f t="shared" si="57"/>
        <v>OK</v>
      </c>
    </row>
    <row r="3772" spans="1:4" x14ac:dyDescent="0.2">
      <c r="A3772" s="83">
        <v>3711</v>
      </c>
      <c r="D3772" s="14" t="str">
        <f t="shared" si="57"/>
        <v>OK</v>
      </c>
    </row>
    <row r="3773" spans="1:4" x14ac:dyDescent="0.2">
      <c r="A3773" s="83">
        <v>3712</v>
      </c>
      <c r="D3773" s="14" t="str">
        <f t="shared" si="57"/>
        <v>OK</v>
      </c>
    </row>
    <row r="3774" spans="1:4" x14ac:dyDescent="0.2">
      <c r="A3774" s="83">
        <v>3713</v>
      </c>
      <c r="D3774" s="14" t="str">
        <f t="shared" si="57"/>
        <v>OK</v>
      </c>
    </row>
    <row r="3775" spans="1:4" x14ac:dyDescent="0.2">
      <c r="A3775" s="83">
        <v>3714</v>
      </c>
      <c r="D3775" s="14" t="str">
        <f t="shared" ref="D3775:D3838" si="58">IF(ISBLANK(B3775),"OK",IF(A3775-B3775=0,"OK","Error?"))</f>
        <v>OK</v>
      </c>
    </row>
    <row r="3776" spans="1:4" x14ac:dyDescent="0.2">
      <c r="A3776" s="83">
        <v>3715</v>
      </c>
      <c r="D3776" s="14" t="str">
        <f t="shared" si="58"/>
        <v>OK</v>
      </c>
    </row>
    <row r="3777" spans="1:4" x14ac:dyDescent="0.2">
      <c r="A3777" s="83">
        <v>3716</v>
      </c>
      <c r="D3777" s="14" t="str">
        <f t="shared" si="58"/>
        <v>OK</v>
      </c>
    </row>
    <row r="3778" spans="1:4" x14ac:dyDescent="0.2">
      <c r="A3778" s="83">
        <v>3717</v>
      </c>
      <c r="D3778" s="14" t="str">
        <f t="shared" si="58"/>
        <v>OK</v>
      </c>
    </row>
    <row r="3779" spans="1:4" x14ac:dyDescent="0.2">
      <c r="A3779" s="83">
        <v>3718</v>
      </c>
      <c r="D3779" s="14" t="str">
        <f t="shared" si="58"/>
        <v>OK</v>
      </c>
    </row>
    <row r="3780" spans="1:4" x14ac:dyDescent="0.2">
      <c r="A3780" s="83">
        <v>3719</v>
      </c>
      <c r="D3780" s="14" t="str">
        <f t="shared" si="58"/>
        <v>OK</v>
      </c>
    </row>
    <row r="3781" spans="1:4" x14ac:dyDescent="0.2">
      <c r="A3781" s="83">
        <v>3720</v>
      </c>
      <c r="D3781" s="14" t="str">
        <f t="shared" si="58"/>
        <v>OK</v>
      </c>
    </row>
    <row r="3782" spans="1:4" x14ac:dyDescent="0.2">
      <c r="A3782" s="83">
        <v>3721</v>
      </c>
      <c r="D3782" s="14" t="str">
        <f t="shared" si="58"/>
        <v>OK</v>
      </c>
    </row>
    <row r="3783" spans="1:4" x14ac:dyDescent="0.2">
      <c r="A3783" s="83">
        <v>3722</v>
      </c>
      <c r="D3783" s="14" t="str">
        <f t="shared" si="58"/>
        <v>OK</v>
      </c>
    </row>
    <row r="3784" spans="1:4" x14ac:dyDescent="0.2">
      <c r="A3784" s="83">
        <v>3723</v>
      </c>
      <c r="D3784" s="14" t="str">
        <f t="shared" si="58"/>
        <v>OK</v>
      </c>
    </row>
    <row r="3785" spans="1:4" x14ac:dyDescent="0.2">
      <c r="A3785" s="83">
        <v>3724</v>
      </c>
      <c r="D3785" s="14" t="str">
        <f t="shared" si="58"/>
        <v>OK</v>
      </c>
    </row>
    <row r="3786" spans="1:4" x14ac:dyDescent="0.2">
      <c r="A3786" s="83">
        <v>3725</v>
      </c>
      <c r="D3786" s="14" t="str">
        <f t="shared" si="58"/>
        <v>OK</v>
      </c>
    </row>
    <row r="3787" spans="1:4" x14ac:dyDescent="0.2">
      <c r="A3787" s="83">
        <v>3726</v>
      </c>
      <c r="D3787" s="14" t="str">
        <f t="shared" si="58"/>
        <v>OK</v>
      </c>
    </row>
    <row r="3788" spans="1:4" x14ac:dyDescent="0.2">
      <c r="A3788" s="83">
        <v>3727</v>
      </c>
      <c r="D3788" s="14" t="str">
        <f t="shared" si="58"/>
        <v>OK</v>
      </c>
    </row>
    <row r="3789" spans="1:4" x14ac:dyDescent="0.2">
      <c r="A3789" s="83">
        <v>3728</v>
      </c>
      <c r="D3789" s="14" t="str">
        <f t="shared" si="58"/>
        <v>OK</v>
      </c>
    </row>
    <row r="3790" spans="1:4" x14ac:dyDescent="0.2">
      <c r="A3790" s="83">
        <v>3729</v>
      </c>
      <c r="D3790" s="14" t="str">
        <f t="shared" si="58"/>
        <v>OK</v>
      </c>
    </row>
    <row r="3791" spans="1:4" x14ac:dyDescent="0.2">
      <c r="A3791" s="83">
        <v>3730</v>
      </c>
      <c r="D3791" s="14" t="str">
        <f t="shared" si="58"/>
        <v>OK</v>
      </c>
    </row>
    <row r="3792" spans="1:4" x14ac:dyDescent="0.2">
      <c r="A3792" s="83">
        <v>3731</v>
      </c>
      <c r="D3792" s="14" t="str">
        <f t="shared" si="58"/>
        <v>OK</v>
      </c>
    </row>
    <row r="3793" spans="1:4" x14ac:dyDescent="0.2">
      <c r="A3793" s="83">
        <v>3732</v>
      </c>
      <c r="D3793" s="14" t="str">
        <f t="shared" si="58"/>
        <v>OK</v>
      </c>
    </row>
    <row r="3794" spans="1:4" x14ac:dyDescent="0.2">
      <c r="A3794" s="83">
        <v>3733</v>
      </c>
      <c r="D3794" s="14" t="str">
        <f t="shared" si="58"/>
        <v>OK</v>
      </c>
    </row>
    <row r="3795" spans="1:4" x14ac:dyDescent="0.2">
      <c r="A3795" s="83">
        <v>3734</v>
      </c>
      <c r="D3795" s="14" t="str">
        <f t="shared" si="58"/>
        <v>OK</v>
      </c>
    </row>
    <row r="3796" spans="1:4" x14ac:dyDescent="0.2">
      <c r="A3796" s="83">
        <v>3735</v>
      </c>
      <c r="D3796" s="14" t="str">
        <f t="shared" si="58"/>
        <v>OK</v>
      </c>
    </row>
    <row r="3797" spans="1:4" x14ac:dyDescent="0.2">
      <c r="A3797" s="83">
        <v>3736</v>
      </c>
      <c r="D3797" s="14" t="str">
        <f t="shared" si="58"/>
        <v>OK</v>
      </c>
    </row>
    <row r="3798" spans="1:4" x14ac:dyDescent="0.2">
      <c r="A3798" s="83">
        <v>3737</v>
      </c>
      <c r="D3798" s="14" t="str">
        <f t="shared" si="58"/>
        <v>OK</v>
      </c>
    </row>
    <row r="3799" spans="1:4" x14ac:dyDescent="0.2">
      <c r="A3799" s="83">
        <v>3738</v>
      </c>
      <c r="D3799" s="14" t="str">
        <f t="shared" si="58"/>
        <v>OK</v>
      </c>
    </row>
    <row r="3800" spans="1:4" x14ac:dyDescent="0.2">
      <c r="A3800" s="83">
        <v>3739</v>
      </c>
      <c r="D3800" s="14" t="str">
        <f t="shared" si="58"/>
        <v>OK</v>
      </c>
    </row>
    <row r="3801" spans="1:4" x14ac:dyDescent="0.2">
      <c r="A3801" s="83">
        <v>3740</v>
      </c>
      <c r="D3801" s="14" t="str">
        <f t="shared" si="58"/>
        <v>OK</v>
      </c>
    </row>
    <row r="3802" spans="1:4" x14ac:dyDescent="0.2">
      <c r="A3802" s="83">
        <v>3741</v>
      </c>
      <c r="D3802" s="14" t="str">
        <f t="shared" si="58"/>
        <v>OK</v>
      </c>
    </row>
    <row r="3803" spans="1:4" x14ac:dyDescent="0.2">
      <c r="A3803" s="83">
        <v>3742</v>
      </c>
      <c r="D3803" s="14" t="str">
        <f t="shared" si="58"/>
        <v>OK</v>
      </c>
    </row>
    <row r="3804" spans="1:4" x14ac:dyDescent="0.2">
      <c r="A3804" s="83">
        <v>3743</v>
      </c>
      <c r="D3804" s="14" t="str">
        <f t="shared" si="58"/>
        <v>OK</v>
      </c>
    </row>
    <row r="3805" spans="1:4" x14ac:dyDescent="0.2">
      <c r="A3805" s="83">
        <v>3744</v>
      </c>
      <c r="D3805" s="14" t="str">
        <f t="shared" si="58"/>
        <v>OK</v>
      </c>
    </row>
    <row r="3806" spans="1:4" x14ac:dyDescent="0.2">
      <c r="A3806" s="83">
        <v>3745</v>
      </c>
      <c r="D3806" s="14" t="str">
        <f t="shared" si="58"/>
        <v>OK</v>
      </c>
    </row>
    <row r="3807" spans="1:4" x14ac:dyDescent="0.2">
      <c r="A3807" s="83">
        <v>3746</v>
      </c>
      <c r="D3807" s="14" t="str">
        <f t="shared" si="58"/>
        <v>OK</v>
      </c>
    </row>
    <row r="3808" spans="1:4" x14ac:dyDescent="0.2">
      <c r="A3808" s="83">
        <v>3747</v>
      </c>
      <c r="D3808" s="14" t="str">
        <f t="shared" si="58"/>
        <v>OK</v>
      </c>
    </row>
    <row r="3809" spans="1:4" x14ac:dyDescent="0.2">
      <c r="A3809" s="83">
        <v>3748</v>
      </c>
      <c r="D3809" s="14" t="str">
        <f t="shared" si="58"/>
        <v>OK</v>
      </c>
    </row>
    <row r="3810" spans="1:4" x14ac:dyDescent="0.2">
      <c r="A3810" s="83">
        <v>3749</v>
      </c>
      <c r="D3810" s="14" t="str">
        <f t="shared" si="58"/>
        <v>OK</v>
      </c>
    </row>
    <row r="3811" spans="1:4" x14ac:dyDescent="0.2">
      <c r="A3811" s="83">
        <v>3750</v>
      </c>
      <c r="D3811" s="14" t="str">
        <f t="shared" si="58"/>
        <v>OK</v>
      </c>
    </row>
    <row r="3812" spans="1:4" x14ac:dyDescent="0.2">
      <c r="A3812" s="83">
        <v>3751</v>
      </c>
      <c r="D3812" s="14" t="str">
        <f t="shared" si="58"/>
        <v>OK</v>
      </c>
    </row>
    <row r="3813" spans="1:4" x14ac:dyDescent="0.2">
      <c r="A3813" s="83">
        <v>3752</v>
      </c>
      <c r="D3813" s="14" t="str">
        <f t="shared" si="58"/>
        <v>OK</v>
      </c>
    </row>
    <row r="3814" spans="1:4" x14ac:dyDescent="0.2">
      <c r="A3814" s="83">
        <v>3753</v>
      </c>
      <c r="D3814" s="14" t="str">
        <f t="shared" si="58"/>
        <v>OK</v>
      </c>
    </row>
    <row r="3815" spans="1:4" x14ac:dyDescent="0.2">
      <c r="A3815" s="83">
        <v>3754</v>
      </c>
      <c r="D3815" s="14" t="str">
        <f t="shared" si="58"/>
        <v>OK</v>
      </c>
    </row>
    <row r="3816" spans="1:4" x14ac:dyDescent="0.2">
      <c r="A3816" s="83">
        <v>3755</v>
      </c>
      <c r="D3816" s="14" t="str">
        <f t="shared" si="58"/>
        <v>OK</v>
      </c>
    </row>
    <row r="3817" spans="1:4" x14ac:dyDescent="0.2">
      <c r="A3817" s="83">
        <v>3756</v>
      </c>
      <c r="D3817" s="14" t="str">
        <f t="shared" si="58"/>
        <v>OK</v>
      </c>
    </row>
    <row r="3818" spans="1:4" x14ac:dyDescent="0.2">
      <c r="A3818" s="83">
        <v>3757</v>
      </c>
      <c r="D3818" s="14" t="str">
        <f t="shared" si="58"/>
        <v>OK</v>
      </c>
    </row>
    <row r="3819" spans="1:4" x14ac:dyDescent="0.2">
      <c r="A3819" s="83">
        <v>3758</v>
      </c>
      <c r="D3819" s="14" t="str">
        <f t="shared" si="58"/>
        <v>OK</v>
      </c>
    </row>
    <row r="3820" spans="1:4" x14ac:dyDescent="0.2">
      <c r="A3820" s="83">
        <v>3759</v>
      </c>
      <c r="D3820" s="14" t="str">
        <f t="shared" si="58"/>
        <v>OK</v>
      </c>
    </row>
    <row r="3821" spans="1:4" x14ac:dyDescent="0.2">
      <c r="A3821" s="83">
        <v>3760</v>
      </c>
      <c r="D3821" s="14" t="str">
        <f t="shared" si="58"/>
        <v>OK</v>
      </c>
    </row>
    <row r="3822" spans="1:4" x14ac:dyDescent="0.2">
      <c r="A3822" s="83">
        <v>3761</v>
      </c>
      <c r="D3822" s="14" t="str">
        <f t="shared" si="58"/>
        <v>OK</v>
      </c>
    </row>
    <row r="3823" spans="1:4" x14ac:dyDescent="0.2">
      <c r="A3823" s="83">
        <v>3762</v>
      </c>
      <c r="D3823" s="14" t="str">
        <f t="shared" si="58"/>
        <v>OK</v>
      </c>
    </row>
    <row r="3824" spans="1:4" x14ac:dyDescent="0.2">
      <c r="A3824" s="83">
        <v>3763</v>
      </c>
      <c r="D3824" s="14" t="str">
        <f t="shared" si="58"/>
        <v>OK</v>
      </c>
    </row>
    <row r="3825" spans="1:4" x14ac:dyDescent="0.2">
      <c r="A3825" s="83">
        <v>3764</v>
      </c>
      <c r="D3825" s="14" t="str">
        <f t="shared" si="58"/>
        <v>OK</v>
      </c>
    </row>
    <row r="3826" spans="1:4" x14ac:dyDescent="0.2">
      <c r="A3826" s="83">
        <v>3765</v>
      </c>
      <c r="D3826" s="14" t="str">
        <f t="shared" si="58"/>
        <v>OK</v>
      </c>
    </row>
    <row r="3827" spans="1:4" x14ac:dyDescent="0.2">
      <c r="A3827" s="83">
        <v>3766</v>
      </c>
      <c r="D3827" s="14" t="str">
        <f t="shared" si="58"/>
        <v>OK</v>
      </c>
    </row>
    <row r="3828" spans="1:4" x14ac:dyDescent="0.2">
      <c r="A3828" s="83">
        <v>3767</v>
      </c>
      <c r="D3828" s="14" t="str">
        <f t="shared" si="58"/>
        <v>OK</v>
      </c>
    </row>
    <row r="3829" spans="1:4" x14ac:dyDescent="0.2">
      <c r="A3829" s="83">
        <v>3768</v>
      </c>
      <c r="D3829" s="14" t="str">
        <f t="shared" si="58"/>
        <v>OK</v>
      </c>
    </row>
    <row r="3830" spans="1:4" x14ac:dyDescent="0.2">
      <c r="A3830" s="83">
        <v>3769</v>
      </c>
      <c r="D3830" s="14" t="str">
        <f t="shared" si="58"/>
        <v>OK</v>
      </c>
    </row>
    <row r="3831" spans="1:4" x14ac:dyDescent="0.2">
      <c r="A3831" s="83">
        <v>3770</v>
      </c>
      <c r="D3831" s="14" t="str">
        <f t="shared" si="58"/>
        <v>OK</v>
      </c>
    </row>
    <row r="3832" spans="1:4" x14ac:dyDescent="0.2">
      <c r="A3832" s="83">
        <v>3771</v>
      </c>
      <c r="D3832" s="14" t="str">
        <f t="shared" si="58"/>
        <v>OK</v>
      </c>
    </row>
    <row r="3833" spans="1:4" x14ac:dyDescent="0.2">
      <c r="A3833" s="83">
        <v>3772</v>
      </c>
      <c r="D3833" s="14" t="str">
        <f t="shared" si="58"/>
        <v>OK</v>
      </c>
    </row>
    <row r="3834" spans="1:4" x14ac:dyDescent="0.2">
      <c r="A3834" s="83">
        <v>3773</v>
      </c>
      <c r="D3834" s="14" t="str">
        <f t="shared" si="58"/>
        <v>OK</v>
      </c>
    </row>
    <row r="3835" spans="1:4" x14ac:dyDescent="0.2">
      <c r="A3835" s="83">
        <v>3774</v>
      </c>
      <c r="D3835" s="14" t="str">
        <f t="shared" si="58"/>
        <v>OK</v>
      </c>
    </row>
    <row r="3836" spans="1:4" x14ac:dyDescent="0.2">
      <c r="A3836" s="83">
        <v>3775</v>
      </c>
      <c r="D3836" s="14" t="str">
        <f t="shared" si="58"/>
        <v>OK</v>
      </c>
    </row>
    <row r="3837" spans="1:4" x14ac:dyDescent="0.2">
      <c r="A3837" s="83">
        <v>3776</v>
      </c>
      <c r="D3837" s="14" t="str">
        <f t="shared" si="58"/>
        <v>OK</v>
      </c>
    </row>
    <row r="3838" spans="1:4" x14ac:dyDescent="0.2">
      <c r="A3838" s="83">
        <v>3777</v>
      </c>
      <c r="D3838" s="14" t="str">
        <f t="shared" si="58"/>
        <v>OK</v>
      </c>
    </row>
    <row r="3839" spans="1:4" x14ac:dyDescent="0.2">
      <c r="A3839" s="83">
        <v>3778</v>
      </c>
      <c r="D3839" s="14" t="str">
        <f t="shared" ref="D3839:D3902" si="59">IF(ISBLANK(B3839),"OK",IF(A3839-B3839=0,"OK","Error?"))</f>
        <v>OK</v>
      </c>
    </row>
    <row r="3840" spans="1:4" x14ac:dyDescent="0.2">
      <c r="A3840" s="83">
        <v>3779</v>
      </c>
      <c r="D3840" s="14" t="str">
        <f t="shared" si="59"/>
        <v>OK</v>
      </c>
    </row>
    <row r="3841" spans="1:4" x14ac:dyDescent="0.2">
      <c r="A3841" s="83">
        <v>3780</v>
      </c>
      <c r="D3841" s="14" t="str">
        <f t="shared" si="59"/>
        <v>OK</v>
      </c>
    </row>
    <row r="3842" spans="1:4" x14ac:dyDescent="0.2">
      <c r="A3842" s="83">
        <v>3781</v>
      </c>
      <c r="D3842" s="14" t="str">
        <f t="shared" si="59"/>
        <v>OK</v>
      </c>
    </row>
    <row r="3843" spans="1:4" x14ac:dyDescent="0.2">
      <c r="A3843" s="83">
        <v>3782</v>
      </c>
      <c r="D3843" s="14" t="str">
        <f t="shared" si="59"/>
        <v>OK</v>
      </c>
    </row>
    <row r="3844" spans="1:4" x14ac:dyDescent="0.2">
      <c r="A3844" s="83">
        <v>3783</v>
      </c>
      <c r="D3844" s="14" t="str">
        <f t="shared" si="59"/>
        <v>OK</v>
      </c>
    </row>
    <row r="3845" spans="1:4" x14ac:dyDescent="0.2">
      <c r="A3845" s="83">
        <v>3784</v>
      </c>
      <c r="D3845" s="14" t="str">
        <f t="shared" si="59"/>
        <v>OK</v>
      </c>
    </row>
    <row r="3846" spans="1:4" x14ac:dyDescent="0.2">
      <c r="A3846" s="83">
        <v>3785</v>
      </c>
      <c r="D3846" s="14" t="str">
        <f t="shared" si="59"/>
        <v>OK</v>
      </c>
    </row>
    <row r="3847" spans="1:4" x14ac:dyDescent="0.2">
      <c r="A3847" s="83">
        <v>3786</v>
      </c>
      <c r="D3847" s="14" t="str">
        <f t="shared" si="59"/>
        <v>OK</v>
      </c>
    </row>
    <row r="3848" spans="1:4" x14ac:dyDescent="0.2">
      <c r="A3848" s="83">
        <v>3787</v>
      </c>
      <c r="D3848" s="14" t="str">
        <f t="shared" si="59"/>
        <v>OK</v>
      </c>
    </row>
    <row r="3849" spans="1:4" x14ac:dyDescent="0.2">
      <c r="A3849" s="83">
        <v>3788</v>
      </c>
      <c r="D3849" s="14" t="str">
        <f t="shared" si="59"/>
        <v>OK</v>
      </c>
    </row>
    <row r="3850" spans="1:4" x14ac:dyDescent="0.2">
      <c r="A3850" s="83">
        <v>3789</v>
      </c>
      <c r="D3850" s="14" t="str">
        <f t="shared" si="59"/>
        <v>OK</v>
      </c>
    </row>
    <row r="3851" spans="1:4" x14ac:dyDescent="0.2">
      <c r="A3851" s="83">
        <v>3790</v>
      </c>
      <c r="D3851" s="14" t="str">
        <f t="shared" si="59"/>
        <v>OK</v>
      </c>
    </row>
    <row r="3852" spans="1:4" x14ac:dyDescent="0.2">
      <c r="A3852" s="83">
        <v>3791</v>
      </c>
      <c r="D3852" s="14" t="str">
        <f t="shared" si="59"/>
        <v>OK</v>
      </c>
    </row>
    <row r="3853" spans="1:4" x14ac:dyDescent="0.2">
      <c r="A3853" s="83">
        <v>3792</v>
      </c>
      <c r="D3853" s="14" t="str">
        <f t="shared" si="59"/>
        <v>OK</v>
      </c>
    </row>
    <row r="3854" spans="1:4" x14ac:dyDescent="0.2">
      <c r="A3854" s="83">
        <v>3793</v>
      </c>
      <c r="D3854" s="14" t="str">
        <f t="shared" si="59"/>
        <v>OK</v>
      </c>
    </row>
    <row r="3855" spans="1:4" x14ac:dyDescent="0.2">
      <c r="A3855" s="83">
        <v>3794</v>
      </c>
      <c r="D3855" s="14" t="str">
        <f t="shared" si="59"/>
        <v>OK</v>
      </c>
    </row>
    <row r="3856" spans="1:4" x14ac:dyDescent="0.2">
      <c r="A3856" s="83">
        <v>3795</v>
      </c>
      <c r="D3856" s="14" t="str">
        <f t="shared" si="59"/>
        <v>OK</v>
      </c>
    </row>
    <row r="3857" spans="1:4" x14ac:dyDescent="0.2">
      <c r="A3857" s="83">
        <v>3796</v>
      </c>
      <c r="D3857" s="14" t="str">
        <f t="shared" si="59"/>
        <v>OK</v>
      </c>
    </row>
    <row r="3858" spans="1:4" x14ac:dyDescent="0.2">
      <c r="A3858" s="83">
        <v>3797</v>
      </c>
      <c r="D3858" s="14" t="str">
        <f t="shared" si="59"/>
        <v>OK</v>
      </c>
    </row>
    <row r="3859" spans="1:4" x14ac:dyDescent="0.2">
      <c r="A3859" s="83">
        <v>3798</v>
      </c>
      <c r="D3859" s="14" t="str">
        <f t="shared" si="59"/>
        <v>OK</v>
      </c>
    </row>
    <row r="3860" spans="1:4" x14ac:dyDescent="0.2">
      <c r="A3860" s="83">
        <v>3799</v>
      </c>
      <c r="D3860" s="14" t="str">
        <f t="shared" si="59"/>
        <v>OK</v>
      </c>
    </row>
    <row r="3861" spans="1:4" x14ac:dyDescent="0.2">
      <c r="A3861" s="83">
        <v>3800</v>
      </c>
      <c r="D3861" s="14" t="str">
        <f t="shared" si="59"/>
        <v>OK</v>
      </c>
    </row>
    <row r="3862" spans="1:4" x14ac:dyDescent="0.2">
      <c r="A3862" s="83">
        <v>3801</v>
      </c>
      <c r="D3862" s="14" t="str">
        <f t="shared" si="59"/>
        <v>OK</v>
      </c>
    </row>
    <row r="3863" spans="1:4" x14ac:dyDescent="0.2">
      <c r="A3863" s="83">
        <v>3802</v>
      </c>
      <c r="D3863" s="14" t="str">
        <f t="shared" si="59"/>
        <v>OK</v>
      </c>
    </row>
    <row r="3864" spans="1:4" x14ac:dyDescent="0.2">
      <c r="A3864" s="83">
        <v>3803</v>
      </c>
      <c r="D3864" s="14" t="str">
        <f t="shared" si="59"/>
        <v>OK</v>
      </c>
    </row>
    <row r="3865" spans="1:4" x14ac:dyDescent="0.2">
      <c r="A3865" s="83">
        <v>3804</v>
      </c>
      <c r="D3865" s="14" t="str">
        <f t="shared" si="59"/>
        <v>OK</v>
      </c>
    </row>
    <row r="3866" spans="1:4" x14ac:dyDescent="0.2">
      <c r="A3866" s="83">
        <v>3805</v>
      </c>
      <c r="D3866" s="14" t="str">
        <f t="shared" si="59"/>
        <v>OK</v>
      </c>
    </row>
    <row r="3867" spans="1:4" x14ac:dyDescent="0.2">
      <c r="A3867" s="83">
        <v>3806</v>
      </c>
      <c r="D3867" s="14" t="str">
        <f t="shared" si="59"/>
        <v>OK</v>
      </c>
    </row>
    <row r="3868" spans="1:4" x14ac:dyDescent="0.2">
      <c r="A3868" s="83">
        <v>3807</v>
      </c>
      <c r="D3868" s="14" t="str">
        <f t="shared" si="59"/>
        <v>OK</v>
      </c>
    </row>
    <row r="3869" spans="1:4" x14ac:dyDescent="0.2">
      <c r="A3869" s="83">
        <v>3808</v>
      </c>
      <c r="D3869" s="14" t="str">
        <f t="shared" si="59"/>
        <v>OK</v>
      </c>
    </row>
    <row r="3870" spans="1:4" x14ac:dyDescent="0.2">
      <c r="A3870" s="83">
        <v>3809</v>
      </c>
      <c r="D3870" s="14" t="str">
        <f t="shared" si="59"/>
        <v>OK</v>
      </c>
    </row>
    <row r="3871" spans="1:4" x14ac:dyDescent="0.2">
      <c r="A3871" s="83">
        <v>3810</v>
      </c>
      <c r="D3871" s="14" t="str">
        <f t="shared" si="59"/>
        <v>OK</v>
      </c>
    </row>
    <row r="3872" spans="1:4" x14ac:dyDescent="0.2">
      <c r="A3872" s="83">
        <v>3811</v>
      </c>
      <c r="D3872" s="14" t="str">
        <f t="shared" si="59"/>
        <v>OK</v>
      </c>
    </row>
    <row r="3873" spans="1:4" x14ac:dyDescent="0.2">
      <c r="A3873" s="83">
        <v>3812</v>
      </c>
      <c r="D3873" s="14" t="str">
        <f t="shared" si="59"/>
        <v>OK</v>
      </c>
    </row>
    <row r="3874" spans="1:4" x14ac:dyDescent="0.2">
      <c r="A3874" s="83">
        <v>3813</v>
      </c>
      <c r="D3874" s="14" t="str">
        <f t="shared" si="59"/>
        <v>OK</v>
      </c>
    </row>
    <row r="3875" spans="1:4" x14ac:dyDescent="0.2">
      <c r="A3875" s="83">
        <v>3814</v>
      </c>
      <c r="D3875" s="14" t="str">
        <f t="shared" si="59"/>
        <v>OK</v>
      </c>
    </row>
    <row r="3876" spans="1:4" x14ac:dyDescent="0.2">
      <c r="A3876" s="83">
        <v>3815</v>
      </c>
      <c r="D3876" s="14" t="str">
        <f t="shared" si="59"/>
        <v>OK</v>
      </c>
    </row>
    <row r="3877" spans="1:4" x14ac:dyDescent="0.2">
      <c r="A3877" s="83">
        <v>3816</v>
      </c>
      <c r="D3877" s="14" t="str">
        <f t="shared" si="59"/>
        <v>OK</v>
      </c>
    </row>
    <row r="3878" spans="1:4" x14ac:dyDescent="0.2">
      <c r="A3878" s="83">
        <v>3817</v>
      </c>
      <c r="D3878" s="14" t="str">
        <f t="shared" si="59"/>
        <v>OK</v>
      </c>
    </row>
    <row r="3879" spans="1:4" x14ac:dyDescent="0.2">
      <c r="A3879" s="83">
        <v>3818</v>
      </c>
      <c r="D3879" s="14" t="str">
        <f t="shared" si="59"/>
        <v>OK</v>
      </c>
    </row>
    <row r="3880" spans="1:4" x14ac:dyDescent="0.2">
      <c r="A3880" s="83">
        <v>3819</v>
      </c>
      <c r="D3880" s="14" t="str">
        <f t="shared" si="59"/>
        <v>OK</v>
      </c>
    </row>
    <row r="3881" spans="1:4" x14ac:dyDescent="0.2">
      <c r="A3881" s="83">
        <v>3820</v>
      </c>
      <c r="D3881" s="14" t="str">
        <f t="shared" si="59"/>
        <v>OK</v>
      </c>
    </row>
    <row r="3882" spans="1:4" x14ac:dyDescent="0.2">
      <c r="A3882" s="83">
        <v>3821</v>
      </c>
      <c r="D3882" s="14" t="str">
        <f t="shared" si="59"/>
        <v>OK</v>
      </c>
    </row>
    <row r="3883" spans="1:4" x14ac:dyDescent="0.2">
      <c r="A3883" s="83">
        <v>3822</v>
      </c>
      <c r="D3883" s="14" t="str">
        <f t="shared" si="59"/>
        <v>OK</v>
      </c>
    </row>
    <row r="3884" spans="1:4" x14ac:dyDescent="0.2">
      <c r="A3884" s="83">
        <v>3823</v>
      </c>
      <c r="D3884" s="14" t="str">
        <f t="shared" si="59"/>
        <v>OK</v>
      </c>
    </row>
    <row r="3885" spans="1:4" x14ac:dyDescent="0.2">
      <c r="A3885" s="83">
        <v>3824</v>
      </c>
      <c r="D3885" s="14" t="str">
        <f t="shared" si="59"/>
        <v>OK</v>
      </c>
    </row>
    <row r="3886" spans="1:4" x14ac:dyDescent="0.2">
      <c r="A3886" s="83">
        <v>3825</v>
      </c>
      <c r="D3886" s="14" t="str">
        <f t="shared" si="59"/>
        <v>OK</v>
      </c>
    </row>
    <row r="3887" spans="1:4" x14ac:dyDescent="0.2">
      <c r="A3887" s="83">
        <v>3826</v>
      </c>
      <c r="D3887" s="14" t="str">
        <f t="shared" si="59"/>
        <v>OK</v>
      </c>
    </row>
    <row r="3888" spans="1:4" x14ac:dyDescent="0.2">
      <c r="A3888" s="83">
        <v>3827</v>
      </c>
      <c r="D3888" s="14" t="str">
        <f t="shared" si="59"/>
        <v>OK</v>
      </c>
    </row>
    <row r="3889" spans="1:4" x14ac:dyDescent="0.2">
      <c r="A3889" s="83">
        <v>3828</v>
      </c>
      <c r="D3889" s="14" t="str">
        <f t="shared" si="59"/>
        <v>OK</v>
      </c>
    </row>
    <row r="3890" spans="1:4" x14ac:dyDescent="0.2">
      <c r="A3890" s="83">
        <v>3829</v>
      </c>
      <c r="D3890" s="14" t="str">
        <f t="shared" si="59"/>
        <v>OK</v>
      </c>
    </row>
    <row r="3891" spans="1:4" x14ac:dyDescent="0.2">
      <c r="A3891" s="83">
        <v>3830</v>
      </c>
      <c r="D3891" s="14" t="str">
        <f t="shared" si="59"/>
        <v>OK</v>
      </c>
    </row>
    <row r="3892" spans="1:4" x14ac:dyDescent="0.2">
      <c r="A3892" s="83">
        <v>3831</v>
      </c>
      <c r="D3892" s="14" t="str">
        <f t="shared" si="59"/>
        <v>OK</v>
      </c>
    </row>
    <row r="3893" spans="1:4" x14ac:dyDescent="0.2">
      <c r="A3893" s="83">
        <v>3832</v>
      </c>
      <c r="D3893" s="14" t="str">
        <f t="shared" si="59"/>
        <v>OK</v>
      </c>
    </row>
    <row r="3894" spans="1:4" x14ac:dyDescent="0.2">
      <c r="A3894" s="83">
        <v>3833</v>
      </c>
      <c r="D3894" s="14" t="str">
        <f t="shared" si="59"/>
        <v>OK</v>
      </c>
    </row>
    <row r="3895" spans="1:4" x14ac:dyDescent="0.2">
      <c r="A3895" s="83">
        <v>3834</v>
      </c>
      <c r="D3895" s="14" t="str">
        <f t="shared" si="59"/>
        <v>OK</v>
      </c>
    </row>
    <row r="3896" spans="1:4" x14ac:dyDescent="0.2">
      <c r="A3896" s="83">
        <v>3835</v>
      </c>
      <c r="D3896" s="14" t="str">
        <f t="shared" si="59"/>
        <v>OK</v>
      </c>
    </row>
    <row r="3897" spans="1:4" x14ac:dyDescent="0.2">
      <c r="A3897" s="83">
        <v>3836</v>
      </c>
      <c r="D3897" s="14" t="str">
        <f t="shared" si="59"/>
        <v>OK</v>
      </c>
    </row>
    <row r="3898" spans="1:4" x14ac:dyDescent="0.2">
      <c r="A3898" s="83">
        <v>3837</v>
      </c>
      <c r="D3898" s="14" t="str">
        <f t="shared" si="59"/>
        <v>OK</v>
      </c>
    </row>
    <row r="3899" spans="1:4" x14ac:dyDescent="0.2">
      <c r="A3899" s="83">
        <v>3838</v>
      </c>
      <c r="D3899" s="14" t="str">
        <f t="shared" si="59"/>
        <v>OK</v>
      </c>
    </row>
    <row r="3900" spans="1:4" x14ac:dyDescent="0.2">
      <c r="A3900" s="83">
        <v>3839</v>
      </c>
      <c r="D3900" s="14" t="str">
        <f t="shared" si="59"/>
        <v>OK</v>
      </c>
    </row>
    <row r="3901" spans="1:4" x14ac:dyDescent="0.2">
      <c r="A3901" s="83">
        <v>3840</v>
      </c>
      <c r="D3901" s="14" t="str">
        <f t="shared" si="59"/>
        <v>OK</v>
      </c>
    </row>
    <row r="3902" spans="1:4" x14ac:dyDescent="0.2">
      <c r="A3902" s="83">
        <v>3841</v>
      </c>
      <c r="D3902" s="14" t="str">
        <f t="shared" si="59"/>
        <v>OK</v>
      </c>
    </row>
    <row r="3903" spans="1:4" x14ac:dyDescent="0.2">
      <c r="A3903" s="83">
        <v>3842</v>
      </c>
      <c r="D3903" s="14" t="str">
        <f t="shared" ref="D3903:D3966" si="60">IF(ISBLANK(B3903),"OK",IF(A3903-B3903=0,"OK","Error?"))</f>
        <v>OK</v>
      </c>
    </row>
    <row r="3904" spans="1:4" x14ac:dyDescent="0.2">
      <c r="A3904" s="83">
        <v>3843</v>
      </c>
      <c r="D3904" s="14" t="str">
        <f t="shared" si="60"/>
        <v>OK</v>
      </c>
    </row>
    <row r="3905" spans="1:4" x14ac:dyDescent="0.2">
      <c r="A3905" s="83">
        <v>3844</v>
      </c>
      <c r="D3905" s="14" t="str">
        <f t="shared" si="60"/>
        <v>OK</v>
      </c>
    </row>
    <row r="3906" spans="1:4" x14ac:dyDescent="0.2">
      <c r="A3906" s="83">
        <v>3845</v>
      </c>
      <c r="D3906" s="14" t="str">
        <f t="shared" si="60"/>
        <v>OK</v>
      </c>
    </row>
    <row r="3907" spans="1:4" x14ac:dyDescent="0.2">
      <c r="A3907" s="83">
        <v>3846</v>
      </c>
      <c r="D3907" s="14" t="str">
        <f t="shared" si="60"/>
        <v>OK</v>
      </c>
    </row>
    <row r="3908" spans="1:4" x14ac:dyDescent="0.2">
      <c r="A3908" s="83">
        <v>3847</v>
      </c>
      <c r="D3908" s="14" t="str">
        <f t="shared" si="60"/>
        <v>OK</v>
      </c>
    </row>
    <row r="3909" spans="1:4" x14ac:dyDescent="0.2">
      <c r="A3909" s="83">
        <v>3848</v>
      </c>
      <c r="D3909" s="14" t="str">
        <f t="shared" si="60"/>
        <v>OK</v>
      </c>
    </row>
    <row r="3910" spans="1:4" x14ac:dyDescent="0.2">
      <c r="A3910" s="83">
        <v>3849</v>
      </c>
      <c r="D3910" s="14" t="str">
        <f t="shared" si="60"/>
        <v>OK</v>
      </c>
    </row>
    <row r="3911" spans="1:4" x14ac:dyDescent="0.2">
      <c r="A3911" s="83">
        <v>3850</v>
      </c>
      <c r="D3911" s="14" t="str">
        <f t="shared" si="60"/>
        <v>OK</v>
      </c>
    </row>
    <row r="3912" spans="1:4" x14ac:dyDescent="0.2">
      <c r="A3912" s="83">
        <v>3851</v>
      </c>
      <c r="D3912" s="14" t="str">
        <f t="shared" si="60"/>
        <v>OK</v>
      </c>
    </row>
    <row r="3913" spans="1:4" x14ac:dyDescent="0.2">
      <c r="A3913" s="83">
        <v>3852</v>
      </c>
      <c r="D3913" s="14" t="str">
        <f t="shared" si="60"/>
        <v>OK</v>
      </c>
    </row>
    <row r="3914" spans="1:4" x14ac:dyDescent="0.2">
      <c r="A3914" s="83">
        <v>3853</v>
      </c>
      <c r="D3914" s="14" t="str">
        <f t="shared" si="60"/>
        <v>OK</v>
      </c>
    </row>
    <row r="3915" spans="1:4" x14ac:dyDescent="0.2">
      <c r="A3915" s="83">
        <v>3854</v>
      </c>
      <c r="D3915" s="14" t="str">
        <f t="shared" si="60"/>
        <v>OK</v>
      </c>
    </row>
    <row r="3916" spans="1:4" x14ac:dyDescent="0.2">
      <c r="A3916" s="83">
        <v>3855</v>
      </c>
      <c r="D3916" s="14" t="str">
        <f t="shared" si="60"/>
        <v>OK</v>
      </c>
    </row>
    <row r="3917" spans="1:4" x14ac:dyDescent="0.2">
      <c r="A3917" s="83">
        <v>3856</v>
      </c>
      <c r="D3917" s="14" t="str">
        <f t="shared" si="60"/>
        <v>OK</v>
      </c>
    </row>
    <row r="3918" spans="1:4" x14ac:dyDescent="0.2">
      <c r="A3918" s="83">
        <v>3857</v>
      </c>
      <c r="D3918" s="14" t="str">
        <f t="shared" si="60"/>
        <v>OK</v>
      </c>
    </row>
    <row r="3919" spans="1:4" x14ac:dyDescent="0.2">
      <c r="A3919" s="83">
        <v>3858</v>
      </c>
      <c r="D3919" s="14" t="str">
        <f t="shared" si="60"/>
        <v>OK</v>
      </c>
    </row>
    <row r="3920" spans="1:4" x14ac:dyDescent="0.2">
      <c r="A3920" s="83">
        <v>3859</v>
      </c>
      <c r="D3920" s="14" t="str">
        <f t="shared" si="60"/>
        <v>OK</v>
      </c>
    </row>
    <row r="3921" spans="1:4" x14ac:dyDescent="0.2">
      <c r="A3921" s="83">
        <v>3860</v>
      </c>
      <c r="D3921" s="14" t="str">
        <f t="shared" si="60"/>
        <v>OK</v>
      </c>
    </row>
    <row r="3922" spans="1:4" x14ac:dyDescent="0.2">
      <c r="A3922" s="83">
        <v>3861</v>
      </c>
      <c r="D3922" s="14" t="str">
        <f t="shared" si="60"/>
        <v>OK</v>
      </c>
    </row>
    <row r="3923" spans="1:4" x14ac:dyDescent="0.2">
      <c r="A3923" s="83">
        <v>3862</v>
      </c>
      <c r="D3923" s="14" t="str">
        <f t="shared" si="60"/>
        <v>OK</v>
      </c>
    </row>
    <row r="3924" spans="1:4" x14ac:dyDescent="0.2">
      <c r="A3924" s="83">
        <v>3863</v>
      </c>
      <c r="D3924" s="14" t="str">
        <f t="shared" si="60"/>
        <v>OK</v>
      </c>
    </row>
    <row r="3925" spans="1:4" x14ac:dyDescent="0.2">
      <c r="A3925" s="83">
        <v>3864</v>
      </c>
      <c r="D3925" s="14" t="str">
        <f t="shared" si="60"/>
        <v>OK</v>
      </c>
    </row>
    <row r="3926" spans="1:4" x14ac:dyDescent="0.2">
      <c r="A3926" s="83">
        <v>3865</v>
      </c>
      <c r="D3926" s="14" t="str">
        <f t="shared" si="60"/>
        <v>OK</v>
      </c>
    </row>
    <row r="3927" spans="1:4" x14ac:dyDescent="0.2">
      <c r="A3927" s="83">
        <v>3866</v>
      </c>
      <c r="D3927" s="14" t="str">
        <f t="shared" si="60"/>
        <v>OK</v>
      </c>
    </row>
    <row r="3928" spans="1:4" x14ac:dyDescent="0.2">
      <c r="A3928" s="83">
        <v>3867</v>
      </c>
      <c r="D3928" s="14" t="str">
        <f t="shared" si="60"/>
        <v>OK</v>
      </c>
    </row>
    <row r="3929" spans="1:4" x14ac:dyDescent="0.2">
      <c r="A3929" s="83">
        <v>3868</v>
      </c>
      <c r="D3929" s="14" t="str">
        <f t="shared" si="60"/>
        <v>OK</v>
      </c>
    </row>
    <row r="3930" spans="1:4" x14ac:dyDescent="0.2">
      <c r="A3930" s="83">
        <v>3869</v>
      </c>
      <c r="D3930" s="14" t="str">
        <f t="shared" si="60"/>
        <v>OK</v>
      </c>
    </row>
    <row r="3931" spans="1:4" x14ac:dyDescent="0.2">
      <c r="A3931" s="83">
        <v>3870</v>
      </c>
      <c r="D3931" s="14" t="str">
        <f t="shared" si="60"/>
        <v>OK</v>
      </c>
    </row>
    <row r="3932" spans="1:4" x14ac:dyDescent="0.2">
      <c r="A3932" s="83">
        <v>3871</v>
      </c>
      <c r="D3932" s="14" t="str">
        <f t="shared" si="60"/>
        <v>OK</v>
      </c>
    </row>
    <row r="3933" spans="1:4" x14ac:dyDescent="0.2">
      <c r="A3933" s="83">
        <v>3872</v>
      </c>
      <c r="D3933" s="14" t="str">
        <f t="shared" si="60"/>
        <v>OK</v>
      </c>
    </row>
    <row r="3934" spans="1:4" x14ac:dyDescent="0.2">
      <c r="A3934" s="83">
        <v>3873</v>
      </c>
      <c r="D3934" s="14" t="str">
        <f t="shared" si="60"/>
        <v>OK</v>
      </c>
    </row>
    <row r="3935" spans="1:4" x14ac:dyDescent="0.2">
      <c r="A3935" s="83">
        <v>3874</v>
      </c>
      <c r="D3935" s="14" t="str">
        <f t="shared" si="60"/>
        <v>OK</v>
      </c>
    </row>
    <row r="3936" spans="1:4" x14ac:dyDescent="0.2">
      <c r="A3936" s="83">
        <v>3875</v>
      </c>
      <c r="D3936" s="14" t="str">
        <f t="shared" si="60"/>
        <v>OK</v>
      </c>
    </row>
    <row r="3937" spans="1:4" x14ac:dyDescent="0.2">
      <c r="A3937" s="83">
        <v>3876</v>
      </c>
      <c r="D3937" s="14" t="str">
        <f t="shared" si="60"/>
        <v>OK</v>
      </c>
    </row>
    <row r="3938" spans="1:4" x14ac:dyDescent="0.2">
      <c r="A3938" s="83">
        <v>3877</v>
      </c>
      <c r="D3938" s="14" t="str">
        <f t="shared" si="60"/>
        <v>OK</v>
      </c>
    </row>
    <row r="3939" spans="1:4" x14ac:dyDescent="0.2">
      <c r="A3939" s="83">
        <v>3878</v>
      </c>
      <c r="D3939" s="14" t="str">
        <f t="shared" si="60"/>
        <v>OK</v>
      </c>
    </row>
    <row r="3940" spans="1:4" x14ac:dyDescent="0.2">
      <c r="A3940" s="83">
        <v>3879</v>
      </c>
      <c r="D3940" s="14" t="str">
        <f t="shared" si="60"/>
        <v>OK</v>
      </c>
    </row>
    <row r="3941" spans="1:4" x14ac:dyDescent="0.2">
      <c r="A3941" s="83">
        <v>3880</v>
      </c>
      <c r="D3941" s="14" t="str">
        <f t="shared" si="60"/>
        <v>OK</v>
      </c>
    </row>
    <row r="3942" spans="1:4" x14ac:dyDescent="0.2">
      <c r="A3942" s="83">
        <v>3881</v>
      </c>
      <c r="D3942" s="14" t="str">
        <f t="shared" si="60"/>
        <v>OK</v>
      </c>
    </row>
    <row r="3943" spans="1:4" x14ac:dyDescent="0.2">
      <c r="A3943" s="83">
        <v>3882</v>
      </c>
      <c r="D3943" s="14" t="str">
        <f t="shared" si="60"/>
        <v>OK</v>
      </c>
    </row>
    <row r="3944" spans="1:4" x14ac:dyDescent="0.2">
      <c r="A3944" s="83">
        <v>3883</v>
      </c>
      <c r="D3944" s="14" t="str">
        <f t="shared" si="60"/>
        <v>OK</v>
      </c>
    </row>
    <row r="3945" spans="1:4" x14ac:dyDescent="0.2">
      <c r="A3945" s="83">
        <v>3884</v>
      </c>
      <c r="D3945" s="14" t="str">
        <f t="shared" si="60"/>
        <v>OK</v>
      </c>
    </row>
    <row r="3946" spans="1:4" x14ac:dyDescent="0.2">
      <c r="A3946" s="83">
        <v>3885</v>
      </c>
      <c r="D3946" s="14" t="str">
        <f t="shared" si="60"/>
        <v>OK</v>
      </c>
    </row>
    <row r="3947" spans="1:4" x14ac:dyDescent="0.2">
      <c r="A3947" s="83">
        <v>3886</v>
      </c>
      <c r="D3947" s="14" t="str">
        <f t="shared" si="60"/>
        <v>OK</v>
      </c>
    </row>
    <row r="3948" spans="1:4" x14ac:dyDescent="0.2">
      <c r="A3948" s="83">
        <v>3887</v>
      </c>
      <c r="D3948" s="14" t="str">
        <f t="shared" si="60"/>
        <v>OK</v>
      </c>
    </row>
    <row r="3949" spans="1:4" x14ac:dyDescent="0.2">
      <c r="A3949" s="83">
        <v>3888</v>
      </c>
      <c r="D3949" s="14" t="str">
        <f t="shared" si="60"/>
        <v>OK</v>
      </c>
    </row>
    <row r="3950" spans="1:4" x14ac:dyDescent="0.2">
      <c r="A3950" s="83">
        <v>3889</v>
      </c>
      <c r="D3950" s="14" t="str">
        <f t="shared" si="60"/>
        <v>OK</v>
      </c>
    </row>
    <row r="3951" spans="1:4" x14ac:dyDescent="0.2">
      <c r="A3951" s="83">
        <v>3890</v>
      </c>
      <c r="D3951" s="14" t="str">
        <f t="shared" si="60"/>
        <v>OK</v>
      </c>
    </row>
    <row r="3952" spans="1:4" x14ac:dyDescent="0.2">
      <c r="A3952" s="83">
        <v>3891</v>
      </c>
      <c r="D3952" s="14" t="str">
        <f t="shared" si="60"/>
        <v>OK</v>
      </c>
    </row>
    <row r="3953" spans="1:4" x14ac:dyDescent="0.2">
      <c r="A3953" s="83">
        <v>3892</v>
      </c>
      <c r="D3953" s="14" t="str">
        <f t="shared" si="60"/>
        <v>OK</v>
      </c>
    </row>
    <row r="3954" spans="1:4" x14ac:dyDescent="0.2">
      <c r="A3954" s="83">
        <v>3893</v>
      </c>
      <c r="D3954" s="14" t="str">
        <f t="shared" si="60"/>
        <v>OK</v>
      </c>
    </row>
    <row r="3955" spans="1:4" x14ac:dyDescent="0.2">
      <c r="A3955" s="83">
        <v>3894</v>
      </c>
      <c r="D3955" s="14" t="str">
        <f t="shared" si="60"/>
        <v>OK</v>
      </c>
    </row>
    <row r="3956" spans="1:4" x14ac:dyDescent="0.2">
      <c r="A3956" s="83">
        <v>3895</v>
      </c>
      <c r="D3956" s="14" t="str">
        <f t="shared" si="60"/>
        <v>OK</v>
      </c>
    </row>
    <row r="3957" spans="1:4" x14ac:dyDescent="0.2">
      <c r="A3957" s="83">
        <v>3896</v>
      </c>
      <c r="D3957" s="14" t="str">
        <f t="shared" si="60"/>
        <v>OK</v>
      </c>
    </row>
    <row r="3958" spans="1:4" x14ac:dyDescent="0.2">
      <c r="A3958" s="83">
        <v>3897</v>
      </c>
      <c r="D3958" s="14" t="str">
        <f t="shared" si="60"/>
        <v>OK</v>
      </c>
    </row>
    <row r="3959" spans="1:4" x14ac:dyDescent="0.2">
      <c r="A3959" s="83">
        <v>3898</v>
      </c>
      <c r="D3959" s="14" t="str">
        <f t="shared" si="60"/>
        <v>OK</v>
      </c>
    </row>
    <row r="3960" spans="1:4" x14ac:dyDescent="0.2">
      <c r="A3960" s="83">
        <v>3899</v>
      </c>
      <c r="D3960" s="14" t="str">
        <f t="shared" si="60"/>
        <v>OK</v>
      </c>
    </row>
    <row r="3961" spans="1:4" x14ac:dyDescent="0.2">
      <c r="A3961" s="83">
        <v>3900</v>
      </c>
      <c r="D3961" s="14" t="str">
        <f t="shared" si="60"/>
        <v>OK</v>
      </c>
    </row>
    <row r="3962" spans="1:4" x14ac:dyDescent="0.2">
      <c r="A3962" s="83">
        <v>3901</v>
      </c>
      <c r="D3962" s="14" t="str">
        <f t="shared" si="60"/>
        <v>OK</v>
      </c>
    </row>
    <row r="3963" spans="1:4" x14ac:dyDescent="0.2">
      <c r="A3963" s="83">
        <v>3902</v>
      </c>
      <c r="D3963" s="14" t="str">
        <f t="shared" si="60"/>
        <v>OK</v>
      </c>
    </row>
    <row r="3964" spans="1:4" x14ac:dyDescent="0.2">
      <c r="A3964" s="83">
        <v>3903</v>
      </c>
      <c r="D3964" s="14" t="str">
        <f t="shared" si="60"/>
        <v>OK</v>
      </c>
    </row>
    <row r="3965" spans="1:4" x14ac:dyDescent="0.2">
      <c r="A3965" s="83">
        <v>3904</v>
      </c>
      <c r="D3965" s="14" t="str">
        <f t="shared" si="60"/>
        <v>OK</v>
      </c>
    </row>
    <row r="3966" spans="1:4" x14ac:dyDescent="0.2">
      <c r="A3966" s="83">
        <v>3905</v>
      </c>
      <c r="D3966" s="14" t="str">
        <f t="shared" si="60"/>
        <v>OK</v>
      </c>
    </row>
    <row r="3967" spans="1:4" x14ac:dyDescent="0.2">
      <c r="A3967" s="83">
        <v>3906</v>
      </c>
      <c r="D3967" s="14" t="str">
        <f t="shared" ref="D3967:D4030" si="61">IF(ISBLANK(B3967),"OK",IF(A3967-B3967=0,"OK","Error?"))</f>
        <v>OK</v>
      </c>
    </row>
    <row r="3968" spans="1:4" x14ac:dyDescent="0.2">
      <c r="A3968" s="83">
        <v>3907</v>
      </c>
      <c r="D3968" s="14" t="str">
        <f t="shared" si="61"/>
        <v>OK</v>
      </c>
    </row>
    <row r="3969" spans="1:4" x14ac:dyDescent="0.2">
      <c r="A3969" s="83">
        <v>3908</v>
      </c>
      <c r="D3969" s="14" t="str">
        <f t="shared" si="61"/>
        <v>OK</v>
      </c>
    </row>
    <row r="3970" spans="1:4" x14ac:dyDescent="0.2">
      <c r="A3970" s="83">
        <v>3909</v>
      </c>
      <c r="D3970" s="14" t="str">
        <f t="shared" si="61"/>
        <v>OK</v>
      </c>
    </row>
    <row r="3971" spans="1:4" x14ac:dyDescent="0.2">
      <c r="A3971" s="83">
        <v>3910</v>
      </c>
      <c r="D3971" s="14" t="str">
        <f t="shared" si="61"/>
        <v>OK</v>
      </c>
    </row>
    <row r="3972" spans="1:4" x14ac:dyDescent="0.2">
      <c r="A3972" s="83">
        <v>3911</v>
      </c>
      <c r="D3972" s="14" t="str">
        <f t="shared" si="61"/>
        <v>OK</v>
      </c>
    </row>
    <row r="3973" spans="1:4" x14ac:dyDescent="0.2">
      <c r="A3973" s="83">
        <v>3912</v>
      </c>
      <c r="D3973" s="14" t="str">
        <f t="shared" si="61"/>
        <v>OK</v>
      </c>
    </row>
    <row r="3974" spans="1:4" x14ac:dyDescent="0.2">
      <c r="A3974" s="83">
        <v>3913</v>
      </c>
      <c r="D3974" s="14" t="str">
        <f t="shared" si="61"/>
        <v>OK</v>
      </c>
    </row>
    <row r="3975" spans="1:4" x14ac:dyDescent="0.2">
      <c r="A3975" s="83">
        <v>3914</v>
      </c>
      <c r="D3975" s="14" t="str">
        <f t="shared" si="61"/>
        <v>OK</v>
      </c>
    </row>
    <row r="3976" spans="1:4" x14ac:dyDescent="0.2">
      <c r="A3976" s="83">
        <v>3915</v>
      </c>
      <c r="D3976" s="14" t="str">
        <f t="shared" si="61"/>
        <v>OK</v>
      </c>
    </row>
    <row r="3977" spans="1:4" x14ac:dyDescent="0.2">
      <c r="A3977" s="83">
        <v>3916</v>
      </c>
      <c r="D3977" s="14" t="str">
        <f t="shared" si="61"/>
        <v>OK</v>
      </c>
    </row>
    <row r="3978" spans="1:4" x14ac:dyDescent="0.2">
      <c r="A3978" s="83">
        <v>3917</v>
      </c>
      <c r="D3978" s="14" t="str">
        <f t="shared" si="61"/>
        <v>OK</v>
      </c>
    </row>
    <row r="3979" spans="1:4" x14ac:dyDescent="0.2">
      <c r="A3979" s="83">
        <v>3918</v>
      </c>
      <c r="D3979" s="14" t="str">
        <f t="shared" si="61"/>
        <v>OK</v>
      </c>
    </row>
    <row r="3980" spans="1:4" x14ac:dyDescent="0.2">
      <c r="A3980" s="83">
        <v>3919</v>
      </c>
      <c r="D3980" s="14" t="str">
        <f t="shared" si="61"/>
        <v>OK</v>
      </c>
    </row>
    <row r="3981" spans="1:4" x14ac:dyDescent="0.2">
      <c r="A3981" s="83">
        <v>3920</v>
      </c>
      <c r="D3981" s="14" t="str">
        <f t="shared" si="61"/>
        <v>OK</v>
      </c>
    </row>
    <row r="3982" spans="1:4" x14ac:dyDescent="0.2">
      <c r="A3982" s="83">
        <v>3921</v>
      </c>
      <c r="D3982" s="14" t="str">
        <f t="shared" si="61"/>
        <v>OK</v>
      </c>
    </row>
    <row r="3983" spans="1:4" x14ac:dyDescent="0.2">
      <c r="A3983" s="83">
        <v>3922</v>
      </c>
      <c r="D3983" s="14" t="str">
        <f t="shared" si="61"/>
        <v>OK</v>
      </c>
    </row>
    <row r="3984" spans="1:4" x14ac:dyDescent="0.2">
      <c r="A3984" s="83">
        <v>3923</v>
      </c>
      <c r="D3984" s="14" t="str">
        <f t="shared" si="61"/>
        <v>OK</v>
      </c>
    </row>
    <row r="3985" spans="1:4" x14ac:dyDescent="0.2">
      <c r="A3985" s="83">
        <v>3924</v>
      </c>
      <c r="D3985" s="14" t="str">
        <f t="shared" si="61"/>
        <v>OK</v>
      </c>
    </row>
    <row r="3986" spans="1:4" x14ac:dyDescent="0.2">
      <c r="A3986" s="83">
        <v>3925</v>
      </c>
      <c r="D3986" s="14" t="str">
        <f t="shared" si="61"/>
        <v>OK</v>
      </c>
    </row>
    <row r="3987" spans="1:4" x14ac:dyDescent="0.2">
      <c r="A3987" s="83">
        <v>3926</v>
      </c>
      <c r="D3987" s="14" t="str">
        <f t="shared" si="61"/>
        <v>OK</v>
      </c>
    </row>
    <row r="3988" spans="1:4" x14ac:dyDescent="0.2">
      <c r="A3988" s="83">
        <v>3927</v>
      </c>
      <c r="D3988" s="14" t="str">
        <f t="shared" si="61"/>
        <v>OK</v>
      </c>
    </row>
    <row r="3989" spans="1:4" x14ac:dyDescent="0.2">
      <c r="A3989" s="83">
        <v>3928</v>
      </c>
      <c r="D3989" s="14" t="str">
        <f t="shared" si="61"/>
        <v>OK</v>
      </c>
    </row>
    <row r="3990" spans="1:4" x14ac:dyDescent="0.2">
      <c r="A3990" s="83">
        <v>3929</v>
      </c>
      <c r="D3990" s="14" t="str">
        <f t="shared" si="61"/>
        <v>OK</v>
      </c>
    </row>
    <row r="3991" spans="1:4" x14ac:dyDescent="0.2">
      <c r="A3991" s="83">
        <v>3930</v>
      </c>
      <c r="D3991" s="14" t="str">
        <f t="shared" si="61"/>
        <v>OK</v>
      </c>
    </row>
    <row r="3992" spans="1:4" x14ac:dyDescent="0.2">
      <c r="A3992" s="83">
        <v>3931</v>
      </c>
      <c r="D3992" s="14" t="str">
        <f t="shared" si="61"/>
        <v>OK</v>
      </c>
    </row>
    <row r="3993" spans="1:4" x14ac:dyDescent="0.2">
      <c r="A3993" s="83">
        <v>3932</v>
      </c>
      <c r="D3993" s="14" t="str">
        <f t="shared" si="61"/>
        <v>OK</v>
      </c>
    </row>
    <row r="3994" spans="1:4" x14ac:dyDescent="0.2">
      <c r="A3994" s="83">
        <v>3933</v>
      </c>
      <c r="D3994" s="14" t="str">
        <f t="shared" si="61"/>
        <v>OK</v>
      </c>
    </row>
    <row r="3995" spans="1:4" x14ac:dyDescent="0.2">
      <c r="A3995" s="83">
        <v>3934</v>
      </c>
      <c r="D3995" s="14" t="str">
        <f t="shared" si="61"/>
        <v>OK</v>
      </c>
    </row>
    <row r="3996" spans="1:4" x14ac:dyDescent="0.2">
      <c r="A3996" s="83">
        <v>3935</v>
      </c>
      <c r="D3996" s="14" t="str">
        <f t="shared" si="61"/>
        <v>OK</v>
      </c>
    </row>
    <row r="3997" spans="1:4" x14ac:dyDescent="0.2">
      <c r="A3997" s="83">
        <v>3936</v>
      </c>
      <c r="D3997" s="14" t="str">
        <f t="shared" si="61"/>
        <v>OK</v>
      </c>
    </row>
    <row r="3998" spans="1:4" x14ac:dyDescent="0.2">
      <c r="A3998" s="83">
        <v>3937</v>
      </c>
      <c r="D3998" s="14" t="str">
        <f t="shared" si="61"/>
        <v>OK</v>
      </c>
    </row>
    <row r="3999" spans="1:4" x14ac:dyDescent="0.2">
      <c r="A3999" s="83">
        <v>3938</v>
      </c>
      <c r="D3999" s="14" t="str">
        <f t="shared" si="61"/>
        <v>OK</v>
      </c>
    </row>
    <row r="4000" spans="1:4" x14ac:dyDescent="0.2">
      <c r="A4000" s="83">
        <v>3939</v>
      </c>
      <c r="D4000" s="14" t="str">
        <f t="shared" si="61"/>
        <v>OK</v>
      </c>
    </row>
    <row r="4001" spans="1:4" x14ac:dyDescent="0.2">
      <c r="A4001" s="83">
        <v>3940</v>
      </c>
      <c r="D4001" s="14" t="str">
        <f t="shared" si="61"/>
        <v>OK</v>
      </c>
    </row>
    <row r="4002" spans="1:4" x14ac:dyDescent="0.2">
      <c r="A4002" s="83">
        <v>3941</v>
      </c>
      <c r="D4002" s="14" t="str">
        <f t="shared" si="61"/>
        <v>OK</v>
      </c>
    </row>
    <row r="4003" spans="1:4" x14ac:dyDescent="0.2">
      <c r="A4003" s="83">
        <v>3942</v>
      </c>
      <c r="D4003" s="14" t="str">
        <f t="shared" si="61"/>
        <v>OK</v>
      </c>
    </row>
    <row r="4004" spans="1:4" x14ac:dyDescent="0.2">
      <c r="A4004" s="83">
        <v>3943</v>
      </c>
      <c r="D4004" s="14" t="str">
        <f t="shared" si="61"/>
        <v>OK</v>
      </c>
    </row>
    <row r="4005" spans="1:4" x14ac:dyDescent="0.2">
      <c r="A4005" s="83">
        <v>3944</v>
      </c>
      <c r="D4005" s="14" t="str">
        <f t="shared" si="61"/>
        <v>OK</v>
      </c>
    </row>
    <row r="4006" spans="1:4" x14ac:dyDescent="0.2">
      <c r="A4006" s="83">
        <v>3945</v>
      </c>
      <c r="D4006" s="14" t="str">
        <f t="shared" si="61"/>
        <v>OK</v>
      </c>
    </row>
    <row r="4007" spans="1:4" x14ac:dyDescent="0.2">
      <c r="A4007" s="83">
        <v>3946</v>
      </c>
      <c r="D4007" s="14" t="str">
        <f t="shared" si="61"/>
        <v>OK</v>
      </c>
    </row>
    <row r="4008" spans="1:4" x14ac:dyDescent="0.2">
      <c r="A4008" s="83">
        <v>3947</v>
      </c>
      <c r="D4008" s="14" t="str">
        <f t="shared" si="61"/>
        <v>OK</v>
      </c>
    </row>
    <row r="4009" spans="1:4" x14ac:dyDescent="0.2">
      <c r="A4009" s="83">
        <v>3948</v>
      </c>
      <c r="D4009" s="14" t="str">
        <f t="shared" si="61"/>
        <v>OK</v>
      </c>
    </row>
    <row r="4010" spans="1:4" x14ac:dyDescent="0.2">
      <c r="A4010" s="83">
        <v>3949</v>
      </c>
      <c r="D4010" s="14" t="str">
        <f t="shared" si="61"/>
        <v>OK</v>
      </c>
    </row>
    <row r="4011" spans="1:4" x14ac:dyDescent="0.2">
      <c r="A4011" s="83">
        <v>3950</v>
      </c>
      <c r="D4011" s="14" t="str">
        <f t="shared" si="61"/>
        <v>OK</v>
      </c>
    </row>
    <row r="4012" spans="1:4" x14ac:dyDescent="0.2">
      <c r="A4012" s="83">
        <v>3951</v>
      </c>
      <c r="D4012" s="14" t="str">
        <f t="shared" si="61"/>
        <v>OK</v>
      </c>
    </row>
    <row r="4013" spans="1:4" x14ac:dyDescent="0.2">
      <c r="A4013" s="83">
        <v>3952</v>
      </c>
      <c r="D4013" s="14" t="str">
        <f t="shared" si="61"/>
        <v>OK</v>
      </c>
    </row>
    <row r="4014" spans="1:4" x14ac:dyDescent="0.2">
      <c r="A4014" s="83">
        <v>3953</v>
      </c>
      <c r="D4014" s="14" t="str">
        <f t="shared" si="61"/>
        <v>OK</v>
      </c>
    </row>
    <row r="4015" spans="1:4" x14ac:dyDescent="0.2">
      <c r="A4015" s="83">
        <v>3954</v>
      </c>
      <c r="D4015" s="14" t="str">
        <f t="shared" si="61"/>
        <v>OK</v>
      </c>
    </row>
    <row r="4016" spans="1:4" x14ac:dyDescent="0.2">
      <c r="A4016" s="83">
        <v>3955</v>
      </c>
      <c r="D4016" s="14" t="str">
        <f t="shared" si="61"/>
        <v>OK</v>
      </c>
    </row>
    <row r="4017" spans="1:4" x14ac:dyDescent="0.2">
      <c r="A4017" s="83">
        <v>3956</v>
      </c>
      <c r="D4017" s="14" t="str">
        <f t="shared" si="61"/>
        <v>OK</v>
      </c>
    </row>
    <row r="4018" spans="1:4" x14ac:dyDescent="0.2">
      <c r="A4018" s="83">
        <v>3957</v>
      </c>
      <c r="D4018" s="14" t="str">
        <f t="shared" si="61"/>
        <v>OK</v>
      </c>
    </row>
    <row r="4019" spans="1:4" x14ac:dyDescent="0.2">
      <c r="A4019" s="83">
        <v>3958</v>
      </c>
      <c r="D4019" s="14" t="str">
        <f t="shared" si="61"/>
        <v>OK</v>
      </c>
    </row>
    <row r="4020" spans="1:4" x14ac:dyDescent="0.2">
      <c r="A4020" s="83">
        <v>3959</v>
      </c>
      <c r="D4020" s="14" t="str">
        <f t="shared" si="61"/>
        <v>OK</v>
      </c>
    </row>
    <row r="4021" spans="1:4" x14ac:dyDescent="0.2">
      <c r="A4021" s="83">
        <v>3960</v>
      </c>
      <c r="D4021" s="14" t="str">
        <f t="shared" si="61"/>
        <v>OK</v>
      </c>
    </row>
    <row r="4022" spans="1:4" x14ac:dyDescent="0.2">
      <c r="A4022" s="83">
        <v>3961</v>
      </c>
      <c r="D4022" s="14" t="str">
        <f t="shared" si="61"/>
        <v>OK</v>
      </c>
    </row>
    <row r="4023" spans="1:4" x14ac:dyDescent="0.2">
      <c r="A4023" s="83">
        <v>3962</v>
      </c>
      <c r="D4023" s="14" t="str">
        <f t="shared" si="61"/>
        <v>OK</v>
      </c>
    </row>
    <row r="4024" spans="1:4" x14ac:dyDescent="0.2">
      <c r="A4024" s="83">
        <v>3963</v>
      </c>
      <c r="D4024" s="14" t="str">
        <f t="shared" si="61"/>
        <v>OK</v>
      </c>
    </row>
    <row r="4025" spans="1:4" x14ac:dyDescent="0.2">
      <c r="A4025" s="83">
        <v>3964</v>
      </c>
      <c r="D4025" s="14" t="str">
        <f t="shared" si="61"/>
        <v>OK</v>
      </c>
    </row>
    <row r="4026" spans="1:4" x14ac:dyDescent="0.2">
      <c r="A4026" s="83">
        <v>3965</v>
      </c>
      <c r="D4026" s="14" t="str">
        <f t="shared" si="61"/>
        <v>OK</v>
      </c>
    </row>
    <row r="4027" spans="1:4" x14ac:dyDescent="0.2">
      <c r="A4027" s="83">
        <v>3966</v>
      </c>
      <c r="D4027" s="14" t="str">
        <f t="shared" si="61"/>
        <v>OK</v>
      </c>
    </row>
    <row r="4028" spans="1:4" x14ac:dyDescent="0.2">
      <c r="A4028" s="83">
        <v>3967</v>
      </c>
      <c r="D4028" s="14" t="str">
        <f t="shared" si="61"/>
        <v>OK</v>
      </c>
    </row>
    <row r="4029" spans="1:4" x14ac:dyDescent="0.2">
      <c r="A4029" s="83">
        <v>3968</v>
      </c>
      <c r="D4029" s="14" t="str">
        <f t="shared" si="61"/>
        <v>OK</v>
      </c>
    </row>
    <row r="4030" spans="1:4" x14ac:dyDescent="0.2">
      <c r="A4030" s="83">
        <v>3969</v>
      </c>
      <c r="D4030" s="14" t="str">
        <f t="shared" si="61"/>
        <v>OK</v>
      </c>
    </row>
    <row r="4031" spans="1:4" x14ac:dyDescent="0.2">
      <c r="A4031" s="83">
        <v>3970</v>
      </c>
      <c r="D4031" s="14" t="str">
        <f t="shared" ref="D4031:D4094" si="62">IF(ISBLANK(B4031),"OK",IF(A4031-B4031=0,"OK","Error?"))</f>
        <v>OK</v>
      </c>
    </row>
    <row r="4032" spans="1:4" x14ac:dyDescent="0.2">
      <c r="A4032" s="83">
        <v>3971</v>
      </c>
      <c r="D4032" s="14" t="str">
        <f t="shared" si="62"/>
        <v>OK</v>
      </c>
    </row>
    <row r="4033" spans="1:4" x14ac:dyDescent="0.2">
      <c r="A4033" s="83">
        <v>3972</v>
      </c>
      <c r="D4033" s="14" t="str">
        <f t="shared" si="62"/>
        <v>OK</v>
      </c>
    </row>
    <row r="4034" spans="1:4" x14ac:dyDescent="0.2">
      <c r="A4034" s="83">
        <v>3973</v>
      </c>
      <c r="D4034" s="14" t="str">
        <f t="shared" si="62"/>
        <v>OK</v>
      </c>
    </row>
    <row r="4035" spans="1:4" x14ac:dyDescent="0.2">
      <c r="A4035" s="83">
        <v>3974</v>
      </c>
      <c r="D4035" s="14" t="str">
        <f t="shared" si="62"/>
        <v>OK</v>
      </c>
    </row>
    <row r="4036" spans="1:4" x14ac:dyDescent="0.2">
      <c r="A4036" s="83">
        <v>3975</v>
      </c>
      <c r="D4036" s="14" t="str">
        <f t="shared" si="62"/>
        <v>OK</v>
      </c>
    </row>
    <row r="4037" spans="1:4" x14ac:dyDescent="0.2">
      <c r="A4037" s="83">
        <v>3976</v>
      </c>
      <c r="D4037" s="14" t="str">
        <f t="shared" si="62"/>
        <v>OK</v>
      </c>
    </row>
    <row r="4038" spans="1:4" x14ac:dyDescent="0.2">
      <c r="A4038" s="83">
        <v>3977</v>
      </c>
      <c r="D4038" s="14" t="str">
        <f t="shared" si="62"/>
        <v>OK</v>
      </c>
    </row>
    <row r="4039" spans="1:4" x14ac:dyDescent="0.2">
      <c r="A4039" s="83">
        <v>3978</v>
      </c>
      <c r="D4039" s="14" t="str">
        <f t="shared" si="62"/>
        <v>OK</v>
      </c>
    </row>
    <row r="4040" spans="1:4" x14ac:dyDescent="0.2">
      <c r="A4040" s="83">
        <v>3979</v>
      </c>
      <c r="D4040" s="14" t="str">
        <f t="shared" si="62"/>
        <v>OK</v>
      </c>
    </row>
    <row r="4041" spans="1:4" x14ac:dyDescent="0.2">
      <c r="A4041" s="83">
        <v>3980</v>
      </c>
      <c r="D4041" s="14" t="str">
        <f t="shared" si="62"/>
        <v>OK</v>
      </c>
    </row>
    <row r="4042" spans="1:4" x14ac:dyDescent="0.2">
      <c r="A4042" s="83">
        <v>3981</v>
      </c>
      <c r="D4042" s="14" t="str">
        <f t="shared" si="62"/>
        <v>OK</v>
      </c>
    </row>
    <row r="4043" spans="1:4" x14ac:dyDescent="0.2">
      <c r="A4043" s="83">
        <v>3982</v>
      </c>
      <c r="D4043" s="14" t="str">
        <f t="shared" si="62"/>
        <v>OK</v>
      </c>
    </row>
    <row r="4044" spans="1:4" x14ac:dyDescent="0.2">
      <c r="A4044" s="83">
        <v>3983</v>
      </c>
      <c r="D4044" s="14" t="str">
        <f t="shared" si="62"/>
        <v>OK</v>
      </c>
    </row>
    <row r="4045" spans="1:4" x14ac:dyDescent="0.2">
      <c r="A4045" s="83">
        <v>3984</v>
      </c>
      <c r="D4045" s="14" t="str">
        <f t="shared" si="62"/>
        <v>OK</v>
      </c>
    </row>
    <row r="4046" spans="1:4" x14ac:dyDescent="0.2">
      <c r="A4046" s="83">
        <v>3985</v>
      </c>
      <c r="D4046" s="14" t="str">
        <f t="shared" si="62"/>
        <v>OK</v>
      </c>
    </row>
    <row r="4047" spans="1:4" x14ac:dyDescent="0.2">
      <c r="A4047" s="83">
        <v>3986</v>
      </c>
      <c r="D4047" s="14" t="str">
        <f t="shared" si="62"/>
        <v>OK</v>
      </c>
    </row>
    <row r="4048" spans="1:4" x14ac:dyDescent="0.2">
      <c r="A4048" s="83">
        <v>3987</v>
      </c>
      <c r="D4048" s="14" t="str">
        <f t="shared" si="62"/>
        <v>OK</v>
      </c>
    </row>
    <row r="4049" spans="1:4" x14ac:dyDescent="0.2">
      <c r="A4049" s="83">
        <v>3988</v>
      </c>
      <c r="D4049" s="14" t="str">
        <f t="shared" si="62"/>
        <v>OK</v>
      </c>
    </row>
    <row r="4050" spans="1:4" x14ac:dyDescent="0.2">
      <c r="A4050" s="83">
        <v>3989</v>
      </c>
      <c r="D4050" s="14" t="str">
        <f t="shared" si="62"/>
        <v>OK</v>
      </c>
    </row>
    <row r="4051" spans="1:4" x14ac:dyDescent="0.2">
      <c r="A4051" s="83">
        <v>3990</v>
      </c>
      <c r="D4051" s="14" t="str">
        <f t="shared" si="62"/>
        <v>OK</v>
      </c>
    </row>
    <row r="4052" spans="1:4" x14ac:dyDescent="0.2">
      <c r="A4052" s="83">
        <v>3991</v>
      </c>
      <c r="D4052" s="14" t="str">
        <f t="shared" si="62"/>
        <v>OK</v>
      </c>
    </row>
    <row r="4053" spans="1:4" x14ac:dyDescent="0.2">
      <c r="A4053" s="83">
        <v>3992</v>
      </c>
      <c r="D4053" s="14" t="str">
        <f t="shared" si="62"/>
        <v>OK</v>
      </c>
    </row>
    <row r="4054" spans="1:4" x14ac:dyDescent="0.2">
      <c r="A4054" s="83">
        <v>3993</v>
      </c>
      <c r="D4054" s="14" t="str">
        <f t="shared" si="62"/>
        <v>OK</v>
      </c>
    </row>
    <row r="4055" spans="1:4" x14ac:dyDescent="0.2">
      <c r="A4055" s="83">
        <v>3994</v>
      </c>
      <c r="D4055" s="14" t="str">
        <f t="shared" si="62"/>
        <v>OK</v>
      </c>
    </row>
    <row r="4056" spans="1:4" x14ac:dyDescent="0.2">
      <c r="A4056" s="83">
        <v>3995</v>
      </c>
      <c r="D4056" s="14" t="str">
        <f t="shared" si="62"/>
        <v>OK</v>
      </c>
    </row>
    <row r="4057" spans="1:4" x14ac:dyDescent="0.2">
      <c r="A4057" s="83">
        <v>3996</v>
      </c>
      <c r="D4057" s="14" t="str">
        <f t="shared" si="62"/>
        <v>OK</v>
      </c>
    </row>
    <row r="4058" spans="1:4" x14ac:dyDescent="0.2">
      <c r="A4058" s="83">
        <v>3997</v>
      </c>
      <c r="D4058" s="14" t="str">
        <f t="shared" si="62"/>
        <v>OK</v>
      </c>
    </row>
    <row r="4059" spans="1:4" x14ac:dyDescent="0.2">
      <c r="A4059" s="83">
        <v>3998</v>
      </c>
      <c r="D4059" s="14" t="str">
        <f t="shared" si="62"/>
        <v>OK</v>
      </c>
    </row>
    <row r="4060" spans="1:4" x14ac:dyDescent="0.2">
      <c r="A4060" s="83">
        <v>3999</v>
      </c>
      <c r="D4060" s="14" t="str">
        <f t="shared" si="62"/>
        <v>OK</v>
      </c>
    </row>
    <row r="4061" spans="1:4" x14ac:dyDescent="0.2">
      <c r="A4061" s="83">
        <v>4000</v>
      </c>
      <c r="D4061" s="14" t="str">
        <f t="shared" si="62"/>
        <v>OK</v>
      </c>
    </row>
    <row r="4062" spans="1:4" x14ac:dyDescent="0.2">
      <c r="A4062" s="83">
        <v>4001</v>
      </c>
      <c r="D4062" s="14" t="str">
        <f t="shared" si="62"/>
        <v>OK</v>
      </c>
    </row>
    <row r="4063" spans="1:4" x14ac:dyDescent="0.2">
      <c r="A4063" s="83">
        <v>4002</v>
      </c>
      <c r="D4063" s="14" t="str">
        <f t="shared" si="62"/>
        <v>OK</v>
      </c>
    </row>
    <row r="4064" spans="1:4" x14ac:dyDescent="0.2">
      <c r="A4064" s="83">
        <v>4003</v>
      </c>
      <c r="D4064" s="14" t="str">
        <f t="shared" si="62"/>
        <v>OK</v>
      </c>
    </row>
    <row r="4065" spans="1:4" x14ac:dyDescent="0.2">
      <c r="A4065" s="83">
        <v>4004</v>
      </c>
      <c r="D4065" s="14" t="str">
        <f t="shared" si="62"/>
        <v>OK</v>
      </c>
    </row>
    <row r="4066" spans="1:4" x14ac:dyDescent="0.2">
      <c r="A4066" s="83">
        <v>4005</v>
      </c>
      <c r="D4066" s="14" t="str">
        <f t="shared" si="62"/>
        <v>OK</v>
      </c>
    </row>
    <row r="4067" spans="1:4" x14ac:dyDescent="0.2">
      <c r="A4067" s="83">
        <v>4006</v>
      </c>
      <c r="D4067" s="14" t="str">
        <f t="shared" si="62"/>
        <v>OK</v>
      </c>
    </row>
    <row r="4068" spans="1:4" x14ac:dyDescent="0.2">
      <c r="A4068" s="83">
        <v>4007</v>
      </c>
      <c r="D4068" s="14" t="str">
        <f t="shared" si="62"/>
        <v>OK</v>
      </c>
    </row>
    <row r="4069" spans="1:4" x14ac:dyDescent="0.2">
      <c r="A4069" s="83">
        <v>4008</v>
      </c>
      <c r="D4069" s="14" t="str">
        <f t="shared" si="62"/>
        <v>OK</v>
      </c>
    </row>
    <row r="4070" spans="1:4" x14ac:dyDescent="0.2">
      <c r="A4070" s="83">
        <v>4009</v>
      </c>
      <c r="D4070" s="14" t="str">
        <f t="shared" si="62"/>
        <v>OK</v>
      </c>
    </row>
    <row r="4071" spans="1:4" x14ac:dyDescent="0.2">
      <c r="A4071" s="83">
        <v>4010</v>
      </c>
      <c r="D4071" s="14" t="str">
        <f t="shared" si="62"/>
        <v>OK</v>
      </c>
    </row>
    <row r="4072" spans="1:4" x14ac:dyDescent="0.2">
      <c r="A4072" s="83">
        <v>4011</v>
      </c>
      <c r="D4072" s="14" t="str">
        <f t="shared" si="62"/>
        <v>OK</v>
      </c>
    </row>
    <row r="4073" spans="1:4" x14ac:dyDescent="0.2">
      <c r="A4073" s="83">
        <v>4012</v>
      </c>
      <c r="D4073" s="14" t="str">
        <f t="shared" si="62"/>
        <v>OK</v>
      </c>
    </row>
    <row r="4074" spans="1:4" x14ac:dyDescent="0.2">
      <c r="A4074" s="55">
        <v>4013</v>
      </c>
      <c r="B4074" s="1233">
        <f>'Expenditures 15-22'!C120</f>
        <v>0</v>
      </c>
      <c r="D4074" s="14" t="str">
        <f t="shared" si="62"/>
        <v>Error?</v>
      </c>
    </row>
    <row r="4075" spans="1:4" x14ac:dyDescent="0.2">
      <c r="A4075" s="55">
        <v>4014</v>
      </c>
      <c r="B4075" s="1233">
        <f>'Expenditures 15-22'!D120</f>
        <v>0</v>
      </c>
      <c r="D4075" s="14" t="str">
        <f t="shared" si="62"/>
        <v>Error?</v>
      </c>
    </row>
    <row r="4076" spans="1:4" x14ac:dyDescent="0.2">
      <c r="A4076" s="55">
        <v>4015</v>
      </c>
      <c r="B4076" s="1233">
        <f>'Expenditures 15-22'!E120</f>
        <v>0</v>
      </c>
      <c r="D4076" s="14" t="str">
        <f t="shared" si="62"/>
        <v>Error?</v>
      </c>
    </row>
    <row r="4077" spans="1:4" x14ac:dyDescent="0.2">
      <c r="A4077" s="55">
        <v>4016</v>
      </c>
      <c r="B4077" s="1233">
        <f>'Expenditures 15-22'!F120</f>
        <v>0</v>
      </c>
      <c r="D4077" s="14" t="str">
        <f t="shared" si="62"/>
        <v>Error?</v>
      </c>
    </row>
    <row r="4078" spans="1:4" x14ac:dyDescent="0.2">
      <c r="A4078" s="55">
        <v>4017</v>
      </c>
      <c r="B4078" s="1233">
        <f>'Expenditures 15-22'!G120</f>
        <v>0</v>
      </c>
      <c r="D4078" s="14" t="str">
        <f t="shared" si="62"/>
        <v>Error?</v>
      </c>
    </row>
    <row r="4079" spans="1:4" x14ac:dyDescent="0.2">
      <c r="A4079" s="55">
        <v>4018</v>
      </c>
      <c r="B4079" s="1233">
        <f>'Expenditures 15-22'!H120</f>
        <v>0</v>
      </c>
      <c r="D4079" s="14" t="str">
        <f t="shared" si="62"/>
        <v>Error?</v>
      </c>
    </row>
    <row r="4080" spans="1:4" x14ac:dyDescent="0.2">
      <c r="A4080" s="55">
        <v>4019</v>
      </c>
      <c r="B4080" s="1233">
        <f>'Expenditures 15-22'!K120</f>
        <v>0</v>
      </c>
      <c r="C4080" s="14" t="s">
        <v>672</v>
      </c>
      <c r="D4080" s="14" t="str">
        <f t="shared" si="62"/>
        <v>Error?</v>
      </c>
    </row>
    <row r="4081" spans="1:4" x14ac:dyDescent="0.2">
      <c r="A4081" s="55">
        <v>4020</v>
      </c>
      <c r="B4081" s="1233">
        <f>'Expenditures 15-22'!C174</f>
        <v>0</v>
      </c>
      <c r="D4081" s="14" t="str">
        <f t="shared" si="62"/>
        <v>Error?</v>
      </c>
    </row>
    <row r="4082" spans="1:4" x14ac:dyDescent="0.2">
      <c r="A4082" s="55">
        <v>4021</v>
      </c>
      <c r="B4082" s="1233">
        <f>'Expenditures 15-22'!D174</f>
        <v>0</v>
      </c>
      <c r="D4082" s="14" t="str">
        <f t="shared" si="62"/>
        <v>Error?</v>
      </c>
    </row>
    <row r="4083" spans="1:4" x14ac:dyDescent="0.2">
      <c r="A4083" s="55">
        <v>4022</v>
      </c>
      <c r="B4083" s="1233">
        <f>'Expenditures 15-22'!E174</f>
        <v>0</v>
      </c>
      <c r="D4083" s="14" t="str">
        <f t="shared" si="62"/>
        <v>Error?</v>
      </c>
    </row>
    <row r="4084" spans="1:4" x14ac:dyDescent="0.2">
      <c r="A4084" s="55">
        <v>4023</v>
      </c>
      <c r="B4084" s="1233">
        <f>'Expenditures 15-22'!F174</f>
        <v>0</v>
      </c>
      <c r="D4084" s="14" t="str">
        <f t="shared" si="62"/>
        <v>Error?</v>
      </c>
    </row>
    <row r="4085" spans="1:4" x14ac:dyDescent="0.2">
      <c r="A4085" s="55">
        <v>4024</v>
      </c>
      <c r="B4085" s="1233">
        <f>'Expenditures 15-22'!G174</f>
        <v>0</v>
      </c>
      <c r="D4085" s="14" t="str">
        <f t="shared" si="62"/>
        <v>Error?</v>
      </c>
    </row>
    <row r="4086" spans="1:4" x14ac:dyDescent="0.2">
      <c r="A4086" s="55">
        <v>4025</v>
      </c>
      <c r="B4086" s="1233">
        <f>'Expenditures 15-22'!H174</f>
        <v>0</v>
      </c>
      <c r="D4086" s="14" t="str">
        <f t="shared" si="62"/>
        <v>Error?</v>
      </c>
    </row>
    <row r="4087" spans="1:4" x14ac:dyDescent="0.2">
      <c r="A4087" s="55">
        <v>4026</v>
      </c>
      <c r="B4087" s="1233">
        <f>'Expenditures 15-22'!K174</f>
        <v>0</v>
      </c>
      <c r="C4087" s="14" t="s">
        <v>672</v>
      </c>
      <c r="D4087" s="14" t="str">
        <f t="shared" si="62"/>
        <v>Error?</v>
      </c>
    </row>
    <row r="4088" spans="1:4" x14ac:dyDescent="0.2">
      <c r="A4088" s="83">
        <v>4027</v>
      </c>
      <c r="D4088" s="14" t="str">
        <f t="shared" si="62"/>
        <v>OK</v>
      </c>
    </row>
    <row r="4089" spans="1:4" x14ac:dyDescent="0.2">
      <c r="A4089" s="83">
        <v>4028</v>
      </c>
      <c r="D4089" s="14" t="str">
        <f t="shared" si="62"/>
        <v>OK</v>
      </c>
    </row>
    <row r="4090" spans="1:4" x14ac:dyDescent="0.2">
      <c r="A4090" s="83">
        <v>4029</v>
      </c>
      <c r="D4090" s="14" t="str">
        <f t="shared" si="62"/>
        <v>OK</v>
      </c>
    </row>
    <row r="4091" spans="1:4" x14ac:dyDescent="0.2">
      <c r="A4091" s="83">
        <v>4030</v>
      </c>
      <c r="D4091" s="14" t="str">
        <f t="shared" si="62"/>
        <v>OK</v>
      </c>
    </row>
    <row r="4092" spans="1:4" x14ac:dyDescent="0.2">
      <c r="A4092" s="83">
        <v>4031</v>
      </c>
      <c r="D4092" s="14" t="str">
        <f t="shared" si="62"/>
        <v>OK</v>
      </c>
    </row>
    <row r="4093" spans="1:4" x14ac:dyDescent="0.2">
      <c r="A4093" s="83">
        <v>4032</v>
      </c>
      <c r="D4093" s="14" t="str">
        <f t="shared" si="62"/>
        <v>OK</v>
      </c>
    </row>
    <row r="4094" spans="1:4" x14ac:dyDescent="0.2">
      <c r="A4094" s="83">
        <v>4033</v>
      </c>
      <c r="D4094" s="14" t="str">
        <f t="shared" si="62"/>
        <v>OK</v>
      </c>
    </row>
    <row r="4095" spans="1:4" x14ac:dyDescent="0.2">
      <c r="A4095" s="83">
        <v>4034</v>
      </c>
      <c r="D4095" s="14" t="str">
        <f t="shared" ref="D4095:D4158" si="63">IF(ISBLANK(B4095),"OK",IF(A4095-B4095=0,"OK","Error?"))</f>
        <v>OK</v>
      </c>
    </row>
    <row r="4096" spans="1:4" x14ac:dyDescent="0.2">
      <c r="A4096" s="83">
        <v>4035</v>
      </c>
      <c r="B4096" s="1233">
        <f>'Expenditures 15-22'!I300</f>
        <v>0</v>
      </c>
      <c r="D4096" s="14" t="str">
        <f t="shared" si="63"/>
        <v>Error?</v>
      </c>
    </row>
    <row r="4097" spans="1:4" x14ac:dyDescent="0.2">
      <c r="A4097" s="83">
        <v>4036</v>
      </c>
      <c r="B4097" s="1233">
        <f>'Expenditures 15-22'!I301</f>
        <v>0</v>
      </c>
      <c r="D4097" s="14" t="str">
        <f t="shared" si="63"/>
        <v>Error?</v>
      </c>
    </row>
    <row r="4098" spans="1:4" x14ac:dyDescent="0.2">
      <c r="A4098" s="83">
        <v>4037</v>
      </c>
      <c r="C4098" s="14" t="s">
        <v>672</v>
      </c>
      <c r="D4098" s="14" t="str">
        <f t="shared" si="63"/>
        <v>OK</v>
      </c>
    </row>
    <row r="4099" spans="1:4" x14ac:dyDescent="0.2">
      <c r="A4099" s="55">
        <v>4038</v>
      </c>
      <c r="B4099" s="1233">
        <f>'Expenditures 15-22'!K300</f>
        <v>0</v>
      </c>
      <c r="C4099" s="14" t="s">
        <v>672</v>
      </c>
      <c r="D4099" s="14" t="str">
        <f t="shared" si="63"/>
        <v>Error?</v>
      </c>
    </row>
    <row r="4100" spans="1:4" x14ac:dyDescent="0.2">
      <c r="A4100" s="55">
        <v>4039</v>
      </c>
      <c r="B4100" s="1233">
        <f>'Expenditures 15-22'!K301</f>
        <v>0</v>
      </c>
      <c r="C4100" s="14" t="s">
        <v>672</v>
      </c>
      <c r="D4100" s="14" t="str">
        <f t="shared" si="63"/>
        <v>Error?</v>
      </c>
    </row>
    <row r="4101" spans="1:4" x14ac:dyDescent="0.2">
      <c r="A4101" s="83">
        <v>4040</v>
      </c>
      <c r="C4101" s="14" t="s">
        <v>672</v>
      </c>
      <c r="D4101" s="14" t="str">
        <f t="shared" si="63"/>
        <v>OK</v>
      </c>
    </row>
    <row r="4102" spans="1:4" x14ac:dyDescent="0.2">
      <c r="A4102" s="55">
        <v>4041</v>
      </c>
      <c r="B4102" s="1233">
        <f>'Tax Sched 24'!B17</f>
        <v>0</v>
      </c>
      <c r="C4102" s="14" t="s">
        <v>672</v>
      </c>
      <c r="D4102" s="14" t="str">
        <f t="shared" si="63"/>
        <v>Error?</v>
      </c>
    </row>
    <row r="4103" spans="1:4" x14ac:dyDescent="0.2">
      <c r="A4103" s="55">
        <v>4042</v>
      </c>
      <c r="B4103" s="1233">
        <f>'Tax Sched 24'!B18</f>
        <v>0</v>
      </c>
      <c r="C4103" s="14" t="s">
        <v>672</v>
      </c>
      <c r="D4103" s="14" t="str">
        <f t="shared" si="63"/>
        <v>Error?</v>
      </c>
    </row>
    <row r="4104" spans="1:4" x14ac:dyDescent="0.2">
      <c r="A4104" s="55">
        <v>4043</v>
      </c>
      <c r="B4104" s="1233">
        <f>'Tax Sched 24'!D17</f>
        <v>0</v>
      </c>
      <c r="C4104" s="14" t="s">
        <v>672</v>
      </c>
      <c r="D4104" s="14" t="str">
        <f t="shared" si="63"/>
        <v>Error?</v>
      </c>
    </row>
    <row r="4105" spans="1:4" x14ac:dyDescent="0.2">
      <c r="A4105" s="55">
        <v>4044</v>
      </c>
      <c r="B4105" s="1233">
        <f>'Tax Sched 24'!D18</f>
        <v>0</v>
      </c>
      <c r="C4105" s="14" t="s">
        <v>672</v>
      </c>
      <c r="D4105" s="14" t="str">
        <f t="shared" si="63"/>
        <v>Error?</v>
      </c>
    </row>
    <row r="4106" spans="1:4" x14ac:dyDescent="0.2">
      <c r="A4106" s="55">
        <v>4045</v>
      </c>
      <c r="B4106" s="1233">
        <f>'Tax Sched 24'!C17</f>
        <v>0</v>
      </c>
      <c r="D4106" s="14" t="str">
        <f t="shared" si="63"/>
        <v>Error?</v>
      </c>
    </row>
    <row r="4107" spans="1:4" x14ac:dyDescent="0.2">
      <c r="A4107" s="55">
        <v>4046</v>
      </c>
      <c r="B4107" s="1233">
        <f>'Tax Sched 24'!C18</f>
        <v>0</v>
      </c>
      <c r="D4107" s="14" t="str">
        <f t="shared" si="63"/>
        <v>Error?</v>
      </c>
    </row>
    <row r="4108" spans="1:4" x14ac:dyDescent="0.2">
      <c r="A4108" s="55">
        <v>4047</v>
      </c>
      <c r="B4108" s="1233">
        <f>'Tax Sched 24'!F17</f>
        <v>0</v>
      </c>
      <c r="C4108" s="14" t="s">
        <v>672</v>
      </c>
      <c r="D4108" s="14" t="str">
        <f t="shared" si="63"/>
        <v>Error?</v>
      </c>
    </row>
    <row r="4109" spans="1:4" x14ac:dyDescent="0.2">
      <c r="A4109" s="55">
        <v>4048</v>
      </c>
      <c r="B4109" s="1233">
        <f>'Tax Sched 24'!F18</f>
        <v>0</v>
      </c>
      <c r="C4109" s="14" t="s">
        <v>672</v>
      </c>
      <c r="D4109" s="14" t="str">
        <f t="shared" si="63"/>
        <v>Error?</v>
      </c>
    </row>
    <row r="4110" spans="1:4" x14ac:dyDescent="0.2">
      <c r="A4110" s="55">
        <v>4049</v>
      </c>
      <c r="B4110" s="1233">
        <f>'Tax Sched 24'!E17</f>
        <v>0</v>
      </c>
      <c r="C4110" s="14" t="s">
        <v>672</v>
      </c>
      <c r="D4110" s="14" t="str">
        <f t="shared" si="63"/>
        <v>Error?</v>
      </c>
    </row>
    <row r="4111" spans="1:4" x14ac:dyDescent="0.2">
      <c r="A4111" s="55">
        <v>4050</v>
      </c>
      <c r="B4111" s="1233">
        <f>'Tax Sched 24'!E18</f>
        <v>0</v>
      </c>
      <c r="D4111" s="14" t="str">
        <f t="shared" si="63"/>
        <v>Error?</v>
      </c>
    </row>
    <row r="4112" spans="1:4" x14ac:dyDescent="0.2">
      <c r="A4112" s="83">
        <v>4051</v>
      </c>
      <c r="D4112" s="14" t="str">
        <f t="shared" si="63"/>
        <v>OK</v>
      </c>
    </row>
    <row r="4113" spans="1:4" x14ac:dyDescent="0.2">
      <c r="A4113" s="55">
        <v>4052</v>
      </c>
      <c r="B4113" s="1233">
        <f>'Acct Summary 7-8'!C9</f>
        <v>3604147</v>
      </c>
      <c r="D4113" s="14" t="str">
        <f t="shared" si="63"/>
        <v>Error?</v>
      </c>
    </row>
    <row r="4114" spans="1:4" x14ac:dyDescent="0.2">
      <c r="A4114" s="55">
        <v>4053</v>
      </c>
      <c r="B4114" s="1233">
        <f>'Acct Summary 7-8'!D9</f>
        <v>0</v>
      </c>
      <c r="D4114" s="14" t="str">
        <f t="shared" si="63"/>
        <v>Error?</v>
      </c>
    </row>
    <row r="4115" spans="1:4" x14ac:dyDescent="0.2">
      <c r="A4115" s="55">
        <v>4054</v>
      </c>
      <c r="B4115" s="1233">
        <f>'Acct Summary 7-8'!E9</f>
        <v>0</v>
      </c>
      <c r="D4115" s="14" t="str">
        <f t="shared" si="63"/>
        <v>Error?</v>
      </c>
    </row>
    <row r="4116" spans="1:4" x14ac:dyDescent="0.2">
      <c r="A4116" s="55">
        <v>4055</v>
      </c>
      <c r="B4116" s="1233">
        <f>'Acct Summary 7-8'!F9</f>
        <v>0</v>
      </c>
      <c r="D4116" s="14" t="str">
        <f t="shared" si="63"/>
        <v>Error?</v>
      </c>
    </row>
    <row r="4117" spans="1:4" x14ac:dyDescent="0.2">
      <c r="A4117" s="55">
        <v>4056</v>
      </c>
      <c r="B4117" s="1233">
        <f>'Acct Summary 7-8'!G9</f>
        <v>0</v>
      </c>
      <c r="D4117" s="14" t="str">
        <f t="shared" si="63"/>
        <v>Error?</v>
      </c>
    </row>
    <row r="4118" spans="1:4" x14ac:dyDescent="0.2">
      <c r="A4118" s="55">
        <v>4057</v>
      </c>
      <c r="B4118" s="1233">
        <f>'Acct Summary 7-8'!H9</f>
        <v>0</v>
      </c>
      <c r="D4118" s="14" t="str">
        <f t="shared" si="63"/>
        <v>Error?</v>
      </c>
    </row>
    <row r="4119" spans="1:4" x14ac:dyDescent="0.2">
      <c r="A4119" s="83">
        <v>4058</v>
      </c>
      <c r="D4119" s="14" t="str">
        <f t="shared" si="63"/>
        <v>OK</v>
      </c>
    </row>
    <row r="4120" spans="1:4" x14ac:dyDescent="0.2">
      <c r="A4120" s="83">
        <v>4059</v>
      </c>
      <c r="D4120" s="14" t="str">
        <f t="shared" si="63"/>
        <v>OK</v>
      </c>
    </row>
    <row r="4121" spans="1:4" x14ac:dyDescent="0.2">
      <c r="A4121" s="55">
        <v>4060</v>
      </c>
      <c r="B4121" s="1233">
        <f>'Acct Summary 7-8'!K9</f>
        <v>0</v>
      </c>
      <c r="D4121" s="14" t="str">
        <f t="shared" si="63"/>
        <v>Error?</v>
      </c>
    </row>
    <row r="4122" spans="1:4" x14ac:dyDescent="0.2">
      <c r="A4122" s="55">
        <v>4061</v>
      </c>
      <c r="B4122" s="1233">
        <f>'Acct Summary 7-8'!C10</f>
        <v>14164505</v>
      </c>
      <c r="C4122" s="14" t="s">
        <v>672</v>
      </c>
      <c r="D4122" s="14" t="str">
        <f t="shared" si="63"/>
        <v>Error?</v>
      </c>
    </row>
    <row r="4123" spans="1:4" x14ac:dyDescent="0.2">
      <c r="A4123" s="55">
        <v>4062</v>
      </c>
      <c r="B4123" s="1233">
        <f>'Acct Summary 7-8'!D10</f>
        <v>1275399</v>
      </c>
      <c r="C4123" s="14" t="s">
        <v>672</v>
      </c>
      <c r="D4123" s="14" t="str">
        <f t="shared" si="63"/>
        <v>Error?</v>
      </c>
    </row>
    <row r="4124" spans="1:4" x14ac:dyDescent="0.2">
      <c r="A4124" s="55">
        <v>4063</v>
      </c>
      <c r="B4124" s="1233">
        <f>'Acct Summary 7-8'!E10</f>
        <v>648943</v>
      </c>
      <c r="C4124" s="14" t="s">
        <v>672</v>
      </c>
      <c r="D4124" s="14" t="str">
        <f t="shared" si="63"/>
        <v>Error?</v>
      </c>
    </row>
    <row r="4125" spans="1:4" x14ac:dyDescent="0.2">
      <c r="A4125" s="55">
        <v>4064</v>
      </c>
      <c r="B4125" s="1233">
        <f>'Acct Summary 7-8'!F10</f>
        <v>265030</v>
      </c>
      <c r="C4125" s="14" t="s">
        <v>672</v>
      </c>
      <c r="D4125" s="14" t="str">
        <f t="shared" si="63"/>
        <v>Error?</v>
      </c>
    </row>
    <row r="4126" spans="1:4" x14ac:dyDescent="0.2">
      <c r="A4126" s="55">
        <v>4065</v>
      </c>
      <c r="B4126" s="1233">
        <f>'Acct Summary 7-8'!G10</f>
        <v>404599</v>
      </c>
      <c r="C4126" s="14" t="s">
        <v>672</v>
      </c>
      <c r="D4126" s="14" t="str">
        <f t="shared" si="63"/>
        <v>Error?</v>
      </c>
    </row>
    <row r="4127" spans="1:4" x14ac:dyDescent="0.2">
      <c r="A4127" s="55">
        <v>4066</v>
      </c>
      <c r="B4127" s="1233">
        <f>'Acct Summary 7-8'!H10</f>
        <v>0</v>
      </c>
      <c r="C4127" s="14" t="s">
        <v>672</v>
      </c>
      <c r="D4127" s="14" t="str">
        <f t="shared" si="63"/>
        <v>Error?</v>
      </c>
    </row>
    <row r="4128" spans="1:4" x14ac:dyDescent="0.2">
      <c r="A4128" s="55">
        <v>4067</v>
      </c>
      <c r="B4128" s="1233">
        <f>'Acct Summary 7-8'!I10</f>
        <v>21356</v>
      </c>
      <c r="C4128" s="14" t="s">
        <v>672</v>
      </c>
      <c r="D4128" s="14" t="str">
        <f t="shared" si="63"/>
        <v>Error?</v>
      </c>
    </row>
    <row r="4129" spans="1:4" x14ac:dyDescent="0.2">
      <c r="A4129" s="83">
        <v>4068</v>
      </c>
      <c r="C4129" s="14" t="s">
        <v>672</v>
      </c>
      <c r="D4129" s="14" t="str">
        <f t="shared" si="63"/>
        <v>OK</v>
      </c>
    </row>
    <row r="4130" spans="1:4" x14ac:dyDescent="0.2">
      <c r="A4130" s="55">
        <v>4069</v>
      </c>
      <c r="B4130" s="1233">
        <f>'Acct Summary 7-8'!K10</f>
        <v>636</v>
      </c>
      <c r="C4130" s="14" t="s">
        <v>672</v>
      </c>
      <c r="D4130" s="14" t="str">
        <f t="shared" si="63"/>
        <v>Error?</v>
      </c>
    </row>
    <row r="4131" spans="1:4" x14ac:dyDescent="0.2">
      <c r="A4131" s="55">
        <v>4070</v>
      </c>
      <c r="B4131" s="1233">
        <f>'Acct Summary 7-8'!C18</f>
        <v>3604147</v>
      </c>
      <c r="C4131" s="14" t="s">
        <v>672</v>
      </c>
      <c r="D4131" s="14" t="str">
        <f t="shared" si="63"/>
        <v>Error?</v>
      </c>
    </row>
    <row r="4132" spans="1:4" x14ac:dyDescent="0.2">
      <c r="A4132" s="55">
        <v>4071</v>
      </c>
      <c r="B4132" s="1233">
        <f>'Acct Summary 7-8'!D18</f>
        <v>0</v>
      </c>
      <c r="C4132" s="14" t="s">
        <v>672</v>
      </c>
      <c r="D4132" s="14" t="str">
        <f t="shared" si="63"/>
        <v>Error?</v>
      </c>
    </row>
    <row r="4133" spans="1:4" x14ac:dyDescent="0.2">
      <c r="A4133" s="55">
        <v>4072</v>
      </c>
      <c r="B4133" s="1233">
        <f>'Acct Summary 7-8'!F18</f>
        <v>0</v>
      </c>
      <c r="C4133" s="14" t="s">
        <v>672</v>
      </c>
      <c r="D4133" s="14" t="str">
        <f t="shared" si="63"/>
        <v>Error?</v>
      </c>
    </row>
    <row r="4134" spans="1:4" x14ac:dyDescent="0.2">
      <c r="A4134" s="55">
        <v>4073</v>
      </c>
      <c r="B4134" s="1233">
        <f>'Acct Summary 7-8'!H18</f>
        <v>0</v>
      </c>
      <c r="C4134" s="14" t="s">
        <v>672</v>
      </c>
      <c r="D4134" s="14" t="str">
        <f t="shared" si="63"/>
        <v>Error?</v>
      </c>
    </row>
    <row r="4135" spans="1:4" x14ac:dyDescent="0.2">
      <c r="A4135" s="55">
        <v>4074</v>
      </c>
      <c r="B4135" s="1233">
        <f>'Acct Summary 7-8'!K18</f>
        <v>0</v>
      </c>
      <c r="C4135" s="14" t="s">
        <v>672</v>
      </c>
      <c r="D4135" s="14" t="str">
        <f t="shared" si="63"/>
        <v>Error?</v>
      </c>
    </row>
    <row r="4136" spans="1:4" x14ac:dyDescent="0.2">
      <c r="A4136" s="55">
        <v>4075</v>
      </c>
      <c r="B4136" s="1233">
        <f>'Acct Summary 7-8'!C19</f>
        <v>13768747</v>
      </c>
      <c r="C4136" s="14" t="s">
        <v>672</v>
      </c>
      <c r="D4136" s="14" t="str">
        <f t="shared" si="63"/>
        <v>Error?</v>
      </c>
    </row>
    <row r="4137" spans="1:4" x14ac:dyDescent="0.2">
      <c r="A4137" s="55">
        <v>4076</v>
      </c>
      <c r="B4137" s="1233">
        <f>'Acct Summary 7-8'!D19</f>
        <v>1310331</v>
      </c>
      <c r="C4137" s="14" t="s">
        <v>672</v>
      </c>
      <c r="D4137" s="14" t="str">
        <f t="shared" si="63"/>
        <v>Error?</v>
      </c>
    </row>
    <row r="4138" spans="1:4" x14ac:dyDescent="0.2">
      <c r="A4138" s="55">
        <v>4077</v>
      </c>
      <c r="B4138" s="1233">
        <f>'Acct Summary 7-8'!E19</f>
        <v>629825</v>
      </c>
      <c r="C4138" s="14" t="s">
        <v>672</v>
      </c>
      <c r="D4138" s="14" t="str">
        <f t="shared" si="63"/>
        <v>Error?</v>
      </c>
    </row>
    <row r="4139" spans="1:4" x14ac:dyDescent="0.2">
      <c r="A4139" s="55">
        <v>4078</v>
      </c>
      <c r="B4139" s="1233">
        <f>'Acct Summary 7-8'!F19</f>
        <v>198117</v>
      </c>
      <c r="C4139" s="14" t="s">
        <v>672</v>
      </c>
      <c r="D4139" s="14" t="str">
        <f t="shared" si="63"/>
        <v>Error?</v>
      </c>
    </row>
    <row r="4140" spans="1:4" x14ac:dyDescent="0.2">
      <c r="A4140" s="55">
        <v>4079</v>
      </c>
      <c r="B4140" s="1233">
        <f>'Acct Summary 7-8'!G19</f>
        <v>299730</v>
      </c>
      <c r="C4140" s="14" t="s">
        <v>672</v>
      </c>
      <c r="D4140" s="14" t="str">
        <f t="shared" si="63"/>
        <v>Error?</v>
      </c>
    </row>
    <row r="4141" spans="1:4" x14ac:dyDescent="0.2">
      <c r="A4141" s="55">
        <v>4080</v>
      </c>
      <c r="B4141" s="1233">
        <f>'Acct Summary 7-8'!H19</f>
        <v>0</v>
      </c>
      <c r="C4141" s="14" t="s">
        <v>672</v>
      </c>
      <c r="D4141" s="14" t="str">
        <f t="shared" si="63"/>
        <v>Error?</v>
      </c>
    </row>
    <row r="4142" spans="1:4" x14ac:dyDescent="0.2">
      <c r="A4142" s="83">
        <v>4081</v>
      </c>
      <c r="D4142" s="14" t="str">
        <f t="shared" si="63"/>
        <v>OK</v>
      </c>
    </row>
    <row r="4143" spans="1:4" x14ac:dyDescent="0.2">
      <c r="A4143" s="83">
        <v>4082</v>
      </c>
      <c r="C4143" s="14" t="s">
        <v>672</v>
      </c>
      <c r="D4143" s="14" t="str">
        <f t="shared" si="63"/>
        <v>OK</v>
      </c>
    </row>
    <row r="4144" spans="1:4" x14ac:dyDescent="0.2">
      <c r="A4144" s="55">
        <v>4083</v>
      </c>
      <c r="B4144" s="1233">
        <f>'Acct Summary 7-8'!K19</f>
        <v>0</v>
      </c>
      <c r="C4144" s="14" t="s">
        <v>672</v>
      </c>
      <c r="D4144" s="14" t="str">
        <f t="shared" si="63"/>
        <v>Error?</v>
      </c>
    </row>
    <row r="4145" spans="1:4" x14ac:dyDescent="0.2">
      <c r="A4145" s="83">
        <v>4084</v>
      </c>
      <c r="C4145" s="14" t="s">
        <v>672</v>
      </c>
      <c r="D4145" s="14" t="str">
        <f t="shared" si="63"/>
        <v>OK</v>
      </c>
    </row>
    <row r="4146" spans="1:4" x14ac:dyDescent="0.2">
      <c r="A4146" s="83">
        <v>4085</v>
      </c>
      <c r="D4146" s="14" t="str">
        <f t="shared" si="63"/>
        <v>OK</v>
      </c>
    </row>
    <row r="4147" spans="1:4" x14ac:dyDescent="0.2">
      <c r="A4147" s="83">
        <v>4086</v>
      </c>
      <c r="D4147" s="14" t="str">
        <f t="shared" si="63"/>
        <v>OK</v>
      </c>
    </row>
    <row r="4148" spans="1:4" x14ac:dyDescent="0.2">
      <c r="A4148" s="83">
        <v>4087</v>
      </c>
      <c r="D4148" s="14" t="str">
        <f t="shared" si="63"/>
        <v>OK</v>
      </c>
    </row>
    <row r="4149" spans="1:4" x14ac:dyDescent="0.2">
      <c r="A4149" s="83">
        <v>4088</v>
      </c>
      <c r="D4149" s="14" t="str">
        <f t="shared" si="63"/>
        <v>OK</v>
      </c>
    </row>
    <row r="4150" spans="1:4" x14ac:dyDescent="0.2">
      <c r="A4150" s="83">
        <v>4089</v>
      </c>
      <c r="C4150" s="14" t="s">
        <v>672</v>
      </c>
      <c r="D4150" s="14" t="str">
        <f t="shared" si="63"/>
        <v>OK</v>
      </c>
    </row>
    <row r="4151" spans="1:4" x14ac:dyDescent="0.2">
      <c r="A4151" s="83">
        <v>4090</v>
      </c>
      <c r="C4151" s="14" t="s">
        <v>672</v>
      </c>
      <c r="D4151" s="14" t="str">
        <f t="shared" si="63"/>
        <v>OK</v>
      </c>
    </row>
    <row r="4152" spans="1:4" x14ac:dyDescent="0.2">
      <c r="A4152" s="83">
        <v>4091</v>
      </c>
      <c r="D4152" s="14" t="str">
        <f t="shared" si="63"/>
        <v>OK</v>
      </c>
    </row>
    <row r="4153" spans="1:4" x14ac:dyDescent="0.2">
      <c r="A4153" s="83">
        <v>4092</v>
      </c>
      <c r="D4153" s="14" t="str">
        <f t="shared" si="63"/>
        <v>OK</v>
      </c>
    </row>
    <row r="4154" spans="1:4" x14ac:dyDescent="0.2">
      <c r="A4154" s="83">
        <v>4093</v>
      </c>
      <c r="D4154" s="14" t="str">
        <f t="shared" si="63"/>
        <v>OK</v>
      </c>
    </row>
    <row r="4155" spans="1:4" x14ac:dyDescent="0.2">
      <c r="A4155" s="83">
        <v>4094</v>
      </c>
      <c r="D4155" s="14" t="str">
        <f t="shared" si="63"/>
        <v>OK</v>
      </c>
    </row>
    <row r="4156" spans="1:4" x14ac:dyDescent="0.2">
      <c r="A4156" s="55">
        <v>4095</v>
      </c>
      <c r="B4156" s="1233">
        <f>'Expenditures 15-22'!H198</f>
        <v>0</v>
      </c>
      <c r="C4156" s="14" t="s">
        <v>672</v>
      </c>
      <c r="D4156" s="14" t="str">
        <f t="shared" si="63"/>
        <v>Error?</v>
      </c>
    </row>
    <row r="4157" spans="1:4" x14ac:dyDescent="0.2">
      <c r="A4157" s="55">
        <v>4096</v>
      </c>
      <c r="B4157" s="1233">
        <f>'Expenditures 15-22'!K198</f>
        <v>0</v>
      </c>
      <c r="C4157" s="14" t="s">
        <v>672</v>
      </c>
      <c r="D4157" s="14" t="str">
        <f t="shared" si="63"/>
        <v>Error?</v>
      </c>
    </row>
    <row r="4158" spans="1:4" x14ac:dyDescent="0.2">
      <c r="A4158" s="83">
        <v>4097</v>
      </c>
      <c r="D4158" s="14" t="str">
        <f t="shared" si="63"/>
        <v>OK</v>
      </c>
    </row>
    <row r="4159" spans="1:4" x14ac:dyDescent="0.2">
      <c r="A4159" s="83">
        <v>4098</v>
      </c>
      <c r="D4159" s="14" t="str">
        <f t="shared" ref="D4159:D4222" si="64">IF(ISBLANK(B4159),"OK",IF(A4159-B4159=0,"OK","Error?"))</f>
        <v>OK</v>
      </c>
    </row>
    <row r="4160" spans="1:4" x14ac:dyDescent="0.2">
      <c r="A4160" s="83">
        <v>4099</v>
      </c>
      <c r="D4160" s="14" t="str">
        <f t="shared" si="64"/>
        <v>OK</v>
      </c>
    </row>
    <row r="4161" spans="1:4" x14ac:dyDescent="0.2">
      <c r="A4161" s="83">
        <v>4100</v>
      </c>
      <c r="D4161" s="14" t="str">
        <f t="shared" si="64"/>
        <v>OK</v>
      </c>
    </row>
    <row r="4162" spans="1:4" x14ac:dyDescent="0.2">
      <c r="A4162" s="83">
        <v>4101</v>
      </c>
      <c r="D4162" s="14" t="str">
        <f t="shared" si="64"/>
        <v>OK</v>
      </c>
    </row>
    <row r="4163" spans="1:4" x14ac:dyDescent="0.2">
      <c r="A4163" s="83">
        <v>4102</v>
      </c>
      <c r="C4163" s="14" t="s">
        <v>672</v>
      </c>
      <c r="D4163" s="14" t="str">
        <f t="shared" si="64"/>
        <v>OK</v>
      </c>
    </row>
    <row r="4164" spans="1:4" x14ac:dyDescent="0.2">
      <c r="A4164" s="83">
        <v>4103</v>
      </c>
      <c r="D4164" s="14" t="str">
        <f t="shared" si="64"/>
        <v>OK</v>
      </c>
    </row>
    <row r="4165" spans="1:4" x14ac:dyDescent="0.2">
      <c r="A4165" s="55">
        <v>4104</v>
      </c>
      <c r="B4165" s="1233">
        <f>'Expenditures 15-22'!D277</f>
        <v>0</v>
      </c>
      <c r="D4165" s="14" t="str">
        <f t="shared" si="64"/>
        <v>Error?</v>
      </c>
    </row>
    <row r="4166" spans="1:4" x14ac:dyDescent="0.2">
      <c r="A4166" s="55">
        <v>4105</v>
      </c>
      <c r="B4166" s="1233">
        <f>'Expenditures 15-22'!K277</f>
        <v>0</v>
      </c>
      <c r="C4166" s="14" t="s">
        <v>672</v>
      </c>
      <c r="D4166" s="14" t="str">
        <f t="shared" si="64"/>
        <v>Error?</v>
      </c>
    </row>
    <row r="4167" spans="1:4" x14ac:dyDescent="0.2">
      <c r="A4167" s="83">
        <v>4106</v>
      </c>
      <c r="D4167" s="14" t="str">
        <f t="shared" si="64"/>
        <v>OK</v>
      </c>
    </row>
    <row r="4168" spans="1:4" x14ac:dyDescent="0.2">
      <c r="A4168" s="83">
        <v>4107</v>
      </c>
      <c r="D4168" s="14" t="str">
        <f t="shared" si="64"/>
        <v>OK</v>
      </c>
    </row>
    <row r="4169" spans="1:4" x14ac:dyDescent="0.2">
      <c r="A4169" s="83">
        <v>4108</v>
      </c>
      <c r="D4169" s="14" t="str">
        <f t="shared" si="64"/>
        <v>OK</v>
      </c>
    </row>
    <row r="4170" spans="1:4" x14ac:dyDescent="0.2">
      <c r="A4170" s="83">
        <v>4109</v>
      </c>
      <c r="C4170" s="14" t="s">
        <v>672</v>
      </c>
      <c r="D4170" s="14" t="str">
        <f t="shared" si="64"/>
        <v>OK</v>
      </c>
    </row>
    <row r="4171" spans="1:4" x14ac:dyDescent="0.2">
      <c r="A4171" s="55">
        <v>4110</v>
      </c>
      <c r="B4171" s="1233">
        <f>'Short-Term Long-Term Debt 25'!I49</f>
        <v>2345000</v>
      </c>
      <c r="C4171" s="14" t="s">
        <v>672</v>
      </c>
      <c r="D4171" s="14" t="str">
        <f t="shared" si="64"/>
        <v>Error?</v>
      </c>
    </row>
    <row r="4172" spans="1:4" x14ac:dyDescent="0.2">
      <c r="A4172" s="55">
        <v>4111</v>
      </c>
      <c r="B4172" s="1233">
        <f>'Short-Term Long-Term Debt 25'!J49</f>
        <v>2091147</v>
      </c>
      <c r="C4172" s="14" t="s">
        <v>672</v>
      </c>
      <c r="D4172" s="14" t="str">
        <f t="shared" si="64"/>
        <v>Error?</v>
      </c>
    </row>
    <row r="4173" spans="1:4" x14ac:dyDescent="0.2">
      <c r="A4173" s="55">
        <v>4112</v>
      </c>
      <c r="B4173" s="1233">
        <f>'Short-Term Long-Term Debt 25'!H49</f>
        <v>535000</v>
      </c>
      <c r="C4173" s="14" t="s">
        <v>672</v>
      </c>
      <c r="D4173" s="14" t="str">
        <f t="shared" si="64"/>
        <v>Error?</v>
      </c>
    </row>
    <row r="4174" spans="1:4" x14ac:dyDescent="0.2">
      <c r="A4174" s="83">
        <v>4113</v>
      </c>
      <c r="C4174" s="14" t="s">
        <v>672</v>
      </c>
      <c r="D4174" s="14" t="str">
        <f t="shared" si="64"/>
        <v>OK</v>
      </c>
    </row>
    <row r="4175" spans="1:4" x14ac:dyDescent="0.2">
      <c r="A4175" s="55">
        <v>4114</v>
      </c>
      <c r="B4175" s="1233">
        <f>'Acct Summary 7-8'!E18</f>
        <v>0</v>
      </c>
      <c r="C4175" s="14" t="s">
        <v>672</v>
      </c>
      <c r="D4175" s="14" t="str">
        <f t="shared" si="64"/>
        <v>Error?</v>
      </c>
    </row>
    <row r="4176" spans="1:4" x14ac:dyDescent="0.2">
      <c r="A4176" s="55">
        <v>4115</v>
      </c>
      <c r="B4176" s="1233">
        <f>'Acct Summary 7-8'!G18</f>
        <v>0</v>
      </c>
      <c r="C4176" s="14" t="s">
        <v>672</v>
      </c>
      <c r="D4176" s="14" t="str">
        <f t="shared" si="64"/>
        <v>Error?</v>
      </c>
    </row>
    <row r="4177" spans="1:4" x14ac:dyDescent="0.2">
      <c r="A4177" s="55">
        <v>4116</v>
      </c>
      <c r="B4177" s="1233">
        <f>'Short-Term Long-Term Debt 25'!G49</f>
        <v>0</v>
      </c>
      <c r="D4177" s="14" t="str">
        <f t="shared" si="64"/>
        <v>Error?</v>
      </c>
    </row>
    <row r="4178" spans="1:4" x14ac:dyDescent="0.2">
      <c r="A4178" s="83">
        <v>4117</v>
      </c>
      <c r="C4178" s="14" t="s">
        <v>672</v>
      </c>
      <c r="D4178" s="14" t="str">
        <f t="shared" si="64"/>
        <v>OK</v>
      </c>
    </row>
    <row r="4179" spans="1:4" x14ac:dyDescent="0.2">
      <c r="A4179" s="55">
        <v>4118</v>
      </c>
      <c r="B4179" s="1233">
        <f>'Revenues 9-14'!D164</f>
        <v>0</v>
      </c>
      <c r="D4179" s="14" t="str">
        <f t="shared" si="64"/>
        <v>Error?</v>
      </c>
    </row>
    <row r="4180" spans="1:4" x14ac:dyDescent="0.2">
      <c r="A4180" s="55">
        <v>4119</v>
      </c>
      <c r="B4180" s="1233">
        <f>'Revenues 9-14'!F164</f>
        <v>0</v>
      </c>
      <c r="D4180" s="14" t="str">
        <f t="shared" si="64"/>
        <v>Error?</v>
      </c>
    </row>
    <row r="4181" spans="1:4" x14ac:dyDescent="0.2">
      <c r="A4181" s="55">
        <v>4120</v>
      </c>
      <c r="B4181" s="1233">
        <f>'Revenues 9-14'!G164</f>
        <v>0</v>
      </c>
      <c r="D4181" s="14" t="str">
        <f t="shared" si="64"/>
        <v>Error?</v>
      </c>
    </row>
    <row r="4182" spans="1:4" x14ac:dyDescent="0.2">
      <c r="A4182" s="83">
        <v>4121</v>
      </c>
      <c r="D4182" s="14" t="str">
        <f t="shared" si="64"/>
        <v>OK</v>
      </c>
    </row>
    <row r="4183" spans="1:4" x14ac:dyDescent="0.2">
      <c r="A4183" s="83">
        <v>4122</v>
      </c>
      <c r="D4183" s="14" t="str">
        <f t="shared" si="64"/>
        <v>OK</v>
      </c>
    </row>
    <row r="4184" spans="1:4" x14ac:dyDescent="0.2">
      <c r="A4184" s="83">
        <v>4123</v>
      </c>
      <c r="D4184" s="14" t="str">
        <f t="shared" si="64"/>
        <v>OK</v>
      </c>
    </row>
    <row r="4185" spans="1:4" x14ac:dyDescent="0.2">
      <c r="A4185" s="83">
        <v>4124</v>
      </c>
      <c r="D4185" s="14" t="str">
        <f t="shared" si="64"/>
        <v>OK</v>
      </c>
    </row>
    <row r="4186" spans="1:4" x14ac:dyDescent="0.2">
      <c r="A4186" s="83">
        <v>4125</v>
      </c>
      <c r="D4186" s="14" t="str">
        <f t="shared" si="64"/>
        <v>OK</v>
      </c>
    </row>
    <row r="4187" spans="1:4" x14ac:dyDescent="0.2">
      <c r="A4187" s="83">
        <v>4126</v>
      </c>
      <c r="D4187" s="14" t="str">
        <f t="shared" si="64"/>
        <v>OK</v>
      </c>
    </row>
    <row r="4188" spans="1:4" x14ac:dyDescent="0.2">
      <c r="A4188" s="55">
        <v>4127</v>
      </c>
      <c r="D4188" s="14" t="str">
        <f t="shared" si="64"/>
        <v>OK</v>
      </c>
    </row>
    <row r="4189" spans="1:4" x14ac:dyDescent="0.2">
      <c r="A4189" s="55">
        <v>4128</v>
      </c>
      <c r="B4189" s="1233">
        <f>'Revenues 9-14'!C269</f>
        <v>0</v>
      </c>
      <c r="D4189" s="14" t="str">
        <f t="shared" si="64"/>
        <v>Error?</v>
      </c>
    </row>
    <row r="4190" spans="1:4" x14ac:dyDescent="0.2">
      <c r="A4190" s="55">
        <v>4129</v>
      </c>
      <c r="B4190" s="1233">
        <f>'Revenues 9-14'!D269</f>
        <v>0</v>
      </c>
      <c r="D4190" s="14" t="str">
        <f t="shared" si="64"/>
        <v>Error?</v>
      </c>
    </row>
    <row r="4191" spans="1:4" x14ac:dyDescent="0.2">
      <c r="A4191" s="55">
        <v>4130</v>
      </c>
      <c r="B4191" s="1233">
        <f>'Revenues 9-14'!F269</f>
        <v>0</v>
      </c>
      <c r="D4191" s="14" t="str">
        <f t="shared" si="64"/>
        <v>Error?</v>
      </c>
    </row>
    <row r="4192" spans="1:4" x14ac:dyDescent="0.2">
      <c r="A4192" s="55">
        <v>4131</v>
      </c>
      <c r="B4192" s="1233">
        <f>'Revenues 9-14'!G269</f>
        <v>0</v>
      </c>
      <c r="D4192" s="14" t="str">
        <f t="shared" si="64"/>
        <v>Error?</v>
      </c>
    </row>
    <row r="4193" spans="1:4" x14ac:dyDescent="0.2">
      <c r="A4193" s="83">
        <v>4132</v>
      </c>
      <c r="D4193" s="14" t="str">
        <f t="shared" si="64"/>
        <v>OK</v>
      </c>
    </row>
    <row r="4194" spans="1:4" x14ac:dyDescent="0.2">
      <c r="A4194" s="83">
        <v>4133</v>
      </c>
      <c r="D4194" s="14" t="str">
        <f t="shared" si="64"/>
        <v>OK</v>
      </c>
    </row>
    <row r="4195" spans="1:4" x14ac:dyDescent="0.2">
      <c r="A4195" s="83">
        <v>4134</v>
      </c>
      <c r="D4195" s="14" t="str">
        <f t="shared" si="64"/>
        <v>OK</v>
      </c>
    </row>
    <row r="4196" spans="1:4" x14ac:dyDescent="0.2">
      <c r="A4196" s="83">
        <v>4135</v>
      </c>
      <c r="D4196" s="14" t="str">
        <f t="shared" si="64"/>
        <v>OK</v>
      </c>
    </row>
    <row r="4197" spans="1:4" x14ac:dyDescent="0.2">
      <c r="A4197" s="83">
        <v>4136</v>
      </c>
      <c r="D4197" s="14" t="str">
        <f t="shared" si="64"/>
        <v>OK</v>
      </c>
    </row>
    <row r="4198" spans="1:4" x14ac:dyDescent="0.2">
      <c r="A4198" s="83">
        <v>4137</v>
      </c>
      <c r="C4198" s="14" t="s">
        <v>672</v>
      </c>
      <c r="D4198" s="14" t="str">
        <f t="shared" si="64"/>
        <v>OK</v>
      </c>
    </row>
    <row r="4199" spans="1:4" x14ac:dyDescent="0.2">
      <c r="A4199" s="55">
        <v>4138</v>
      </c>
      <c r="B4199" s="1233">
        <f>'Expenditures 15-22'!E133</f>
        <v>0</v>
      </c>
      <c r="D4199" s="14" t="str">
        <f t="shared" si="64"/>
        <v>Error?</v>
      </c>
    </row>
    <row r="4200" spans="1:4" x14ac:dyDescent="0.2">
      <c r="A4200" s="55">
        <v>4139</v>
      </c>
      <c r="B4200" s="1233">
        <f>'Expenditures 15-22'!E134</f>
        <v>0</v>
      </c>
      <c r="D4200" s="14" t="str">
        <f t="shared" si="64"/>
        <v>Error?</v>
      </c>
    </row>
    <row r="4201" spans="1:4" x14ac:dyDescent="0.2">
      <c r="A4201" s="55">
        <v>4140</v>
      </c>
      <c r="B4201" s="1233">
        <f>'Expenditures 15-22'!E135</f>
        <v>0</v>
      </c>
      <c r="D4201" s="14" t="str">
        <f t="shared" si="64"/>
        <v>Error?</v>
      </c>
    </row>
    <row r="4202" spans="1:4" x14ac:dyDescent="0.2">
      <c r="A4202" s="55">
        <v>4141</v>
      </c>
      <c r="B4202" s="1233">
        <f>'Expenditures 15-22'!E136</f>
        <v>0</v>
      </c>
      <c r="C4202" s="14" t="s">
        <v>672</v>
      </c>
      <c r="D4202" s="14" t="str">
        <f t="shared" si="64"/>
        <v>Error?</v>
      </c>
    </row>
    <row r="4203" spans="1:4" x14ac:dyDescent="0.2">
      <c r="A4203" s="55">
        <v>4142</v>
      </c>
      <c r="B4203" s="1233">
        <f>'Expenditures 15-22'!E138</f>
        <v>0</v>
      </c>
      <c r="C4203" s="14" t="s">
        <v>672</v>
      </c>
      <c r="D4203" s="14" t="str">
        <f t="shared" si="64"/>
        <v>Error?</v>
      </c>
    </row>
    <row r="4204" spans="1:4" x14ac:dyDescent="0.2">
      <c r="A4204" s="83">
        <v>4143</v>
      </c>
      <c r="D4204" s="14" t="str">
        <f t="shared" si="64"/>
        <v>OK</v>
      </c>
    </row>
    <row r="4205" spans="1:4" x14ac:dyDescent="0.2">
      <c r="A4205" s="83">
        <v>4144</v>
      </c>
      <c r="C4205" s="14" t="s">
        <v>672</v>
      </c>
      <c r="D4205" s="14" t="str">
        <f t="shared" si="64"/>
        <v>OK</v>
      </c>
    </row>
    <row r="4206" spans="1:4" x14ac:dyDescent="0.2">
      <c r="A4206" s="83">
        <v>4145</v>
      </c>
      <c r="D4206" s="14" t="str">
        <f t="shared" si="64"/>
        <v>OK</v>
      </c>
    </row>
    <row r="4207" spans="1:4" x14ac:dyDescent="0.2">
      <c r="A4207" s="83">
        <v>4146</v>
      </c>
      <c r="D4207" s="14" t="str">
        <f t="shared" si="64"/>
        <v>OK</v>
      </c>
    </row>
    <row r="4208" spans="1:4" x14ac:dyDescent="0.2">
      <c r="A4208" s="83">
        <v>4147</v>
      </c>
      <c r="D4208" s="14" t="str">
        <f t="shared" si="64"/>
        <v>OK</v>
      </c>
    </row>
    <row r="4209" spans="1:4" x14ac:dyDescent="0.2">
      <c r="A4209" s="83">
        <v>4148</v>
      </c>
      <c r="D4209" s="14" t="str">
        <f t="shared" si="64"/>
        <v>OK</v>
      </c>
    </row>
    <row r="4210" spans="1:4" x14ac:dyDescent="0.2">
      <c r="A4210" s="55">
        <v>4149</v>
      </c>
      <c r="B4210" s="1233">
        <f>'Expenditures 15-22'!H200</f>
        <v>0</v>
      </c>
      <c r="D4210" s="14" t="str">
        <f t="shared" si="64"/>
        <v>Error?</v>
      </c>
    </row>
    <row r="4211" spans="1:4" x14ac:dyDescent="0.2">
      <c r="A4211" s="55">
        <v>4150</v>
      </c>
      <c r="B4211" s="1233">
        <f>'Expenditures 15-22'!K200</f>
        <v>0</v>
      </c>
      <c r="C4211" s="14" t="s">
        <v>672</v>
      </c>
      <c r="D4211" s="14" t="str">
        <f t="shared" si="64"/>
        <v>Error?</v>
      </c>
    </row>
    <row r="4212" spans="1:4" x14ac:dyDescent="0.2">
      <c r="A4212" s="83">
        <v>4151</v>
      </c>
      <c r="D4212" s="14" t="str">
        <f t="shared" si="64"/>
        <v>OK</v>
      </c>
    </row>
    <row r="4213" spans="1:4" x14ac:dyDescent="0.2">
      <c r="A4213" s="83">
        <v>4152</v>
      </c>
      <c r="C4213" s="14" t="s">
        <v>672</v>
      </c>
      <c r="D4213" s="14" t="str">
        <f t="shared" si="64"/>
        <v>OK</v>
      </c>
    </row>
    <row r="4214" spans="1:4" x14ac:dyDescent="0.2">
      <c r="A4214" s="83">
        <v>4153</v>
      </c>
      <c r="C4214" s="14" t="s">
        <v>672</v>
      </c>
      <c r="D4214" s="14" t="str">
        <f t="shared" si="64"/>
        <v>OK</v>
      </c>
    </row>
    <row r="4215" spans="1:4" x14ac:dyDescent="0.2">
      <c r="A4215" s="55">
        <v>4154</v>
      </c>
      <c r="B4215" s="1233">
        <f>'Revenues 9-14'!I171</f>
        <v>0</v>
      </c>
      <c r="D4215" s="14" t="str">
        <f t="shared" si="64"/>
        <v>Error?</v>
      </c>
    </row>
    <row r="4216" spans="1:4" x14ac:dyDescent="0.2">
      <c r="A4216" s="55">
        <v>4155</v>
      </c>
      <c r="B4216" s="1233">
        <f>'Revenues 9-14'!I173</f>
        <v>0</v>
      </c>
      <c r="C4216" s="14" t="s">
        <v>672</v>
      </c>
      <c r="D4216" s="14" t="str">
        <f t="shared" si="64"/>
        <v>Error?</v>
      </c>
    </row>
    <row r="4217" spans="1:4" x14ac:dyDescent="0.2">
      <c r="A4217" s="55">
        <v>4156</v>
      </c>
      <c r="B4217" s="1233">
        <f>'Acct Summary 7-8'!E36</f>
        <v>0</v>
      </c>
      <c r="D4217" s="14" t="str">
        <f t="shared" si="64"/>
        <v>Error?</v>
      </c>
    </row>
    <row r="4218" spans="1:4" x14ac:dyDescent="0.2">
      <c r="A4218" s="83">
        <v>4157</v>
      </c>
      <c r="D4218" s="14" t="str">
        <f t="shared" si="64"/>
        <v>OK</v>
      </c>
    </row>
    <row r="4219" spans="1:4" x14ac:dyDescent="0.2">
      <c r="A4219" s="83">
        <v>4158</v>
      </c>
      <c r="D4219" s="14" t="str">
        <f t="shared" si="64"/>
        <v>OK</v>
      </c>
    </row>
    <row r="4220" spans="1:4" x14ac:dyDescent="0.2">
      <c r="A4220" s="83">
        <v>4159</v>
      </c>
      <c r="D4220" s="14" t="str">
        <f t="shared" si="64"/>
        <v>OK</v>
      </c>
    </row>
    <row r="4221" spans="1:4" x14ac:dyDescent="0.2">
      <c r="A4221" s="83">
        <v>4160</v>
      </c>
      <c r="D4221" s="14" t="str">
        <f t="shared" si="64"/>
        <v>OK</v>
      </c>
    </row>
    <row r="4222" spans="1:4" x14ac:dyDescent="0.2">
      <c r="A4222" s="83">
        <v>4161</v>
      </c>
      <c r="D4222" s="14" t="str">
        <f t="shared" si="64"/>
        <v>OK</v>
      </c>
    </row>
    <row r="4223" spans="1:4" x14ac:dyDescent="0.2">
      <c r="A4223" s="83">
        <v>4162</v>
      </c>
      <c r="D4223" s="14" t="str">
        <f t="shared" ref="D4223:D4286" si="65">IF(ISBLANK(B4223),"OK",IF(A4223-B4223=0,"OK","Error?"))</f>
        <v>OK</v>
      </c>
    </row>
    <row r="4224" spans="1:4" x14ac:dyDescent="0.2">
      <c r="A4224" s="83">
        <v>4163</v>
      </c>
      <c r="D4224" s="14" t="str">
        <f t="shared" si="65"/>
        <v>OK</v>
      </c>
    </row>
    <row r="4225" spans="1:4" x14ac:dyDescent="0.2">
      <c r="A4225" s="83">
        <v>4164</v>
      </c>
      <c r="D4225" s="14" t="str">
        <f t="shared" si="65"/>
        <v>OK</v>
      </c>
    </row>
    <row r="4226" spans="1:4" x14ac:dyDescent="0.2">
      <c r="A4226" s="83">
        <v>4165</v>
      </c>
      <c r="D4226" s="14" t="str">
        <f t="shared" si="65"/>
        <v>OK</v>
      </c>
    </row>
    <row r="4227" spans="1:4" x14ac:dyDescent="0.2">
      <c r="A4227" s="55">
        <v>4166</v>
      </c>
      <c r="B4227" s="1233">
        <f>'Revenues 9-14'!C139</f>
        <v>0</v>
      </c>
      <c r="D4227" s="14" t="str">
        <f t="shared" si="65"/>
        <v>Error?</v>
      </c>
    </row>
    <row r="4228" spans="1:4" x14ac:dyDescent="0.2">
      <c r="A4228" s="55">
        <v>4167</v>
      </c>
      <c r="B4228" s="1233">
        <f>'Revenues 9-14'!D139</f>
        <v>0</v>
      </c>
      <c r="D4228" s="14" t="str">
        <f t="shared" si="65"/>
        <v>Error?</v>
      </c>
    </row>
    <row r="4229" spans="1:4" x14ac:dyDescent="0.2">
      <c r="A4229" s="83">
        <v>4168</v>
      </c>
      <c r="D4229" s="14" t="str">
        <f t="shared" si="65"/>
        <v>OK</v>
      </c>
    </row>
    <row r="4230" spans="1:4" x14ac:dyDescent="0.2">
      <c r="A4230" s="55">
        <v>4169</v>
      </c>
      <c r="B4230" s="1233">
        <f>'Revenues 9-14'!G139</f>
        <v>0</v>
      </c>
      <c r="D4230" s="14" t="str">
        <f t="shared" si="65"/>
        <v>Error?</v>
      </c>
    </row>
    <row r="4231" spans="1:4" x14ac:dyDescent="0.2">
      <c r="A4231" s="83">
        <v>4170</v>
      </c>
      <c r="D4231" s="14" t="str">
        <f t="shared" si="65"/>
        <v>OK</v>
      </c>
    </row>
    <row r="4232" spans="1:4" x14ac:dyDescent="0.2">
      <c r="A4232" s="83">
        <v>4171</v>
      </c>
      <c r="D4232" s="14" t="str">
        <f t="shared" si="65"/>
        <v>OK</v>
      </c>
    </row>
    <row r="4233" spans="1:4" x14ac:dyDescent="0.2">
      <c r="A4233" s="83">
        <v>4172</v>
      </c>
      <c r="D4233" s="14" t="str">
        <f t="shared" si="65"/>
        <v>OK</v>
      </c>
    </row>
    <row r="4234" spans="1:4" x14ac:dyDescent="0.2">
      <c r="A4234" s="83">
        <v>4173</v>
      </c>
      <c r="D4234" s="14" t="str">
        <f t="shared" si="65"/>
        <v>OK</v>
      </c>
    </row>
    <row r="4235" spans="1:4" x14ac:dyDescent="0.2">
      <c r="A4235" s="55">
        <v>4174</v>
      </c>
      <c r="B4235" s="1233">
        <f>'Revenues 9-14'!C205</f>
        <v>0</v>
      </c>
      <c r="D4235" s="14" t="str">
        <f t="shared" si="65"/>
        <v>Error?</v>
      </c>
    </row>
    <row r="4236" spans="1:4" x14ac:dyDescent="0.2">
      <c r="A4236" s="55">
        <v>4175</v>
      </c>
      <c r="B4236" s="1233">
        <f>'Revenues 9-14'!D205</f>
        <v>0</v>
      </c>
      <c r="D4236" s="14" t="str">
        <f t="shared" si="65"/>
        <v>Error?</v>
      </c>
    </row>
    <row r="4237" spans="1:4" x14ac:dyDescent="0.2">
      <c r="A4237" s="55">
        <v>4176</v>
      </c>
      <c r="B4237" s="1233">
        <f>'Revenues 9-14'!F205</f>
        <v>0</v>
      </c>
      <c r="D4237" s="14" t="str">
        <f t="shared" si="65"/>
        <v>Error?</v>
      </c>
    </row>
    <row r="4238" spans="1:4" x14ac:dyDescent="0.2">
      <c r="A4238" s="55">
        <v>4177</v>
      </c>
      <c r="B4238" s="1233">
        <f>'Revenues 9-14'!G205</f>
        <v>0</v>
      </c>
      <c r="D4238" s="14" t="str">
        <f t="shared" si="65"/>
        <v>Error?</v>
      </c>
    </row>
    <row r="4239" spans="1:4" x14ac:dyDescent="0.2">
      <c r="A4239" s="83">
        <v>4178</v>
      </c>
      <c r="D4239" s="14" t="str">
        <f t="shared" si="65"/>
        <v>OK</v>
      </c>
    </row>
    <row r="4240" spans="1:4" x14ac:dyDescent="0.2">
      <c r="A4240" s="83">
        <v>4179</v>
      </c>
      <c r="D4240" s="14" t="str">
        <f t="shared" si="65"/>
        <v>OK</v>
      </c>
    </row>
    <row r="4241" spans="1:4" x14ac:dyDescent="0.2">
      <c r="A4241" s="83">
        <v>4180</v>
      </c>
      <c r="D4241" s="14" t="str">
        <f t="shared" si="65"/>
        <v>OK</v>
      </c>
    </row>
    <row r="4242" spans="1:4" x14ac:dyDescent="0.2">
      <c r="A4242" s="83">
        <v>4181</v>
      </c>
      <c r="D4242" s="14" t="str">
        <f t="shared" si="65"/>
        <v>OK</v>
      </c>
    </row>
    <row r="4243" spans="1:4" x14ac:dyDescent="0.2">
      <c r="A4243" s="83">
        <v>4182</v>
      </c>
      <c r="D4243" s="14" t="str">
        <f t="shared" si="65"/>
        <v>OK</v>
      </c>
    </row>
    <row r="4244" spans="1:4" x14ac:dyDescent="0.2">
      <c r="A4244" s="83">
        <v>4183</v>
      </c>
      <c r="D4244" s="14" t="str">
        <f t="shared" si="65"/>
        <v>OK</v>
      </c>
    </row>
    <row r="4245" spans="1:4" x14ac:dyDescent="0.2">
      <c r="A4245" s="83">
        <v>4184</v>
      </c>
      <c r="D4245" s="14" t="str">
        <f t="shared" si="65"/>
        <v>OK</v>
      </c>
    </row>
    <row r="4246" spans="1:4" x14ac:dyDescent="0.2">
      <c r="A4246" s="83">
        <v>4185</v>
      </c>
      <c r="D4246" s="14" t="str">
        <f t="shared" si="65"/>
        <v>OK</v>
      </c>
    </row>
    <row r="4247" spans="1:4" x14ac:dyDescent="0.2">
      <c r="A4247" s="83">
        <v>4186</v>
      </c>
      <c r="D4247" s="14" t="str">
        <f t="shared" si="65"/>
        <v>OK</v>
      </c>
    </row>
    <row r="4248" spans="1:4" x14ac:dyDescent="0.2">
      <c r="A4248" s="83">
        <v>4187</v>
      </c>
      <c r="D4248" s="14" t="str">
        <f t="shared" si="65"/>
        <v>OK</v>
      </c>
    </row>
    <row r="4249" spans="1:4" x14ac:dyDescent="0.2">
      <c r="A4249" s="83">
        <v>4188</v>
      </c>
      <c r="D4249" s="14" t="str">
        <f t="shared" si="65"/>
        <v>OK</v>
      </c>
    </row>
    <row r="4250" spans="1:4" x14ac:dyDescent="0.2">
      <c r="A4250" s="83">
        <v>4189</v>
      </c>
      <c r="D4250" s="14" t="str">
        <f t="shared" si="65"/>
        <v>OK</v>
      </c>
    </row>
    <row r="4251" spans="1:4" x14ac:dyDescent="0.2">
      <c r="A4251" s="83">
        <v>4190</v>
      </c>
      <c r="D4251" s="14" t="str">
        <f t="shared" si="65"/>
        <v>OK</v>
      </c>
    </row>
    <row r="4252" spans="1:4" x14ac:dyDescent="0.2">
      <c r="A4252" s="83">
        <v>4191</v>
      </c>
      <c r="D4252" s="14" t="str">
        <f t="shared" si="65"/>
        <v>OK</v>
      </c>
    </row>
    <row r="4253" spans="1:4" x14ac:dyDescent="0.2">
      <c r="A4253" s="83">
        <v>4192</v>
      </c>
      <c r="D4253" s="14" t="str">
        <f t="shared" si="65"/>
        <v>OK</v>
      </c>
    </row>
    <row r="4254" spans="1:4" x14ac:dyDescent="0.2">
      <c r="A4254" s="83">
        <v>4193</v>
      </c>
      <c r="D4254" s="14" t="str">
        <f t="shared" si="65"/>
        <v>OK</v>
      </c>
    </row>
    <row r="4255" spans="1:4" x14ac:dyDescent="0.2">
      <c r="A4255" s="83">
        <v>4194</v>
      </c>
      <c r="D4255" s="14" t="str">
        <f t="shared" si="65"/>
        <v>OK</v>
      </c>
    </row>
    <row r="4256" spans="1:4" x14ac:dyDescent="0.2">
      <c r="A4256" s="83">
        <v>4195</v>
      </c>
      <c r="D4256" s="14" t="str">
        <f t="shared" si="65"/>
        <v>OK</v>
      </c>
    </row>
    <row r="4257" spans="1:5" x14ac:dyDescent="0.2">
      <c r="A4257" s="83">
        <v>4196</v>
      </c>
      <c r="D4257" s="14" t="str">
        <f t="shared" si="65"/>
        <v>OK</v>
      </c>
    </row>
    <row r="4258" spans="1:5" x14ac:dyDescent="0.2">
      <c r="A4258" s="83">
        <v>4197</v>
      </c>
      <c r="D4258" s="14" t="str">
        <f t="shared" si="65"/>
        <v>OK</v>
      </c>
    </row>
    <row r="4259" spans="1:5" x14ac:dyDescent="0.2">
      <c r="A4259" s="83">
        <v>4198</v>
      </c>
      <c r="D4259" s="14" t="str">
        <f t="shared" si="65"/>
        <v>OK</v>
      </c>
    </row>
    <row r="4260" spans="1:5" x14ac:dyDescent="0.2">
      <c r="A4260" s="83">
        <v>4199</v>
      </c>
      <c r="D4260" s="14" t="str">
        <f t="shared" si="65"/>
        <v>OK</v>
      </c>
    </row>
    <row r="4261" spans="1:5" x14ac:dyDescent="0.2">
      <c r="A4261" s="83">
        <v>4200</v>
      </c>
      <c r="D4261" s="14" t="str">
        <f t="shared" si="65"/>
        <v>OK</v>
      </c>
    </row>
    <row r="4262" spans="1:5" x14ac:dyDescent="0.2">
      <c r="A4262" s="83">
        <v>4201</v>
      </c>
      <c r="D4262" s="14" t="str">
        <f t="shared" si="65"/>
        <v>OK</v>
      </c>
    </row>
    <row r="4263" spans="1:5" x14ac:dyDescent="0.2">
      <c r="A4263" s="83">
        <v>4202</v>
      </c>
      <c r="D4263" s="14" t="str">
        <f t="shared" si="65"/>
        <v>OK</v>
      </c>
    </row>
    <row r="4264" spans="1:5" x14ac:dyDescent="0.2">
      <c r="A4264" s="83">
        <v>4203</v>
      </c>
      <c r="D4264" s="14" t="str">
        <f t="shared" si="65"/>
        <v>OK</v>
      </c>
      <c r="E4264" s="812"/>
    </row>
    <row r="4265" spans="1:5" x14ac:dyDescent="0.2">
      <c r="A4265" s="91">
        <v>4204</v>
      </c>
      <c r="B4265" s="1233">
        <f>('FP Info 3'!D10)*100000</f>
        <v>2828.4</v>
      </c>
      <c r="C4265" s="14" t="s">
        <v>672</v>
      </c>
      <c r="D4265" s="14" t="str">
        <f t="shared" si="65"/>
        <v>Error?</v>
      </c>
      <c r="E4265" s="812"/>
    </row>
    <row r="4266" spans="1:5" x14ac:dyDescent="0.2">
      <c r="A4266" s="91">
        <v>4205</v>
      </c>
      <c r="B4266" s="1233">
        <f>('FP Info 3'!F10)*100000</f>
        <v>421.8</v>
      </c>
      <c r="C4266" s="14" t="s">
        <v>672</v>
      </c>
      <c r="D4266" s="14" t="str">
        <f t="shared" si="65"/>
        <v>Error?</v>
      </c>
      <c r="E4266" s="812"/>
    </row>
    <row r="4267" spans="1:5" x14ac:dyDescent="0.2">
      <c r="A4267" s="91">
        <v>4206</v>
      </c>
      <c r="B4267" s="1233">
        <f>('FP Info 3'!H10)*100000</f>
        <v>33.6</v>
      </c>
      <c r="C4267" s="14" t="s">
        <v>672</v>
      </c>
      <c r="D4267" s="14" t="str">
        <f t="shared" si="65"/>
        <v>Error?</v>
      </c>
      <c r="E4267" s="812"/>
    </row>
    <row r="4268" spans="1:5" x14ac:dyDescent="0.2">
      <c r="A4268" s="91">
        <v>4207</v>
      </c>
      <c r="B4268" s="1233">
        <f>('FP Info 3'!J10)*100000</f>
        <v>3284</v>
      </c>
      <c r="C4268" s="14" t="s">
        <v>672</v>
      </c>
      <c r="D4268" s="14" t="str">
        <f t="shared" si="65"/>
        <v>Error?</v>
      </c>
    </row>
    <row r="4269" spans="1:5" x14ac:dyDescent="0.2">
      <c r="A4269" s="91">
        <v>4208</v>
      </c>
      <c r="B4269" s="1233">
        <f>'FP Info 3'!J16</f>
        <v>10016776</v>
      </c>
      <c r="C4269" s="14" t="s">
        <v>672</v>
      </c>
      <c r="D4269" s="14" t="str">
        <f t="shared" si="65"/>
        <v>Error?</v>
      </c>
    </row>
    <row r="4270" spans="1:5" x14ac:dyDescent="0.2">
      <c r="A4270" s="91">
        <v>4209</v>
      </c>
      <c r="B4270" s="1233">
        <f>'FP Info 3'!D24</f>
        <v>0</v>
      </c>
      <c r="D4270" s="14" t="str">
        <f t="shared" si="65"/>
        <v>Error?</v>
      </c>
    </row>
    <row r="4271" spans="1:5" x14ac:dyDescent="0.2">
      <c r="A4271" s="83">
        <v>4210</v>
      </c>
      <c r="C4271" s="14" t="s">
        <v>672</v>
      </c>
      <c r="D4271" s="14" t="str">
        <f t="shared" si="65"/>
        <v>OK</v>
      </c>
    </row>
    <row r="4272" spans="1:5" x14ac:dyDescent="0.2">
      <c r="A4272" s="83">
        <v>4211</v>
      </c>
      <c r="D4272" s="14" t="str">
        <f t="shared" si="65"/>
        <v>OK</v>
      </c>
      <c r="E4272" s="14" t="s">
        <v>991</v>
      </c>
    </row>
    <row r="4273" spans="1:5" x14ac:dyDescent="0.2">
      <c r="A4273" s="83">
        <v>4212</v>
      </c>
      <c r="D4273" s="14" t="str">
        <f t="shared" si="65"/>
        <v>OK</v>
      </c>
      <c r="E4273" s="14" t="s">
        <v>1095</v>
      </c>
    </row>
    <row r="4274" spans="1:5" x14ac:dyDescent="0.2">
      <c r="A4274" s="83">
        <v>4213</v>
      </c>
      <c r="C4274" s="14" t="s">
        <v>672</v>
      </c>
      <c r="D4274" s="14" t="str">
        <f t="shared" si="65"/>
        <v>OK</v>
      </c>
    </row>
    <row r="4275" spans="1:5" x14ac:dyDescent="0.2">
      <c r="A4275" s="83">
        <v>4214</v>
      </c>
      <c r="D4275" s="14" t="str">
        <f t="shared" si="65"/>
        <v>OK</v>
      </c>
    </row>
    <row r="4276" spans="1:5" x14ac:dyDescent="0.2">
      <c r="A4276" s="83">
        <v>4215</v>
      </c>
      <c r="D4276" s="14" t="str">
        <f t="shared" si="65"/>
        <v>OK</v>
      </c>
    </row>
    <row r="4277" spans="1:5" x14ac:dyDescent="0.2">
      <c r="A4277" s="83">
        <v>4216</v>
      </c>
      <c r="D4277" s="14" t="str">
        <f t="shared" si="65"/>
        <v>OK</v>
      </c>
    </row>
    <row r="4278" spans="1:5" x14ac:dyDescent="0.2">
      <c r="A4278" s="83">
        <v>4217</v>
      </c>
      <c r="D4278" s="14" t="str">
        <f t="shared" si="65"/>
        <v>OK</v>
      </c>
    </row>
    <row r="4279" spans="1:5" x14ac:dyDescent="0.2">
      <c r="A4279" s="83">
        <v>4218</v>
      </c>
      <c r="D4279" s="14" t="str">
        <f t="shared" si="65"/>
        <v>OK</v>
      </c>
    </row>
    <row r="4280" spans="1:5" x14ac:dyDescent="0.2">
      <c r="A4280" s="83">
        <v>4219</v>
      </c>
      <c r="D4280" s="14" t="str">
        <f t="shared" si="65"/>
        <v>OK</v>
      </c>
    </row>
    <row r="4281" spans="1:5" x14ac:dyDescent="0.2">
      <c r="A4281" s="83">
        <v>4220</v>
      </c>
      <c r="D4281" s="14" t="str">
        <f t="shared" si="65"/>
        <v>OK</v>
      </c>
    </row>
    <row r="4282" spans="1:5" x14ac:dyDescent="0.2">
      <c r="A4282" s="83">
        <v>4221</v>
      </c>
      <c r="D4282" s="14" t="str">
        <f t="shared" si="65"/>
        <v>OK</v>
      </c>
    </row>
    <row r="4283" spans="1:5" x14ac:dyDescent="0.2">
      <c r="A4283" s="83">
        <v>4222</v>
      </c>
      <c r="D4283" s="14" t="str">
        <f t="shared" si="65"/>
        <v>OK</v>
      </c>
    </row>
    <row r="4284" spans="1:5" x14ac:dyDescent="0.2">
      <c r="A4284" s="83">
        <v>4223</v>
      </c>
      <c r="D4284" s="14" t="str">
        <f t="shared" si="65"/>
        <v>OK</v>
      </c>
    </row>
    <row r="4285" spans="1:5" x14ac:dyDescent="0.2">
      <c r="A4285" s="83">
        <v>4224</v>
      </c>
      <c r="D4285" s="14" t="str">
        <f t="shared" si="65"/>
        <v>OK</v>
      </c>
    </row>
    <row r="4286" spans="1:5" x14ac:dyDescent="0.2">
      <c r="A4286" s="83">
        <v>4225</v>
      </c>
      <c r="D4286" s="14" t="str">
        <f t="shared" si="65"/>
        <v>OK</v>
      </c>
    </row>
    <row r="4287" spans="1:5" x14ac:dyDescent="0.2">
      <c r="A4287" s="83">
        <v>4226</v>
      </c>
      <c r="D4287" s="14" t="str">
        <f t="shared" ref="D4287:D4350" si="66">IF(ISBLANK(B4287),"OK",IF(A4287-B4287=0,"OK","Error?"))</f>
        <v>OK</v>
      </c>
    </row>
    <row r="4288" spans="1:5" x14ac:dyDescent="0.2">
      <c r="A4288" s="83">
        <v>4227</v>
      </c>
      <c r="D4288" s="14" t="str">
        <f t="shared" si="66"/>
        <v>OK</v>
      </c>
    </row>
    <row r="4289" spans="1:4" x14ac:dyDescent="0.2">
      <c r="A4289" s="83">
        <v>4228</v>
      </c>
      <c r="D4289" s="14" t="str">
        <f t="shared" si="66"/>
        <v>OK</v>
      </c>
    </row>
    <row r="4290" spans="1:4" x14ac:dyDescent="0.2">
      <c r="A4290" s="83">
        <v>4229</v>
      </c>
      <c r="D4290" s="14" t="str">
        <f t="shared" si="66"/>
        <v>OK</v>
      </c>
    </row>
    <row r="4291" spans="1:4" x14ac:dyDescent="0.2">
      <c r="A4291" s="83">
        <v>4230</v>
      </c>
      <c r="D4291" s="14" t="str">
        <f t="shared" si="66"/>
        <v>OK</v>
      </c>
    </row>
    <row r="4292" spans="1:4" x14ac:dyDescent="0.2">
      <c r="A4292" s="83">
        <v>4231</v>
      </c>
      <c r="D4292" s="14" t="str">
        <f t="shared" si="66"/>
        <v>OK</v>
      </c>
    </row>
    <row r="4293" spans="1:4" x14ac:dyDescent="0.2">
      <c r="A4293" s="83">
        <v>4232</v>
      </c>
      <c r="D4293" s="14" t="str">
        <f t="shared" si="66"/>
        <v>OK</v>
      </c>
    </row>
    <row r="4294" spans="1:4" x14ac:dyDescent="0.2">
      <c r="A4294" s="83">
        <v>4233</v>
      </c>
      <c r="D4294" s="14" t="str">
        <f t="shared" si="66"/>
        <v>OK</v>
      </c>
    </row>
    <row r="4295" spans="1:4" x14ac:dyDescent="0.2">
      <c r="A4295" s="83">
        <v>4234</v>
      </c>
      <c r="C4295" s="14" t="s">
        <v>672</v>
      </c>
      <c r="D4295" s="14" t="str">
        <f t="shared" si="66"/>
        <v>OK</v>
      </c>
    </row>
    <row r="4296" spans="1:4" x14ac:dyDescent="0.2">
      <c r="A4296" s="83">
        <v>4235</v>
      </c>
      <c r="C4296" s="14" t="s">
        <v>672</v>
      </c>
      <c r="D4296" s="14" t="str">
        <f t="shared" si="66"/>
        <v>OK</v>
      </c>
    </row>
    <row r="4297" spans="1:4" x14ac:dyDescent="0.2">
      <c r="A4297" s="83">
        <v>4236</v>
      </c>
      <c r="D4297" s="14" t="str">
        <f t="shared" si="66"/>
        <v>OK</v>
      </c>
    </row>
    <row r="4298" spans="1:4" x14ac:dyDescent="0.2">
      <c r="A4298" s="55">
        <v>4237</v>
      </c>
      <c r="B4298" s="1233">
        <f>'Rest Tax Levies-Tort Im 26'!G31</f>
        <v>0</v>
      </c>
      <c r="D4298" s="14" t="str">
        <f t="shared" si="66"/>
        <v>Error?</v>
      </c>
    </row>
    <row r="4299" spans="1:4" x14ac:dyDescent="0.2">
      <c r="A4299" s="55">
        <v>4238</v>
      </c>
      <c r="B4299" s="1233">
        <f>'Rest Tax Levies-Tort Im 26'!G32</f>
        <v>0</v>
      </c>
      <c r="D4299" s="14" t="str">
        <f t="shared" si="66"/>
        <v>Error?</v>
      </c>
    </row>
    <row r="4300" spans="1:4" x14ac:dyDescent="0.2">
      <c r="A4300" s="55">
        <v>4239</v>
      </c>
      <c r="B4300" s="1233">
        <f>'Rest Tax Levies-Tort Im 26'!G36</f>
        <v>0</v>
      </c>
      <c r="D4300" s="14" t="str">
        <f t="shared" si="66"/>
        <v>Error?</v>
      </c>
    </row>
    <row r="4301" spans="1:4" x14ac:dyDescent="0.2">
      <c r="A4301" s="55">
        <v>4240</v>
      </c>
      <c r="B4301" s="1233">
        <f>'Rest Tax Levies-Tort Im 26'!G37</f>
        <v>0</v>
      </c>
      <c r="D4301" s="14" t="str">
        <f t="shared" si="66"/>
        <v>Error?</v>
      </c>
    </row>
    <row r="4302" spans="1:4" x14ac:dyDescent="0.2">
      <c r="A4302" s="55">
        <v>4241</v>
      </c>
      <c r="B4302" s="1233">
        <f>'Rest Tax Levies-Tort Im 26'!G38</f>
        <v>0</v>
      </c>
      <c r="D4302" s="14" t="str">
        <f t="shared" si="66"/>
        <v>Error?</v>
      </c>
    </row>
    <row r="4303" spans="1:4" x14ac:dyDescent="0.2">
      <c r="A4303" s="55">
        <v>4242</v>
      </c>
      <c r="B4303" s="1233">
        <f>'Rest Tax Levies-Tort Im 26'!G39</f>
        <v>0</v>
      </c>
      <c r="D4303" s="14" t="str">
        <f t="shared" si="66"/>
        <v>Error?</v>
      </c>
    </row>
    <row r="4304" spans="1:4" x14ac:dyDescent="0.2">
      <c r="A4304" s="55">
        <v>4243</v>
      </c>
      <c r="B4304" s="1233">
        <f>'Rest Tax Levies-Tort Im 26'!G40</f>
        <v>0</v>
      </c>
      <c r="D4304" s="14" t="str">
        <f t="shared" si="66"/>
        <v>Error?</v>
      </c>
    </row>
    <row r="4305" spans="1:4" x14ac:dyDescent="0.2">
      <c r="A4305" s="55">
        <v>4244</v>
      </c>
      <c r="B4305" s="1233">
        <f>'Rest Tax Levies-Tort Im 26'!G41</f>
        <v>0</v>
      </c>
      <c r="D4305" s="14" t="str">
        <f t="shared" si="66"/>
        <v>Error?</v>
      </c>
    </row>
    <row r="4306" spans="1:4" x14ac:dyDescent="0.2">
      <c r="A4306" s="55">
        <v>4245</v>
      </c>
      <c r="B4306" s="1233">
        <f>'Rest Tax Levies-Tort Im 26'!G42</f>
        <v>0</v>
      </c>
      <c r="D4306" s="14" t="str">
        <f t="shared" si="66"/>
        <v>Error?</v>
      </c>
    </row>
    <row r="4307" spans="1:4" x14ac:dyDescent="0.2">
      <c r="A4307" s="55">
        <v>4246</v>
      </c>
      <c r="B4307" s="1233">
        <f>'Rest Tax Levies-Tort Im 26'!G43</f>
        <v>0</v>
      </c>
      <c r="D4307" s="14" t="str">
        <f t="shared" si="66"/>
        <v>Error?</v>
      </c>
    </row>
    <row r="4308" spans="1:4" x14ac:dyDescent="0.2">
      <c r="A4308" s="55">
        <v>4247</v>
      </c>
      <c r="B4308" s="1233">
        <f>'Rest Tax Levies-Tort Im 26'!G44</f>
        <v>0</v>
      </c>
      <c r="D4308" s="14" t="str">
        <f t="shared" si="66"/>
        <v>Error?</v>
      </c>
    </row>
    <row r="4309" spans="1:4" x14ac:dyDescent="0.2">
      <c r="A4309" s="55">
        <v>4248</v>
      </c>
      <c r="B4309" s="1233">
        <f>'Revenues 9-14'!C130</f>
        <v>0</v>
      </c>
      <c r="D4309" s="14" t="str">
        <f t="shared" si="66"/>
        <v>Error?</v>
      </c>
    </row>
    <row r="4310" spans="1:4" x14ac:dyDescent="0.2">
      <c r="A4310" s="55">
        <v>4249</v>
      </c>
      <c r="B4310" s="1233">
        <f>'Revenues 9-14'!D130</f>
        <v>0</v>
      </c>
      <c r="D4310" s="14" t="str">
        <f t="shared" si="66"/>
        <v>Error?</v>
      </c>
    </row>
    <row r="4311" spans="1:4" x14ac:dyDescent="0.2">
      <c r="A4311" s="55">
        <v>4250</v>
      </c>
      <c r="B4311" s="1233">
        <f>'Revenues 9-14'!F130</f>
        <v>0</v>
      </c>
      <c r="D4311" s="14" t="str">
        <f t="shared" si="66"/>
        <v>Error?</v>
      </c>
    </row>
    <row r="4312" spans="1:4" x14ac:dyDescent="0.2">
      <c r="A4312" s="55">
        <v>4251</v>
      </c>
      <c r="B4312" s="1233">
        <f>'Revenues 9-14'!C149</f>
        <v>0</v>
      </c>
      <c r="D4312" s="14" t="str">
        <f t="shared" si="66"/>
        <v>Error?</v>
      </c>
    </row>
    <row r="4313" spans="1:4" x14ac:dyDescent="0.2">
      <c r="A4313" s="55">
        <v>4252</v>
      </c>
      <c r="B4313" s="1233">
        <f>'Revenues 9-14'!D149</f>
        <v>0</v>
      </c>
      <c r="D4313" s="14" t="str">
        <f t="shared" si="66"/>
        <v>Error?</v>
      </c>
    </row>
    <row r="4314" spans="1:4" x14ac:dyDescent="0.2">
      <c r="A4314" s="55">
        <v>4253</v>
      </c>
      <c r="B4314" s="1233">
        <f>'Revenues 9-14'!C153</f>
        <v>0</v>
      </c>
      <c r="D4314" s="14" t="str">
        <f t="shared" si="66"/>
        <v>Error?</v>
      </c>
    </row>
    <row r="4315" spans="1:4" x14ac:dyDescent="0.2">
      <c r="A4315" s="55">
        <v>4254</v>
      </c>
      <c r="B4315" s="1233">
        <f>'Revenues 9-14'!D153</f>
        <v>0</v>
      </c>
      <c r="D4315" s="14" t="str">
        <f t="shared" si="66"/>
        <v>Error?</v>
      </c>
    </row>
    <row r="4316" spans="1:4" x14ac:dyDescent="0.2">
      <c r="A4316" s="55">
        <v>4255</v>
      </c>
      <c r="B4316" s="1233">
        <f>'Revenues 9-14'!F153</f>
        <v>0</v>
      </c>
      <c r="D4316" s="14" t="str">
        <f t="shared" si="66"/>
        <v>Error?</v>
      </c>
    </row>
    <row r="4317" spans="1:4" x14ac:dyDescent="0.2">
      <c r="A4317" s="55">
        <v>4256</v>
      </c>
      <c r="B4317" s="1233">
        <f>'Revenues 9-14'!C167</f>
        <v>0</v>
      </c>
      <c r="D4317" s="14" t="str">
        <f t="shared" si="66"/>
        <v>Error?</v>
      </c>
    </row>
    <row r="4318" spans="1:4" x14ac:dyDescent="0.2">
      <c r="A4318" s="55">
        <v>4257</v>
      </c>
      <c r="B4318" s="1233">
        <f>'Revenues 9-14'!F167</f>
        <v>0</v>
      </c>
      <c r="D4318" s="14" t="str">
        <f t="shared" si="66"/>
        <v>Error?</v>
      </c>
    </row>
    <row r="4319" spans="1:4" x14ac:dyDescent="0.2">
      <c r="A4319" s="83">
        <v>4258</v>
      </c>
      <c r="D4319" s="14" t="str">
        <f t="shared" si="66"/>
        <v>OK</v>
      </c>
    </row>
    <row r="4320" spans="1:4" x14ac:dyDescent="0.2">
      <c r="A4320" s="83">
        <v>4259</v>
      </c>
      <c r="D4320" s="14" t="str">
        <f t="shared" si="66"/>
        <v>OK</v>
      </c>
    </row>
    <row r="4321" spans="1:4" x14ac:dyDescent="0.2">
      <c r="A4321" s="55">
        <v>4260</v>
      </c>
      <c r="B4321" s="1233">
        <f>'Revenues 9-14'!C168</f>
        <v>0</v>
      </c>
      <c r="D4321" s="14" t="str">
        <f t="shared" si="66"/>
        <v>Error?</v>
      </c>
    </row>
    <row r="4322" spans="1:4" x14ac:dyDescent="0.2">
      <c r="A4322" s="55">
        <v>4261</v>
      </c>
      <c r="B4322" s="1233">
        <f>'Revenues 9-14'!F168</f>
        <v>0</v>
      </c>
      <c r="D4322" s="14" t="str">
        <f t="shared" si="66"/>
        <v>Error?</v>
      </c>
    </row>
    <row r="4323" spans="1:4" x14ac:dyDescent="0.2">
      <c r="A4323" s="83">
        <v>4262</v>
      </c>
      <c r="D4323" s="14" t="str">
        <f t="shared" si="66"/>
        <v>OK</v>
      </c>
    </row>
    <row r="4324" spans="1:4" x14ac:dyDescent="0.2">
      <c r="A4324" s="83">
        <v>4263</v>
      </c>
      <c r="D4324" s="14" t="str">
        <f t="shared" si="66"/>
        <v>OK</v>
      </c>
    </row>
    <row r="4325" spans="1:4" x14ac:dyDescent="0.2">
      <c r="A4325" s="83">
        <v>4264</v>
      </c>
      <c r="D4325" s="14" t="str">
        <f t="shared" si="66"/>
        <v>OK</v>
      </c>
    </row>
    <row r="4326" spans="1:4" x14ac:dyDescent="0.2">
      <c r="A4326" s="83">
        <v>4265</v>
      </c>
      <c r="D4326" s="14" t="str">
        <f t="shared" si="66"/>
        <v>OK</v>
      </c>
    </row>
    <row r="4327" spans="1:4" x14ac:dyDescent="0.2">
      <c r="A4327" s="55">
        <v>4266</v>
      </c>
      <c r="B4327" s="1233">
        <f>'Revenues 9-14'!D169</f>
        <v>0</v>
      </c>
      <c r="D4327" s="14" t="str">
        <f t="shared" si="66"/>
        <v>Error?</v>
      </c>
    </row>
    <row r="4328" spans="1:4" x14ac:dyDescent="0.2">
      <c r="A4328" s="55">
        <v>4267</v>
      </c>
      <c r="B4328" s="1233">
        <f>'Revenues 9-14'!H169</f>
        <v>0</v>
      </c>
      <c r="D4328" s="14" t="str">
        <f t="shared" si="66"/>
        <v>Error?</v>
      </c>
    </row>
    <row r="4329" spans="1:4" x14ac:dyDescent="0.2">
      <c r="A4329" s="55">
        <v>4268</v>
      </c>
      <c r="B4329" s="1233">
        <f>'Revenues 9-14'!D170</f>
        <v>0</v>
      </c>
      <c r="D4329" s="14" t="str">
        <f t="shared" si="66"/>
        <v>Error?</v>
      </c>
    </row>
    <row r="4330" spans="1:4" x14ac:dyDescent="0.2">
      <c r="A4330" s="55">
        <v>4269</v>
      </c>
      <c r="B4330" s="1233">
        <f>'Revenues 9-14'!K170</f>
        <v>0</v>
      </c>
      <c r="D4330" s="14" t="str">
        <f t="shared" si="66"/>
        <v>Error?</v>
      </c>
    </row>
    <row r="4331" spans="1:4" x14ac:dyDescent="0.2">
      <c r="A4331" s="55">
        <v>4270</v>
      </c>
      <c r="B4331" s="1233">
        <f>'Revenues 9-14'!C200</f>
        <v>0</v>
      </c>
      <c r="D4331" s="14" t="str">
        <f t="shared" si="66"/>
        <v>Error?</v>
      </c>
    </row>
    <row r="4332" spans="1:4" x14ac:dyDescent="0.2">
      <c r="A4332" s="55">
        <v>4271</v>
      </c>
      <c r="B4332" s="1233">
        <f>'Revenues 9-14'!C210</f>
        <v>0</v>
      </c>
      <c r="D4332" s="14" t="str">
        <f t="shared" si="66"/>
        <v>Error?</v>
      </c>
    </row>
    <row r="4333" spans="1:4" x14ac:dyDescent="0.2">
      <c r="A4333" s="55">
        <v>4272</v>
      </c>
      <c r="B4333" s="1233">
        <f>'Revenues 9-14'!D210</f>
        <v>0</v>
      </c>
      <c r="D4333" s="14" t="str">
        <f t="shared" si="66"/>
        <v>Error?</v>
      </c>
    </row>
    <row r="4334" spans="1:4" x14ac:dyDescent="0.2">
      <c r="A4334" s="55">
        <v>4273</v>
      </c>
      <c r="B4334" s="1233">
        <f>'Revenues 9-14'!F210</f>
        <v>0</v>
      </c>
      <c r="D4334" s="14" t="str">
        <f t="shared" si="66"/>
        <v>Error?</v>
      </c>
    </row>
    <row r="4335" spans="1:4" x14ac:dyDescent="0.2">
      <c r="A4335" s="55">
        <v>4274</v>
      </c>
      <c r="B4335" s="1233">
        <f>'Revenues 9-14'!G210</f>
        <v>0</v>
      </c>
      <c r="D4335" s="14" t="str">
        <f t="shared" si="66"/>
        <v>Error?</v>
      </c>
    </row>
    <row r="4336" spans="1:4" x14ac:dyDescent="0.2">
      <c r="A4336" s="55">
        <v>4275</v>
      </c>
      <c r="B4336" s="1233">
        <f>'Revenues 9-14'!C215</f>
        <v>0</v>
      </c>
      <c r="D4336" s="14" t="str">
        <f t="shared" si="66"/>
        <v>Error?</v>
      </c>
    </row>
    <row r="4337" spans="1:4" x14ac:dyDescent="0.2">
      <c r="A4337" s="55">
        <v>4276</v>
      </c>
      <c r="B4337" s="1233">
        <f>'Revenues 9-14'!D215</f>
        <v>0</v>
      </c>
      <c r="D4337" s="14" t="str">
        <f t="shared" si="66"/>
        <v>Error?</v>
      </c>
    </row>
    <row r="4338" spans="1:4" x14ac:dyDescent="0.2">
      <c r="A4338" s="55">
        <v>4277</v>
      </c>
      <c r="B4338" s="1233">
        <f>'Revenues 9-14'!F215</f>
        <v>0</v>
      </c>
      <c r="D4338" s="14" t="str">
        <f t="shared" si="66"/>
        <v>Error?</v>
      </c>
    </row>
    <row r="4339" spans="1:4" x14ac:dyDescent="0.2">
      <c r="A4339" s="55">
        <v>4278</v>
      </c>
      <c r="B4339" s="1233">
        <f>'Revenues 9-14'!G215</f>
        <v>0</v>
      </c>
      <c r="D4339" s="14" t="str">
        <f t="shared" si="66"/>
        <v>Error?</v>
      </c>
    </row>
    <row r="4340" spans="1:4" x14ac:dyDescent="0.2">
      <c r="A4340" s="55">
        <v>4279</v>
      </c>
      <c r="B4340" s="1233">
        <f>'Revenues 9-14'!C223</f>
        <v>0</v>
      </c>
      <c r="D4340" s="14" t="str">
        <f t="shared" si="66"/>
        <v>Error?</v>
      </c>
    </row>
    <row r="4341" spans="1:4" x14ac:dyDescent="0.2">
      <c r="A4341" s="55">
        <v>4280</v>
      </c>
      <c r="B4341" s="1233">
        <f>'Revenues 9-14'!D223</f>
        <v>0</v>
      </c>
      <c r="D4341" s="14" t="str">
        <f t="shared" si="66"/>
        <v>Error?</v>
      </c>
    </row>
    <row r="4342" spans="1:4" x14ac:dyDescent="0.2">
      <c r="A4342" s="55">
        <v>4281</v>
      </c>
      <c r="B4342" s="1233">
        <f>'Revenues 9-14'!F223</f>
        <v>0</v>
      </c>
      <c r="D4342" s="14" t="str">
        <f t="shared" si="66"/>
        <v>Error?</v>
      </c>
    </row>
    <row r="4343" spans="1:4" x14ac:dyDescent="0.2">
      <c r="A4343" s="55">
        <v>4282</v>
      </c>
      <c r="B4343" s="1233">
        <f>'Revenues 9-14'!G223</f>
        <v>0</v>
      </c>
      <c r="D4343" s="14" t="str">
        <f t="shared" si="66"/>
        <v>Error?</v>
      </c>
    </row>
    <row r="4344" spans="1:4" x14ac:dyDescent="0.2">
      <c r="A4344" s="55">
        <v>4283</v>
      </c>
      <c r="B4344" s="1233">
        <f>'Revenues 9-14'!C227</f>
        <v>0</v>
      </c>
      <c r="D4344" s="14" t="str">
        <f t="shared" si="66"/>
        <v>Error?</v>
      </c>
    </row>
    <row r="4345" spans="1:4" x14ac:dyDescent="0.2">
      <c r="A4345" s="55">
        <v>4284</v>
      </c>
      <c r="B4345" s="1233">
        <f>'Revenues 9-14'!D227</f>
        <v>0</v>
      </c>
      <c r="D4345" s="14" t="str">
        <f t="shared" si="66"/>
        <v>Error?</v>
      </c>
    </row>
    <row r="4346" spans="1:4" x14ac:dyDescent="0.2">
      <c r="A4346" s="55">
        <v>4285</v>
      </c>
      <c r="B4346" s="1233">
        <f>'Revenues 9-14'!G227</f>
        <v>0</v>
      </c>
      <c r="D4346" s="14" t="str">
        <f t="shared" si="66"/>
        <v>Error?</v>
      </c>
    </row>
    <row r="4347" spans="1:4" x14ac:dyDescent="0.2">
      <c r="A4347" s="83">
        <v>4286</v>
      </c>
      <c r="D4347" s="14" t="str">
        <f t="shared" si="66"/>
        <v>OK</v>
      </c>
    </row>
    <row r="4348" spans="1:4" x14ac:dyDescent="0.2">
      <c r="A4348" s="83">
        <v>4287</v>
      </c>
      <c r="D4348" s="14" t="str">
        <f t="shared" si="66"/>
        <v>OK</v>
      </c>
    </row>
    <row r="4349" spans="1:4" x14ac:dyDescent="0.2">
      <c r="A4349" s="83">
        <v>4288</v>
      </c>
      <c r="D4349" s="14" t="str">
        <f t="shared" si="66"/>
        <v>OK</v>
      </c>
    </row>
    <row r="4350" spans="1:4" x14ac:dyDescent="0.2">
      <c r="A4350" s="83">
        <v>4289</v>
      </c>
      <c r="D4350" s="14" t="str">
        <f t="shared" si="66"/>
        <v>OK</v>
      </c>
    </row>
    <row r="4351" spans="1:4" x14ac:dyDescent="0.2">
      <c r="A4351" s="55">
        <v>4290</v>
      </c>
      <c r="B4351" s="1233">
        <f>'Revenues 9-14'!C146</f>
        <v>0</v>
      </c>
      <c r="D4351" s="14" t="str">
        <f t="shared" ref="D4351:D4414" si="67">IF(ISBLANK(B4351),"OK",IF(A4351-B4351=0,"OK","Error?"))</f>
        <v>Error?</v>
      </c>
    </row>
    <row r="4352" spans="1:4" x14ac:dyDescent="0.2">
      <c r="A4352" s="55">
        <v>4291</v>
      </c>
      <c r="B4352" s="1233">
        <f>'Revenues 9-14'!D146</f>
        <v>0</v>
      </c>
      <c r="D4352" s="14" t="str">
        <f t="shared" si="67"/>
        <v>Error?</v>
      </c>
    </row>
    <row r="4353" spans="1:4" x14ac:dyDescent="0.2">
      <c r="A4353" s="55">
        <v>4292</v>
      </c>
      <c r="B4353" s="1233">
        <f>'Revenues 9-14'!G146</f>
        <v>0</v>
      </c>
      <c r="D4353" s="14" t="str">
        <f t="shared" si="67"/>
        <v>Error?</v>
      </c>
    </row>
    <row r="4354" spans="1:4" x14ac:dyDescent="0.2">
      <c r="A4354" s="55">
        <v>4293</v>
      </c>
      <c r="B4354" s="1233">
        <f>'Revenues 9-14'!F149</f>
        <v>0</v>
      </c>
      <c r="D4354" s="14" t="str">
        <f t="shared" si="67"/>
        <v>Error?</v>
      </c>
    </row>
    <row r="4355" spans="1:4" x14ac:dyDescent="0.2">
      <c r="A4355" s="55">
        <v>4294</v>
      </c>
      <c r="B4355" s="1233">
        <f>'Revenues 9-14'!G149</f>
        <v>0</v>
      </c>
      <c r="D4355" s="14" t="str">
        <f t="shared" si="67"/>
        <v>Error?</v>
      </c>
    </row>
    <row r="4356" spans="1:4" x14ac:dyDescent="0.2">
      <c r="A4356" s="55">
        <v>4295</v>
      </c>
      <c r="B4356" s="1233">
        <f>'Revenues 9-14'!G153</f>
        <v>0</v>
      </c>
      <c r="D4356" s="14" t="str">
        <f t="shared" si="67"/>
        <v>Error?</v>
      </c>
    </row>
    <row r="4357" spans="1:4" x14ac:dyDescent="0.2">
      <c r="A4357" s="55">
        <v>4296</v>
      </c>
      <c r="B4357" s="1233">
        <f>'Revenues 9-14'!G154</f>
        <v>0</v>
      </c>
      <c r="C4357" s="14" t="s">
        <v>672</v>
      </c>
      <c r="D4357" s="14" t="str">
        <f t="shared" si="67"/>
        <v>Error?</v>
      </c>
    </row>
    <row r="4358" spans="1:4" x14ac:dyDescent="0.2">
      <c r="A4358" s="55">
        <v>4297</v>
      </c>
      <c r="B4358" s="1233">
        <f>'Revenues 9-14'!C270</f>
        <v>0</v>
      </c>
      <c r="D4358" s="14" t="str">
        <f t="shared" si="67"/>
        <v>Error?</v>
      </c>
    </row>
    <row r="4359" spans="1:4" x14ac:dyDescent="0.2">
      <c r="A4359" s="55">
        <v>4298</v>
      </c>
      <c r="B4359" s="1233">
        <f>'Revenues 9-14'!D270</f>
        <v>0</v>
      </c>
      <c r="D4359" s="14" t="str">
        <f t="shared" si="67"/>
        <v>Error?</v>
      </c>
    </row>
    <row r="4360" spans="1:4" x14ac:dyDescent="0.2">
      <c r="A4360" s="55">
        <v>4299</v>
      </c>
      <c r="B4360" s="1233">
        <f>'Revenues 9-14'!F270</f>
        <v>0</v>
      </c>
      <c r="D4360" s="14" t="str">
        <f t="shared" si="67"/>
        <v>Error?</v>
      </c>
    </row>
    <row r="4361" spans="1:4" x14ac:dyDescent="0.2">
      <c r="A4361" s="55">
        <v>4300</v>
      </c>
      <c r="B4361" s="1233">
        <f>'Revenues 9-14'!G270</f>
        <v>0</v>
      </c>
      <c r="D4361" s="14" t="str">
        <f t="shared" si="67"/>
        <v>Error?</v>
      </c>
    </row>
    <row r="4362" spans="1:4" x14ac:dyDescent="0.2">
      <c r="A4362" s="55">
        <v>4301</v>
      </c>
      <c r="B4362" s="1233">
        <f>'Revenues 9-14'!C271</f>
        <v>0</v>
      </c>
      <c r="D4362" s="14" t="str">
        <f t="shared" si="67"/>
        <v>Error?</v>
      </c>
    </row>
    <row r="4363" spans="1:4" x14ac:dyDescent="0.2">
      <c r="A4363" s="55">
        <v>4302</v>
      </c>
      <c r="B4363" s="1233">
        <f>'Revenues 9-14'!I172</f>
        <v>0</v>
      </c>
      <c r="C4363" s="14" t="s">
        <v>672</v>
      </c>
      <c r="D4363" s="14" t="str">
        <f t="shared" si="67"/>
        <v>Error?</v>
      </c>
    </row>
    <row r="4364" spans="1:4" x14ac:dyDescent="0.2">
      <c r="A4364" s="55">
        <v>4303</v>
      </c>
      <c r="B4364" s="1233">
        <f>'Revenues 9-14'!E176</f>
        <v>0</v>
      </c>
      <c r="D4364" s="14" t="str">
        <f t="shared" si="67"/>
        <v>Error?</v>
      </c>
    </row>
    <row r="4365" spans="1:4" x14ac:dyDescent="0.2">
      <c r="A4365" s="55">
        <v>4304</v>
      </c>
      <c r="B4365" s="1233">
        <f>'Revenues 9-14'!H176</f>
        <v>0</v>
      </c>
      <c r="D4365" s="14" t="str">
        <f t="shared" si="67"/>
        <v>Error?</v>
      </c>
    </row>
    <row r="4366" spans="1:4" x14ac:dyDescent="0.2">
      <c r="A4366" s="55">
        <v>4305</v>
      </c>
      <c r="B4366" s="1233">
        <f>'Revenues 9-14'!I176</f>
        <v>0</v>
      </c>
      <c r="D4366" s="14" t="str">
        <f t="shared" si="67"/>
        <v>Error?</v>
      </c>
    </row>
    <row r="4367" spans="1:4" x14ac:dyDescent="0.2">
      <c r="A4367" s="83">
        <v>4306</v>
      </c>
      <c r="D4367" s="14" t="str">
        <f t="shared" si="67"/>
        <v>OK</v>
      </c>
    </row>
    <row r="4368" spans="1:4" x14ac:dyDescent="0.2">
      <c r="A4368" s="55">
        <v>4307</v>
      </c>
      <c r="B4368" s="1233">
        <f>'Revenues 9-14'!K176</f>
        <v>0</v>
      </c>
      <c r="D4368" s="14" t="str">
        <f t="shared" si="67"/>
        <v>Error?</v>
      </c>
    </row>
    <row r="4369" spans="1:4" x14ac:dyDescent="0.2">
      <c r="A4369" s="55">
        <v>4308</v>
      </c>
      <c r="B4369" s="1233">
        <f>'Revenues 9-14'!E177</f>
        <v>0</v>
      </c>
      <c r="D4369" s="14" t="str">
        <f t="shared" si="67"/>
        <v>Error?</v>
      </c>
    </row>
    <row r="4370" spans="1:4" x14ac:dyDescent="0.2">
      <c r="A4370" s="55">
        <v>4309</v>
      </c>
      <c r="B4370" s="1233">
        <f>'Revenues 9-14'!I177</f>
        <v>0</v>
      </c>
      <c r="D4370" s="14" t="str">
        <f t="shared" si="67"/>
        <v>Error?</v>
      </c>
    </row>
    <row r="4371" spans="1:4" x14ac:dyDescent="0.2">
      <c r="A4371" s="83">
        <v>4310</v>
      </c>
      <c r="D4371" s="14" t="str">
        <f t="shared" si="67"/>
        <v>OK</v>
      </c>
    </row>
    <row r="4372" spans="1:4" x14ac:dyDescent="0.2">
      <c r="A4372" s="55">
        <v>4311</v>
      </c>
      <c r="B4372" s="1233">
        <f>'Revenues 9-14'!E178</f>
        <v>0</v>
      </c>
      <c r="C4372" s="14" t="s">
        <v>672</v>
      </c>
      <c r="D4372" s="14" t="str">
        <f t="shared" si="67"/>
        <v>Error?</v>
      </c>
    </row>
    <row r="4373" spans="1:4" x14ac:dyDescent="0.2">
      <c r="A4373" s="55">
        <v>4312</v>
      </c>
      <c r="B4373" s="1233">
        <f>'Revenues 9-14'!I178</f>
        <v>0</v>
      </c>
      <c r="C4373" s="14" t="s">
        <v>672</v>
      </c>
      <c r="D4373" s="14" t="str">
        <f t="shared" si="67"/>
        <v>Error?</v>
      </c>
    </row>
    <row r="4374" spans="1:4" x14ac:dyDescent="0.2">
      <c r="A4374" s="83">
        <v>4313</v>
      </c>
      <c r="C4374" s="14" t="s">
        <v>672</v>
      </c>
      <c r="D4374" s="14" t="str">
        <f t="shared" si="67"/>
        <v>OK</v>
      </c>
    </row>
    <row r="4375" spans="1:4" x14ac:dyDescent="0.2">
      <c r="A4375" s="55">
        <v>4314</v>
      </c>
      <c r="B4375" s="1233">
        <f>'Revenues 9-14'!C188</f>
        <v>0</v>
      </c>
      <c r="D4375" s="14" t="str">
        <f t="shared" si="67"/>
        <v>Error?</v>
      </c>
    </row>
    <row r="4376" spans="1:4" x14ac:dyDescent="0.2">
      <c r="A4376" s="55">
        <v>4315</v>
      </c>
      <c r="B4376" s="1233">
        <f>'Revenues 9-14'!D188</f>
        <v>0</v>
      </c>
      <c r="D4376" s="14" t="str">
        <f t="shared" si="67"/>
        <v>Error?</v>
      </c>
    </row>
    <row r="4377" spans="1:4" x14ac:dyDescent="0.2">
      <c r="A4377" s="55">
        <v>4316</v>
      </c>
      <c r="B4377" s="1233">
        <f>'Revenues 9-14'!F188</f>
        <v>0</v>
      </c>
      <c r="D4377" s="14" t="str">
        <f t="shared" si="67"/>
        <v>Error?</v>
      </c>
    </row>
    <row r="4378" spans="1:4" x14ac:dyDescent="0.2">
      <c r="A4378" s="55">
        <v>4317</v>
      </c>
      <c r="B4378" s="1233">
        <f>'Revenues 9-14'!G188</f>
        <v>0</v>
      </c>
      <c r="D4378" s="14" t="str">
        <f t="shared" si="67"/>
        <v>Error?</v>
      </c>
    </row>
    <row r="4379" spans="1:4" x14ac:dyDescent="0.2">
      <c r="A4379" s="55">
        <v>4318</v>
      </c>
      <c r="B4379" s="1233">
        <f>'Revenues 9-14'!C189</f>
        <v>0</v>
      </c>
      <c r="D4379" s="14" t="str">
        <f t="shared" si="67"/>
        <v>Error?</v>
      </c>
    </row>
    <row r="4380" spans="1:4" x14ac:dyDescent="0.2">
      <c r="A4380" s="55">
        <v>4319</v>
      </c>
      <c r="B4380" s="1233">
        <f>'Revenues 9-14'!D189</f>
        <v>0</v>
      </c>
      <c r="D4380" s="14" t="str">
        <f t="shared" si="67"/>
        <v>Error?</v>
      </c>
    </row>
    <row r="4381" spans="1:4" x14ac:dyDescent="0.2">
      <c r="A4381" s="55">
        <v>4320</v>
      </c>
      <c r="B4381" s="1233">
        <f>'Revenues 9-14'!F189</f>
        <v>0</v>
      </c>
      <c r="D4381" s="14" t="str">
        <f t="shared" si="67"/>
        <v>Error?</v>
      </c>
    </row>
    <row r="4382" spans="1:4" x14ac:dyDescent="0.2">
      <c r="A4382" s="55">
        <v>4321</v>
      </c>
      <c r="B4382" s="1233">
        <f>'Revenues 9-14'!G189</f>
        <v>0</v>
      </c>
      <c r="D4382" s="14" t="str">
        <f t="shared" si="67"/>
        <v>Error?</v>
      </c>
    </row>
    <row r="4383" spans="1:4" x14ac:dyDescent="0.2">
      <c r="A4383" s="83">
        <v>4322</v>
      </c>
      <c r="D4383" s="14" t="str">
        <f t="shared" si="67"/>
        <v>OK</v>
      </c>
    </row>
    <row r="4384" spans="1:4" x14ac:dyDescent="0.2">
      <c r="A4384" s="83">
        <v>4323</v>
      </c>
      <c r="D4384" s="14" t="str">
        <f t="shared" si="67"/>
        <v>OK</v>
      </c>
    </row>
    <row r="4385" spans="1:4" x14ac:dyDescent="0.2">
      <c r="A4385" s="83">
        <v>4324</v>
      </c>
      <c r="D4385" s="14" t="str">
        <f t="shared" si="67"/>
        <v>OK</v>
      </c>
    </row>
    <row r="4386" spans="1:4" x14ac:dyDescent="0.2">
      <c r="A4386" s="83">
        <v>4325</v>
      </c>
      <c r="D4386" s="14" t="str">
        <f t="shared" si="67"/>
        <v>OK</v>
      </c>
    </row>
    <row r="4387" spans="1:4" x14ac:dyDescent="0.2">
      <c r="A4387" s="83">
        <v>4326</v>
      </c>
      <c r="D4387" s="14" t="str">
        <f t="shared" si="67"/>
        <v>OK</v>
      </c>
    </row>
    <row r="4388" spans="1:4" x14ac:dyDescent="0.2">
      <c r="A4388" s="83">
        <v>4327</v>
      </c>
      <c r="D4388" s="14" t="str">
        <f t="shared" si="67"/>
        <v>OK</v>
      </c>
    </row>
    <row r="4389" spans="1:4" x14ac:dyDescent="0.2">
      <c r="A4389" s="83">
        <v>4328</v>
      </c>
      <c r="D4389" s="14" t="str">
        <f t="shared" si="67"/>
        <v>OK</v>
      </c>
    </row>
    <row r="4390" spans="1:4" x14ac:dyDescent="0.2">
      <c r="A4390" s="83">
        <v>4329</v>
      </c>
      <c r="D4390" s="14" t="str">
        <f t="shared" si="67"/>
        <v>OK</v>
      </c>
    </row>
    <row r="4391" spans="1:4" x14ac:dyDescent="0.2">
      <c r="A4391" s="55">
        <v>4330</v>
      </c>
      <c r="B4391" s="1233">
        <f>'Revenues 9-14'!C190</f>
        <v>0</v>
      </c>
      <c r="D4391" s="14" t="str">
        <f t="shared" si="67"/>
        <v>Error?</v>
      </c>
    </row>
    <row r="4392" spans="1:4" x14ac:dyDescent="0.2">
      <c r="A4392" s="55">
        <v>4331</v>
      </c>
      <c r="B4392" s="1233">
        <f>'Revenues 9-14'!D190</f>
        <v>0</v>
      </c>
      <c r="D4392" s="14" t="str">
        <f t="shared" si="67"/>
        <v>Error?</v>
      </c>
    </row>
    <row r="4393" spans="1:4" x14ac:dyDescent="0.2">
      <c r="A4393" s="55">
        <v>4332</v>
      </c>
      <c r="B4393" s="1233">
        <f>'Revenues 9-14'!F190</f>
        <v>0</v>
      </c>
      <c r="D4393" s="14" t="str">
        <f t="shared" si="67"/>
        <v>Error?</v>
      </c>
    </row>
    <row r="4394" spans="1:4" x14ac:dyDescent="0.2">
      <c r="A4394" s="55">
        <v>4333</v>
      </c>
      <c r="B4394" s="1233">
        <f>'Revenues 9-14'!G190</f>
        <v>0</v>
      </c>
      <c r="D4394" s="14" t="str">
        <f t="shared" si="67"/>
        <v>Error?</v>
      </c>
    </row>
    <row r="4395" spans="1:4" x14ac:dyDescent="0.2">
      <c r="A4395" s="55">
        <v>4334</v>
      </c>
      <c r="B4395" s="1233">
        <f>'Revenues 9-14'!C191</f>
        <v>0</v>
      </c>
      <c r="C4395" s="14" t="s">
        <v>672</v>
      </c>
      <c r="D4395" s="14" t="str">
        <f t="shared" si="67"/>
        <v>Error?</v>
      </c>
    </row>
    <row r="4396" spans="1:4" x14ac:dyDescent="0.2">
      <c r="A4396" s="55">
        <v>4335</v>
      </c>
      <c r="B4396" s="1233">
        <f>'Revenues 9-14'!D191</f>
        <v>0</v>
      </c>
      <c r="C4396" s="14" t="s">
        <v>672</v>
      </c>
      <c r="D4396" s="14" t="str">
        <f t="shared" si="67"/>
        <v>Error?</v>
      </c>
    </row>
    <row r="4397" spans="1:4" x14ac:dyDescent="0.2">
      <c r="A4397" s="55">
        <v>4336</v>
      </c>
      <c r="B4397" s="1233">
        <f>'Revenues 9-14'!F191</f>
        <v>0</v>
      </c>
      <c r="C4397" s="14" t="s">
        <v>672</v>
      </c>
      <c r="D4397" s="14" t="str">
        <f t="shared" si="67"/>
        <v>Error?</v>
      </c>
    </row>
    <row r="4398" spans="1:4" x14ac:dyDescent="0.2">
      <c r="A4398" s="55">
        <v>4337</v>
      </c>
      <c r="B4398" s="1233">
        <f>'Revenues 9-14'!G191</f>
        <v>0</v>
      </c>
      <c r="C4398" s="14" t="s">
        <v>672</v>
      </c>
      <c r="D4398" s="14" t="str">
        <f t="shared" si="67"/>
        <v>Error?</v>
      </c>
    </row>
    <row r="4399" spans="1:4" x14ac:dyDescent="0.2">
      <c r="A4399" s="55">
        <v>4338</v>
      </c>
      <c r="B4399" s="1233">
        <f>'Revenues 9-14'!C206</f>
        <v>0</v>
      </c>
      <c r="D4399" s="14" t="str">
        <f t="shared" si="67"/>
        <v>Error?</v>
      </c>
    </row>
    <row r="4400" spans="1:4" x14ac:dyDescent="0.2">
      <c r="A4400" s="55">
        <v>4339</v>
      </c>
      <c r="B4400" s="1233">
        <f>'Revenues 9-14'!D206</f>
        <v>0</v>
      </c>
      <c r="D4400" s="14" t="str">
        <f t="shared" si="67"/>
        <v>Error?</v>
      </c>
    </row>
    <row r="4401" spans="1:4" x14ac:dyDescent="0.2">
      <c r="A4401" s="55">
        <v>4340</v>
      </c>
      <c r="B4401" s="1233">
        <f>'Revenues 9-14'!F206</f>
        <v>0</v>
      </c>
      <c r="D4401" s="14" t="str">
        <f t="shared" si="67"/>
        <v>Error?</v>
      </c>
    </row>
    <row r="4402" spans="1:4" x14ac:dyDescent="0.2">
      <c r="A4402" s="55">
        <v>4341</v>
      </c>
      <c r="B4402" s="1233">
        <f>'Revenues 9-14'!G206</f>
        <v>0</v>
      </c>
      <c r="D4402" s="14" t="str">
        <f t="shared" si="67"/>
        <v>Error?</v>
      </c>
    </row>
    <row r="4403" spans="1:4" x14ac:dyDescent="0.2">
      <c r="A4403" s="83">
        <v>4342</v>
      </c>
      <c r="D4403" s="14" t="str">
        <f t="shared" si="67"/>
        <v>OK</v>
      </c>
    </row>
    <row r="4404" spans="1:4" x14ac:dyDescent="0.2">
      <c r="A4404" s="83">
        <v>4343</v>
      </c>
      <c r="D4404" s="14" t="str">
        <f t="shared" si="67"/>
        <v>OK</v>
      </c>
    </row>
    <row r="4405" spans="1:4" x14ac:dyDescent="0.2">
      <c r="A4405" s="83">
        <v>4344</v>
      </c>
      <c r="D4405" s="14" t="str">
        <f t="shared" si="67"/>
        <v>OK</v>
      </c>
    </row>
    <row r="4406" spans="1:4" x14ac:dyDescent="0.2">
      <c r="A4406" s="83">
        <v>4345</v>
      </c>
      <c r="D4406" s="14" t="str">
        <f t="shared" si="67"/>
        <v>OK</v>
      </c>
    </row>
    <row r="4407" spans="1:4" x14ac:dyDescent="0.2">
      <c r="A4407" s="55">
        <v>4346</v>
      </c>
      <c r="B4407" s="1233">
        <f>'Revenues 9-14'!C214</f>
        <v>0</v>
      </c>
      <c r="D4407" s="14" t="str">
        <f t="shared" si="67"/>
        <v>Error?</v>
      </c>
    </row>
    <row r="4408" spans="1:4" x14ac:dyDescent="0.2">
      <c r="A4408" s="55">
        <v>4347</v>
      </c>
      <c r="B4408" s="1233">
        <f>'Revenues 9-14'!D214</f>
        <v>0</v>
      </c>
      <c r="D4408" s="14" t="str">
        <f t="shared" si="67"/>
        <v>Error?</v>
      </c>
    </row>
    <row r="4409" spans="1:4" x14ac:dyDescent="0.2">
      <c r="A4409" s="55">
        <v>4348</v>
      </c>
      <c r="B4409" s="1233">
        <f>'Revenues 9-14'!F214</f>
        <v>0</v>
      </c>
      <c r="D4409" s="14" t="str">
        <f t="shared" si="67"/>
        <v>Error?</v>
      </c>
    </row>
    <row r="4410" spans="1:4" x14ac:dyDescent="0.2">
      <c r="A4410" s="55">
        <v>4349</v>
      </c>
      <c r="B4410" s="1233">
        <f>'Revenues 9-14'!G214</f>
        <v>0</v>
      </c>
      <c r="D4410" s="14" t="str">
        <f t="shared" si="67"/>
        <v>Error?</v>
      </c>
    </row>
    <row r="4411" spans="1:4" x14ac:dyDescent="0.2">
      <c r="A4411" s="55">
        <v>4350</v>
      </c>
      <c r="B4411" s="1233">
        <f>'Revenues 9-14'!C216</f>
        <v>0</v>
      </c>
      <c r="C4411" s="14" t="s">
        <v>672</v>
      </c>
      <c r="D4411" s="14" t="str">
        <f t="shared" si="67"/>
        <v>Error?</v>
      </c>
    </row>
    <row r="4412" spans="1:4" x14ac:dyDescent="0.2">
      <c r="A4412" s="55">
        <v>4351</v>
      </c>
      <c r="B4412" s="1233">
        <f>'Revenues 9-14'!D216</f>
        <v>0</v>
      </c>
      <c r="C4412" s="14" t="s">
        <v>672</v>
      </c>
      <c r="D4412" s="14" t="str">
        <f t="shared" si="67"/>
        <v>Error?</v>
      </c>
    </row>
    <row r="4413" spans="1:4" x14ac:dyDescent="0.2">
      <c r="A4413" s="55">
        <v>4352</v>
      </c>
      <c r="B4413" s="1233">
        <f>'Revenues 9-14'!F216</f>
        <v>0</v>
      </c>
      <c r="C4413" s="14" t="s">
        <v>672</v>
      </c>
      <c r="D4413" s="14" t="str">
        <f t="shared" si="67"/>
        <v>Error?</v>
      </c>
    </row>
    <row r="4414" spans="1:4" x14ac:dyDescent="0.2">
      <c r="A4414" s="55">
        <v>4353</v>
      </c>
      <c r="B4414" s="1233">
        <f>'Revenues 9-14'!G216</f>
        <v>0</v>
      </c>
      <c r="C4414" s="14" t="s">
        <v>672</v>
      </c>
      <c r="D4414" s="14" t="str">
        <f t="shared" si="67"/>
        <v>Error?</v>
      </c>
    </row>
    <row r="4415" spans="1:4" x14ac:dyDescent="0.2">
      <c r="A4415" s="55">
        <v>4354</v>
      </c>
      <c r="B4415" s="1233">
        <f>'Revenues 9-14'!C264</f>
        <v>0</v>
      </c>
      <c r="D4415" s="14" t="str">
        <f t="shared" ref="D4415:D4478" si="68">IF(ISBLANK(B4415),"OK",IF(A4415-B4415=0,"OK","Error?"))</f>
        <v>Error?</v>
      </c>
    </row>
    <row r="4416" spans="1:4" x14ac:dyDescent="0.2">
      <c r="A4416" s="55">
        <v>4355</v>
      </c>
      <c r="B4416" s="1233">
        <f>'Revenues 9-14'!F264</f>
        <v>0</v>
      </c>
      <c r="D4416" s="14" t="str">
        <f t="shared" si="68"/>
        <v>Error?</v>
      </c>
    </row>
    <row r="4417" spans="1:4" x14ac:dyDescent="0.2">
      <c r="A4417" s="55">
        <v>4356</v>
      </c>
      <c r="B4417" s="1233">
        <f>'Revenues 9-14'!G264</f>
        <v>0</v>
      </c>
      <c r="D4417" s="14" t="str">
        <f t="shared" si="68"/>
        <v>Error?</v>
      </c>
    </row>
    <row r="4418" spans="1:4" x14ac:dyDescent="0.2">
      <c r="A4418" s="55">
        <v>4357</v>
      </c>
      <c r="B4418" s="1233">
        <f>'Revenues 9-14'!C268</f>
        <v>16890</v>
      </c>
      <c r="D4418" s="14" t="str">
        <f t="shared" si="68"/>
        <v>Error?</v>
      </c>
    </row>
    <row r="4419" spans="1:4" x14ac:dyDescent="0.2">
      <c r="A4419" s="55">
        <v>4358</v>
      </c>
      <c r="B4419" s="1233">
        <f>'Revenues 9-14'!D268</f>
        <v>0</v>
      </c>
      <c r="D4419" s="14" t="str">
        <f t="shared" si="68"/>
        <v>Error?</v>
      </c>
    </row>
    <row r="4420" spans="1:4" x14ac:dyDescent="0.2">
      <c r="A4420" s="55">
        <v>4359</v>
      </c>
      <c r="B4420" s="1233">
        <f>'Revenues 9-14'!F268</f>
        <v>0</v>
      </c>
      <c r="D4420" s="14" t="str">
        <f t="shared" si="68"/>
        <v>Error?</v>
      </c>
    </row>
    <row r="4421" spans="1:4" x14ac:dyDescent="0.2">
      <c r="A4421" s="55">
        <v>4360</v>
      </c>
      <c r="B4421" s="1233">
        <f>'Revenues 9-14'!G268</f>
        <v>0</v>
      </c>
      <c r="D4421" s="14" t="str">
        <f t="shared" si="68"/>
        <v>Error?</v>
      </c>
    </row>
    <row r="4422" spans="1:4" x14ac:dyDescent="0.2">
      <c r="A4422" s="83">
        <v>4361</v>
      </c>
      <c r="D4422" s="14" t="str">
        <f t="shared" si="68"/>
        <v>OK</v>
      </c>
    </row>
    <row r="4423" spans="1:4" x14ac:dyDescent="0.2">
      <c r="A4423" s="83">
        <v>4362</v>
      </c>
      <c r="D4423" s="14" t="str">
        <f t="shared" si="68"/>
        <v>OK</v>
      </c>
    </row>
    <row r="4424" spans="1:4" x14ac:dyDescent="0.2">
      <c r="A4424" s="83">
        <v>4363</v>
      </c>
      <c r="D4424" s="14" t="str">
        <f t="shared" si="68"/>
        <v>OK</v>
      </c>
    </row>
    <row r="4425" spans="1:4" x14ac:dyDescent="0.2">
      <c r="A4425" s="83">
        <v>4364</v>
      </c>
      <c r="D4425" s="14" t="str">
        <f t="shared" si="68"/>
        <v>OK</v>
      </c>
    </row>
    <row r="4426" spans="1:4" x14ac:dyDescent="0.2">
      <c r="A4426" s="83">
        <v>4365</v>
      </c>
      <c r="D4426" s="14" t="str">
        <f t="shared" si="68"/>
        <v>OK</v>
      </c>
    </row>
    <row r="4427" spans="1:4" x14ac:dyDescent="0.2">
      <c r="A4427" s="83">
        <v>4366</v>
      </c>
      <c r="D4427" s="14" t="str">
        <f t="shared" si="68"/>
        <v>OK</v>
      </c>
    </row>
    <row r="4428" spans="1:4" x14ac:dyDescent="0.2">
      <c r="A4428" s="83">
        <v>4367</v>
      </c>
      <c r="D4428" s="14" t="str">
        <f t="shared" si="68"/>
        <v>OK</v>
      </c>
    </row>
    <row r="4429" spans="1:4" x14ac:dyDescent="0.2">
      <c r="A4429" s="83">
        <v>4368</v>
      </c>
      <c r="D4429" s="14" t="str">
        <f t="shared" si="68"/>
        <v>OK</v>
      </c>
    </row>
    <row r="4430" spans="1:4" x14ac:dyDescent="0.2">
      <c r="A4430" s="83">
        <v>4369</v>
      </c>
      <c r="D4430" s="14" t="str">
        <f t="shared" si="68"/>
        <v>OK</v>
      </c>
    </row>
    <row r="4431" spans="1:4" x14ac:dyDescent="0.2">
      <c r="A4431" s="83">
        <v>4370</v>
      </c>
      <c r="D4431" s="14" t="str">
        <f t="shared" si="68"/>
        <v>OK</v>
      </c>
    </row>
    <row r="4432" spans="1:4" x14ac:dyDescent="0.2">
      <c r="A4432" s="83">
        <v>4371</v>
      </c>
      <c r="D4432" s="14" t="str">
        <f t="shared" si="68"/>
        <v>OK</v>
      </c>
    </row>
    <row r="4433" spans="1:5" x14ac:dyDescent="0.2">
      <c r="A4433" s="83">
        <v>4372</v>
      </c>
      <c r="D4433" s="14" t="str">
        <f t="shared" si="68"/>
        <v>OK</v>
      </c>
    </row>
    <row r="4434" spans="1:5" x14ac:dyDescent="0.2">
      <c r="A4434" s="55">
        <v>4373</v>
      </c>
      <c r="B4434" s="1233">
        <f>'Revenues 9-14'!E274</f>
        <v>0</v>
      </c>
      <c r="C4434" s="14" t="s">
        <v>672</v>
      </c>
      <c r="D4434" s="14" t="str">
        <f t="shared" si="68"/>
        <v>Error?</v>
      </c>
    </row>
    <row r="4435" spans="1:5" x14ac:dyDescent="0.2">
      <c r="A4435" s="55">
        <v>4374</v>
      </c>
      <c r="B4435" s="1233">
        <f>'Revenues 9-14'!I274</f>
        <v>0</v>
      </c>
      <c r="C4435" s="14" t="s">
        <v>672</v>
      </c>
      <c r="D4435" s="14" t="str">
        <f t="shared" si="68"/>
        <v>Error?</v>
      </c>
    </row>
    <row r="4436" spans="1:5" x14ac:dyDescent="0.2">
      <c r="A4436" s="83">
        <v>4375</v>
      </c>
      <c r="C4436" s="14" t="s">
        <v>672</v>
      </c>
      <c r="D4436" s="14" t="str">
        <f t="shared" si="68"/>
        <v>OK</v>
      </c>
      <c r="E4436" s="812"/>
    </row>
    <row r="4437" spans="1:5" x14ac:dyDescent="0.2">
      <c r="A4437" s="91">
        <v>4376</v>
      </c>
      <c r="B4437" s="1233">
        <f>('FP Info 3'!L10)*100000</f>
        <v>0</v>
      </c>
      <c r="D4437" s="14" t="str">
        <f t="shared" si="68"/>
        <v>Error?</v>
      </c>
    </row>
    <row r="4438" spans="1:5" x14ac:dyDescent="0.2">
      <c r="A4438" s="83">
        <v>4377</v>
      </c>
      <c r="D4438" s="14" t="str">
        <f t="shared" si="68"/>
        <v>OK</v>
      </c>
    </row>
    <row r="4439" spans="1:5" x14ac:dyDescent="0.2">
      <c r="A4439" s="83">
        <v>4378</v>
      </c>
      <c r="D4439" s="14" t="str">
        <f t="shared" si="68"/>
        <v>OK</v>
      </c>
    </row>
    <row r="4440" spans="1:5" x14ac:dyDescent="0.2">
      <c r="A4440" s="83">
        <v>4379</v>
      </c>
      <c r="D4440" s="14" t="str">
        <f t="shared" si="68"/>
        <v>OK</v>
      </c>
    </row>
    <row r="4441" spans="1:5" x14ac:dyDescent="0.2">
      <c r="A4441" s="55">
        <v>4380</v>
      </c>
      <c r="B4441" s="1233">
        <f>'Revenues 9-14'!H273</f>
        <v>0</v>
      </c>
      <c r="C4441" s="14" t="s">
        <v>672</v>
      </c>
      <c r="D4441" s="14" t="str">
        <f t="shared" si="68"/>
        <v>Error?</v>
      </c>
    </row>
    <row r="4442" spans="1:5" x14ac:dyDescent="0.2">
      <c r="A4442" s="55">
        <v>4381</v>
      </c>
      <c r="B4442" s="1233">
        <f>'Revenues 9-14'!K273</f>
        <v>0</v>
      </c>
      <c r="C4442" s="14" t="s">
        <v>672</v>
      </c>
      <c r="D4442" s="14" t="str">
        <f t="shared" si="68"/>
        <v>Error?</v>
      </c>
    </row>
    <row r="4443" spans="1:5" x14ac:dyDescent="0.2">
      <c r="A4443" s="55">
        <v>4382</v>
      </c>
      <c r="B4443" s="1233">
        <f>'Acct Summary 7-8'!E7</f>
        <v>0</v>
      </c>
      <c r="C4443" s="14" t="s">
        <v>672</v>
      </c>
      <c r="D4443" s="14" t="str">
        <f t="shared" si="68"/>
        <v>Error?</v>
      </c>
    </row>
    <row r="4444" spans="1:5" x14ac:dyDescent="0.2">
      <c r="A4444" s="55">
        <v>4383</v>
      </c>
      <c r="B4444" s="1233">
        <f>'Acct Summary 7-8'!I7</f>
        <v>0</v>
      </c>
      <c r="C4444" s="14" t="s">
        <v>672</v>
      </c>
      <c r="D4444" s="14" t="str">
        <f t="shared" si="68"/>
        <v>Error?</v>
      </c>
    </row>
    <row r="4445" spans="1:5" x14ac:dyDescent="0.2">
      <c r="A4445" s="83">
        <v>4384</v>
      </c>
      <c r="C4445" s="14" t="s">
        <v>672</v>
      </c>
      <c r="D4445" s="14" t="str">
        <f t="shared" si="68"/>
        <v>OK</v>
      </c>
    </row>
    <row r="4446" spans="1:5" x14ac:dyDescent="0.2">
      <c r="A4446" s="55">
        <v>4385</v>
      </c>
      <c r="B4446" s="1233">
        <f>'Revenues 9-14'!D271</f>
        <v>0</v>
      </c>
      <c r="D4446" s="14" t="str">
        <f t="shared" si="68"/>
        <v>Error?</v>
      </c>
    </row>
    <row r="4447" spans="1:5" x14ac:dyDescent="0.2">
      <c r="A4447" s="55">
        <v>4386</v>
      </c>
      <c r="B4447" s="1233">
        <f>'Revenues 9-14'!F271</f>
        <v>0</v>
      </c>
      <c r="D4447" s="14" t="str">
        <f t="shared" si="68"/>
        <v>Error?</v>
      </c>
    </row>
    <row r="4448" spans="1:5" x14ac:dyDescent="0.2">
      <c r="A4448" s="55">
        <v>4387</v>
      </c>
      <c r="B4448" s="1233">
        <f>'Revenues 9-14'!G271</f>
        <v>0</v>
      </c>
      <c r="D4448" s="14" t="str">
        <f t="shared" si="68"/>
        <v>Error?</v>
      </c>
    </row>
    <row r="4449" spans="1:4" x14ac:dyDescent="0.2">
      <c r="A4449" s="83">
        <v>4388</v>
      </c>
      <c r="D4449" s="14" t="str">
        <f t="shared" si="68"/>
        <v>OK</v>
      </c>
    </row>
    <row r="4450" spans="1:4" x14ac:dyDescent="0.2">
      <c r="A4450" s="83">
        <v>4389</v>
      </c>
      <c r="D4450" s="14" t="str">
        <f t="shared" si="68"/>
        <v>OK</v>
      </c>
    </row>
    <row r="4451" spans="1:4" x14ac:dyDescent="0.2">
      <c r="A4451" s="83">
        <v>4390</v>
      </c>
      <c r="D4451" s="14" t="str">
        <f t="shared" si="68"/>
        <v>OK</v>
      </c>
    </row>
    <row r="4452" spans="1:4" x14ac:dyDescent="0.2">
      <c r="A4452" s="83">
        <v>4391</v>
      </c>
      <c r="D4452" s="14" t="str">
        <f t="shared" si="68"/>
        <v>OK</v>
      </c>
    </row>
    <row r="4453" spans="1:4" x14ac:dyDescent="0.2">
      <c r="A4453" s="83">
        <v>4392</v>
      </c>
      <c r="D4453" s="14" t="str">
        <f t="shared" si="68"/>
        <v>OK</v>
      </c>
    </row>
    <row r="4454" spans="1:4" x14ac:dyDescent="0.2">
      <c r="A4454" s="83">
        <v>4393</v>
      </c>
      <c r="D4454" s="14" t="str">
        <f t="shared" si="68"/>
        <v>OK</v>
      </c>
    </row>
    <row r="4455" spans="1:4" x14ac:dyDescent="0.2">
      <c r="A4455" s="83">
        <v>4394</v>
      </c>
      <c r="D4455" s="14" t="str">
        <f t="shared" si="68"/>
        <v>OK</v>
      </c>
    </row>
    <row r="4456" spans="1:4" x14ac:dyDescent="0.2">
      <c r="A4456" s="83">
        <v>4395</v>
      </c>
      <c r="D4456" s="14" t="str">
        <f t="shared" si="68"/>
        <v>OK</v>
      </c>
    </row>
    <row r="4457" spans="1:4" x14ac:dyDescent="0.2">
      <c r="A4457" s="83">
        <v>4396</v>
      </c>
      <c r="D4457" s="14" t="str">
        <f t="shared" si="68"/>
        <v>OK</v>
      </c>
    </row>
    <row r="4458" spans="1:4" x14ac:dyDescent="0.2">
      <c r="A4458" s="83">
        <v>4397</v>
      </c>
      <c r="D4458" s="14" t="str">
        <f t="shared" si="68"/>
        <v>OK</v>
      </c>
    </row>
    <row r="4459" spans="1:4" x14ac:dyDescent="0.2">
      <c r="A4459" s="83">
        <v>4398</v>
      </c>
      <c r="D4459" s="14" t="str">
        <f t="shared" si="68"/>
        <v>OK</v>
      </c>
    </row>
    <row r="4460" spans="1:4" x14ac:dyDescent="0.2">
      <c r="A4460" s="83">
        <v>4399</v>
      </c>
      <c r="D4460" s="14" t="str">
        <f t="shared" si="68"/>
        <v>OK</v>
      </c>
    </row>
    <row r="4461" spans="1:4" x14ac:dyDescent="0.2">
      <c r="A4461" s="83">
        <v>4400</v>
      </c>
      <c r="D4461" s="14" t="str">
        <f t="shared" si="68"/>
        <v>OK</v>
      </c>
    </row>
    <row r="4462" spans="1:4" x14ac:dyDescent="0.2">
      <c r="A4462" s="83">
        <v>4401</v>
      </c>
      <c r="D4462" s="14" t="str">
        <f t="shared" si="68"/>
        <v>OK</v>
      </c>
    </row>
    <row r="4463" spans="1:4" x14ac:dyDescent="0.2">
      <c r="A4463" s="83">
        <v>4402</v>
      </c>
      <c r="D4463" s="14" t="str">
        <f t="shared" si="68"/>
        <v>OK</v>
      </c>
    </row>
    <row r="4464" spans="1:4" x14ac:dyDescent="0.2">
      <c r="A4464" s="83">
        <v>4403</v>
      </c>
      <c r="D4464" s="14" t="str">
        <f t="shared" si="68"/>
        <v>OK</v>
      </c>
    </row>
    <row r="4465" spans="1:4" x14ac:dyDescent="0.2">
      <c r="A4465" s="83">
        <v>4404</v>
      </c>
      <c r="D4465" s="14" t="str">
        <f t="shared" si="68"/>
        <v>OK</v>
      </c>
    </row>
    <row r="4466" spans="1:4" x14ac:dyDescent="0.2">
      <c r="A4466" s="83">
        <v>4405</v>
      </c>
      <c r="D4466" s="14" t="str">
        <f t="shared" si="68"/>
        <v>OK</v>
      </c>
    </row>
    <row r="4467" spans="1:4" x14ac:dyDescent="0.2">
      <c r="A4467" s="83">
        <v>4406</v>
      </c>
      <c r="D4467" s="14" t="str">
        <f t="shared" si="68"/>
        <v>OK</v>
      </c>
    </row>
    <row r="4468" spans="1:4" x14ac:dyDescent="0.2">
      <c r="A4468" s="83">
        <v>4407</v>
      </c>
      <c r="D4468" s="14" t="str">
        <f t="shared" si="68"/>
        <v>OK</v>
      </c>
    </row>
    <row r="4469" spans="1:4" x14ac:dyDescent="0.2">
      <c r="A4469" s="83">
        <v>4408</v>
      </c>
      <c r="D4469" s="14" t="str">
        <f t="shared" si="68"/>
        <v>OK</v>
      </c>
    </row>
    <row r="4470" spans="1:4" x14ac:dyDescent="0.2">
      <c r="A4470" s="83">
        <v>4409</v>
      </c>
      <c r="D4470" s="14" t="str">
        <f t="shared" si="68"/>
        <v>OK</v>
      </c>
    </row>
    <row r="4471" spans="1:4" x14ac:dyDescent="0.2">
      <c r="A4471" s="83">
        <v>4410</v>
      </c>
      <c r="D4471" s="14" t="str">
        <f t="shared" si="68"/>
        <v>OK</v>
      </c>
    </row>
    <row r="4472" spans="1:4" x14ac:dyDescent="0.2">
      <c r="A4472" s="83">
        <v>4411</v>
      </c>
      <c r="D4472" s="14" t="str">
        <f t="shared" si="68"/>
        <v>OK</v>
      </c>
    </row>
    <row r="4473" spans="1:4" x14ac:dyDescent="0.2">
      <c r="A4473" s="83">
        <v>4412</v>
      </c>
      <c r="D4473" s="14" t="str">
        <f t="shared" si="68"/>
        <v>OK</v>
      </c>
    </row>
    <row r="4474" spans="1:4" x14ac:dyDescent="0.2">
      <c r="A4474" s="83">
        <v>4413</v>
      </c>
      <c r="D4474" s="14" t="str">
        <f t="shared" si="68"/>
        <v>OK</v>
      </c>
    </row>
    <row r="4475" spans="1:4" x14ac:dyDescent="0.2">
      <c r="A4475" s="83">
        <v>4414</v>
      </c>
      <c r="D4475" s="14" t="str">
        <f t="shared" si="68"/>
        <v>OK</v>
      </c>
    </row>
    <row r="4476" spans="1:4" x14ac:dyDescent="0.2">
      <c r="A4476" s="83">
        <v>4415</v>
      </c>
      <c r="D4476" s="14" t="str">
        <f t="shared" si="68"/>
        <v>OK</v>
      </c>
    </row>
    <row r="4477" spans="1:4" x14ac:dyDescent="0.2">
      <c r="A4477" s="83">
        <v>4416</v>
      </c>
      <c r="D4477" s="14" t="str">
        <f t="shared" si="68"/>
        <v>OK</v>
      </c>
    </row>
    <row r="4478" spans="1:4" x14ac:dyDescent="0.2">
      <c r="A4478" s="83">
        <v>4417</v>
      </c>
      <c r="D4478" s="14" t="str">
        <f t="shared" si="68"/>
        <v>OK</v>
      </c>
    </row>
    <row r="4479" spans="1:4" x14ac:dyDescent="0.2">
      <c r="A4479" s="83">
        <v>4418</v>
      </c>
      <c r="D4479" s="14" t="str">
        <f t="shared" ref="D4479:D4542" si="69">IF(ISBLANK(B4479),"OK",IF(A4479-B4479=0,"OK","Error?"))</f>
        <v>OK</v>
      </c>
    </row>
    <row r="4480" spans="1:4" x14ac:dyDescent="0.2">
      <c r="A4480" s="83">
        <v>4419</v>
      </c>
      <c r="D4480" s="14" t="str">
        <f t="shared" si="69"/>
        <v>OK</v>
      </c>
    </row>
    <row r="4481" spans="1:4" x14ac:dyDescent="0.2">
      <c r="A4481" s="83">
        <v>4420</v>
      </c>
      <c r="D4481" s="14" t="str">
        <f t="shared" si="69"/>
        <v>OK</v>
      </c>
    </row>
    <row r="4482" spans="1:4" x14ac:dyDescent="0.2">
      <c r="A4482" s="83">
        <v>4421</v>
      </c>
      <c r="D4482" s="14" t="str">
        <f t="shared" si="69"/>
        <v>OK</v>
      </c>
    </row>
    <row r="4483" spans="1:4" x14ac:dyDescent="0.2">
      <c r="A4483" s="83">
        <v>4422</v>
      </c>
      <c r="D4483" s="14" t="str">
        <f t="shared" si="69"/>
        <v>OK</v>
      </c>
    </row>
    <row r="4484" spans="1:4" x14ac:dyDescent="0.2">
      <c r="A4484" s="83">
        <v>4423</v>
      </c>
      <c r="D4484" s="14" t="str">
        <f t="shared" si="69"/>
        <v>OK</v>
      </c>
    </row>
    <row r="4485" spans="1:4" x14ac:dyDescent="0.2">
      <c r="A4485" s="83">
        <v>4424</v>
      </c>
      <c r="D4485" s="14" t="str">
        <f t="shared" si="69"/>
        <v>OK</v>
      </c>
    </row>
    <row r="4486" spans="1:4" x14ac:dyDescent="0.2">
      <c r="A4486" s="83">
        <v>4425</v>
      </c>
      <c r="D4486" s="14" t="str">
        <f t="shared" si="69"/>
        <v>OK</v>
      </c>
    </row>
    <row r="4487" spans="1:4" x14ac:dyDescent="0.2">
      <c r="A4487" s="83">
        <v>4426</v>
      </c>
      <c r="D4487" s="14" t="str">
        <f t="shared" si="69"/>
        <v>OK</v>
      </c>
    </row>
    <row r="4488" spans="1:4" x14ac:dyDescent="0.2">
      <c r="A4488" s="83">
        <v>4427</v>
      </c>
      <c r="D4488" s="14" t="str">
        <f t="shared" si="69"/>
        <v>OK</v>
      </c>
    </row>
    <row r="4489" spans="1:4" x14ac:dyDescent="0.2">
      <c r="A4489" s="83">
        <v>4428</v>
      </c>
      <c r="D4489" s="14" t="str">
        <f t="shared" si="69"/>
        <v>OK</v>
      </c>
    </row>
    <row r="4490" spans="1:4" x14ac:dyDescent="0.2">
      <c r="A4490" s="83">
        <v>4429</v>
      </c>
      <c r="D4490" s="14" t="str">
        <f t="shared" si="69"/>
        <v>OK</v>
      </c>
    </row>
    <row r="4491" spans="1:4" x14ac:dyDescent="0.2">
      <c r="A4491" s="83">
        <v>4430</v>
      </c>
      <c r="D4491" s="14" t="str">
        <f t="shared" si="69"/>
        <v>OK</v>
      </c>
    </row>
    <row r="4492" spans="1:4" x14ac:dyDescent="0.2">
      <c r="A4492" s="83">
        <v>4431</v>
      </c>
      <c r="D4492" s="14" t="str">
        <f t="shared" si="69"/>
        <v>OK</v>
      </c>
    </row>
    <row r="4493" spans="1:4" x14ac:dyDescent="0.2">
      <c r="A4493" s="83">
        <v>4432</v>
      </c>
      <c r="D4493" s="14" t="str">
        <f t="shared" si="69"/>
        <v>OK</v>
      </c>
    </row>
    <row r="4494" spans="1:4" x14ac:dyDescent="0.2">
      <c r="A4494" s="83">
        <v>4433</v>
      </c>
      <c r="D4494" s="14" t="str">
        <f t="shared" si="69"/>
        <v>OK</v>
      </c>
    </row>
    <row r="4495" spans="1:4" x14ac:dyDescent="0.2">
      <c r="A4495" s="83">
        <v>4434</v>
      </c>
      <c r="D4495" s="14" t="str">
        <f t="shared" si="69"/>
        <v>OK</v>
      </c>
    </row>
    <row r="4496" spans="1:4" x14ac:dyDescent="0.2">
      <c r="A4496" s="83">
        <v>4435</v>
      </c>
      <c r="D4496" s="14" t="str">
        <f t="shared" si="69"/>
        <v>OK</v>
      </c>
    </row>
    <row r="4497" spans="1:4" x14ac:dyDescent="0.2">
      <c r="A4497" s="83">
        <v>4436</v>
      </c>
      <c r="D4497" s="14" t="str">
        <f t="shared" si="69"/>
        <v>OK</v>
      </c>
    </row>
    <row r="4498" spans="1:4" x14ac:dyDescent="0.2">
      <c r="A4498" s="83">
        <v>4437</v>
      </c>
      <c r="D4498" s="14" t="str">
        <f t="shared" si="69"/>
        <v>OK</v>
      </c>
    </row>
    <row r="4499" spans="1:4" x14ac:dyDescent="0.2">
      <c r="A4499" s="83">
        <v>4438</v>
      </c>
      <c r="D4499" s="14" t="str">
        <f t="shared" si="69"/>
        <v>OK</v>
      </c>
    </row>
    <row r="4500" spans="1:4" x14ac:dyDescent="0.2">
      <c r="A4500" s="83">
        <v>4439</v>
      </c>
      <c r="D4500" s="14" t="str">
        <f t="shared" si="69"/>
        <v>OK</v>
      </c>
    </row>
    <row r="4501" spans="1:4" x14ac:dyDescent="0.2">
      <c r="A4501" s="83">
        <v>4440</v>
      </c>
      <c r="D4501" s="14" t="str">
        <f t="shared" si="69"/>
        <v>OK</v>
      </c>
    </row>
    <row r="4502" spans="1:4" x14ac:dyDescent="0.2">
      <c r="A4502" s="83">
        <v>4441</v>
      </c>
      <c r="D4502" s="14" t="str">
        <f t="shared" si="69"/>
        <v>OK</v>
      </c>
    </row>
    <row r="4503" spans="1:4" x14ac:dyDescent="0.2">
      <c r="A4503" s="83">
        <v>4442</v>
      </c>
      <c r="D4503" s="14" t="str">
        <f t="shared" si="69"/>
        <v>OK</v>
      </c>
    </row>
    <row r="4504" spans="1:4" x14ac:dyDescent="0.2">
      <c r="A4504" s="83">
        <v>4443</v>
      </c>
      <c r="D4504" s="14" t="str">
        <f t="shared" si="69"/>
        <v>OK</v>
      </c>
    </row>
    <row r="4505" spans="1:4" x14ac:dyDescent="0.2">
      <c r="A4505" s="83">
        <v>4444</v>
      </c>
      <c r="D4505" s="14" t="str">
        <f t="shared" si="69"/>
        <v>OK</v>
      </c>
    </row>
    <row r="4506" spans="1:4" x14ac:dyDescent="0.2">
      <c r="A4506" s="83">
        <v>4445</v>
      </c>
      <c r="D4506" s="14" t="str">
        <f t="shared" si="69"/>
        <v>OK</v>
      </c>
    </row>
    <row r="4507" spans="1:4" x14ac:dyDescent="0.2">
      <c r="A4507" s="83">
        <v>4446</v>
      </c>
      <c r="D4507" s="14" t="str">
        <f t="shared" si="69"/>
        <v>OK</v>
      </c>
    </row>
    <row r="4508" spans="1:4" x14ac:dyDescent="0.2">
      <c r="A4508" s="83">
        <v>4447</v>
      </c>
      <c r="D4508" s="14" t="str">
        <f t="shared" si="69"/>
        <v>OK</v>
      </c>
    </row>
    <row r="4509" spans="1:4" x14ac:dyDescent="0.2">
      <c r="A4509" s="83">
        <v>4448</v>
      </c>
      <c r="D4509" s="14" t="str">
        <f t="shared" si="69"/>
        <v>OK</v>
      </c>
    </row>
    <row r="4510" spans="1:4" x14ac:dyDescent="0.2">
      <c r="A4510" s="83">
        <v>4449</v>
      </c>
      <c r="D4510" s="14" t="str">
        <f t="shared" si="69"/>
        <v>OK</v>
      </c>
    </row>
    <row r="4511" spans="1:4" x14ac:dyDescent="0.2">
      <c r="A4511" s="83">
        <v>4450</v>
      </c>
      <c r="D4511" s="14" t="str">
        <f t="shared" si="69"/>
        <v>OK</v>
      </c>
    </row>
    <row r="4512" spans="1:4" x14ac:dyDescent="0.2">
      <c r="A4512" s="83">
        <v>4451</v>
      </c>
      <c r="D4512" s="14" t="str">
        <f t="shared" si="69"/>
        <v>OK</v>
      </c>
    </row>
    <row r="4513" spans="1:4" x14ac:dyDescent="0.2">
      <c r="A4513" s="83">
        <v>4452</v>
      </c>
      <c r="D4513" s="14" t="str">
        <f t="shared" si="69"/>
        <v>OK</v>
      </c>
    </row>
    <row r="4514" spans="1:4" x14ac:dyDescent="0.2">
      <c r="A4514" s="83">
        <v>4453</v>
      </c>
      <c r="D4514" s="14" t="str">
        <f t="shared" si="69"/>
        <v>OK</v>
      </c>
    </row>
    <row r="4515" spans="1:4" x14ac:dyDescent="0.2">
      <c r="A4515" s="83">
        <v>4454</v>
      </c>
      <c r="D4515" s="14" t="str">
        <f t="shared" si="69"/>
        <v>OK</v>
      </c>
    </row>
    <row r="4516" spans="1:4" x14ac:dyDescent="0.2">
      <c r="A4516" s="83">
        <v>4455</v>
      </c>
      <c r="D4516" s="14" t="str">
        <f t="shared" si="69"/>
        <v>OK</v>
      </c>
    </row>
    <row r="4517" spans="1:4" x14ac:dyDescent="0.2">
      <c r="A4517" s="83">
        <v>4456</v>
      </c>
      <c r="D4517" s="14" t="str">
        <f t="shared" si="69"/>
        <v>OK</v>
      </c>
    </row>
    <row r="4518" spans="1:4" x14ac:dyDescent="0.2">
      <c r="A4518" s="83">
        <v>4457</v>
      </c>
      <c r="D4518" s="14" t="str">
        <f t="shared" si="69"/>
        <v>OK</v>
      </c>
    </row>
    <row r="4519" spans="1:4" x14ac:dyDescent="0.2">
      <c r="A4519" s="83">
        <v>4458</v>
      </c>
      <c r="D4519" s="14" t="str">
        <f t="shared" si="69"/>
        <v>OK</v>
      </c>
    </row>
    <row r="4520" spans="1:4" x14ac:dyDescent="0.2">
      <c r="A4520" s="83">
        <v>4459</v>
      </c>
      <c r="D4520" s="14" t="str">
        <f t="shared" si="69"/>
        <v>OK</v>
      </c>
    </row>
    <row r="4521" spans="1:4" x14ac:dyDescent="0.2">
      <c r="A4521" s="83">
        <v>4460</v>
      </c>
      <c r="D4521" s="14" t="str">
        <f t="shared" si="69"/>
        <v>OK</v>
      </c>
    </row>
    <row r="4522" spans="1:4" x14ac:dyDescent="0.2">
      <c r="A4522" s="83">
        <v>4461</v>
      </c>
      <c r="D4522" s="14" t="str">
        <f t="shared" si="69"/>
        <v>OK</v>
      </c>
    </row>
    <row r="4523" spans="1:4" x14ac:dyDescent="0.2">
      <c r="A4523" s="83">
        <v>4462</v>
      </c>
      <c r="D4523" s="14" t="str">
        <f t="shared" si="69"/>
        <v>OK</v>
      </c>
    </row>
    <row r="4524" spans="1:4" x14ac:dyDescent="0.2">
      <c r="A4524" s="83">
        <v>4463</v>
      </c>
      <c r="D4524" s="14" t="str">
        <f t="shared" si="69"/>
        <v>OK</v>
      </c>
    </row>
    <row r="4525" spans="1:4" x14ac:dyDescent="0.2">
      <c r="A4525" s="83">
        <v>4464</v>
      </c>
      <c r="D4525" s="14" t="str">
        <f t="shared" si="69"/>
        <v>OK</v>
      </c>
    </row>
    <row r="4526" spans="1:4" x14ac:dyDescent="0.2">
      <c r="A4526" s="83">
        <v>4465</v>
      </c>
      <c r="D4526" s="14" t="str">
        <f t="shared" si="69"/>
        <v>OK</v>
      </c>
    </row>
    <row r="4527" spans="1:4" x14ac:dyDescent="0.2">
      <c r="A4527" s="83">
        <v>4466</v>
      </c>
      <c r="D4527" s="14" t="str">
        <f t="shared" si="69"/>
        <v>OK</v>
      </c>
    </row>
    <row r="4528" spans="1:4" x14ac:dyDescent="0.2">
      <c r="A4528" s="83">
        <v>4467</v>
      </c>
      <c r="D4528" s="14" t="str">
        <f t="shared" si="69"/>
        <v>OK</v>
      </c>
    </row>
    <row r="4529" spans="1:4" x14ac:dyDescent="0.2">
      <c r="A4529" s="83">
        <v>4468</v>
      </c>
      <c r="D4529" s="14" t="str">
        <f t="shared" si="69"/>
        <v>OK</v>
      </c>
    </row>
    <row r="4530" spans="1:4" x14ac:dyDescent="0.2">
      <c r="A4530" s="83">
        <v>4469</v>
      </c>
      <c r="D4530" s="14" t="str">
        <f t="shared" si="69"/>
        <v>OK</v>
      </c>
    </row>
    <row r="4531" spans="1:4" x14ac:dyDescent="0.2">
      <c r="A4531" s="83">
        <v>4470</v>
      </c>
      <c r="D4531" s="14" t="str">
        <f t="shared" si="69"/>
        <v>OK</v>
      </c>
    </row>
    <row r="4532" spans="1:4" x14ac:dyDescent="0.2">
      <c r="A4532" s="83">
        <v>4471</v>
      </c>
      <c r="D4532" s="14" t="str">
        <f t="shared" si="69"/>
        <v>OK</v>
      </c>
    </row>
    <row r="4533" spans="1:4" x14ac:dyDescent="0.2">
      <c r="A4533" s="83">
        <v>4472</v>
      </c>
      <c r="D4533" s="14" t="str">
        <f t="shared" si="69"/>
        <v>OK</v>
      </c>
    </row>
    <row r="4534" spans="1:4" x14ac:dyDescent="0.2">
      <c r="A4534" s="83">
        <v>4473</v>
      </c>
      <c r="D4534" s="14" t="str">
        <f t="shared" si="69"/>
        <v>OK</v>
      </c>
    </row>
    <row r="4535" spans="1:4" x14ac:dyDescent="0.2">
      <c r="A4535" s="83">
        <v>4474</v>
      </c>
      <c r="D4535" s="14" t="str">
        <f t="shared" si="69"/>
        <v>OK</v>
      </c>
    </row>
    <row r="4536" spans="1:4" x14ac:dyDescent="0.2">
      <c r="A4536" s="83">
        <v>4475</v>
      </c>
      <c r="D4536" s="14" t="str">
        <f t="shared" si="69"/>
        <v>OK</v>
      </c>
    </row>
    <row r="4537" spans="1:4" x14ac:dyDescent="0.2">
      <c r="A4537" s="83">
        <v>4476</v>
      </c>
      <c r="D4537" s="14" t="str">
        <f t="shared" si="69"/>
        <v>OK</v>
      </c>
    </row>
    <row r="4538" spans="1:4" x14ac:dyDescent="0.2">
      <c r="A4538" s="83">
        <v>4477</v>
      </c>
      <c r="D4538" s="14" t="str">
        <f t="shared" si="69"/>
        <v>OK</v>
      </c>
    </row>
    <row r="4539" spans="1:4" x14ac:dyDescent="0.2">
      <c r="A4539" s="83">
        <v>4478</v>
      </c>
      <c r="D4539" s="14" t="str">
        <f t="shared" si="69"/>
        <v>OK</v>
      </c>
    </row>
    <row r="4540" spans="1:4" x14ac:dyDescent="0.2">
      <c r="A4540" s="83">
        <v>4479</v>
      </c>
      <c r="D4540" s="14" t="str">
        <f t="shared" si="69"/>
        <v>OK</v>
      </c>
    </row>
    <row r="4541" spans="1:4" x14ac:dyDescent="0.2">
      <c r="A4541" s="83">
        <v>4480</v>
      </c>
      <c r="D4541" s="14" t="str">
        <f t="shared" si="69"/>
        <v>OK</v>
      </c>
    </row>
    <row r="4542" spans="1:4" x14ac:dyDescent="0.2">
      <c r="A4542" s="83">
        <v>4481</v>
      </c>
      <c r="D4542" s="14" t="str">
        <f t="shared" si="69"/>
        <v>OK</v>
      </c>
    </row>
    <row r="4543" spans="1:4" x14ac:dyDescent="0.2">
      <c r="A4543" s="83">
        <v>4482</v>
      </c>
      <c r="D4543" s="14" t="str">
        <f t="shared" ref="D4543:D4606" si="70">IF(ISBLANK(B4543),"OK",IF(A4543-B4543=0,"OK","Error?"))</f>
        <v>OK</v>
      </c>
    </row>
    <row r="4544" spans="1:4" x14ac:dyDescent="0.2">
      <c r="A4544" s="83">
        <v>4483</v>
      </c>
      <c r="D4544" s="14" t="str">
        <f t="shared" si="70"/>
        <v>OK</v>
      </c>
    </row>
    <row r="4545" spans="1:4" x14ac:dyDescent="0.2">
      <c r="A4545" s="83">
        <v>4484</v>
      </c>
      <c r="D4545" s="14" t="str">
        <f t="shared" si="70"/>
        <v>OK</v>
      </c>
    </row>
    <row r="4546" spans="1:4" x14ac:dyDescent="0.2">
      <c r="A4546" s="83">
        <v>4485</v>
      </c>
      <c r="D4546" s="14" t="str">
        <f t="shared" si="70"/>
        <v>OK</v>
      </c>
    </row>
    <row r="4547" spans="1:4" x14ac:dyDescent="0.2">
      <c r="A4547" s="83">
        <v>4486</v>
      </c>
      <c r="D4547" s="14" t="str">
        <f t="shared" si="70"/>
        <v>OK</v>
      </c>
    </row>
    <row r="4548" spans="1:4" x14ac:dyDescent="0.2">
      <c r="A4548" s="83">
        <v>4487</v>
      </c>
      <c r="D4548" s="14" t="str">
        <f t="shared" si="70"/>
        <v>OK</v>
      </c>
    </row>
    <row r="4549" spans="1:4" x14ac:dyDescent="0.2">
      <c r="A4549" s="83">
        <v>4488</v>
      </c>
      <c r="D4549" s="14" t="str">
        <f t="shared" si="70"/>
        <v>OK</v>
      </c>
    </row>
    <row r="4550" spans="1:4" x14ac:dyDescent="0.2">
      <c r="A4550" s="83">
        <v>4489</v>
      </c>
      <c r="D4550" s="14" t="str">
        <f t="shared" si="70"/>
        <v>OK</v>
      </c>
    </row>
    <row r="4551" spans="1:4" x14ac:dyDescent="0.2">
      <c r="A4551" s="83">
        <v>4490</v>
      </c>
      <c r="D4551" s="14" t="str">
        <f t="shared" si="70"/>
        <v>OK</v>
      </c>
    </row>
    <row r="4552" spans="1:4" x14ac:dyDescent="0.2">
      <c r="A4552" s="83">
        <v>4491</v>
      </c>
      <c r="D4552" s="14" t="str">
        <f t="shared" si="70"/>
        <v>OK</v>
      </c>
    </row>
    <row r="4553" spans="1:4" x14ac:dyDescent="0.2">
      <c r="A4553" s="83">
        <v>4492</v>
      </c>
      <c r="D4553" s="14" t="str">
        <f t="shared" si="70"/>
        <v>OK</v>
      </c>
    </row>
    <row r="4554" spans="1:4" x14ac:dyDescent="0.2">
      <c r="A4554" s="83">
        <v>4493</v>
      </c>
      <c r="D4554" s="14" t="str">
        <f t="shared" si="70"/>
        <v>OK</v>
      </c>
    </row>
    <row r="4555" spans="1:4" x14ac:dyDescent="0.2">
      <c r="A4555" s="83">
        <v>4494</v>
      </c>
      <c r="D4555" s="14" t="str">
        <f t="shared" si="70"/>
        <v>OK</v>
      </c>
    </row>
    <row r="4556" spans="1:4" x14ac:dyDescent="0.2">
      <c r="A4556" s="83">
        <v>4495</v>
      </c>
      <c r="D4556" s="14" t="str">
        <f t="shared" si="70"/>
        <v>OK</v>
      </c>
    </row>
    <row r="4557" spans="1:4" x14ac:dyDescent="0.2">
      <c r="A4557" s="83">
        <v>4496</v>
      </c>
      <c r="D4557" s="14" t="str">
        <f t="shared" si="70"/>
        <v>OK</v>
      </c>
    </row>
    <row r="4558" spans="1:4" x14ac:dyDescent="0.2">
      <c r="A4558" s="83">
        <v>4497</v>
      </c>
      <c r="D4558" s="14" t="str">
        <f t="shared" si="70"/>
        <v>OK</v>
      </c>
    </row>
    <row r="4559" spans="1:4" x14ac:dyDescent="0.2">
      <c r="A4559" s="83">
        <v>4498</v>
      </c>
      <c r="D4559" s="14" t="str">
        <f t="shared" si="70"/>
        <v>OK</v>
      </c>
    </row>
    <row r="4560" spans="1:4" x14ac:dyDescent="0.2">
      <c r="A4560" s="83">
        <v>4499</v>
      </c>
      <c r="D4560" s="14" t="str">
        <f t="shared" si="70"/>
        <v>OK</v>
      </c>
    </row>
    <row r="4561" spans="1:4" x14ac:dyDescent="0.2">
      <c r="A4561" s="83">
        <v>4500</v>
      </c>
      <c r="D4561" s="14" t="str">
        <f t="shared" si="70"/>
        <v>OK</v>
      </c>
    </row>
    <row r="4562" spans="1:4" x14ac:dyDescent="0.2">
      <c r="A4562" s="83">
        <v>4501</v>
      </c>
      <c r="D4562" s="14" t="str">
        <f t="shared" si="70"/>
        <v>OK</v>
      </c>
    </row>
    <row r="4563" spans="1:4" x14ac:dyDescent="0.2">
      <c r="A4563" s="83">
        <v>4502</v>
      </c>
      <c r="D4563" s="14" t="str">
        <f t="shared" si="70"/>
        <v>OK</v>
      </c>
    </row>
    <row r="4564" spans="1:4" x14ac:dyDescent="0.2">
      <c r="A4564" s="83">
        <v>4503</v>
      </c>
      <c r="D4564" s="14" t="str">
        <f t="shared" si="70"/>
        <v>OK</v>
      </c>
    </row>
    <row r="4565" spans="1:4" x14ac:dyDescent="0.2">
      <c r="A4565" s="83">
        <v>4504</v>
      </c>
      <c r="D4565" s="14" t="str">
        <f t="shared" si="70"/>
        <v>OK</v>
      </c>
    </row>
    <row r="4566" spans="1:4" x14ac:dyDescent="0.2">
      <c r="A4566" s="83">
        <v>4505</v>
      </c>
      <c r="D4566" s="14" t="str">
        <f t="shared" si="70"/>
        <v>OK</v>
      </c>
    </row>
    <row r="4567" spans="1:4" x14ac:dyDescent="0.2">
      <c r="A4567" s="83">
        <v>4506</v>
      </c>
      <c r="D4567" s="14" t="str">
        <f t="shared" si="70"/>
        <v>OK</v>
      </c>
    </row>
    <row r="4568" spans="1:4" x14ac:dyDescent="0.2">
      <c r="A4568" s="83">
        <v>4507</v>
      </c>
      <c r="D4568" s="14" t="str">
        <f t="shared" si="70"/>
        <v>OK</v>
      </c>
    </row>
    <row r="4569" spans="1:4" x14ac:dyDescent="0.2">
      <c r="A4569" s="83">
        <v>4508</v>
      </c>
      <c r="D4569" s="14" t="str">
        <f t="shared" si="70"/>
        <v>OK</v>
      </c>
    </row>
    <row r="4570" spans="1:4" x14ac:dyDescent="0.2">
      <c r="A4570" s="83">
        <v>4509</v>
      </c>
      <c r="D4570" s="14" t="str">
        <f t="shared" si="70"/>
        <v>OK</v>
      </c>
    </row>
    <row r="4571" spans="1:4" x14ac:dyDescent="0.2">
      <c r="A4571" s="83">
        <v>4510</v>
      </c>
      <c r="D4571" s="14" t="str">
        <f t="shared" si="70"/>
        <v>OK</v>
      </c>
    </row>
    <row r="4572" spans="1:4" x14ac:dyDescent="0.2">
      <c r="A4572" s="83">
        <v>4511</v>
      </c>
      <c r="D4572" s="14" t="str">
        <f t="shared" si="70"/>
        <v>OK</v>
      </c>
    </row>
    <row r="4573" spans="1:4" x14ac:dyDescent="0.2">
      <c r="A4573" s="83">
        <v>4512</v>
      </c>
      <c r="D4573" s="14" t="str">
        <f t="shared" si="70"/>
        <v>OK</v>
      </c>
    </row>
    <row r="4574" spans="1:4" x14ac:dyDescent="0.2">
      <c r="A4574" s="83">
        <v>4513</v>
      </c>
      <c r="D4574" s="14" t="str">
        <f t="shared" si="70"/>
        <v>OK</v>
      </c>
    </row>
    <row r="4575" spans="1:4" x14ac:dyDescent="0.2">
      <c r="A4575" s="83">
        <v>4514</v>
      </c>
      <c r="D4575" s="14" t="str">
        <f t="shared" si="70"/>
        <v>OK</v>
      </c>
    </row>
    <row r="4576" spans="1:4" x14ac:dyDescent="0.2">
      <c r="A4576" s="83">
        <v>4515</v>
      </c>
      <c r="D4576" s="14" t="str">
        <f t="shared" si="70"/>
        <v>OK</v>
      </c>
    </row>
    <row r="4577" spans="1:4" x14ac:dyDescent="0.2">
      <c r="A4577" s="83">
        <v>4516</v>
      </c>
      <c r="D4577" s="14" t="str">
        <f t="shared" si="70"/>
        <v>OK</v>
      </c>
    </row>
    <row r="4578" spans="1:4" x14ac:dyDescent="0.2">
      <c r="A4578" s="83">
        <v>4517</v>
      </c>
      <c r="D4578" s="14" t="str">
        <f t="shared" si="70"/>
        <v>OK</v>
      </c>
    </row>
    <row r="4579" spans="1:4" x14ac:dyDescent="0.2">
      <c r="A4579" s="83">
        <v>4518</v>
      </c>
      <c r="D4579" s="14" t="str">
        <f t="shared" si="70"/>
        <v>OK</v>
      </c>
    </row>
    <row r="4580" spans="1:4" x14ac:dyDescent="0.2">
      <c r="A4580" s="83">
        <v>4519</v>
      </c>
      <c r="D4580" s="14" t="str">
        <f t="shared" si="70"/>
        <v>OK</v>
      </c>
    </row>
    <row r="4581" spans="1:4" x14ac:dyDescent="0.2">
      <c r="A4581" s="83">
        <v>4520</v>
      </c>
      <c r="D4581" s="14" t="str">
        <f t="shared" si="70"/>
        <v>OK</v>
      </c>
    </row>
    <row r="4582" spans="1:4" x14ac:dyDescent="0.2">
      <c r="A4582" s="83">
        <v>4521</v>
      </c>
      <c r="D4582" s="14" t="str">
        <f t="shared" si="70"/>
        <v>OK</v>
      </c>
    </row>
    <row r="4583" spans="1:4" x14ac:dyDescent="0.2">
      <c r="A4583" s="83">
        <v>4522</v>
      </c>
      <c r="D4583" s="14" t="str">
        <f t="shared" si="70"/>
        <v>OK</v>
      </c>
    </row>
    <row r="4584" spans="1:4" x14ac:dyDescent="0.2">
      <c r="A4584" s="83">
        <v>4523</v>
      </c>
      <c r="D4584" s="14" t="str">
        <f t="shared" si="70"/>
        <v>OK</v>
      </c>
    </row>
    <row r="4585" spans="1:4" x14ac:dyDescent="0.2">
      <c r="A4585" s="83">
        <v>4524</v>
      </c>
      <c r="D4585" s="14" t="str">
        <f t="shared" si="70"/>
        <v>OK</v>
      </c>
    </row>
    <row r="4586" spans="1:4" x14ac:dyDescent="0.2">
      <c r="A4586" s="83">
        <v>4525</v>
      </c>
      <c r="D4586" s="14" t="str">
        <f t="shared" si="70"/>
        <v>OK</v>
      </c>
    </row>
    <row r="4587" spans="1:4" x14ac:dyDescent="0.2">
      <c r="A4587" s="83">
        <v>4526</v>
      </c>
      <c r="D4587" s="14" t="str">
        <f t="shared" si="70"/>
        <v>OK</v>
      </c>
    </row>
    <row r="4588" spans="1:4" x14ac:dyDescent="0.2">
      <c r="A4588" s="83">
        <v>4527</v>
      </c>
      <c r="D4588" s="14" t="str">
        <f t="shared" si="70"/>
        <v>OK</v>
      </c>
    </row>
    <row r="4589" spans="1:4" x14ac:dyDescent="0.2">
      <c r="A4589" s="83">
        <v>4528</v>
      </c>
      <c r="D4589" s="14" t="str">
        <f t="shared" si="70"/>
        <v>OK</v>
      </c>
    </row>
    <row r="4590" spans="1:4" x14ac:dyDescent="0.2">
      <c r="A4590" s="83">
        <v>4529</v>
      </c>
      <c r="D4590" s="14" t="str">
        <f t="shared" si="70"/>
        <v>OK</v>
      </c>
    </row>
    <row r="4591" spans="1:4" x14ac:dyDescent="0.2">
      <c r="A4591" s="83">
        <v>4530</v>
      </c>
      <c r="D4591" s="14" t="str">
        <f t="shared" si="70"/>
        <v>OK</v>
      </c>
    </row>
    <row r="4592" spans="1:4" x14ac:dyDescent="0.2">
      <c r="A4592" s="83">
        <v>4531</v>
      </c>
      <c r="D4592" s="14" t="str">
        <f t="shared" si="70"/>
        <v>OK</v>
      </c>
    </row>
    <row r="4593" spans="1:4" x14ac:dyDescent="0.2">
      <c r="A4593" s="83">
        <v>4532</v>
      </c>
      <c r="D4593" s="14" t="str">
        <f t="shared" si="70"/>
        <v>OK</v>
      </c>
    </row>
    <row r="4594" spans="1:4" x14ac:dyDescent="0.2">
      <c r="A4594" s="83">
        <v>4533</v>
      </c>
      <c r="D4594" s="14" t="str">
        <f t="shared" si="70"/>
        <v>OK</v>
      </c>
    </row>
    <row r="4595" spans="1:4" x14ac:dyDescent="0.2">
      <c r="A4595" s="83">
        <v>4534</v>
      </c>
      <c r="D4595" s="14" t="str">
        <f t="shared" si="70"/>
        <v>OK</v>
      </c>
    </row>
    <row r="4596" spans="1:4" x14ac:dyDescent="0.2">
      <c r="A4596" s="83">
        <v>4535</v>
      </c>
      <c r="D4596" s="14" t="str">
        <f t="shared" si="70"/>
        <v>OK</v>
      </c>
    </row>
    <row r="4597" spans="1:4" x14ac:dyDescent="0.2">
      <c r="A4597" s="83">
        <v>4536</v>
      </c>
      <c r="D4597" s="14" t="str">
        <f t="shared" si="70"/>
        <v>OK</v>
      </c>
    </row>
    <row r="4598" spans="1:4" x14ac:dyDescent="0.2">
      <c r="A4598" s="83">
        <v>4537</v>
      </c>
      <c r="D4598" s="14" t="str">
        <f t="shared" si="70"/>
        <v>OK</v>
      </c>
    </row>
    <row r="4599" spans="1:4" x14ac:dyDescent="0.2">
      <c r="A4599" s="83">
        <v>4538</v>
      </c>
      <c r="D4599" s="14" t="str">
        <f t="shared" si="70"/>
        <v>OK</v>
      </c>
    </row>
    <row r="4600" spans="1:4" x14ac:dyDescent="0.2">
      <c r="A4600" s="83">
        <v>4539</v>
      </c>
      <c r="D4600" s="14" t="str">
        <f t="shared" si="70"/>
        <v>OK</v>
      </c>
    </row>
    <row r="4601" spans="1:4" x14ac:dyDescent="0.2">
      <c r="A4601" s="83">
        <v>4540</v>
      </c>
      <c r="D4601" s="14" t="str">
        <f t="shared" si="70"/>
        <v>OK</v>
      </c>
    </row>
    <row r="4602" spans="1:4" x14ac:dyDescent="0.2">
      <c r="A4602" s="83">
        <v>4541</v>
      </c>
      <c r="D4602" s="14" t="str">
        <f t="shared" si="70"/>
        <v>OK</v>
      </c>
    </row>
    <row r="4603" spans="1:4" x14ac:dyDescent="0.2">
      <c r="A4603" s="83">
        <v>4542</v>
      </c>
      <c r="D4603" s="14" t="str">
        <f t="shared" si="70"/>
        <v>OK</v>
      </c>
    </row>
    <row r="4604" spans="1:4" x14ac:dyDescent="0.2">
      <c r="A4604" s="83">
        <v>4543</v>
      </c>
      <c r="D4604" s="14" t="str">
        <f t="shared" si="70"/>
        <v>OK</v>
      </c>
    </row>
    <row r="4605" spans="1:4" x14ac:dyDescent="0.2">
      <c r="A4605" s="83">
        <v>4544</v>
      </c>
      <c r="D4605" s="14" t="str">
        <f t="shared" si="70"/>
        <v>OK</v>
      </c>
    </row>
    <row r="4606" spans="1:4" x14ac:dyDescent="0.2">
      <c r="A4606" s="83">
        <v>4545</v>
      </c>
      <c r="D4606" s="14" t="str">
        <f t="shared" si="70"/>
        <v>OK</v>
      </c>
    </row>
    <row r="4607" spans="1:4" x14ac:dyDescent="0.2">
      <c r="A4607" s="83">
        <v>4546</v>
      </c>
      <c r="D4607" s="14" t="str">
        <f t="shared" ref="D4607:D4670" si="71">IF(ISBLANK(B4607),"OK",IF(A4607-B4607=0,"OK","Error?"))</f>
        <v>OK</v>
      </c>
    </row>
    <row r="4608" spans="1:4" x14ac:dyDescent="0.2">
      <c r="A4608" s="83">
        <v>4547</v>
      </c>
      <c r="D4608" s="14" t="str">
        <f t="shared" si="71"/>
        <v>OK</v>
      </c>
    </row>
    <row r="4609" spans="1:4" x14ac:dyDescent="0.2">
      <c r="A4609" s="83">
        <v>4548</v>
      </c>
      <c r="D4609" s="14" t="str">
        <f t="shared" si="71"/>
        <v>OK</v>
      </c>
    </row>
    <row r="4610" spans="1:4" x14ac:dyDescent="0.2">
      <c r="A4610" s="83">
        <v>4549</v>
      </c>
      <c r="D4610" s="14" t="str">
        <f t="shared" si="71"/>
        <v>OK</v>
      </c>
    </row>
    <row r="4611" spans="1:4" x14ac:dyDescent="0.2">
      <c r="A4611" s="83">
        <v>4550</v>
      </c>
      <c r="D4611" s="14" t="str">
        <f t="shared" si="71"/>
        <v>OK</v>
      </c>
    </row>
    <row r="4612" spans="1:4" x14ac:dyDescent="0.2">
      <c r="A4612" s="83">
        <v>4551</v>
      </c>
      <c r="D4612" s="14" t="str">
        <f t="shared" si="71"/>
        <v>OK</v>
      </c>
    </row>
    <row r="4613" spans="1:4" x14ac:dyDescent="0.2">
      <c r="A4613" s="83">
        <v>4552</v>
      </c>
      <c r="D4613" s="14" t="str">
        <f t="shared" si="71"/>
        <v>OK</v>
      </c>
    </row>
    <row r="4614" spans="1:4" x14ac:dyDescent="0.2">
      <c r="A4614" s="83">
        <v>4553</v>
      </c>
      <c r="D4614" s="14" t="str">
        <f t="shared" si="71"/>
        <v>OK</v>
      </c>
    </row>
    <row r="4615" spans="1:4" x14ac:dyDescent="0.2">
      <c r="A4615" s="83">
        <v>4554</v>
      </c>
      <c r="D4615" s="14" t="str">
        <f t="shared" si="71"/>
        <v>OK</v>
      </c>
    </row>
    <row r="4616" spans="1:4" x14ac:dyDescent="0.2">
      <c r="A4616" s="83">
        <v>4555</v>
      </c>
      <c r="D4616" s="14" t="str">
        <f t="shared" si="71"/>
        <v>OK</v>
      </c>
    </row>
    <row r="4617" spans="1:4" x14ac:dyDescent="0.2">
      <c r="A4617" s="83">
        <v>4556</v>
      </c>
      <c r="D4617" s="14" t="str">
        <f t="shared" si="71"/>
        <v>OK</v>
      </c>
    </row>
    <row r="4618" spans="1:4" x14ac:dyDescent="0.2">
      <c r="A4618" s="83">
        <v>4557</v>
      </c>
      <c r="D4618" s="14" t="str">
        <f t="shared" si="71"/>
        <v>OK</v>
      </c>
    </row>
    <row r="4619" spans="1:4" x14ac:dyDescent="0.2">
      <c r="A4619" s="83">
        <v>4558</v>
      </c>
      <c r="D4619" s="14" t="str">
        <f t="shared" si="71"/>
        <v>OK</v>
      </c>
    </row>
    <row r="4620" spans="1:4" x14ac:dyDescent="0.2">
      <c r="A4620" s="83">
        <v>4559</v>
      </c>
      <c r="D4620" s="14" t="str">
        <f t="shared" si="71"/>
        <v>OK</v>
      </c>
    </row>
    <row r="4621" spans="1:4" x14ac:dyDescent="0.2">
      <c r="A4621" s="83">
        <v>4560</v>
      </c>
      <c r="D4621" s="14" t="str">
        <f t="shared" si="71"/>
        <v>OK</v>
      </c>
    </row>
    <row r="4622" spans="1:4" x14ac:dyDescent="0.2">
      <c r="A4622" s="83">
        <v>4561</v>
      </c>
      <c r="D4622" s="14" t="str">
        <f t="shared" si="71"/>
        <v>OK</v>
      </c>
    </row>
    <row r="4623" spans="1:4" x14ac:dyDescent="0.2">
      <c r="A4623" s="83">
        <v>4562</v>
      </c>
      <c r="D4623" s="14" t="str">
        <f t="shared" si="71"/>
        <v>OK</v>
      </c>
    </row>
    <row r="4624" spans="1:4" x14ac:dyDescent="0.2">
      <c r="A4624" s="83">
        <v>4563</v>
      </c>
      <c r="D4624" s="14" t="str">
        <f t="shared" si="71"/>
        <v>OK</v>
      </c>
    </row>
    <row r="4625" spans="1:4" x14ac:dyDescent="0.2">
      <c r="A4625" s="83">
        <v>4564</v>
      </c>
      <c r="D4625" s="14" t="str">
        <f t="shared" si="71"/>
        <v>OK</v>
      </c>
    </row>
    <row r="4626" spans="1:4" x14ac:dyDescent="0.2">
      <c r="A4626" s="83">
        <v>4565</v>
      </c>
      <c r="D4626" s="14" t="str">
        <f t="shared" si="71"/>
        <v>OK</v>
      </c>
    </row>
    <row r="4627" spans="1:4" x14ac:dyDescent="0.2">
      <c r="A4627" s="83">
        <v>4566</v>
      </c>
      <c r="D4627" s="14" t="str">
        <f t="shared" si="71"/>
        <v>OK</v>
      </c>
    </row>
    <row r="4628" spans="1:4" x14ac:dyDescent="0.2">
      <c r="A4628" s="83">
        <v>4567</v>
      </c>
      <c r="D4628" s="14" t="str">
        <f t="shared" si="71"/>
        <v>OK</v>
      </c>
    </row>
    <row r="4629" spans="1:4" x14ac:dyDescent="0.2">
      <c r="A4629" s="83">
        <v>4568</v>
      </c>
      <c r="D4629" s="14" t="str">
        <f t="shared" si="71"/>
        <v>OK</v>
      </c>
    </row>
    <row r="4630" spans="1:4" x14ac:dyDescent="0.2">
      <c r="A4630" s="83">
        <v>4569</v>
      </c>
      <c r="D4630" s="14" t="str">
        <f t="shared" si="71"/>
        <v>OK</v>
      </c>
    </row>
    <row r="4631" spans="1:4" x14ac:dyDescent="0.2">
      <c r="A4631" s="83">
        <v>4570</v>
      </c>
      <c r="D4631" s="14" t="str">
        <f t="shared" si="71"/>
        <v>OK</v>
      </c>
    </row>
    <row r="4632" spans="1:4" x14ac:dyDescent="0.2">
      <c r="A4632" s="83">
        <v>4571</v>
      </c>
      <c r="D4632" s="14" t="str">
        <f t="shared" si="71"/>
        <v>OK</v>
      </c>
    </row>
    <row r="4633" spans="1:4" x14ac:dyDescent="0.2">
      <c r="A4633" s="83">
        <v>4572</v>
      </c>
      <c r="D4633" s="14" t="str">
        <f t="shared" si="71"/>
        <v>OK</v>
      </c>
    </row>
    <row r="4634" spans="1:4" x14ac:dyDescent="0.2">
      <c r="A4634" s="83">
        <v>4573</v>
      </c>
      <c r="D4634" s="14" t="str">
        <f t="shared" si="71"/>
        <v>OK</v>
      </c>
    </row>
    <row r="4635" spans="1:4" x14ac:dyDescent="0.2">
      <c r="A4635" s="83">
        <v>4574</v>
      </c>
      <c r="D4635" s="14" t="str">
        <f t="shared" si="71"/>
        <v>OK</v>
      </c>
    </row>
    <row r="4636" spans="1:4" x14ac:dyDescent="0.2">
      <c r="A4636" s="83">
        <v>4575</v>
      </c>
      <c r="D4636" s="14" t="str">
        <f t="shared" si="71"/>
        <v>OK</v>
      </c>
    </row>
    <row r="4637" spans="1:4" x14ac:dyDescent="0.2">
      <c r="A4637" s="83">
        <v>4576</v>
      </c>
      <c r="D4637" s="14" t="str">
        <f t="shared" si="71"/>
        <v>OK</v>
      </c>
    </row>
    <row r="4638" spans="1:4" x14ac:dyDescent="0.2">
      <c r="A4638" s="83">
        <v>4577</v>
      </c>
      <c r="D4638" s="14" t="str">
        <f t="shared" si="71"/>
        <v>OK</v>
      </c>
    </row>
    <row r="4639" spans="1:4" x14ac:dyDescent="0.2">
      <c r="A4639" s="83">
        <v>4578</v>
      </c>
      <c r="D4639" s="14" t="str">
        <f t="shared" si="71"/>
        <v>OK</v>
      </c>
    </row>
    <row r="4640" spans="1:4" x14ac:dyDescent="0.2">
      <c r="A4640" s="83">
        <v>4579</v>
      </c>
      <c r="D4640" s="14" t="str">
        <f t="shared" si="71"/>
        <v>OK</v>
      </c>
    </row>
    <row r="4641" spans="1:4" x14ac:dyDescent="0.2">
      <c r="A4641" s="83">
        <v>4580</v>
      </c>
      <c r="D4641" s="14" t="str">
        <f t="shared" si="71"/>
        <v>OK</v>
      </c>
    </row>
    <row r="4642" spans="1:4" x14ac:dyDescent="0.2">
      <c r="A4642" s="83">
        <v>4581</v>
      </c>
      <c r="D4642" s="14" t="str">
        <f t="shared" si="71"/>
        <v>OK</v>
      </c>
    </row>
    <row r="4643" spans="1:4" x14ac:dyDescent="0.2">
      <c r="A4643" s="83">
        <v>4582</v>
      </c>
      <c r="D4643" s="14" t="str">
        <f t="shared" si="71"/>
        <v>OK</v>
      </c>
    </row>
    <row r="4644" spans="1:4" x14ac:dyDescent="0.2">
      <c r="A4644" s="83">
        <v>4583</v>
      </c>
      <c r="D4644" s="14" t="str">
        <f t="shared" si="71"/>
        <v>OK</v>
      </c>
    </row>
    <row r="4645" spans="1:4" x14ac:dyDescent="0.2">
      <c r="A4645" s="83">
        <v>4584</v>
      </c>
      <c r="D4645" s="14" t="str">
        <f t="shared" si="71"/>
        <v>OK</v>
      </c>
    </row>
    <row r="4646" spans="1:4" x14ac:dyDescent="0.2">
      <c r="A4646" s="83">
        <v>4585</v>
      </c>
      <c r="D4646" s="14" t="str">
        <f t="shared" si="71"/>
        <v>OK</v>
      </c>
    </row>
    <row r="4647" spans="1:4" x14ac:dyDescent="0.2">
      <c r="A4647" s="83">
        <v>4586</v>
      </c>
      <c r="D4647" s="14" t="str">
        <f t="shared" si="71"/>
        <v>OK</v>
      </c>
    </row>
    <row r="4648" spans="1:4" x14ac:dyDescent="0.2">
      <c r="A4648" s="83">
        <v>4587</v>
      </c>
      <c r="D4648" s="14" t="str">
        <f t="shared" si="71"/>
        <v>OK</v>
      </c>
    </row>
    <row r="4649" spans="1:4" x14ac:dyDescent="0.2">
      <c r="A4649" s="83">
        <v>4588</v>
      </c>
      <c r="D4649" s="14" t="str">
        <f t="shared" si="71"/>
        <v>OK</v>
      </c>
    </row>
    <row r="4650" spans="1:4" x14ac:dyDescent="0.2">
      <c r="A4650" s="83">
        <v>4589</v>
      </c>
      <c r="D4650" s="14" t="str">
        <f t="shared" si="71"/>
        <v>OK</v>
      </c>
    </row>
    <row r="4651" spans="1:4" x14ac:dyDescent="0.2">
      <c r="A4651" s="83">
        <v>4590</v>
      </c>
      <c r="D4651" s="14" t="str">
        <f t="shared" si="71"/>
        <v>OK</v>
      </c>
    </row>
    <row r="4652" spans="1:4" x14ac:dyDescent="0.2">
      <c r="A4652" s="83">
        <v>4591</v>
      </c>
      <c r="D4652" s="14" t="str">
        <f t="shared" si="71"/>
        <v>OK</v>
      </c>
    </row>
    <row r="4653" spans="1:4" x14ac:dyDescent="0.2">
      <c r="A4653" s="83">
        <v>4592</v>
      </c>
      <c r="D4653" s="14" t="str">
        <f t="shared" si="71"/>
        <v>OK</v>
      </c>
    </row>
    <row r="4654" spans="1:4" x14ac:dyDescent="0.2">
      <c r="A4654" s="83">
        <v>4593</v>
      </c>
      <c r="D4654" s="14" t="str">
        <f t="shared" si="71"/>
        <v>OK</v>
      </c>
    </row>
    <row r="4655" spans="1:4" x14ac:dyDescent="0.2">
      <c r="A4655" s="83">
        <v>4594</v>
      </c>
      <c r="D4655" s="14" t="str">
        <f t="shared" si="71"/>
        <v>OK</v>
      </c>
    </row>
    <row r="4656" spans="1:4" x14ac:dyDescent="0.2">
      <c r="A4656" s="83">
        <v>4595</v>
      </c>
      <c r="D4656" s="14" t="str">
        <f t="shared" si="71"/>
        <v>OK</v>
      </c>
    </row>
    <row r="4657" spans="1:4" x14ac:dyDescent="0.2">
      <c r="A4657" s="83">
        <v>4596</v>
      </c>
      <c r="D4657" s="14" t="str">
        <f t="shared" si="71"/>
        <v>OK</v>
      </c>
    </row>
    <row r="4658" spans="1:4" x14ac:dyDescent="0.2">
      <c r="A4658" s="83">
        <v>4597</v>
      </c>
      <c r="D4658" s="14" t="str">
        <f t="shared" si="71"/>
        <v>OK</v>
      </c>
    </row>
    <row r="4659" spans="1:4" x14ac:dyDescent="0.2">
      <c r="A4659" s="83">
        <v>4598</v>
      </c>
      <c r="D4659" s="14" t="str">
        <f t="shared" si="71"/>
        <v>OK</v>
      </c>
    </row>
    <row r="4660" spans="1:4" x14ac:dyDescent="0.2">
      <c r="A4660" s="83">
        <v>4599</v>
      </c>
      <c r="D4660" s="14" t="str">
        <f t="shared" si="71"/>
        <v>OK</v>
      </c>
    </row>
    <row r="4661" spans="1:4" x14ac:dyDescent="0.2">
      <c r="A4661" s="83">
        <v>4600</v>
      </c>
      <c r="D4661" s="14" t="str">
        <f t="shared" si="71"/>
        <v>OK</v>
      </c>
    </row>
    <row r="4662" spans="1:4" x14ac:dyDescent="0.2">
      <c r="A4662" s="83">
        <v>4601</v>
      </c>
      <c r="D4662" s="14" t="str">
        <f t="shared" si="71"/>
        <v>OK</v>
      </c>
    </row>
    <row r="4663" spans="1:4" x14ac:dyDescent="0.2">
      <c r="A4663" s="83">
        <v>4602</v>
      </c>
      <c r="D4663" s="14" t="str">
        <f t="shared" si="71"/>
        <v>OK</v>
      </c>
    </row>
    <row r="4664" spans="1:4" x14ac:dyDescent="0.2">
      <c r="A4664" s="83">
        <v>4603</v>
      </c>
      <c r="D4664" s="14" t="str">
        <f t="shared" si="71"/>
        <v>OK</v>
      </c>
    </row>
    <row r="4665" spans="1:4" x14ac:dyDescent="0.2">
      <c r="A4665" s="83">
        <v>4604</v>
      </c>
      <c r="D4665" s="14" t="str">
        <f t="shared" si="71"/>
        <v>OK</v>
      </c>
    </row>
    <row r="4666" spans="1:4" x14ac:dyDescent="0.2">
      <c r="A4666" s="83">
        <v>4605</v>
      </c>
      <c r="D4666" s="14" t="str">
        <f t="shared" si="71"/>
        <v>OK</v>
      </c>
    </row>
    <row r="4667" spans="1:4" x14ac:dyDescent="0.2">
      <c r="A4667" s="83">
        <v>4606</v>
      </c>
      <c r="D4667" s="14" t="str">
        <f t="shared" si="71"/>
        <v>OK</v>
      </c>
    </row>
    <row r="4668" spans="1:4" x14ac:dyDescent="0.2">
      <c r="A4668" s="83">
        <v>4607</v>
      </c>
      <c r="D4668" s="14" t="str">
        <f t="shared" si="71"/>
        <v>OK</v>
      </c>
    </row>
    <row r="4669" spans="1:4" x14ac:dyDescent="0.2">
      <c r="A4669" s="83">
        <v>4608</v>
      </c>
      <c r="D4669" s="14" t="str">
        <f t="shared" si="71"/>
        <v>OK</v>
      </c>
    </row>
    <row r="4670" spans="1:4" x14ac:dyDescent="0.2">
      <c r="A4670" s="83">
        <v>4609</v>
      </c>
      <c r="D4670" s="14" t="str">
        <f t="shared" si="71"/>
        <v>OK</v>
      </c>
    </row>
    <row r="4671" spans="1:4" x14ac:dyDescent="0.2">
      <c r="A4671" s="83">
        <v>4610</v>
      </c>
      <c r="D4671" s="14" t="str">
        <f t="shared" ref="D4671:D4734" si="72">IF(ISBLANK(B4671),"OK",IF(A4671-B4671=0,"OK","Error?"))</f>
        <v>OK</v>
      </c>
    </row>
    <row r="4672" spans="1:4" x14ac:dyDescent="0.2">
      <c r="A4672" s="83">
        <v>4611</v>
      </c>
      <c r="D4672" s="14" t="str">
        <f t="shared" si="72"/>
        <v>OK</v>
      </c>
    </row>
    <row r="4673" spans="1:4" x14ac:dyDescent="0.2">
      <c r="A4673" s="83">
        <v>4612</v>
      </c>
      <c r="D4673" s="14" t="str">
        <f t="shared" si="72"/>
        <v>OK</v>
      </c>
    </row>
    <row r="4674" spans="1:4" x14ac:dyDescent="0.2">
      <c r="A4674" s="83">
        <v>4613</v>
      </c>
      <c r="D4674" s="14" t="str">
        <f t="shared" si="72"/>
        <v>OK</v>
      </c>
    </row>
    <row r="4675" spans="1:4" x14ac:dyDescent="0.2">
      <c r="A4675" s="83">
        <v>4614</v>
      </c>
      <c r="D4675" s="14" t="str">
        <f t="shared" si="72"/>
        <v>OK</v>
      </c>
    </row>
    <row r="4676" spans="1:4" x14ac:dyDescent="0.2">
      <c r="A4676" s="83">
        <v>4615</v>
      </c>
      <c r="D4676" s="14" t="str">
        <f t="shared" si="72"/>
        <v>OK</v>
      </c>
    </row>
    <row r="4677" spans="1:4" x14ac:dyDescent="0.2">
      <c r="A4677" s="83">
        <v>4616</v>
      </c>
      <c r="D4677" s="14" t="str">
        <f t="shared" si="72"/>
        <v>OK</v>
      </c>
    </row>
    <row r="4678" spans="1:4" x14ac:dyDescent="0.2">
      <c r="A4678" s="83">
        <v>4617</v>
      </c>
      <c r="D4678" s="14" t="str">
        <f t="shared" si="72"/>
        <v>OK</v>
      </c>
    </row>
    <row r="4679" spans="1:4" x14ac:dyDescent="0.2">
      <c r="A4679" s="83">
        <v>4618</v>
      </c>
      <c r="D4679" s="14" t="str">
        <f t="shared" si="72"/>
        <v>OK</v>
      </c>
    </row>
    <row r="4680" spans="1:4" x14ac:dyDescent="0.2">
      <c r="A4680" s="83">
        <v>4619</v>
      </c>
      <c r="D4680" s="14" t="str">
        <f t="shared" si="72"/>
        <v>OK</v>
      </c>
    </row>
    <row r="4681" spans="1:4" x14ac:dyDescent="0.2">
      <c r="A4681" s="83">
        <v>4620</v>
      </c>
      <c r="D4681" s="14" t="str">
        <f t="shared" si="72"/>
        <v>OK</v>
      </c>
    </row>
    <row r="4682" spans="1:4" x14ac:dyDescent="0.2">
      <c r="A4682" s="83">
        <v>4621</v>
      </c>
      <c r="D4682" s="14" t="str">
        <f t="shared" si="72"/>
        <v>OK</v>
      </c>
    </row>
    <row r="4683" spans="1:4" x14ac:dyDescent="0.2">
      <c r="A4683" s="83">
        <v>4622</v>
      </c>
      <c r="D4683" s="14" t="str">
        <f t="shared" si="72"/>
        <v>OK</v>
      </c>
    </row>
    <row r="4684" spans="1:4" x14ac:dyDescent="0.2">
      <c r="A4684" s="83">
        <v>4623</v>
      </c>
      <c r="D4684" s="14" t="str">
        <f t="shared" si="72"/>
        <v>OK</v>
      </c>
    </row>
    <row r="4685" spans="1:4" x14ac:dyDescent="0.2">
      <c r="A4685" s="83">
        <v>4624</v>
      </c>
      <c r="D4685" s="14" t="str">
        <f t="shared" si="72"/>
        <v>OK</v>
      </c>
    </row>
    <row r="4686" spans="1:4" x14ac:dyDescent="0.2">
      <c r="A4686" s="83">
        <v>4625</v>
      </c>
      <c r="D4686" s="14" t="str">
        <f t="shared" si="72"/>
        <v>OK</v>
      </c>
    </row>
    <row r="4687" spans="1:4" x14ac:dyDescent="0.2">
      <c r="A4687" s="83">
        <v>4626</v>
      </c>
      <c r="D4687" s="14" t="str">
        <f t="shared" si="72"/>
        <v>OK</v>
      </c>
    </row>
    <row r="4688" spans="1:4" x14ac:dyDescent="0.2">
      <c r="A4688" s="83">
        <v>4627</v>
      </c>
      <c r="D4688" s="14" t="str">
        <f t="shared" si="72"/>
        <v>OK</v>
      </c>
    </row>
    <row r="4689" spans="1:4" x14ac:dyDescent="0.2">
      <c r="A4689" s="83">
        <v>4628</v>
      </c>
      <c r="D4689" s="14" t="str">
        <f t="shared" si="72"/>
        <v>OK</v>
      </c>
    </row>
    <row r="4690" spans="1:4" x14ac:dyDescent="0.2">
      <c r="A4690" s="83">
        <v>4629</v>
      </c>
      <c r="D4690" s="14" t="str">
        <f t="shared" si="72"/>
        <v>OK</v>
      </c>
    </row>
    <row r="4691" spans="1:4" x14ac:dyDescent="0.2">
      <c r="A4691" s="83">
        <v>4630</v>
      </c>
      <c r="D4691" s="14" t="str">
        <f t="shared" si="72"/>
        <v>OK</v>
      </c>
    </row>
    <row r="4692" spans="1:4" x14ac:dyDescent="0.2">
      <c r="A4692" s="83">
        <v>4631</v>
      </c>
      <c r="D4692" s="14" t="str">
        <f t="shared" si="72"/>
        <v>OK</v>
      </c>
    </row>
    <row r="4693" spans="1:4" x14ac:dyDescent="0.2">
      <c r="A4693" s="83">
        <v>4632</v>
      </c>
      <c r="D4693" s="14" t="str">
        <f t="shared" si="72"/>
        <v>OK</v>
      </c>
    </row>
    <row r="4694" spans="1:4" x14ac:dyDescent="0.2">
      <c r="A4694" s="83">
        <v>4633</v>
      </c>
      <c r="D4694" s="14" t="str">
        <f t="shared" si="72"/>
        <v>OK</v>
      </c>
    </row>
    <row r="4695" spans="1:4" x14ac:dyDescent="0.2">
      <c r="A4695" s="83">
        <v>4634</v>
      </c>
      <c r="D4695" s="14" t="str">
        <f t="shared" si="72"/>
        <v>OK</v>
      </c>
    </row>
    <row r="4696" spans="1:4" x14ac:dyDescent="0.2">
      <c r="A4696" s="83">
        <v>4635</v>
      </c>
      <c r="D4696" s="14" t="str">
        <f t="shared" si="72"/>
        <v>OK</v>
      </c>
    </row>
    <row r="4697" spans="1:4" x14ac:dyDescent="0.2">
      <c r="A4697" s="83">
        <v>4636</v>
      </c>
      <c r="D4697" s="14" t="str">
        <f t="shared" si="72"/>
        <v>OK</v>
      </c>
    </row>
    <row r="4698" spans="1:4" x14ac:dyDescent="0.2">
      <c r="A4698" s="83">
        <v>4637</v>
      </c>
      <c r="D4698" s="14" t="str">
        <f t="shared" si="72"/>
        <v>OK</v>
      </c>
    </row>
    <row r="4699" spans="1:4" x14ac:dyDescent="0.2">
      <c r="A4699" s="83">
        <v>4638</v>
      </c>
      <c r="D4699" s="14" t="str">
        <f t="shared" si="72"/>
        <v>OK</v>
      </c>
    </row>
    <row r="4700" spans="1:4" x14ac:dyDescent="0.2">
      <c r="A4700" s="83">
        <v>4639</v>
      </c>
      <c r="D4700" s="14" t="str">
        <f t="shared" si="72"/>
        <v>OK</v>
      </c>
    </row>
    <row r="4701" spans="1:4" x14ac:dyDescent="0.2">
      <c r="A4701" s="83">
        <v>4640</v>
      </c>
      <c r="D4701" s="14" t="str">
        <f t="shared" si="72"/>
        <v>OK</v>
      </c>
    </row>
    <row r="4702" spans="1:4" x14ac:dyDescent="0.2">
      <c r="A4702" s="83">
        <v>4641</v>
      </c>
      <c r="D4702" s="14" t="str">
        <f t="shared" si="72"/>
        <v>OK</v>
      </c>
    </row>
    <row r="4703" spans="1:4" x14ac:dyDescent="0.2">
      <c r="A4703" s="83">
        <v>4642</v>
      </c>
      <c r="D4703" s="14" t="str">
        <f t="shared" si="72"/>
        <v>OK</v>
      </c>
    </row>
    <row r="4704" spans="1:4" x14ac:dyDescent="0.2">
      <c r="A4704" s="83">
        <v>4643</v>
      </c>
      <c r="D4704" s="14" t="str">
        <f t="shared" si="72"/>
        <v>OK</v>
      </c>
    </row>
    <row r="4705" spans="1:4" x14ac:dyDescent="0.2">
      <c r="A4705" s="83">
        <v>4644</v>
      </c>
      <c r="D4705" s="14" t="str">
        <f t="shared" si="72"/>
        <v>OK</v>
      </c>
    </row>
    <row r="4706" spans="1:4" x14ac:dyDescent="0.2">
      <c r="A4706" s="83">
        <v>4645</v>
      </c>
      <c r="D4706" s="14" t="str">
        <f t="shared" si="72"/>
        <v>OK</v>
      </c>
    </row>
    <row r="4707" spans="1:4" x14ac:dyDescent="0.2">
      <c r="A4707" s="83">
        <v>4646</v>
      </c>
      <c r="D4707" s="14" t="str">
        <f t="shared" si="72"/>
        <v>OK</v>
      </c>
    </row>
    <row r="4708" spans="1:4" x14ac:dyDescent="0.2">
      <c r="A4708" s="83">
        <v>4647</v>
      </c>
      <c r="D4708" s="14" t="str">
        <f t="shared" si="72"/>
        <v>OK</v>
      </c>
    </row>
    <row r="4709" spans="1:4" x14ac:dyDescent="0.2">
      <c r="A4709" s="83">
        <v>4648</v>
      </c>
      <c r="D4709" s="14" t="str">
        <f t="shared" si="72"/>
        <v>OK</v>
      </c>
    </row>
    <row r="4710" spans="1:4" x14ac:dyDescent="0.2">
      <c r="A4710" s="83">
        <v>4649</v>
      </c>
      <c r="D4710" s="14" t="str">
        <f t="shared" si="72"/>
        <v>OK</v>
      </c>
    </row>
    <row r="4711" spans="1:4" x14ac:dyDescent="0.2">
      <c r="A4711" s="83">
        <v>4650</v>
      </c>
      <c r="D4711" s="14" t="str">
        <f t="shared" si="72"/>
        <v>OK</v>
      </c>
    </row>
    <row r="4712" spans="1:4" x14ac:dyDescent="0.2">
      <c r="A4712" s="83">
        <v>4651</v>
      </c>
      <c r="D4712" s="14" t="str">
        <f t="shared" si="72"/>
        <v>OK</v>
      </c>
    </row>
    <row r="4713" spans="1:4" x14ac:dyDescent="0.2">
      <c r="A4713" s="83">
        <v>4652</v>
      </c>
      <c r="D4713" s="14" t="str">
        <f t="shared" si="72"/>
        <v>OK</v>
      </c>
    </row>
    <row r="4714" spans="1:4" x14ac:dyDescent="0.2">
      <c r="A4714" s="83">
        <v>4653</v>
      </c>
      <c r="D4714" s="14" t="str">
        <f t="shared" si="72"/>
        <v>OK</v>
      </c>
    </row>
    <row r="4715" spans="1:4" x14ac:dyDescent="0.2">
      <c r="A4715" s="83">
        <v>4654</v>
      </c>
      <c r="D4715" s="14" t="str">
        <f t="shared" si="72"/>
        <v>OK</v>
      </c>
    </row>
    <row r="4716" spans="1:4" x14ac:dyDescent="0.2">
      <c r="A4716" s="83">
        <v>4655</v>
      </c>
      <c r="D4716" s="14" t="str">
        <f t="shared" si="72"/>
        <v>OK</v>
      </c>
    </row>
    <row r="4717" spans="1:4" x14ac:dyDescent="0.2">
      <c r="A4717" s="83">
        <v>4656</v>
      </c>
      <c r="D4717" s="14" t="str">
        <f t="shared" si="72"/>
        <v>OK</v>
      </c>
    </row>
    <row r="4718" spans="1:4" x14ac:dyDescent="0.2">
      <c r="A4718" s="83">
        <v>4657</v>
      </c>
      <c r="D4718" s="14" t="str">
        <f t="shared" si="72"/>
        <v>OK</v>
      </c>
    </row>
    <row r="4719" spans="1:4" x14ac:dyDescent="0.2">
      <c r="A4719" s="83">
        <v>4658</v>
      </c>
      <c r="D4719" s="14" t="str">
        <f t="shared" si="72"/>
        <v>OK</v>
      </c>
    </row>
    <row r="4720" spans="1:4" x14ac:dyDescent="0.2">
      <c r="A4720" s="83">
        <v>4659</v>
      </c>
      <c r="D4720" s="14" t="str">
        <f t="shared" si="72"/>
        <v>OK</v>
      </c>
    </row>
    <row r="4721" spans="1:4" x14ac:dyDescent="0.2">
      <c r="A4721" s="83">
        <v>4660</v>
      </c>
      <c r="D4721" s="14" t="str">
        <f t="shared" si="72"/>
        <v>OK</v>
      </c>
    </row>
    <row r="4722" spans="1:4" x14ac:dyDescent="0.2">
      <c r="A4722" s="83">
        <v>4661</v>
      </c>
      <c r="D4722" s="14" t="str">
        <f t="shared" si="72"/>
        <v>OK</v>
      </c>
    </row>
    <row r="4723" spans="1:4" x14ac:dyDescent="0.2">
      <c r="A4723" s="83">
        <v>4662</v>
      </c>
      <c r="D4723" s="14" t="str">
        <f t="shared" si="72"/>
        <v>OK</v>
      </c>
    </row>
    <row r="4724" spans="1:4" x14ac:dyDescent="0.2">
      <c r="A4724" s="83">
        <v>4663</v>
      </c>
      <c r="D4724" s="14" t="str">
        <f t="shared" si="72"/>
        <v>OK</v>
      </c>
    </row>
    <row r="4725" spans="1:4" x14ac:dyDescent="0.2">
      <c r="A4725" s="83">
        <v>4664</v>
      </c>
      <c r="D4725" s="14" t="str">
        <f t="shared" si="72"/>
        <v>OK</v>
      </c>
    </row>
    <row r="4726" spans="1:4" x14ac:dyDescent="0.2">
      <c r="A4726" s="83">
        <v>4665</v>
      </c>
      <c r="D4726" s="14" t="str">
        <f t="shared" si="72"/>
        <v>OK</v>
      </c>
    </row>
    <row r="4727" spans="1:4" x14ac:dyDescent="0.2">
      <c r="A4727" s="83">
        <v>4666</v>
      </c>
      <c r="D4727" s="14" t="str">
        <f t="shared" si="72"/>
        <v>OK</v>
      </c>
    </row>
    <row r="4728" spans="1:4" x14ac:dyDescent="0.2">
      <c r="A4728" s="83">
        <v>4667</v>
      </c>
      <c r="D4728" s="14" t="str">
        <f t="shared" si="72"/>
        <v>OK</v>
      </c>
    </row>
    <row r="4729" spans="1:4" x14ac:dyDescent="0.2">
      <c r="A4729" s="83">
        <v>4668</v>
      </c>
      <c r="D4729" s="14" t="str">
        <f t="shared" si="72"/>
        <v>OK</v>
      </c>
    </row>
    <row r="4730" spans="1:4" x14ac:dyDescent="0.2">
      <c r="A4730" s="83">
        <v>4669</v>
      </c>
      <c r="D4730" s="14" t="str">
        <f t="shared" si="72"/>
        <v>OK</v>
      </c>
    </row>
    <row r="4731" spans="1:4" x14ac:dyDescent="0.2">
      <c r="A4731" s="83">
        <v>4670</v>
      </c>
      <c r="D4731" s="14" t="str">
        <f t="shared" si="72"/>
        <v>OK</v>
      </c>
    </row>
    <row r="4732" spans="1:4" x14ac:dyDescent="0.2">
      <c r="A4732" s="83">
        <v>4671</v>
      </c>
      <c r="D4732" s="14" t="str">
        <f t="shared" si="72"/>
        <v>OK</v>
      </c>
    </row>
    <row r="4733" spans="1:4" x14ac:dyDescent="0.2">
      <c r="A4733" s="83">
        <v>4672</v>
      </c>
      <c r="D4733" s="14" t="str">
        <f t="shared" si="72"/>
        <v>OK</v>
      </c>
    </row>
    <row r="4734" spans="1:4" x14ac:dyDescent="0.2">
      <c r="A4734" s="83">
        <v>4673</v>
      </c>
      <c r="D4734" s="14" t="str">
        <f t="shared" si="72"/>
        <v>OK</v>
      </c>
    </row>
    <row r="4735" spans="1:4" x14ac:dyDescent="0.2">
      <c r="A4735" s="83">
        <v>4674</v>
      </c>
      <c r="D4735" s="14" t="str">
        <f t="shared" ref="D4735:D4798" si="73">IF(ISBLANK(B4735),"OK",IF(A4735-B4735=0,"OK","Error?"))</f>
        <v>OK</v>
      </c>
    </row>
    <row r="4736" spans="1:4" x14ac:dyDescent="0.2">
      <c r="A4736" s="83">
        <v>4675</v>
      </c>
      <c r="D4736" s="14" t="str">
        <f t="shared" si="73"/>
        <v>OK</v>
      </c>
    </row>
    <row r="4737" spans="1:4" x14ac:dyDescent="0.2">
      <c r="A4737" s="83">
        <v>4676</v>
      </c>
      <c r="D4737" s="14" t="str">
        <f t="shared" si="73"/>
        <v>OK</v>
      </c>
    </row>
    <row r="4738" spans="1:4" x14ac:dyDescent="0.2">
      <c r="A4738" s="83">
        <v>4677</v>
      </c>
      <c r="D4738" s="14" t="str">
        <f t="shared" si="73"/>
        <v>OK</v>
      </c>
    </row>
    <row r="4739" spans="1:4" x14ac:dyDescent="0.2">
      <c r="A4739" s="83">
        <v>4678</v>
      </c>
      <c r="D4739" s="14" t="str">
        <f t="shared" si="73"/>
        <v>OK</v>
      </c>
    </row>
    <row r="4740" spans="1:4" x14ac:dyDescent="0.2">
      <c r="A4740" s="83">
        <v>4679</v>
      </c>
      <c r="D4740" s="14" t="str">
        <f t="shared" si="73"/>
        <v>OK</v>
      </c>
    </row>
    <row r="4741" spans="1:4" x14ac:dyDescent="0.2">
      <c r="A4741" s="83">
        <v>4680</v>
      </c>
      <c r="D4741" s="14" t="str">
        <f t="shared" si="73"/>
        <v>OK</v>
      </c>
    </row>
    <row r="4742" spans="1:4" x14ac:dyDescent="0.2">
      <c r="A4742" s="83">
        <v>4681</v>
      </c>
      <c r="D4742" s="14" t="str">
        <f t="shared" si="73"/>
        <v>OK</v>
      </c>
    </row>
    <row r="4743" spans="1:4" x14ac:dyDescent="0.2">
      <c r="A4743" s="83">
        <v>4682</v>
      </c>
      <c r="D4743" s="14" t="str">
        <f t="shared" si="73"/>
        <v>OK</v>
      </c>
    </row>
    <row r="4744" spans="1:4" x14ac:dyDescent="0.2">
      <c r="A4744" s="83">
        <v>4683</v>
      </c>
      <c r="D4744" s="14" t="str">
        <f t="shared" si="73"/>
        <v>OK</v>
      </c>
    </row>
    <row r="4745" spans="1:4" x14ac:dyDescent="0.2">
      <c r="A4745" s="83">
        <v>4684</v>
      </c>
      <c r="D4745" s="14" t="str">
        <f t="shared" si="73"/>
        <v>OK</v>
      </c>
    </row>
    <row r="4746" spans="1:4" x14ac:dyDescent="0.2">
      <c r="A4746" s="83">
        <v>4685</v>
      </c>
      <c r="D4746" s="14" t="str">
        <f t="shared" si="73"/>
        <v>OK</v>
      </c>
    </row>
    <row r="4747" spans="1:4" x14ac:dyDescent="0.2">
      <c r="A4747" s="83">
        <v>4686</v>
      </c>
      <c r="D4747" s="14" t="str">
        <f t="shared" si="73"/>
        <v>OK</v>
      </c>
    </row>
    <row r="4748" spans="1:4" x14ac:dyDescent="0.2">
      <c r="A4748" s="83">
        <v>4687</v>
      </c>
      <c r="D4748" s="14" t="str">
        <f t="shared" si="73"/>
        <v>OK</v>
      </c>
    </row>
    <row r="4749" spans="1:4" x14ac:dyDescent="0.2">
      <c r="A4749" s="83">
        <v>4688</v>
      </c>
      <c r="D4749" s="14" t="str">
        <f t="shared" si="73"/>
        <v>OK</v>
      </c>
    </row>
    <row r="4750" spans="1:4" x14ac:dyDescent="0.2">
      <c r="A4750" s="83">
        <v>4689</v>
      </c>
      <c r="D4750" s="14" t="str">
        <f t="shared" si="73"/>
        <v>OK</v>
      </c>
    </row>
    <row r="4751" spans="1:4" x14ac:dyDescent="0.2">
      <c r="A4751" s="83">
        <v>4690</v>
      </c>
      <c r="D4751" s="14" t="str">
        <f t="shared" si="73"/>
        <v>OK</v>
      </c>
    </row>
    <row r="4752" spans="1:4" x14ac:dyDescent="0.2">
      <c r="A4752" s="83">
        <v>4691</v>
      </c>
      <c r="D4752" s="14" t="str">
        <f t="shared" si="73"/>
        <v>OK</v>
      </c>
    </row>
    <row r="4753" spans="1:4" x14ac:dyDescent="0.2">
      <c r="A4753" s="83">
        <v>4692</v>
      </c>
      <c r="D4753" s="14" t="str">
        <f t="shared" si="73"/>
        <v>OK</v>
      </c>
    </row>
    <row r="4754" spans="1:4" x14ac:dyDescent="0.2">
      <c r="A4754" s="83">
        <v>4693</v>
      </c>
      <c r="D4754" s="14" t="str">
        <f t="shared" si="73"/>
        <v>OK</v>
      </c>
    </row>
    <row r="4755" spans="1:4" x14ac:dyDescent="0.2">
      <c r="A4755" s="83">
        <v>4694</v>
      </c>
      <c r="D4755" s="14" t="str">
        <f t="shared" si="73"/>
        <v>OK</v>
      </c>
    </row>
    <row r="4756" spans="1:4" x14ac:dyDescent="0.2">
      <c r="A4756" s="83">
        <v>4695</v>
      </c>
      <c r="D4756" s="14" t="str">
        <f t="shared" si="73"/>
        <v>OK</v>
      </c>
    </row>
    <row r="4757" spans="1:4" x14ac:dyDescent="0.2">
      <c r="A4757" s="83">
        <v>4696</v>
      </c>
      <c r="D4757" s="14" t="str">
        <f t="shared" si="73"/>
        <v>OK</v>
      </c>
    </row>
    <row r="4758" spans="1:4" x14ac:dyDescent="0.2">
      <c r="A4758" s="83">
        <v>4697</v>
      </c>
      <c r="D4758" s="14" t="str">
        <f t="shared" si="73"/>
        <v>OK</v>
      </c>
    </row>
    <row r="4759" spans="1:4" x14ac:dyDescent="0.2">
      <c r="A4759" s="83">
        <v>4698</v>
      </c>
      <c r="D4759" s="14" t="str">
        <f t="shared" si="73"/>
        <v>OK</v>
      </c>
    </row>
    <row r="4760" spans="1:4" x14ac:dyDescent="0.2">
      <c r="A4760" s="83">
        <v>4699</v>
      </c>
      <c r="D4760" s="14" t="str">
        <f t="shared" si="73"/>
        <v>OK</v>
      </c>
    </row>
    <row r="4761" spans="1:4" x14ac:dyDescent="0.2">
      <c r="A4761" s="55">
        <v>4700</v>
      </c>
      <c r="B4761" s="1233">
        <f>'Revenues 9-14'!C104</f>
        <v>0</v>
      </c>
      <c r="D4761" s="14" t="str">
        <f t="shared" si="73"/>
        <v>Error?</v>
      </c>
    </row>
    <row r="4762" spans="1:4" x14ac:dyDescent="0.2">
      <c r="A4762" s="83">
        <v>4701</v>
      </c>
      <c r="D4762" s="14" t="str">
        <f t="shared" si="73"/>
        <v>OK</v>
      </c>
    </row>
    <row r="4763" spans="1:4" x14ac:dyDescent="0.2">
      <c r="A4763" s="83">
        <v>4702</v>
      </c>
      <c r="D4763" s="14" t="str">
        <f t="shared" si="73"/>
        <v>OK</v>
      </c>
    </row>
    <row r="4764" spans="1:4" x14ac:dyDescent="0.2">
      <c r="A4764" s="83">
        <v>4703</v>
      </c>
      <c r="D4764" s="14" t="str">
        <f t="shared" si="73"/>
        <v>OK</v>
      </c>
    </row>
    <row r="4765" spans="1:4" x14ac:dyDescent="0.2">
      <c r="A4765" s="83">
        <v>4704</v>
      </c>
      <c r="D4765" s="14" t="str">
        <f t="shared" si="73"/>
        <v>OK</v>
      </c>
    </row>
    <row r="4766" spans="1:4" x14ac:dyDescent="0.2">
      <c r="A4766" s="83">
        <v>4705</v>
      </c>
      <c r="D4766" s="14" t="str">
        <f t="shared" si="73"/>
        <v>OK</v>
      </c>
    </row>
    <row r="4767" spans="1:4" x14ac:dyDescent="0.2">
      <c r="A4767" s="83">
        <v>4706</v>
      </c>
      <c r="D4767" s="14" t="str">
        <f t="shared" si="73"/>
        <v>OK</v>
      </c>
    </row>
    <row r="4768" spans="1:4" x14ac:dyDescent="0.2">
      <c r="A4768" s="83">
        <v>4707</v>
      </c>
      <c r="D4768" s="14" t="str">
        <f t="shared" si="73"/>
        <v>OK</v>
      </c>
    </row>
    <row r="4769" spans="1:4" x14ac:dyDescent="0.2">
      <c r="A4769" s="83">
        <v>4708</v>
      </c>
      <c r="C4769" s="14" t="s">
        <v>672</v>
      </c>
      <c r="D4769" s="14" t="str">
        <f t="shared" si="73"/>
        <v>OK</v>
      </c>
    </row>
    <row r="4770" spans="1:4" x14ac:dyDescent="0.2">
      <c r="A4770" s="83">
        <v>4709</v>
      </c>
      <c r="D4770" s="14" t="str">
        <f t="shared" si="73"/>
        <v>OK</v>
      </c>
    </row>
    <row r="4771" spans="1:4" x14ac:dyDescent="0.2">
      <c r="A4771" s="55">
        <v>4710</v>
      </c>
      <c r="B4771" s="1233">
        <f>'Revenues 9-14'!G135</f>
        <v>0</v>
      </c>
      <c r="D4771" s="14" t="str">
        <f t="shared" si="73"/>
        <v>Error?</v>
      </c>
    </row>
    <row r="4772" spans="1:4" x14ac:dyDescent="0.2">
      <c r="A4772" s="83">
        <v>4711</v>
      </c>
      <c r="D4772" s="14" t="str">
        <f t="shared" si="73"/>
        <v>OK</v>
      </c>
    </row>
    <row r="4773" spans="1:4" x14ac:dyDescent="0.2">
      <c r="A4773" s="83">
        <v>4712</v>
      </c>
      <c r="D4773" s="14" t="str">
        <f t="shared" si="73"/>
        <v>OK</v>
      </c>
    </row>
    <row r="4774" spans="1:4" x14ac:dyDescent="0.2">
      <c r="A4774" s="83">
        <v>4713</v>
      </c>
      <c r="D4774" s="14" t="str">
        <f t="shared" si="73"/>
        <v>OK</v>
      </c>
    </row>
    <row r="4775" spans="1:4" x14ac:dyDescent="0.2">
      <c r="A4775" s="83">
        <v>4714</v>
      </c>
      <c r="D4775" s="14" t="str">
        <f t="shared" si="73"/>
        <v>OK</v>
      </c>
    </row>
    <row r="4776" spans="1:4" x14ac:dyDescent="0.2">
      <c r="A4776" s="83">
        <v>4715</v>
      </c>
      <c r="D4776" s="14" t="str">
        <f t="shared" si="73"/>
        <v>OK</v>
      </c>
    </row>
    <row r="4777" spans="1:4" x14ac:dyDescent="0.2">
      <c r="A4777" s="83">
        <v>4716</v>
      </c>
      <c r="D4777" s="14" t="str">
        <f t="shared" si="73"/>
        <v>OK</v>
      </c>
    </row>
    <row r="4778" spans="1:4" x14ac:dyDescent="0.2">
      <c r="A4778" s="83">
        <v>4717</v>
      </c>
      <c r="D4778" s="14" t="str">
        <f t="shared" si="73"/>
        <v>OK</v>
      </c>
    </row>
    <row r="4779" spans="1:4" x14ac:dyDescent="0.2">
      <c r="A4779" s="83">
        <v>4718</v>
      </c>
      <c r="D4779" s="14" t="str">
        <f t="shared" si="73"/>
        <v>OK</v>
      </c>
    </row>
    <row r="4780" spans="1:4" x14ac:dyDescent="0.2">
      <c r="A4780" s="83">
        <v>4719</v>
      </c>
      <c r="D4780" s="14" t="str">
        <f t="shared" si="73"/>
        <v>OK</v>
      </c>
    </row>
    <row r="4781" spans="1:4" x14ac:dyDescent="0.2">
      <c r="A4781" s="83">
        <v>4720</v>
      </c>
      <c r="D4781" s="14" t="str">
        <f t="shared" si="73"/>
        <v>OK</v>
      </c>
    </row>
    <row r="4782" spans="1:4" x14ac:dyDescent="0.2">
      <c r="A4782" s="83">
        <v>4721</v>
      </c>
      <c r="D4782" s="14" t="str">
        <f t="shared" si="73"/>
        <v>OK</v>
      </c>
    </row>
    <row r="4783" spans="1:4" x14ac:dyDescent="0.2">
      <c r="A4783" s="83">
        <v>4722</v>
      </c>
      <c r="D4783" s="14" t="str">
        <f t="shared" si="73"/>
        <v>OK</v>
      </c>
    </row>
    <row r="4784" spans="1:4" x14ac:dyDescent="0.2">
      <c r="A4784" s="83">
        <v>4723</v>
      </c>
      <c r="D4784" s="14" t="str">
        <f t="shared" si="73"/>
        <v>OK</v>
      </c>
    </row>
    <row r="4785" spans="1:4" x14ac:dyDescent="0.2">
      <c r="A4785" s="83">
        <v>4724</v>
      </c>
      <c r="D4785" s="14" t="str">
        <f t="shared" si="73"/>
        <v>OK</v>
      </c>
    </row>
    <row r="4786" spans="1:4" x14ac:dyDescent="0.2">
      <c r="A4786" s="83">
        <v>4725</v>
      </c>
      <c r="D4786" s="14" t="str">
        <f t="shared" si="73"/>
        <v>OK</v>
      </c>
    </row>
    <row r="4787" spans="1:4" x14ac:dyDescent="0.2">
      <c r="A4787" s="83">
        <v>4726</v>
      </c>
      <c r="D4787" s="14" t="str">
        <f t="shared" si="73"/>
        <v>OK</v>
      </c>
    </row>
    <row r="4788" spans="1:4" x14ac:dyDescent="0.2">
      <c r="A4788" s="83">
        <v>4727</v>
      </c>
      <c r="D4788" s="14" t="str">
        <f t="shared" si="73"/>
        <v>OK</v>
      </c>
    </row>
    <row r="4789" spans="1:4" x14ac:dyDescent="0.2">
      <c r="A4789" s="83">
        <v>4728</v>
      </c>
      <c r="D4789" s="14" t="str">
        <f t="shared" si="73"/>
        <v>OK</v>
      </c>
    </row>
    <row r="4790" spans="1:4" x14ac:dyDescent="0.2">
      <c r="A4790" s="83">
        <v>4729</v>
      </c>
      <c r="D4790" s="14" t="str">
        <f t="shared" si="73"/>
        <v>OK</v>
      </c>
    </row>
    <row r="4791" spans="1:4" x14ac:dyDescent="0.2">
      <c r="A4791" s="83">
        <v>4730</v>
      </c>
      <c r="D4791" s="14" t="str">
        <f t="shared" si="73"/>
        <v>OK</v>
      </c>
    </row>
    <row r="4792" spans="1:4" x14ac:dyDescent="0.2">
      <c r="A4792" s="55">
        <v>4731</v>
      </c>
      <c r="B4792" s="1233">
        <f>'Revenues 9-14'!C171</f>
        <v>750</v>
      </c>
      <c r="D4792" s="14" t="str">
        <f t="shared" si="73"/>
        <v>Error?</v>
      </c>
    </row>
    <row r="4793" spans="1:4" x14ac:dyDescent="0.2">
      <c r="A4793" s="55">
        <v>4732</v>
      </c>
      <c r="B4793" s="1233">
        <f>'Revenues 9-14'!D171</f>
        <v>0</v>
      </c>
      <c r="D4793" s="14" t="str">
        <f t="shared" si="73"/>
        <v>Error?</v>
      </c>
    </row>
    <row r="4794" spans="1:4" x14ac:dyDescent="0.2">
      <c r="A4794" s="55">
        <v>4733</v>
      </c>
      <c r="B4794" s="1233">
        <f>'Revenues 9-14'!E171</f>
        <v>0</v>
      </c>
      <c r="D4794" s="14" t="str">
        <f t="shared" si="73"/>
        <v>Error?</v>
      </c>
    </row>
    <row r="4795" spans="1:4" x14ac:dyDescent="0.2">
      <c r="A4795" s="55">
        <v>4734</v>
      </c>
      <c r="B4795" s="1233">
        <f>'Revenues 9-14'!F171</f>
        <v>0</v>
      </c>
      <c r="D4795" s="14" t="str">
        <f t="shared" si="73"/>
        <v>Error?</v>
      </c>
    </row>
    <row r="4796" spans="1:4" x14ac:dyDescent="0.2">
      <c r="A4796" s="55">
        <v>4735</v>
      </c>
      <c r="B4796" s="1233">
        <f>'Revenues 9-14'!G171</f>
        <v>0</v>
      </c>
      <c r="D4796" s="14" t="str">
        <f t="shared" si="73"/>
        <v>Error?</v>
      </c>
    </row>
    <row r="4797" spans="1:4" x14ac:dyDescent="0.2">
      <c r="A4797" s="55">
        <v>4736</v>
      </c>
      <c r="B4797" s="1233">
        <f>'Revenues 9-14'!H171</f>
        <v>0</v>
      </c>
      <c r="D4797" s="14" t="str">
        <f t="shared" si="73"/>
        <v>Error?</v>
      </c>
    </row>
    <row r="4798" spans="1:4" x14ac:dyDescent="0.2">
      <c r="A4798" s="83">
        <v>4737</v>
      </c>
      <c r="D4798" s="14" t="str">
        <f t="shared" si="73"/>
        <v>OK</v>
      </c>
    </row>
    <row r="4799" spans="1:4" x14ac:dyDescent="0.2">
      <c r="A4799" s="55">
        <v>4738</v>
      </c>
      <c r="B4799" s="1233">
        <f>'Revenues 9-14'!K171</f>
        <v>0</v>
      </c>
      <c r="D4799" s="14" t="str">
        <f t="shared" ref="D4799:D4862" si="74">IF(ISBLANK(B4799),"OK",IF(A4799-B4799=0,"OK","Error?"))</f>
        <v>Error?</v>
      </c>
    </row>
    <row r="4800" spans="1:4" x14ac:dyDescent="0.2">
      <c r="A4800" s="83">
        <v>4739</v>
      </c>
      <c r="D4800" s="14" t="str">
        <f t="shared" si="74"/>
        <v>OK</v>
      </c>
    </row>
    <row r="4801" spans="1:4" x14ac:dyDescent="0.2">
      <c r="A4801" s="55">
        <v>4740</v>
      </c>
      <c r="B4801" s="1233">
        <f>'Revenues 9-14'!C182</f>
        <v>0</v>
      </c>
      <c r="D4801" s="14" t="str">
        <f t="shared" si="74"/>
        <v>Error?</v>
      </c>
    </row>
    <row r="4802" spans="1:4" x14ac:dyDescent="0.2">
      <c r="A4802" s="55">
        <v>4741</v>
      </c>
      <c r="B4802" s="1233">
        <f>'Revenues 9-14'!D182</f>
        <v>0</v>
      </c>
      <c r="D4802" s="14" t="str">
        <f t="shared" si="74"/>
        <v>Error?</v>
      </c>
    </row>
    <row r="4803" spans="1:4" x14ac:dyDescent="0.2">
      <c r="A4803" s="83">
        <v>4742</v>
      </c>
      <c r="D4803" s="14" t="str">
        <f t="shared" si="74"/>
        <v>OK</v>
      </c>
    </row>
    <row r="4804" spans="1:4" x14ac:dyDescent="0.2">
      <c r="A4804" s="55">
        <v>4743</v>
      </c>
      <c r="B4804" s="1233">
        <f>'Revenues 9-14'!F182</f>
        <v>0</v>
      </c>
      <c r="D4804" s="14" t="str">
        <f t="shared" si="74"/>
        <v>Error?</v>
      </c>
    </row>
    <row r="4805" spans="1:4" x14ac:dyDescent="0.2">
      <c r="A4805" s="55">
        <v>4744</v>
      </c>
      <c r="B4805" s="1233">
        <f>'Revenues 9-14'!C183</f>
        <v>0</v>
      </c>
      <c r="D4805" s="14" t="str">
        <f t="shared" si="74"/>
        <v>Error?</v>
      </c>
    </row>
    <row r="4806" spans="1:4" x14ac:dyDescent="0.2">
      <c r="A4806" s="55">
        <v>4745</v>
      </c>
      <c r="B4806" s="1233">
        <f>'Revenues 9-14'!D183</f>
        <v>0</v>
      </c>
      <c r="D4806" s="14" t="str">
        <f t="shared" si="74"/>
        <v>Error?</v>
      </c>
    </row>
    <row r="4807" spans="1:4" x14ac:dyDescent="0.2">
      <c r="A4807" s="83">
        <v>4746</v>
      </c>
      <c r="D4807" s="14" t="str">
        <f t="shared" si="74"/>
        <v>OK</v>
      </c>
    </row>
    <row r="4808" spans="1:4" x14ac:dyDescent="0.2">
      <c r="A4808" s="91">
        <v>4747</v>
      </c>
      <c r="B4808" s="1233">
        <f>'Revenues 9-14'!F183</f>
        <v>0</v>
      </c>
      <c r="D4808" s="14" t="str">
        <f t="shared" si="74"/>
        <v>Error?</v>
      </c>
    </row>
    <row r="4809" spans="1:4" x14ac:dyDescent="0.2">
      <c r="A4809" s="55">
        <v>4748</v>
      </c>
      <c r="D4809" s="14" t="str">
        <f t="shared" si="74"/>
        <v>OK</v>
      </c>
    </row>
    <row r="4810" spans="1:4" x14ac:dyDescent="0.2">
      <c r="A4810" s="55">
        <v>4749</v>
      </c>
      <c r="B4810" s="1233">
        <f>'Revenues 9-14'!G182</f>
        <v>0</v>
      </c>
      <c r="D4810" s="14" t="str">
        <f t="shared" si="74"/>
        <v>Error?</v>
      </c>
    </row>
    <row r="4811" spans="1:4" x14ac:dyDescent="0.2">
      <c r="A4811" s="55">
        <v>4750</v>
      </c>
      <c r="B4811" s="1233">
        <f>'Revenues 9-14'!H182</f>
        <v>0</v>
      </c>
      <c r="D4811" s="14" t="str">
        <f t="shared" si="74"/>
        <v>Error?</v>
      </c>
    </row>
    <row r="4812" spans="1:4" x14ac:dyDescent="0.2">
      <c r="A4812" s="83">
        <v>4751</v>
      </c>
      <c r="D4812" s="14" t="str">
        <f t="shared" si="74"/>
        <v>OK</v>
      </c>
    </row>
    <row r="4813" spans="1:4" x14ac:dyDescent="0.2">
      <c r="A4813" s="55">
        <v>4752</v>
      </c>
      <c r="B4813" s="1233">
        <f>'Revenues 9-14'!G183</f>
        <v>0</v>
      </c>
      <c r="D4813" s="14" t="str">
        <f t="shared" si="74"/>
        <v>Error?</v>
      </c>
    </row>
    <row r="4814" spans="1:4" x14ac:dyDescent="0.2">
      <c r="A4814" s="55">
        <v>4753</v>
      </c>
      <c r="B4814" s="1233">
        <f>'Revenues 9-14'!H183</f>
        <v>0</v>
      </c>
      <c r="D4814" s="14" t="str">
        <f t="shared" si="74"/>
        <v>Error?</v>
      </c>
    </row>
    <row r="4815" spans="1:4" x14ac:dyDescent="0.2">
      <c r="A4815" s="83">
        <v>4754</v>
      </c>
      <c r="D4815" s="14" t="str">
        <f t="shared" si="74"/>
        <v>OK</v>
      </c>
    </row>
    <row r="4816" spans="1:4" x14ac:dyDescent="0.2">
      <c r="A4816" s="55">
        <v>4755</v>
      </c>
      <c r="B4816" s="1233">
        <f>'Revenues 9-14'!K183</f>
        <v>0</v>
      </c>
      <c r="D4816" s="14" t="str">
        <f t="shared" si="74"/>
        <v>Error?</v>
      </c>
    </row>
    <row r="4817" spans="1:4" x14ac:dyDescent="0.2">
      <c r="A4817" s="83">
        <v>4756</v>
      </c>
      <c r="D4817" s="14" t="str">
        <f t="shared" si="74"/>
        <v>OK</v>
      </c>
    </row>
    <row r="4818" spans="1:4" x14ac:dyDescent="0.2">
      <c r="A4818" s="83">
        <v>4757</v>
      </c>
      <c r="D4818" s="14" t="str">
        <f t="shared" si="74"/>
        <v>OK</v>
      </c>
    </row>
    <row r="4819" spans="1:4" x14ac:dyDescent="0.2">
      <c r="A4819" s="83">
        <v>4758</v>
      </c>
      <c r="D4819" s="14" t="str">
        <f t="shared" si="74"/>
        <v>OK</v>
      </c>
    </row>
    <row r="4820" spans="1:4" x14ac:dyDescent="0.2">
      <c r="A4820" s="83">
        <v>4759</v>
      </c>
      <c r="D4820" s="14" t="str">
        <f t="shared" si="74"/>
        <v>OK</v>
      </c>
    </row>
    <row r="4821" spans="1:4" x14ac:dyDescent="0.2">
      <c r="A4821" s="83">
        <v>4760</v>
      </c>
      <c r="D4821" s="14" t="str">
        <f t="shared" si="74"/>
        <v>OK</v>
      </c>
    </row>
    <row r="4822" spans="1:4" x14ac:dyDescent="0.2">
      <c r="A4822" s="83">
        <v>4761</v>
      </c>
      <c r="D4822" s="14" t="str">
        <f t="shared" si="74"/>
        <v>OK</v>
      </c>
    </row>
    <row r="4823" spans="1:4" x14ac:dyDescent="0.2">
      <c r="A4823" s="83">
        <v>4762</v>
      </c>
      <c r="D4823" s="14" t="str">
        <f t="shared" si="74"/>
        <v>OK</v>
      </c>
    </row>
    <row r="4824" spans="1:4" x14ac:dyDescent="0.2">
      <c r="A4824" s="83">
        <v>4763</v>
      </c>
      <c r="D4824" s="14" t="str">
        <f t="shared" si="74"/>
        <v>OK</v>
      </c>
    </row>
    <row r="4825" spans="1:4" x14ac:dyDescent="0.2">
      <c r="A4825" s="83">
        <v>4764</v>
      </c>
      <c r="D4825" s="14" t="str">
        <f t="shared" si="74"/>
        <v>OK</v>
      </c>
    </row>
    <row r="4826" spans="1:4" x14ac:dyDescent="0.2">
      <c r="A4826" s="83">
        <v>4765</v>
      </c>
      <c r="D4826" s="14" t="str">
        <f t="shared" si="74"/>
        <v>OK</v>
      </c>
    </row>
    <row r="4827" spans="1:4" x14ac:dyDescent="0.2">
      <c r="A4827" s="83">
        <v>4766</v>
      </c>
      <c r="D4827" s="14" t="str">
        <f t="shared" si="74"/>
        <v>OK</v>
      </c>
    </row>
    <row r="4828" spans="1:4" x14ac:dyDescent="0.2">
      <c r="A4828" s="83">
        <v>4767</v>
      </c>
      <c r="D4828" s="14" t="str">
        <f t="shared" si="74"/>
        <v>OK</v>
      </c>
    </row>
    <row r="4829" spans="1:4" x14ac:dyDescent="0.2">
      <c r="A4829" s="83">
        <v>4768</v>
      </c>
      <c r="D4829" s="14" t="str">
        <f t="shared" si="74"/>
        <v>OK</v>
      </c>
    </row>
    <row r="4830" spans="1:4" x14ac:dyDescent="0.2">
      <c r="A4830" s="83">
        <v>4769</v>
      </c>
      <c r="D4830" s="14" t="str">
        <f t="shared" si="74"/>
        <v>OK</v>
      </c>
    </row>
    <row r="4831" spans="1:4" x14ac:dyDescent="0.2">
      <c r="A4831" s="83">
        <v>4770</v>
      </c>
      <c r="D4831" s="14" t="str">
        <f t="shared" si="74"/>
        <v>OK</v>
      </c>
    </row>
    <row r="4832" spans="1:4" x14ac:dyDescent="0.2">
      <c r="A4832" s="83">
        <v>4771</v>
      </c>
      <c r="D4832" s="14" t="str">
        <f t="shared" si="74"/>
        <v>OK</v>
      </c>
    </row>
    <row r="4833" spans="1:4" x14ac:dyDescent="0.2">
      <c r="A4833" s="83">
        <v>4772</v>
      </c>
      <c r="D4833" s="14" t="str">
        <f t="shared" si="74"/>
        <v>OK</v>
      </c>
    </row>
    <row r="4834" spans="1:4" x14ac:dyDescent="0.2">
      <c r="A4834" s="83">
        <v>4773</v>
      </c>
      <c r="D4834" s="14" t="str">
        <f t="shared" si="74"/>
        <v>OK</v>
      </c>
    </row>
    <row r="4835" spans="1:4" x14ac:dyDescent="0.2">
      <c r="A4835" s="83">
        <v>4774</v>
      </c>
      <c r="D4835" s="14" t="str">
        <f t="shared" si="74"/>
        <v>OK</v>
      </c>
    </row>
    <row r="4836" spans="1:4" x14ac:dyDescent="0.2">
      <c r="A4836" s="83">
        <v>4775</v>
      </c>
      <c r="D4836" s="14" t="str">
        <f t="shared" si="74"/>
        <v>OK</v>
      </c>
    </row>
    <row r="4837" spans="1:4" x14ac:dyDescent="0.2">
      <c r="A4837" s="83">
        <v>4776</v>
      </c>
      <c r="D4837" s="14" t="str">
        <f t="shared" si="74"/>
        <v>OK</v>
      </c>
    </row>
    <row r="4838" spans="1:4" x14ac:dyDescent="0.2">
      <c r="A4838" s="83">
        <v>4777</v>
      </c>
      <c r="D4838" s="14" t="str">
        <f t="shared" si="74"/>
        <v>OK</v>
      </c>
    </row>
    <row r="4839" spans="1:4" x14ac:dyDescent="0.2">
      <c r="A4839" s="83">
        <v>4778</v>
      </c>
      <c r="D4839" s="14" t="str">
        <f t="shared" si="74"/>
        <v>OK</v>
      </c>
    </row>
    <row r="4840" spans="1:4" x14ac:dyDescent="0.2">
      <c r="A4840" s="83">
        <v>4779</v>
      </c>
      <c r="D4840" s="14" t="str">
        <f t="shared" si="74"/>
        <v>OK</v>
      </c>
    </row>
    <row r="4841" spans="1:4" x14ac:dyDescent="0.2">
      <c r="A4841" s="83">
        <v>4780</v>
      </c>
      <c r="D4841" s="14" t="str">
        <f t="shared" si="74"/>
        <v>OK</v>
      </c>
    </row>
    <row r="4842" spans="1:4" x14ac:dyDescent="0.2">
      <c r="A4842" s="83">
        <v>4781</v>
      </c>
      <c r="D4842" s="14" t="str">
        <f t="shared" si="74"/>
        <v>OK</v>
      </c>
    </row>
    <row r="4843" spans="1:4" x14ac:dyDescent="0.2">
      <c r="A4843" s="83">
        <v>4782</v>
      </c>
      <c r="D4843" s="14" t="str">
        <f t="shared" si="74"/>
        <v>OK</v>
      </c>
    </row>
    <row r="4844" spans="1:4" x14ac:dyDescent="0.2">
      <c r="A4844" s="83">
        <v>4783</v>
      </c>
      <c r="D4844" s="14" t="str">
        <f t="shared" si="74"/>
        <v>OK</v>
      </c>
    </row>
    <row r="4845" spans="1:4" x14ac:dyDescent="0.2">
      <c r="A4845" s="83">
        <v>4784</v>
      </c>
      <c r="D4845" s="14" t="str">
        <f t="shared" si="74"/>
        <v>OK</v>
      </c>
    </row>
    <row r="4846" spans="1:4" x14ac:dyDescent="0.2">
      <c r="A4846" s="83">
        <v>4785</v>
      </c>
      <c r="D4846" s="14" t="str">
        <f t="shared" si="74"/>
        <v>OK</v>
      </c>
    </row>
    <row r="4847" spans="1:4" x14ac:dyDescent="0.2">
      <c r="A4847" s="83">
        <v>4786</v>
      </c>
      <c r="D4847" s="14" t="str">
        <f t="shared" si="74"/>
        <v>OK</v>
      </c>
    </row>
    <row r="4848" spans="1:4" x14ac:dyDescent="0.2">
      <c r="A4848" s="83">
        <v>4787</v>
      </c>
      <c r="D4848" s="14" t="str">
        <f t="shared" si="74"/>
        <v>OK</v>
      </c>
    </row>
    <row r="4849" spans="1:4" x14ac:dyDescent="0.2">
      <c r="A4849" s="83">
        <v>4788</v>
      </c>
      <c r="D4849" s="14" t="str">
        <f t="shared" si="74"/>
        <v>OK</v>
      </c>
    </row>
    <row r="4850" spans="1:4" x14ac:dyDescent="0.2">
      <c r="A4850" s="83">
        <v>4789</v>
      </c>
      <c r="D4850" s="14" t="str">
        <f t="shared" si="74"/>
        <v>OK</v>
      </c>
    </row>
    <row r="4851" spans="1:4" x14ac:dyDescent="0.2">
      <c r="A4851" s="83">
        <v>4790</v>
      </c>
      <c r="D4851" s="14" t="str">
        <f t="shared" si="74"/>
        <v>OK</v>
      </c>
    </row>
    <row r="4852" spans="1:4" x14ac:dyDescent="0.2">
      <c r="A4852" s="55">
        <v>4791</v>
      </c>
      <c r="B4852" s="1233">
        <f>'Revenues 9-14'!C272</f>
        <v>0</v>
      </c>
      <c r="D4852" s="14" t="str">
        <f t="shared" si="74"/>
        <v>Error?</v>
      </c>
    </row>
    <row r="4853" spans="1:4" x14ac:dyDescent="0.2">
      <c r="A4853" s="55">
        <v>4792</v>
      </c>
      <c r="B4853" s="1233">
        <f>'Revenues 9-14'!D272</f>
        <v>0</v>
      </c>
      <c r="D4853" s="14" t="str">
        <f t="shared" si="74"/>
        <v>Error?</v>
      </c>
    </row>
    <row r="4854" spans="1:4" x14ac:dyDescent="0.2">
      <c r="A4854" s="83">
        <v>4793</v>
      </c>
      <c r="D4854" s="14" t="str">
        <f t="shared" si="74"/>
        <v>OK</v>
      </c>
    </row>
    <row r="4855" spans="1:4" x14ac:dyDescent="0.2">
      <c r="A4855" s="55">
        <v>4794</v>
      </c>
      <c r="B4855" s="1233">
        <f>'Revenues 9-14'!F272</f>
        <v>0</v>
      </c>
      <c r="D4855" s="14" t="str">
        <f t="shared" si="74"/>
        <v>Error?</v>
      </c>
    </row>
    <row r="4856" spans="1:4" x14ac:dyDescent="0.2">
      <c r="A4856" s="83">
        <v>4795</v>
      </c>
      <c r="D4856" s="14" t="str">
        <f t="shared" si="74"/>
        <v>OK</v>
      </c>
    </row>
    <row r="4857" spans="1:4" x14ac:dyDescent="0.2">
      <c r="A4857" s="83">
        <v>4796</v>
      </c>
      <c r="D4857" s="14" t="str">
        <f t="shared" si="74"/>
        <v>OK</v>
      </c>
    </row>
    <row r="4858" spans="1:4" x14ac:dyDescent="0.2">
      <c r="A4858" s="83">
        <v>4797</v>
      </c>
      <c r="D4858" s="14" t="str">
        <f t="shared" si="74"/>
        <v>OK</v>
      </c>
    </row>
    <row r="4859" spans="1:4" x14ac:dyDescent="0.2">
      <c r="A4859" s="83">
        <v>4798</v>
      </c>
      <c r="D4859" s="14" t="str">
        <f t="shared" si="74"/>
        <v>OK</v>
      </c>
    </row>
    <row r="4860" spans="1:4" x14ac:dyDescent="0.2">
      <c r="A4860" s="83">
        <v>4799</v>
      </c>
      <c r="D4860" s="14" t="str">
        <f t="shared" si="74"/>
        <v>OK</v>
      </c>
    </row>
    <row r="4861" spans="1:4" x14ac:dyDescent="0.2">
      <c r="A4861" s="83">
        <v>4800</v>
      </c>
      <c r="D4861" s="14" t="str">
        <f t="shared" si="74"/>
        <v>OK</v>
      </c>
    </row>
    <row r="4862" spans="1:4" x14ac:dyDescent="0.2">
      <c r="A4862" s="83">
        <v>4801</v>
      </c>
      <c r="D4862" s="14" t="str">
        <f t="shared" si="74"/>
        <v>OK</v>
      </c>
    </row>
    <row r="4863" spans="1:4" x14ac:dyDescent="0.2">
      <c r="A4863" s="83">
        <v>4802</v>
      </c>
      <c r="D4863" s="14" t="str">
        <f t="shared" ref="D4863:D4926" si="75">IF(ISBLANK(B4863),"OK",IF(A4863-B4863=0,"OK","Error?"))</f>
        <v>OK</v>
      </c>
    </row>
    <row r="4864" spans="1:4" x14ac:dyDescent="0.2">
      <c r="A4864" s="55">
        <v>4803</v>
      </c>
      <c r="B4864" s="1233">
        <f>'Revenues 9-14'!G272</f>
        <v>0</v>
      </c>
      <c r="D4864" s="14" t="str">
        <f t="shared" si="75"/>
        <v>Error?</v>
      </c>
    </row>
    <row r="4865" spans="1:4" x14ac:dyDescent="0.2">
      <c r="A4865" s="55">
        <v>4804</v>
      </c>
      <c r="B4865" s="1233">
        <f>'Revenues 9-14'!H272</f>
        <v>0</v>
      </c>
      <c r="D4865" s="14" t="str">
        <f t="shared" si="75"/>
        <v>Error?</v>
      </c>
    </row>
    <row r="4866" spans="1:4" x14ac:dyDescent="0.2">
      <c r="A4866" s="83">
        <v>4805</v>
      </c>
      <c r="D4866" s="14" t="str">
        <f t="shared" si="75"/>
        <v>OK</v>
      </c>
    </row>
    <row r="4867" spans="1:4" x14ac:dyDescent="0.2">
      <c r="A4867" s="83">
        <v>4806</v>
      </c>
      <c r="D4867" s="14" t="str">
        <f t="shared" si="75"/>
        <v>OK</v>
      </c>
    </row>
    <row r="4868" spans="1:4" x14ac:dyDescent="0.2">
      <c r="A4868" s="55">
        <v>4807</v>
      </c>
      <c r="B4868" s="1233">
        <f>'Revenues 9-14'!K272</f>
        <v>0</v>
      </c>
      <c r="D4868" s="14" t="str">
        <f t="shared" si="75"/>
        <v>Error?</v>
      </c>
    </row>
    <row r="4869" spans="1:4" x14ac:dyDescent="0.2">
      <c r="A4869" s="83">
        <v>4808</v>
      </c>
      <c r="D4869" s="14" t="str">
        <f t="shared" si="75"/>
        <v>OK</v>
      </c>
    </row>
    <row r="4870" spans="1:4" x14ac:dyDescent="0.2">
      <c r="A4870" s="83">
        <v>4809</v>
      </c>
      <c r="D4870" s="14" t="str">
        <f t="shared" si="75"/>
        <v>OK</v>
      </c>
    </row>
    <row r="4871" spans="1:4" x14ac:dyDescent="0.2">
      <c r="A4871" s="83">
        <v>4810</v>
      </c>
      <c r="D4871" s="14" t="str">
        <f t="shared" si="75"/>
        <v>OK</v>
      </c>
    </row>
    <row r="4872" spans="1:4" x14ac:dyDescent="0.2">
      <c r="A4872" s="83">
        <v>4811</v>
      </c>
      <c r="D4872" s="14" t="str">
        <f t="shared" si="75"/>
        <v>OK</v>
      </c>
    </row>
    <row r="4873" spans="1:4" x14ac:dyDescent="0.2">
      <c r="A4873" s="83">
        <v>4812</v>
      </c>
      <c r="D4873" s="14" t="str">
        <f t="shared" si="75"/>
        <v>OK</v>
      </c>
    </row>
    <row r="4874" spans="1:4" x14ac:dyDescent="0.2">
      <c r="A4874" s="55">
        <v>4813</v>
      </c>
      <c r="B4874" s="1233">
        <f>'Revenues 9-14'!C118</f>
        <v>0</v>
      </c>
      <c r="D4874" s="14" t="str">
        <f t="shared" si="75"/>
        <v>Error?</v>
      </c>
    </row>
    <row r="4875" spans="1:4" x14ac:dyDescent="0.2">
      <c r="A4875" s="55">
        <v>4814</v>
      </c>
      <c r="B4875" s="1233">
        <f>'Revenues 9-14'!D118</f>
        <v>0</v>
      </c>
      <c r="D4875" s="14" t="str">
        <f t="shared" si="75"/>
        <v>Error?</v>
      </c>
    </row>
    <row r="4876" spans="1:4" x14ac:dyDescent="0.2">
      <c r="A4876" s="55">
        <v>4815</v>
      </c>
      <c r="B4876" s="1233">
        <f>'Revenues 9-14'!E118</f>
        <v>0</v>
      </c>
      <c r="D4876" s="14" t="str">
        <f t="shared" si="75"/>
        <v>Error?</v>
      </c>
    </row>
    <row r="4877" spans="1:4" x14ac:dyDescent="0.2">
      <c r="A4877" s="55">
        <v>4816</v>
      </c>
      <c r="B4877" s="1233">
        <f>'Revenues 9-14'!F118</f>
        <v>0</v>
      </c>
      <c r="D4877" s="14" t="str">
        <f t="shared" si="75"/>
        <v>Error?</v>
      </c>
    </row>
    <row r="4878" spans="1:4" x14ac:dyDescent="0.2">
      <c r="A4878" s="55">
        <v>4817</v>
      </c>
      <c r="B4878" s="1233">
        <f>'Revenues 9-14'!G118</f>
        <v>0</v>
      </c>
      <c r="D4878" s="14" t="str">
        <f t="shared" si="75"/>
        <v>Error?</v>
      </c>
    </row>
    <row r="4879" spans="1:4" x14ac:dyDescent="0.2">
      <c r="A4879" s="55">
        <v>4818</v>
      </c>
      <c r="B4879" s="1233">
        <f>'Revenues 9-14'!H118</f>
        <v>0</v>
      </c>
      <c r="D4879" s="14" t="str">
        <f t="shared" si="75"/>
        <v>Error?</v>
      </c>
    </row>
    <row r="4880" spans="1:4" x14ac:dyDescent="0.2">
      <c r="A4880" s="83">
        <v>4819</v>
      </c>
      <c r="D4880" s="14" t="str">
        <f t="shared" si="75"/>
        <v>OK</v>
      </c>
    </row>
    <row r="4881" spans="1:4" x14ac:dyDescent="0.2">
      <c r="A4881" s="55">
        <v>4820</v>
      </c>
      <c r="B4881" s="1233">
        <f>'Revenues 9-14'!K118</f>
        <v>0</v>
      </c>
      <c r="D4881" s="14" t="str">
        <f t="shared" si="75"/>
        <v>Error?</v>
      </c>
    </row>
    <row r="4882" spans="1:4" x14ac:dyDescent="0.2">
      <c r="A4882" s="55">
        <v>4821</v>
      </c>
      <c r="B4882" s="1233">
        <f>'Revenues 9-14'!C120</f>
        <v>0</v>
      </c>
      <c r="D4882" s="14" t="str">
        <f t="shared" si="75"/>
        <v>Error?</v>
      </c>
    </row>
    <row r="4883" spans="1:4" x14ac:dyDescent="0.2">
      <c r="A4883" s="55">
        <v>4822</v>
      </c>
      <c r="B4883" s="1233">
        <f>'Revenues 9-14'!D120</f>
        <v>0</v>
      </c>
      <c r="D4883" s="14" t="str">
        <f t="shared" si="75"/>
        <v>Error?</v>
      </c>
    </row>
    <row r="4884" spans="1:4" x14ac:dyDescent="0.2">
      <c r="A4884" s="55">
        <v>4823</v>
      </c>
      <c r="B4884" s="1233">
        <f>'Revenues 9-14'!E120</f>
        <v>0</v>
      </c>
      <c r="D4884" s="14" t="str">
        <f t="shared" si="75"/>
        <v>Error?</v>
      </c>
    </row>
    <row r="4885" spans="1:4" x14ac:dyDescent="0.2">
      <c r="A4885" s="55">
        <v>4824</v>
      </c>
      <c r="B4885" s="1233">
        <f>'Revenues 9-14'!F120</f>
        <v>0</v>
      </c>
      <c r="D4885" s="14" t="str">
        <f t="shared" si="75"/>
        <v>Error?</v>
      </c>
    </row>
    <row r="4886" spans="1:4" x14ac:dyDescent="0.2">
      <c r="A4886" s="55">
        <v>4825</v>
      </c>
      <c r="B4886" s="1233">
        <f>'Revenues 9-14'!G120</f>
        <v>0</v>
      </c>
      <c r="D4886" s="14" t="str">
        <f t="shared" si="75"/>
        <v>Error?</v>
      </c>
    </row>
    <row r="4887" spans="1:4" x14ac:dyDescent="0.2">
      <c r="A4887" s="55">
        <v>4826</v>
      </c>
      <c r="B4887" s="1233">
        <f>'Revenues 9-14'!H120</f>
        <v>0</v>
      </c>
      <c r="D4887" s="14" t="str">
        <f t="shared" si="75"/>
        <v>Error?</v>
      </c>
    </row>
    <row r="4888" spans="1:4" x14ac:dyDescent="0.2">
      <c r="A4888" s="83">
        <v>4827</v>
      </c>
      <c r="D4888" s="14" t="str">
        <f t="shared" si="75"/>
        <v>OK</v>
      </c>
    </row>
    <row r="4889" spans="1:4" x14ac:dyDescent="0.2">
      <c r="A4889" s="55">
        <v>4828</v>
      </c>
      <c r="B4889" s="1233">
        <f>'Revenues 9-14'!K120</f>
        <v>0</v>
      </c>
      <c r="D4889" s="14" t="str">
        <f t="shared" si="75"/>
        <v>Error?</v>
      </c>
    </row>
    <row r="4890" spans="1:4" x14ac:dyDescent="0.2">
      <c r="A4890" s="83">
        <v>4829</v>
      </c>
      <c r="D4890" s="14" t="str">
        <f t="shared" si="75"/>
        <v>OK</v>
      </c>
    </row>
    <row r="4891" spans="1:4" x14ac:dyDescent="0.2">
      <c r="A4891" s="83">
        <v>4830</v>
      </c>
      <c r="D4891" s="14" t="str">
        <f t="shared" si="75"/>
        <v>OK</v>
      </c>
    </row>
    <row r="4892" spans="1:4" x14ac:dyDescent="0.2">
      <c r="A4892" s="83">
        <v>4831</v>
      </c>
      <c r="D4892" s="14" t="str">
        <f t="shared" si="75"/>
        <v>OK</v>
      </c>
    </row>
    <row r="4893" spans="1:4" x14ac:dyDescent="0.2">
      <c r="A4893" s="83">
        <v>4832</v>
      </c>
      <c r="D4893" s="14" t="str">
        <f t="shared" si="75"/>
        <v>OK</v>
      </c>
    </row>
    <row r="4894" spans="1:4" x14ac:dyDescent="0.2">
      <c r="A4894" s="83">
        <v>4833</v>
      </c>
      <c r="D4894" s="14" t="str">
        <f t="shared" si="75"/>
        <v>OK</v>
      </c>
    </row>
    <row r="4895" spans="1:4" x14ac:dyDescent="0.2">
      <c r="A4895" s="83">
        <v>4834</v>
      </c>
      <c r="D4895" s="14" t="str">
        <f t="shared" si="75"/>
        <v>OK</v>
      </c>
    </row>
    <row r="4896" spans="1:4" x14ac:dyDescent="0.2">
      <c r="A4896" s="83">
        <v>4835</v>
      </c>
      <c r="D4896" s="14" t="str">
        <f t="shared" si="75"/>
        <v>OK</v>
      </c>
    </row>
    <row r="4897" spans="1:4" x14ac:dyDescent="0.2">
      <c r="A4897" s="83">
        <v>4836</v>
      </c>
      <c r="D4897" s="14" t="str">
        <f t="shared" si="75"/>
        <v>OK</v>
      </c>
    </row>
    <row r="4898" spans="1:4" x14ac:dyDescent="0.2">
      <c r="A4898" s="83">
        <v>4837</v>
      </c>
      <c r="D4898" s="14" t="str">
        <f t="shared" si="75"/>
        <v>OK</v>
      </c>
    </row>
    <row r="4899" spans="1:4" x14ac:dyDescent="0.2">
      <c r="A4899" s="83">
        <v>4838</v>
      </c>
      <c r="D4899" s="14" t="str">
        <f t="shared" si="75"/>
        <v>OK</v>
      </c>
    </row>
    <row r="4900" spans="1:4" x14ac:dyDescent="0.2">
      <c r="A4900" s="83">
        <v>4839</v>
      </c>
      <c r="D4900" s="14" t="str">
        <f t="shared" si="75"/>
        <v>OK</v>
      </c>
    </row>
    <row r="4901" spans="1:4" x14ac:dyDescent="0.2">
      <c r="A4901" s="83">
        <v>4840</v>
      </c>
      <c r="D4901" s="14" t="str">
        <f t="shared" si="75"/>
        <v>OK</v>
      </c>
    </row>
    <row r="4902" spans="1:4" x14ac:dyDescent="0.2">
      <c r="A4902" s="83">
        <v>4841</v>
      </c>
      <c r="D4902" s="14" t="str">
        <f t="shared" si="75"/>
        <v>OK</v>
      </c>
    </row>
    <row r="4903" spans="1:4" x14ac:dyDescent="0.2">
      <c r="A4903" s="83">
        <v>4842</v>
      </c>
      <c r="D4903" s="14" t="str">
        <f t="shared" si="75"/>
        <v>OK</v>
      </c>
    </row>
    <row r="4904" spans="1:4" x14ac:dyDescent="0.2">
      <c r="A4904" s="83">
        <v>4843</v>
      </c>
      <c r="D4904" s="14" t="str">
        <f t="shared" si="75"/>
        <v>OK</v>
      </c>
    </row>
    <row r="4905" spans="1:4" x14ac:dyDescent="0.2">
      <c r="A4905" s="83">
        <v>4844</v>
      </c>
      <c r="D4905" s="14" t="str">
        <f t="shared" si="75"/>
        <v>OK</v>
      </c>
    </row>
    <row r="4906" spans="1:4" x14ac:dyDescent="0.2">
      <c r="A4906" s="83">
        <v>4845</v>
      </c>
      <c r="D4906" s="14" t="str">
        <f t="shared" si="75"/>
        <v>OK</v>
      </c>
    </row>
    <row r="4907" spans="1:4" x14ac:dyDescent="0.2">
      <c r="A4907" s="83">
        <v>4846</v>
      </c>
      <c r="D4907" s="14" t="str">
        <f t="shared" si="75"/>
        <v>OK</v>
      </c>
    </row>
    <row r="4908" spans="1:4" x14ac:dyDescent="0.2">
      <c r="A4908" s="83">
        <v>4847</v>
      </c>
      <c r="D4908" s="14" t="str">
        <f t="shared" si="75"/>
        <v>OK</v>
      </c>
    </row>
    <row r="4909" spans="1:4" x14ac:dyDescent="0.2">
      <c r="A4909" s="83">
        <v>4848</v>
      </c>
      <c r="D4909" s="14" t="str">
        <f t="shared" si="75"/>
        <v>OK</v>
      </c>
    </row>
    <row r="4910" spans="1:4" x14ac:dyDescent="0.2">
      <c r="A4910" s="83">
        <v>4849</v>
      </c>
      <c r="D4910" s="14" t="str">
        <f t="shared" si="75"/>
        <v>OK</v>
      </c>
    </row>
    <row r="4911" spans="1:4" x14ac:dyDescent="0.2">
      <c r="A4911" s="83">
        <v>4850</v>
      </c>
      <c r="D4911" s="14" t="str">
        <f t="shared" si="75"/>
        <v>OK</v>
      </c>
    </row>
    <row r="4912" spans="1:4" x14ac:dyDescent="0.2">
      <c r="A4912" s="83">
        <v>4851</v>
      </c>
      <c r="D4912" s="14" t="str">
        <f t="shared" si="75"/>
        <v>OK</v>
      </c>
    </row>
    <row r="4913" spans="1:4" x14ac:dyDescent="0.2">
      <c r="A4913" s="83">
        <v>4852</v>
      </c>
      <c r="D4913" s="14" t="str">
        <f t="shared" si="75"/>
        <v>OK</v>
      </c>
    </row>
    <row r="4914" spans="1:4" x14ac:dyDescent="0.2">
      <c r="A4914" s="83">
        <v>4853</v>
      </c>
      <c r="D4914" s="14" t="str">
        <f t="shared" si="75"/>
        <v>OK</v>
      </c>
    </row>
    <row r="4915" spans="1:4" x14ac:dyDescent="0.2">
      <c r="A4915" s="55">
        <v>4854</v>
      </c>
      <c r="B4915" s="1233">
        <f>'Revenues 9-14'!C165</f>
        <v>0</v>
      </c>
      <c r="D4915" s="14" t="str">
        <f t="shared" si="75"/>
        <v>Error?</v>
      </c>
    </row>
    <row r="4916" spans="1:4" x14ac:dyDescent="0.2">
      <c r="A4916" s="55">
        <v>4855</v>
      </c>
      <c r="B4916" s="1233">
        <f>'Revenues 9-14'!D165</f>
        <v>0</v>
      </c>
      <c r="D4916" s="14" t="str">
        <f t="shared" si="75"/>
        <v>Error?</v>
      </c>
    </row>
    <row r="4917" spans="1:4" x14ac:dyDescent="0.2">
      <c r="A4917" s="55">
        <v>4856</v>
      </c>
      <c r="B4917" s="1233">
        <f>'Revenues 9-14'!E165</f>
        <v>0</v>
      </c>
      <c r="D4917" s="14" t="str">
        <f t="shared" si="75"/>
        <v>Error?</v>
      </c>
    </row>
    <row r="4918" spans="1:4" x14ac:dyDescent="0.2">
      <c r="A4918" s="55">
        <v>4857</v>
      </c>
      <c r="B4918" s="1233">
        <f>'Revenues 9-14'!F165</f>
        <v>0</v>
      </c>
      <c r="D4918" s="14" t="str">
        <f t="shared" si="75"/>
        <v>Error?</v>
      </c>
    </row>
    <row r="4919" spans="1:4" x14ac:dyDescent="0.2">
      <c r="A4919" s="55">
        <v>4858</v>
      </c>
      <c r="B4919" s="1233">
        <f>'Revenues 9-14'!G165</f>
        <v>0</v>
      </c>
      <c r="D4919" s="14" t="str">
        <f t="shared" si="75"/>
        <v>Error?</v>
      </c>
    </row>
    <row r="4920" spans="1:4" x14ac:dyDescent="0.2">
      <c r="A4920" s="55">
        <v>4859</v>
      </c>
      <c r="B4920" s="1233">
        <f>'Revenues 9-14'!H165</f>
        <v>0</v>
      </c>
      <c r="D4920" s="14" t="str">
        <f t="shared" si="75"/>
        <v>Error?</v>
      </c>
    </row>
    <row r="4921" spans="1:4" x14ac:dyDescent="0.2">
      <c r="A4921" s="83">
        <v>4860</v>
      </c>
      <c r="D4921" s="14" t="str">
        <f t="shared" si="75"/>
        <v>OK</v>
      </c>
    </row>
    <row r="4922" spans="1:4" x14ac:dyDescent="0.2">
      <c r="A4922" s="55">
        <v>4861</v>
      </c>
      <c r="B4922" s="1233">
        <f>'Revenues 9-14'!K165</f>
        <v>0</v>
      </c>
      <c r="D4922" s="14" t="str">
        <f t="shared" si="75"/>
        <v>Error?</v>
      </c>
    </row>
    <row r="4923" spans="1:4" x14ac:dyDescent="0.2">
      <c r="A4923" s="83">
        <v>4862</v>
      </c>
      <c r="D4923" s="14" t="str">
        <f t="shared" si="75"/>
        <v>OK</v>
      </c>
    </row>
    <row r="4924" spans="1:4" x14ac:dyDescent="0.2">
      <c r="A4924" s="83">
        <v>4863</v>
      </c>
      <c r="D4924" s="14" t="str">
        <f t="shared" si="75"/>
        <v>OK</v>
      </c>
    </row>
    <row r="4925" spans="1:4" x14ac:dyDescent="0.2">
      <c r="A4925" s="83">
        <v>4864</v>
      </c>
      <c r="D4925" s="14" t="str">
        <f t="shared" si="75"/>
        <v>OK</v>
      </c>
    </row>
    <row r="4926" spans="1:4" x14ac:dyDescent="0.2">
      <c r="A4926" s="83">
        <v>4865</v>
      </c>
      <c r="D4926" s="14" t="str">
        <f t="shared" si="75"/>
        <v>OK</v>
      </c>
    </row>
    <row r="4927" spans="1:4" x14ac:dyDescent="0.2">
      <c r="A4927" s="83">
        <v>4866</v>
      </c>
      <c r="D4927" s="14" t="str">
        <f t="shared" ref="D4927:D4990" si="76">IF(ISBLANK(B4927),"OK",IF(A4927-B4927=0,"OK","Error?"))</f>
        <v>OK</v>
      </c>
    </row>
    <row r="4928" spans="1:4" x14ac:dyDescent="0.2">
      <c r="A4928" s="83">
        <v>4867</v>
      </c>
      <c r="D4928" s="14" t="str">
        <f t="shared" si="76"/>
        <v>OK</v>
      </c>
    </row>
    <row r="4929" spans="1:4" x14ac:dyDescent="0.2">
      <c r="A4929" s="83">
        <v>4868</v>
      </c>
      <c r="D4929" s="14" t="str">
        <f t="shared" si="76"/>
        <v>OK</v>
      </c>
    </row>
    <row r="4930" spans="1:4" x14ac:dyDescent="0.2">
      <c r="A4930" s="83">
        <v>4869</v>
      </c>
      <c r="D4930" s="14" t="str">
        <f t="shared" si="76"/>
        <v>OK</v>
      </c>
    </row>
    <row r="4931" spans="1:4" x14ac:dyDescent="0.2">
      <c r="A4931" s="83">
        <v>4870</v>
      </c>
      <c r="D4931" s="14" t="str">
        <f t="shared" si="76"/>
        <v>OK</v>
      </c>
    </row>
    <row r="4932" spans="1:4" x14ac:dyDescent="0.2">
      <c r="A4932" s="83">
        <v>4871</v>
      </c>
      <c r="D4932" s="14" t="str">
        <f t="shared" si="76"/>
        <v>OK</v>
      </c>
    </row>
    <row r="4933" spans="1:4" x14ac:dyDescent="0.2">
      <c r="A4933" s="83">
        <v>4872</v>
      </c>
      <c r="D4933" s="14" t="str">
        <f t="shared" si="76"/>
        <v>OK</v>
      </c>
    </row>
    <row r="4934" spans="1:4" x14ac:dyDescent="0.2">
      <c r="A4934" s="83">
        <v>4873</v>
      </c>
      <c r="D4934" s="14" t="str">
        <f t="shared" si="76"/>
        <v>OK</v>
      </c>
    </row>
    <row r="4935" spans="1:4" x14ac:dyDescent="0.2">
      <c r="A4935" s="83">
        <v>4874</v>
      </c>
      <c r="D4935" s="14" t="str">
        <f t="shared" si="76"/>
        <v>OK</v>
      </c>
    </row>
    <row r="4936" spans="1:4" x14ac:dyDescent="0.2">
      <c r="A4936" s="83">
        <v>4875</v>
      </c>
      <c r="D4936" s="14" t="str">
        <f t="shared" si="76"/>
        <v>OK</v>
      </c>
    </row>
    <row r="4937" spans="1:4" x14ac:dyDescent="0.2">
      <c r="A4937" s="83">
        <v>4876</v>
      </c>
      <c r="D4937" s="14" t="str">
        <f t="shared" si="76"/>
        <v>OK</v>
      </c>
    </row>
    <row r="4938" spans="1:4" x14ac:dyDescent="0.2">
      <c r="A4938" s="83">
        <v>4877</v>
      </c>
      <c r="D4938" s="14" t="str">
        <f t="shared" si="76"/>
        <v>OK</v>
      </c>
    </row>
    <row r="4939" spans="1:4" x14ac:dyDescent="0.2">
      <c r="A4939" s="83">
        <v>4878</v>
      </c>
      <c r="D4939" s="14" t="str">
        <f t="shared" si="76"/>
        <v>OK</v>
      </c>
    </row>
    <row r="4940" spans="1:4" x14ac:dyDescent="0.2">
      <c r="A4940" s="83">
        <v>4879</v>
      </c>
      <c r="D4940" s="14" t="str">
        <f t="shared" si="76"/>
        <v>OK</v>
      </c>
    </row>
    <row r="4941" spans="1:4" x14ac:dyDescent="0.2">
      <c r="A4941" s="83">
        <v>4880</v>
      </c>
      <c r="D4941" s="14" t="str">
        <f t="shared" si="76"/>
        <v>OK</v>
      </c>
    </row>
    <row r="4942" spans="1:4" x14ac:dyDescent="0.2">
      <c r="A4942" s="83">
        <v>4881</v>
      </c>
      <c r="D4942" s="14" t="str">
        <f t="shared" si="76"/>
        <v>OK</v>
      </c>
    </row>
    <row r="4943" spans="1:4" x14ac:dyDescent="0.2">
      <c r="A4943" s="83">
        <v>4882</v>
      </c>
      <c r="D4943" s="14" t="str">
        <f t="shared" si="76"/>
        <v>OK</v>
      </c>
    </row>
    <row r="4944" spans="1:4" x14ac:dyDescent="0.2">
      <c r="A4944" s="55">
        <v>4883</v>
      </c>
      <c r="B4944" s="1233">
        <f>'Revenues 9-14'!C177</f>
        <v>0</v>
      </c>
      <c r="D4944" s="14" t="str">
        <f t="shared" si="76"/>
        <v>Error?</v>
      </c>
    </row>
    <row r="4945" spans="1:4" x14ac:dyDescent="0.2">
      <c r="A4945" s="55">
        <v>4884</v>
      </c>
      <c r="B4945" s="1233">
        <f>'Revenues 9-14'!D177</f>
        <v>0</v>
      </c>
      <c r="D4945" s="14" t="str">
        <f t="shared" si="76"/>
        <v>Error?</v>
      </c>
    </row>
    <row r="4946" spans="1:4" x14ac:dyDescent="0.2">
      <c r="A4946" s="55">
        <v>4885</v>
      </c>
      <c r="B4946" s="1233">
        <f>'Revenues 9-14'!F177</f>
        <v>0</v>
      </c>
      <c r="D4946" s="14" t="str">
        <f t="shared" si="76"/>
        <v>Error?</v>
      </c>
    </row>
    <row r="4947" spans="1:4" x14ac:dyDescent="0.2">
      <c r="A4947" s="55">
        <v>4886</v>
      </c>
      <c r="B4947" s="1233">
        <f>'Revenues 9-14'!G177</f>
        <v>0</v>
      </c>
      <c r="D4947" s="14" t="str">
        <f t="shared" si="76"/>
        <v>Error?</v>
      </c>
    </row>
    <row r="4948" spans="1:4" x14ac:dyDescent="0.2">
      <c r="A4948" s="55">
        <v>4887</v>
      </c>
      <c r="B4948" s="1233">
        <f>'Revenues 9-14'!H177</f>
        <v>0</v>
      </c>
      <c r="D4948" s="14" t="str">
        <f t="shared" si="76"/>
        <v>Error?</v>
      </c>
    </row>
    <row r="4949" spans="1:4" x14ac:dyDescent="0.2">
      <c r="A4949" s="55">
        <v>4888</v>
      </c>
      <c r="B4949" s="1233">
        <f>'Revenues 9-14'!K177</f>
        <v>0</v>
      </c>
      <c r="D4949" s="14" t="str">
        <f t="shared" si="76"/>
        <v>Error?</v>
      </c>
    </row>
    <row r="4950" spans="1:4" x14ac:dyDescent="0.2">
      <c r="A4950" s="55">
        <v>4889</v>
      </c>
      <c r="B4950" s="1233">
        <f>'Revenues 9-14'!H178</f>
        <v>0</v>
      </c>
      <c r="C4950" s="14" t="s">
        <v>672</v>
      </c>
      <c r="D4950" s="14" t="str">
        <f t="shared" si="76"/>
        <v>Error?</v>
      </c>
    </row>
    <row r="4951" spans="1:4" x14ac:dyDescent="0.2">
      <c r="A4951" s="55">
        <v>4890</v>
      </c>
      <c r="B4951" s="1233">
        <f>'Revenues 9-14'!K178</f>
        <v>0</v>
      </c>
      <c r="C4951" s="14" t="s">
        <v>672</v>
      </c>
      <c r="D4951" s="14" t="str">
        <f t="shared" si="76"/>
        <v>Error?</v>
      </c>
    </row>
    <row r="4952" spans="1:4" x14ac:dyDescent="0.2">
      <c r="A4952" s="83">
        <v>4891</v>
      </c>
      <c r="D4952" s="14" t="str">
        <f t="shared" si="76"/>
        <v>OK</v>
      </c>
    </row>
    <row r="4953" spans="1:4" x14ac:dyDescent="0.2">
      <c r="A4953" s="83">
        <v>4892</v>
      </c>
      <c r="D4953" s="14" t="str">
        <f t="shared" si="76"/>
        <v>OK</v>
      </c>
    </row>
    <row r="4954" spans="1:4" x14ac:dyDescent="0.2">
      <c r="A4954" s="83">
        <v>4893</v>
      </c>
      <c r="D4954" s="14" t="str">
        <f t="shared" si="76"/>
        <v>OK</v>
      </c>
    </row>
    <row r="4955" spans="1:4" x14ac:dyDescent="0.2">
      <c r="A4955" s="83">
        <v>4894</v>
      </c>
      <c r="D4955" s="14" t="str">
        <f t="shared" si="76"/>
        <v>OK</v>
      </c>
    </row>
    <row r="4956" spans="1:4" x14ac:dyDescent="0.2">
      <c r="A4956" s="83">
        <v>4895</v>
      </c>
      <c r="D4956" s="14" t="str">
        <f t="shared" si="76"/>
        <v>OK</v>
      </c>
    </row>
    <row r="4957" spans="1:4" x14ac:dyDescent="0.2">
      <c r="A4957" s="83">
        <v>4896</v>
      </c>
      <c r="D4957" s="14" t="str">
        <f t="shared" si="76"/>
        <v>OK</v>
      </c>
    </row>
    <row r="4958" spans="1:4" x14ac:dyDescent="0.2">
      <c r="A4958" s="83">
        <v>4897</v>
      </c>
      <c r="D4958" s="14" t="str">
        <f t="shared" si="76"/>
        <v>OK</v>
      </c>
    </row>
    <row r="4959" spans="1:4" x14ac:dyDescent="0.2">
      <c r="A4959" s="83">
        <v>4898</v>
      </c>
      <c r="D4959" s="14" t="str">
        <f t="shared" si="76"/>
        <v>OK</v>
      </c>
    </row>
    <row r="4960" spans="1:4" x14ac:dyDescent="0.2">
      <c r="A4960" s="83">
        <v>4899</v>
      </c>
      <c r="D4960" s="14" t="str">
        <f t="shared" si="76"/>
        <v>OK</v>
      </c>
    </row>
    <row r="4961" spans="1:4" x14ac:dyDescent="0.2">
      <c r="A4961" s="83">
        <v>4900</v>
      </c>
      <c r="D4961" s="14" t="str">
        <f t="shared" si="76"/>
        <v>OK</v>
      </c>
    </row>
    <row r="4962" spans="1:4" x14ac:dyDescent="0.2">
      <c r="A4962" s="83">
        <v>4901</v>
      </c>
      <c r="D4962" s="14" t="str">
        <f t="shared" si="76"/>
        <v>OK</v>
      </c>
    </row>
    <row r="4963" spans="1:4" x14ac:dyDescent="0.2">
      <c r="A4963" s="83">
        <v>4902</v>
      </c>
      <c r="D4963" s="14" t="str">
        <f t="shared" si="76"/>
        <v>OK</v>
      </c>
    </row>
    <row r="4964" spans="1:4" x14ac:dyDescent="0.2">
      <c r="A4964" s="83">
        <v>4903</v>
      </c>
      <c r="D4964" s="14" t="str">
        <f t="shared" si="76"/>
        <v>OK</v>
      </c>
    </row>
    <row r="4965" spans="1:4" x14ac:dyDescent="0.2">
      <c r="A4965" s="83">
        <v>4904</v>
      </c>
      <c r="D4965" s="14" t="str">
        <f t="shared" si="76"/>
        <v>OK</v>
      </c>
    </row>
    <row r="4966" spans="1:4" x14ac:dyDescent="0.2">
      <c r="A4966" s="83">
        <v>4905</v>
      </c>
      <c r="D4966" s="14" t="str">
        <f t="shared" si="76"/>
        <v>OK</v>
      </c>
    </row>
    <row r="4967" spans="1:4" x14ac:dyDescent="0.2">
      <c r="A4967" s="83">
        <v>4906</v>
      </c>
      <c r="D4967" s="14" t="str">
        <f t="shared" si="76"/>
        <v>OK</v>
      </c>
    </row>
    <row r="4968" spans="1:4" x14ac:dyDescent="0.2">
      <c r="A4968" s="83">
        <v>4907</v>
      </c>
      <c r="D4968" s="14" t="str">
        <f t="shared" si="76"/>
        <v>OK</v>
      </c>
    </row>
    <row r="4969" spans="1:4" x14ac:dyDescent="0.2">
      <c r="A4969" s="83">
        <v>4908</v>
      </c>
      <c r="D4969" s="14" t="str">
        <f t="shared" si="76"/>
        <v>OK</v>
      </c>
    </row>
    <row r="4970" spans="1:4" x14ac:dyDescent="0.2">
      <c r="A4970" s="83">
        <v>4909</v>
      </c>
      <c r="D4970" s="14" t="str">
        <f t="shared" si="76"/>
        <v>OK</v>
      </c>
    </row>
    <row r="4971" spans="1:4" x14ac:dyDescent="0.2">
      <c r="A4971" s="83">
        <v>4910</v>
      </c>
      <c r="D4971" s="14" t="str">
        <f t="shared" si="76"/>
        <v>OK</v>
      </c>
    </row>
    <row r="4972" spans="1:4" x14ac:dyDescent="0.2">
      <c r="A4972" s="83">
        <v>4911</v>
      </c>
      <c r="D4972" s="14" t="str">
        <f t="shared" si="76"/>
        <v>OK</v>
      </c>
    </row>
    <row r="4973" spans="1:4" x14ac:dyDescent="0.2">
      <c r="A4973" s="83">
        <v>4912</v>
      </c>
      <c r="D4973" s="14" t="str">
        <f t="shared" si="76"/>
        <v>OK</v>
      </c>
    </row>
    <row r="4974" spans="1:4" x14ac:dyDescent="0.2">
      <c r="A4974" s="83">
        <v>4913</v>
      </c>
      <c r="D4974" s="14" t="str">
        <f t="shared" si="76"/>
        <v>OK</v>
      </c>
    </row>
    <row r="4975" spans="1:4" x14ac:dyDescent="0.2">
      <c r="A4975" s="83">
        <v>4914</v>
      </c>
      <c r="D4975" s="14" t="str">
        <f t="shared" si="76"/>
        <v>OK</v>
      </c>
    </row>
    <row r="4976" spans="1:4" x14ac:dyDescent="0.2">
      <c r="A4976" s="83">
        <v>4915</v>
      </c>
      <c r="D4976" s="14" t="str">
        <f t="shared" si="76"/>
        <v>OK</v>
      </c>
    </row>
    <row r="4977" spans="1:4" x14ac:dyDescent="0.2">
      <c r="A4977" s="83">
        <v>4916</v>
      </c>
      <c r="D4977" s="14" t="str">
        <f t="shared" si="76"/>
        <v>OK</v>
      </c>
    </row>
    <row r="4978" spans="1:4" x14ac:dyDescent="0.2">
      <c r="A4978" s="83">
        <v>4917</v>
      </c>
      <c r="D4978" s="14" t="str">
        <f t="shared" si="76"/>
        <v>OK</v>
      </c>
    </row>
    <row r="4979" spans="1:4" x14ac:dyDescent="0.2">
      <c r="A4979" s="83">
        <v>4918</v>
      </c>
      <c r="D4979" s="14" t="str">
        <f t="shared" si="76"/>
        <v>OK</v>
      </c>
    </row>
    <row r="4980" spans="1:4" x14ac:dyDescent="0.2">
      <c r="A4980" s="83">
        <v>4919</v>
      </c>
      <c r="D4980" s="14" t="str">
        <f t="shared" si="76"/>
        <v>OK</v>
      </c>
    </row>
    <row r="4981" spans="1:4" x14ac:dyDescent="0.2">
      <c r="A4981" s="83">
        <v>4920</v>
      </c>
      <c r="D4981" s="14" t="str">
        <f t="shared" si="76"/>
        <v>OK</v>
      </c>
    </row>
    <row r="4982" spans="1:4" x14ac:dyDescent="0.2">
      <c r="A4982" s="83">
        <v>4921</v>
      </c>
      <c r="D4982" s="14" t="str">
        <f t="shared" si="76"/>
        <v>OK</v>
      </c>
    </row>
    <row r="4983" spans="1:4" x14ac:dyDescent="0.2">
      <c r="A4983" s="83">
        <v>4922</v>
      </c>
      <c r="D4983" s="14" t="str">
        <f t="shared" si="76"/>
        <v>OK</v>
      </c>
    </row>
    <row r="4984" spans="1:4" x14ac:dyDescent="0.2">
      <c r="A4984" s="83">
        <v>4923</v>
      </c>
      <c r="D4984" s="14" t="str">
        <f t="shared" si="76"/>
        <v>OK</v>
      </c>
    </row>
    <row r="4985" spans="1:4" x14ac:dyDescent="0.2">
      <c r="A4985" s="83">
        <v>4924</v>
      </c>
      <c r="D4985" s="14" t="str">
        <f t="shared" si="76"/>
        <v>OK</v>
      </c>
    </row>
    <row r="4986" spans="1:4" x14ac:dyDescent="0.2">
      <c r="A4986" s="83">
        <v>4925</v>
      </c>
      <c r="D4986" s="14" t="str">
        <f t="shared" si="76"/>
        <v>OK</v>
      </c>
    </row>
    <row r="4987" spans="1:4" x14ac:dyDescent="0.2">
      <c r="A4987" s="83">
        <v>4926</v>
      </c>
      <c r="D4987" s="14" t="str">
        <f t="shared" si="76"/>
        <v>OK</v>
      </c>
    </row>
    <row r="4988" spans="1:4" x14ac:dyDescent="0.2">
      <c r="A4988" s="83">
        <v>4927</v>
      </c>
      <c r="D4988" s="14" t="str">
        <f t="shared" si="76"/>
        <v>OK</v>
      </c>
    </row>
    <row r="4989" spans="1:4" x14ac:dyDescent="0.2">
      <c r="A4989" s="83">
        <v>4928</v>
      </c>
      <c r="D4989" s="14" t="str">
        <f t="shared" si="76"/>
        <v>OK</v>
      </c>
    </row>
    <row r="4990" spans="1:4" x14ac:dyDescent="0.2">
      <c r="A4990" s="83">
        <v>4929</v>
      </c>
      <c r="D4990" s="14" t="str">
        <f t="shared" si="76"/>
        <v>OK</v>
      </c>
    </row>
    <row r="4991" spans="1:4" x14ac:dyDescent="0.2">
      <c r="A4991" s="83">
        <v>4930</v>
      </c>
      <c r="D4991" s="14" t="str">
        <f t="shared" ref="D4991:D5054" si="77">IF(ISBLANK(B4991),"OK",IF(A4991-B4991=0,"OK","Error?"))</f>
        <v>OK</v>
      </c>
    </row>
    <row r="4992" spans="1:4" x14ac:dyDescent="0.2">
      <c r="A4992" s="83">
        <v>4931</v>
      </c>
      <c r="D4992" s="14" t="str">
        <f t="shared" si="77"/>
        <v>OK</v>
      </c>
    </row>
    <row r="4993" spans="1:4" x14ac:dyDescent="0.2">
      <c r="A4993" s="83">
        <v>4932</v>
      </c>
      <c r="D4993" s="14" t="str">
        <f t="shared" si="77"/>
        <v>OK</v>
      </c>
    </row>
    <row r="4994" spans="1:4" x14ac:dyDescent="0.2">
      <c r="A4994" s="83">
        <v>4933</v>
      </c>
      <c r="D4994" s="14" t="str">
        <f t="shared" si="77"/>
        <v>OK</v>
      </c>
    </row>
    <row r="4995" spans="1:4" x14ac:dyDescent="0.2">
      <c r="A4995" s="91">
        <v>4934</v>
      </c>
      <c r="B4995" s="1233">
        <f>'FP Info 3'!J7</f>
        <v>327512163</v>
      </c>
      <c r="D4995" s="14" t="str">
        <f t="shared" si="77"/>
        <v>Error?</v>
      </c>
    </row>
    <row r="4996" spans="1:4" x14ac:dyDescent="0.2">
      <c r="A4996" s="91">
        <v>4935</v>
      </c>
      <c r="B4996" s="1233">
        <f>'FP Info 3'!H31</f>
        <v>22598339.247000001</v>
      </c>
      <c r="D4996" s="14" t="str">
        <f t="shared" si="77"/>
        <v>Error?</v>
      </c>
    </row>
    <row r="4997" spans="1:4" x14ac:dyDescent="0.2">
      <c r="A4997" s="91">
        <v>4936</v>
      </c>
      <c r="B4997" s="1233">
        <f>'FP Info 3'!H37</f>
        <v>2345000</v>
      </c>
      <c r="D4997" s="14" t="str">
        <f t="shared" si="77"/>
        <v>Error?</v>
      </c>
    </row>
    <row r="4998" spans="1:4" x14ac:dyDescent="0.2">
      <c r="A4998" s="83">
        <v>4937</v>
      </c>
      <c r="D4998" s="14" t="str">
        <f t="shared" si="77"/>
        <v>OK</v>
      </c>
    </row>
    <row r="4999" spans="1:4" x14ac:dyDescent="0.2">
      <c r="A4999" s="83">
        <v>4938</v>
      </c>
      <c r="C4999" s="14" t="s">
        <v>672</v>
      </c>
      <c r="D4999" s="14" t="str">
        <f t="shared" si="77"/>
        <v>OK</v>
      </c>
    </row>
    <row r="5000" spans="1:4" x14ac:dyDescent="0.2">
      <c r="A5000" s="55">
        <v>4939</v>
      </c>
      <c r="B5000" s="1233">
        <f>'Revenues 9-14'!K172</f>
        <v>0</v>
      </c>
      <c r="C5000" s="14" t="s">
        <v>672</v>
      </c>
      <c r="D5000" s="14" t="str">
        <f t="shared" si="77"/>
        <v>Error?</v>
      </c>
    </row>
    <row r="5001" spans="1:4" x14ac:dyDescent="0.2">
      <c r="A5001" s="83">
        <v>4940</v>
      </c>
      <c r="D5001" s="14" t="str">
        <f t="shared" si="77"/>
        <v>OK</v>
      </c>
    </row>
    <row r="5002" spans="1:4" x14ac:dyDescent="0.2">
      <c r="A5002" s="83">
        <v>4941</v>
      </c>
      <c r="D5002" s="14" t="str">
        <f t="shared" si="77"/>
        <v>OK</v>
      </c>
    </row>
    <row r="5003" spans="1:4" x14ac:dyDescent="0.2">
      <c r="A5003" s="83">
        <v>4942</v>
      </c>
      <c r="D5003" s="14" t="str">
        <f t="shared" si="77"/>
        <v>OK</v>
      </c>
    </row>
    <row r="5004" spans="1:4" x14ac:dyDescent="0.2">
      <c r="A5004" s="83">
        <v>4943</v>
      </c>
      <c r="D5004" s="14" t="str">
        <f t="shared" si="77"/>
        <v>OK</v>
      </c>
    </row>
    <row r="5005" spans="1:4" x14ac:dyDescent="0.2">
      <c r="A5005" s="83">
        <v>4944</v>
      </c>
      <c r="C5005" s="14" t="s">
        <v>672</v>
      </c>
      <c r="D5005" s="14" t="str">
        <f t="shared" si="77"/>
        <v>OK</v>
      </c>
    </row>
    <row r="5006" spans="1:4" x14ac:dyDescent="0.2">
      <c r="A5006" s="83">
        <v>4945</v>
      </c>
      <c r="D5006" s="14" t="str">
        <f t="shared" si="77"/>
        <v>OK</v>
      </c>
    </row>
    <row r="5007" spans="1:4" x14ac:dyDescent="0.2">
      <c r="A5007" s="83">
        <v>4946</v>
      </c>
      <c r="D5007" s="14" t="str">
        <f t="shared" si="77"/>
        <v>OK</v>
      </c>
    </row>
    <row r="5008" spans="1:4" x14ac:dyDescent="0.2">
      <c r="A5008" s="83">
        <v>4947</v>
      </c>
      <c r="D5008" s="14" t="str">
        <f t="shared" si="77"/>
        <v>OK</v>
      </c>
    </row>
    <row r="5009" spans="1:4" x14ac:dyDescent="0.2">
      <c r="A5009" s="83">
        <v>4948</v>
      </c>
      <c r="C5009" s="14" t="s">
        <v>672</v>
      </c>
      <c r="D5009" s="14" t="str">
        <f t="shared" si="77"/>
        <v>OK</v>
      </c>
    </row>
    <row r="5010" spans="1:4" x14ac:dyDescent="0.2">
      <c r="A5010" s="83">
        <v>4949</v>
      </c>
      <c r="C5010" s="14" t="s">
        <v>672</v>
      </c>
      <c r="D5010" s="14" t="str">
        <f t="shared" si="77"/>
        <v>OK</v>
      </c>
    </row>
    <row r="5011" spans="1:4" x14ac:dyDescent="0.2">
      <c r="A5011" s="55">
        <v>4950</v>
      </c>
      <c r="B5011" s="1233">
        <f>'Acct Summary 7-8'!I6</f>
        <v>0</v>
      </c>
      <c r="C5011" s="14" t="s">
        <v>672</v>
      </c>
      <c r="D5011" s="14" t="str">
        <f t="shared" si="77"/>
        <v>Error?</v>
      </c>
    </row>
    <row r="5012" spans="1:4" x14ac:dyDescent="0.2">
      <c r="A5012" s="55">
        <v>4951</v>
      </c>
      <c r="B5012" s="1233">
        <f>'Acct Summary 7-8'!C27</f>
        <v>0</v>
      </c>
      <c r="C5012" s="14" t="s">
        <v>672</v>
      </c>
      <c r="D5012" s="14" t="str">
        <f t="shared" si="77"/>
        <v>Error?</v>
      </c>
    </row>
    <row r="5013" spans="1:4" x14ac:dyDescent="0.2">
      <c r="A5013" s="55">
        <v>4952</v>
      </c>
      <c r="B5013" s="1233">
        <f>'Acct Summary 7-8'!D27</f>
        <v>0</v>
      </c>
      <c r="D5013" s="14" t="str">
        <f t="shared" si="77"/>
        <v>Error?</v>
      </c>
    </row>
    <row r="5014" spans="1:4" x14ac:dyDescent="0.2">
      <c r="A5014" s="55">
        <v>4953</v>
      </c>
      <c r="B5014" s="1233">
        <f>'Acct Summary 7-8'!F27</f>
        <v>0</v>
      </c>
      <c r="C5014" s="14" t="s">
        <v>672</v>
      </c>
      <c r="D5014" s="14" t="str">
        <f t="shared" si="77"/>
        <v>Error?</v>
      </c>
    </row>
    <row r="5015" spans="1:4" x14ac:dyDescent="0.2">
      <c r="A5015" s="83">
        <v>4954</v>
      </c>
      <c r="D5015" s="14" t="str">
        <f t="shared" si="77"/>
        <v>OK</v>
      </c>
    </row>
    <row r="5016" spans="1:4" x14ac:dyDescent="0.2">
      <c r="A5016" s="83">
        <v>4955</v>
      </c>
      <c r="D5016" s="14" t="str">
        <f t="shared" si="77"/>
        <v>OK</v>
      </c>
    </row>
    <row r="5017" spans="1:4" x14ac:dyDescent="0.2">
      <c r="A5017" s="83">
        <v>4956</v>
      </c>
      <c r="D5017" s="14" t="str">
        <f t="shared" si="77"/>
        <v>OK</v>
      </c>
    </row>
    <row r="5018" spans="1:4" x14ac:dyDescent="0.2">
      <c r="A5018" s="83">
        <v>4957</v>
      </c>
      <c r="D5018" s="14" t="str">
        <f t="shared" si="77"/>
        <v>OK</v>
      </c>
    </row>
    <row r="5019" spans="1:4" x14ac:dyDescent="0.2">
      <c r="A5019" s="83">
        <v>4958</v>
      </c>
      <c r="D5019" s="14" t="str">
        <f t="shared" si="77"/>
        <v>OK</v>
      </c>
    </row>
    <row r="5020" spans="1:4" x14ac:dyDescent="0.2">
      <c r="A5020" s="83">
        <v>4959</v>
      </c>
      <c r="D5020" s="14" t="str">
        <f t="shared" si="77"/>
        <v>OK</v>
      </c>
    </row>
    <row r="5021" spans="1:4" x14ac:dyDescent="0.2">
      <c r="A5021" s="83">
        <v>4960</v>
      </c>
      <c r="D5021" s="14" t="str">
        <f t="shared" si="77"/>
        <v>OK</v>
      </c>
    </row>
    <row r="5022" spans="1:4" x14ac:dyDescent="0.2">
      <c r="A5022" s="55">
        <v>4961</v>
      </c>
      <c r="B5022" s="1233">
        <f>'Acct Summary 7-8'!C49</f>
        <v>0</v>
      </c>
      <c r="D5022" s="14" t="str">
        <f t="shared" si="77"/>
        <v>Error?</v>
      </c>
    </row>
    <row r="5023" spans="1:4" x14ac:dyDescent="0.2">
      <c r="A5023" s="55">
        <v>4962</v>
      </c>
      <c r="B5023" s="1233">
        <f>'Acct Summary 7-8'!D49</f>
        <v>0</v>
      </c>
      <c r="D5023" s="14" t="str">
        <f t="shared" si="77"/>
        <v>Error?</v>
      </c>
    </row>
    <row r="5024" spans="1:4" x14ac:dyDescent="0.2">
      <c r="A5024" s="55">
        <v>4963</v>
      </c>
      <c r="B5024" s="1233">
        <f>'Acct Summary 7-8'!F49</f>
        <v>0</v>
      </c>
      <c r="D5024" s="14" t="str">
        <f t="shared" si="77"/>
        <v>Error?</v>
      </c>
    </row>
    <row r="5025" spans="1:4" x14ac:dyDescent="0.2">
      <c r="A5025" s="83">
        <v>4964</v>
      </c>
      <c r="C5025" s="14" t="s">
        <v>672</v>
      </c>
      <c r="D5025" s="14" t="str">
        <f t="shared" si="77"/>
        <v>OK</v>
      </c>
    </row>
    <row r="5026" spans="1:4" x14ac:dyDescent="0.2">
      <c r="A5026" s="55">
        <v>4965</v>
      </c>
      <c r="B5026" s="1233">
        <f>'Revenues 9-14'!C6</f>
        <v>0</v>
      </c>
      <c r="D5026" s="14" t="str">
        <f t="shared" si="77"/>
        <v>Error?</v>
      </c>
    </row>
    <row r="5027" spans="1:4" x14ac:dyDescent="0.2">
      <c r="A5027" s="55">
        <v>4966</v>
      </c>
      <c r="B5027" s="1233">
        <f>'Revenues 9-14'!F104</f>
        <v>0</v>
      </c>
      <c r="D5027" s="14" t="str">
        <f t="shared" si="77"/>
        <v>Error?</v>
      </c>
    </row>
    <row r="5028" spans="1:4" x14ac:dyDescent="0.2">
      <c r="A5028" s="83">
        <v>4967</v>
      </c>
      <c r="D5028" s="14" t="str">
        <f t="shared" si="77"/>
        <v>OK</v>
      </c>
    </row>
    <row r="5029" spans="1:4" x14ac:dyDescent="0.2">
      <c r="A5029" s="83">
        <v>4968</v>
      </c>
      <c r="D5029" s="14" t="str">
        <f t="shared" si="77"/>
        <v>OK</v>
      </c>
    </row>
    <row r="5030" spans="1:4" x14ac:dyDescent="0.2">
      <c r="A5030" s="83">
        <v>4969</v>
      </c>
      <c r="D5030" s="14" t="str">
        <f t="shared" si="77"/>
        <v>OK</v>
      </c>
    </row>
    <row r="5031" spans="1:4" x14ac:dyDescent="0.2">
      <c r="A5031" s="83">
        <v>4970</v>
      </c>
      <c r="D5031" s="14" t="str">
        <f t="shared" si="77"/>
        <v>OK</v>
      </c>
    </row>
    <row r="5032" spans="1:4" x14ac:dyDescent="0.2">
      <c r="A5032" s="83">
        <v>4971</v>
      </c>
      <c r="D5032" s="14" t="str">
        <f t="shared" si="77"/>
        <v>OK</v>
      </c>
    </row>
    <row r="5033" spans="1:4" x14ac:dyDescent="0.2">
      <c r="A5033" s="83">
        <v>4972</v>
      </c>
      <c r="D5033" s="14" t="str">
        <f t="shared" si="77"/>
        <v>OK</v>
      </c>
    </row>
    <row r="5034" spans="1:4" x14ac:dyDescent="0.2">
      <c r="A5034" s="83">
        <v>4973</v>
      </c>
      <c r="D5034" s="14" t="str">
        <f t="shared" si="77"/>
        <v>OK</v>
      </c>
    </row>
    <row r="5035" spans="1:4" x14ac:dyDescent="0.2">
      <c r="A5035" s="83">
        <v>4974</v>
      </c>
      <c r="D5035" s="14" t="str">
        <f t="shared" si="77"/>
        <v>OK</v>
      </c>
    </row>
    <row r="5036" spans="1:4" x14ac:dyDescent="0.2">
      <c r="A5036" s="83">
        <v>4975</v>
      </c>
      <c r="D5036" s="14" t="str">
        <f t="shared" si="77"/>
        <v>OK</v>
      </c>
    </row>
    <row r="5037" spans="1:4" x14ac:dyDescent="0.2">
      <c r="A5037" s="83">
        <v>4976</v>
      </c>
      <c r="D5037" s="14" t="str">
        <f t="shared" si="77"/>
        <v>OK</v>
      </c>
    </row>
    <row r="5038" spans="1:4" x14ac:dyDescent="0.2">
      <c r="A5038" s="83">
        <v>4977</v>
      </c>
      <c r="D5038" s="14" t="str">
        <f t="shared" si="77"/>
        <v>OK</v>
      </c>
    </row>
    <row r="5039" spans="1:4" x14ac:dyDescent="0.2">
      <c r="A5039" s="83">
        <v>4978</v>
      </c>
      <c r="D5039" s="14" t="str">
        <f t="shared" si="77"/>
        <v>OK</v>
      </c>
    </row>
    <row r="5040" spans="1:4" x14ac:dyDescent="0.2">
      <c r="A5040" s="83">
        <v>4979</v>
      </c>
      <c r="D5040" s="14" t="str">
        <f t="shared" si="77"/>
        <v>OK</v>
      </c>
    </row>
    <row r="5041" spans="1:4" x14ac:dyDescent="0.2">
      <c r="A5041" s="83">
        <v>4980</v>
      </c>
      <c r="D5041" s="14" t="str">
        <f t="shared" si="77"/>
        <v>OK</v>
      </c>
    </row>
    <row r="5042" spans="1:4" x14ac:dyDescent="0.2">
      <c r="A5042" s="83">
        <v>4981</v>
      </c>
      <c r="D5042" s="14" t="str">
        <f t="shared" si="77"/>
        <v>OK</v>
      </c>
    </row>
    <row r="5043" spans="1:4" x14ac:dyDescent="0.2">
      <c r="A5043" s="83">
        <v>4982</v>
      </c>
      <c r="D5043" s="14" t="str">
        <f t="shared" si="77"/>
        <v>OK</v>
      </c>
    </row>
    <row r="5044" spans="1:4" x14ac:dyDescent="0.2">
      <c r="A5044" s="83">
        <v>4983</v>
      </c>
      <c r="D5044" s="14" t="str">
        <f t="shared" si="77"/>
        <v>OK</v>
      </c>
    </row>
    <row r="5045" spans="1:4" x14ac:dyDescent="0.2">
      <c r="A5045" s="83">
        <v>4984</v>
      </c>
      <c r="D5045" s="14" t="str">
        <f t="shared" si="77"/>
        <v>OK</v>
      </c>
    </row>
    <row r="5046" spans="1:4" x14ac:dyDescent="0.2">
      <c r="A5046" s="83">
        <v>4985</v>
      </c>
      <c r="D5046" s="14" t="str">
        <f t="shared" si="77"/>
        <v>OK</v>
      </c>
    </row>
    <row r="5047" spans="1:4" x14ac:dyDescent="0.2">
      <c r="A5047" s="83">
        <v>4986</v>
      </c>
      <c r="D5047" s="14" t="str">
        <f t="shared" si="77"/>
        <v>OK</v>
      </c>
    </row>
    <row r="5048" spans="1:4" x14ac:dyDescent="0.2">
      <c r="A5048" s="83">
        <v>4987</v>
      </c>
      <c r="D5048" s="14" t="str">
        <f t="shared" si="77"/>
        <v>OK</v>
      </c>
    </row>
    <row r="5049" spans="1:4" x14ac:dyDescent="0.2">
      <c r="A5049" s="83">
        <v>4988</v>
      </c>
      <c r="D5049" s="14" t="str">
        <f t="shared" si="77"/>
        <v>OK</v>
      </c>
    </row>
    <row r="5050" spans="1:4" x14ac:dyDescent="0.2">
      <c r="A5050" s="83">
        <v>4989</v>
      </c>
      <c r="D5050" s="14" t="str">
        <f t="shared" si="77"/>
        <v>OK</v>
      </c>
    </row>
    <row r="5051" spans="1:4" x14ac:dyDescent="0.2">
      <c r="A5051" s="83">
        <v>4990</v>
      </c>
      <c r="D5051" s="14" t="str">
        <f t="shared" si="77"/>
        <v>OK</v>
      </c>
    </row>
    <row r="5052" spans="1:4" x14ac:dyDescent="0.2">
      <c r="A5052" s="83">
        <v>4991</v>
      </c>
      <c r="D5052" s="14" t="str">
        <f t="shared" si="77"/>
        <v>OK</v>
      </c>
    </row>
    <row r="5053" spans="1:4" x14ac:dyDescent="0.2">
      <c r="A5053" s="83">
        <v>4992</v>
      </c>
      <c r="D5053" s="14" t="str">
        <f t="shared" si="77"/>
        <v>OK</v>
      </c>
    </row>
    <row r="5054" spans="1:4" x14ac:dyDescent="0.2">
      <c r="A5054" s="83">
        <v>4993</v>
      </c>
      <c r="D5054" s="14" t="str">
        <f t="shared" si="77"/>
        <v>OK</v>
      </c>
    </row>
    <row r="5055" spans="1:4" x14ac:dyDescent="0.2">
      <c r="A5055" s="83">
        <v>4994</v>
      </c>
      <c r="D5055" s="14" t="str">
        <f t="shared" ref="D5055:D5118" si="78">IF(ISBLANK(B5055),"OK",IF(A5055-B5055=0,"OK","Error?"))</f>
        <v>OK</v>
      </c>
    </row>
    <row r="5056" spans="1:4" x14ac:dyDescent="0.2">
      <c r="A5056" s="55">
        <v>4995</v>
      </c>
      <c r="B5056" s="1233">
        <f>'Revenues 9-14'!C163</f>
        <v>0</v>
      </c>
      <c r="D5056" s="14" t="str">
        <f t="shared" si="78"/>
        <v>Error?</v>
      </c>
    </row>
    <row r="5057" spans="1:4" x14ac:dyDescent="0.2">
      <c r="A5057" s="55">
        <v>4996</v>
      </c>
      <c r="B5057" s="1233">
        <f>'Revenues 9-14'!D163</f>
        <v>0</v>
      </c>
      <c r="D5057" s="14" t="str">
        <f t="shared" si="78"/>
        <v>Error?</v>
      </c>
    </row>
    <row r="5058" spans="1:4" x14ac:dyDescent="0.2">
      <c r="A5058" s="55">
        <v>4997</v>
      </c>
      <c r="B5058" s="1233">
        <f>'Revenues 9-14'!F163</f>
        <v>0</v>
      </c>
      <c r="D5058" s="14" t="str">
        <f t="shared" si="78"/>
        <v>Error?</v>
      </c>
    </row>
    <row r="5059" spans="1:4" x14ac:dyDescent="0.2">
      <c r="A5059" s="55">
        <v>4998</v>
      </c>
      <c r="B5059" s="1233">
        <f>'Revenues 9-14'!G163</f>
        <v>0</v>
      </c>
      <c r="D5059" s="14" t="str">
        <f t="shared" si="78"/>
        <v>Error?</v>
      </c>
    </row>
    <row r="5060" spans="1:4" x14ac:dyDescent="0.2">
      <c r="A5060" s="55">
        <v>4999</v>
      </c>
      <c r="B5060" s="1233">
        <f>'Revenues 9-14'!C164</f>
        <v>0</v>
      </c>
      <c r="D5060" s="14" t="str">
        <f t="shared" si="78"/>
        <v>Error?</v>
      </c>
    </row>
    <row r="5061" spans="1:4" x14ac:dyDescent="0.2">
      <c r="A5061" s="55">
        <v>5000</v>
      </c>
      <c r="B5061" s="1233">
        <f>'Revenues 9-14'!C5</f>
        <v>9049299</v>
      </c>
      <c r="D5061" s="14" t="str">
        <f t="shared" si="78"/>
        <v>Error?</v>
      </c>
    </row>
    <row r="5062" spans="1:4" x14ac:dyDescent="0.2">
      <c r="A5062" s="83">
        <v>5001</v>
      </c>
      <c r="D5062" s="14" t="str">
        <f t="shared" si="78"/>
        <v>OK</v>
      </c>
    </row>
    <row r="5063" spans="1:4" x14ac:dyDescent="0.2">
      <c r="A5063" s="55">
        <v>5002</v>
      </c>
      <c r="B5063" s="1233">
        <f>'Revenues 9-14'!C7</f>
        <v>181578</v>
      </c>
      <c r="D5063" s="14" t="str">
        <f t="shared" si="78"/>
        <v>Error?</v>
      </c>
    </row>
    <row r="5064" spans="1:4" x14ac:dyDescent="0.2">
      <c r="A5064" s="55">
        <v>5003</v>
      </c>
      <c r="B5064" s="1233">
        <f>'Revenues 9-14'!C10</f>
        <v>0</v>
      </c>
      <c r="D5064" s="14" t="str">
        <f t="shared" si="78"/>
        <v>Error?</v>
      </c>
    </row>
    <row r="5065" spans="1:4" x14ac:dyDescent="0.2">
      <c r="A5065" s="55">
        <v>5004</v>
      </c>
      <c r="B5065" s="1233">
        <f>'Revenues 9-14'!C11</f>
        <v>0</v>
      </c>
      <c r="D5065" s="14" t="str">
        <f t="shared" si="78"/>
        <v>Error?</v>
      </c>
    </row>
    <row r="5066" spans="1:4" x14ac:dyDescent="0.2">
      <c r="A5066" s="55">
        <v>5005</v>
      </c>
      <c r="B5066" s="1233">
        <f>'Revenues 9-14'!C12</f>
        <v>9230877</v>
      </c>
      <c r="C5066" s="14" t="s">
        <v>672</v>
      </c>
      <c r="D5066" s="14" t="str">
        <f t="shared" si="78"/>
        <v>Error?</v>
      </c>
    </row>
    <row r="5067" spans="1:4" x14ac:dyDescent="0.2">
      <c r="A5067" s="55">
        <v>5006</v>
      </c>
      <c r="B5067" s="1233">
        <f>'Revenues 9-14'!C14</f>
        <v>0</v>
      </c>
      <c r="D5067" s="14" t="str">
        <f t="shared" si="78"/>
        <v>Error?</v>
      </c>
    </row>
    <row r="5068" spans="1:4" x14ac:dyDescent="0.2">
      <c r="A5068" s="55">
        <v>5007</v>
      </c>
      <c r="B5068" s="1233">
        <f>'Revenues 9-14'!C15</f>
        <v>0</v>
      </c>
      <c r="D5068" s="14" t="str">
        <f t="shared" si="78"/>
        <v>Error?</v>
      </c>
    </row>
    <row r="5069" spans="1:4" x14ac:dyDescent="0.2">
      <c r="A5069" s="55">
        <v>5008</v>
      </c>
      <c r="B5069" s="1233">
        <f>'Revenues 9-14'!C16</f>
        <v>63837</v>
      </c>
      <c r="D5069" s="14" t="str">
        <f t="shared" si="78"/>
        <v>Error?</v>
      </c>
    </row>
    <row r="5070" spans="1:4" x14ac:dyDescent="0.2">
      <c r="A5070" s="55">
        <v>5009</v>
      </c>
      <c r="B5070" s="1233">
        <f>'Revenues 9-14'!C17</f>
        <v>0</v>
      </c>
      <c r="D5070" s="14" t="str">
        <f t="shared" si="78"/>
        <v>Error?</v>
      </c>
    </row>
    <row r="5071" spans="1:4" x14ac:dyDescent="0.2">
      <c r="A5071" s="55">
        <v>5010</v>
      </c>
      <c r="B5071" s="1233">
        <f>'Revenues 9-14'!C18</f>
        <v>63837</v>
      </c>
      <c r="C5071" s="14" t="s">
        <v>672</v>
      </c>
      <c r="D5071" s="14" t="str">
        <f t="shared" si="78"/>
        <v>Error?</v>
      </c>
    </row>
    <row r="5072" spans="1:4" x14ac:dyDescent="0.2">
      <c r="A5072" s="55">
        <v>5011</v>
      </c>
      <c r="B5072" s="1233">
        <f>'Revenues 9-14'!C20</f>
        <v>0</v>
      </c>
      <c r="D5072" s="14" t="str">
        <f t="shared" si="78"/>
        <v>Error?</v>
      </c>
    </row>
    <row r="5073" spans="1:4" x14ac:dyDescent="0.2">
      <c r="A5073" s="55">
        <v>5012</v>
      </c>
      <c r="B5073" s="1233">
        <f>'Revenues 9-14'!C21</f>
        <v>0</v>
      </c>
      <c r="D5073" s="14" t="str">
        <f t="shared" si="78"/>
        <v>Error?</v>
      </c>
    </row>
    <row r="5074" spans="1:4" x14ac:dyDescent="0.2">
      <c r="A5074" s="55">
        <v>5013</v>
      </c>
      <c r="B5074" s="1233">
        <f>'Revenues 9-14'!C22</f>
        <v>0</v>
      </c>
      <c r="D5074" s="14" t="str">
        <f t="shared" si="78"/>
        <v>Error?</v>
      </c>
    </row>
    <row r="5075" spans="1:4" x14ac:dyDescent="0.2">
      <c r="A5075" s="55">
        <v>5014</v>
      </c>
      <c r="B5075" s="1233">
        <f>'Revenues 9-14'!C24</f>
        <v>63561</v>
      </c>
      <c r="D5075" s="14" t="str">
        <f t="shared" si="78"/>
        <v>Error?</v>
      </c>
    </row>
    <row r="5076" spans="1:4" x14ac:dyDescent="0.2">
      <c r="A5076" s="55">
        <v>5015</v>
      </c>
      <c r="B5076" s="1233">
        <f>'Revenues 9-14'!C25</f>
        <v>0</v>
      </c>
      <c r="D5076" s="14" t="str">
        <f t="shared" si="78"/>
        <v>Error?</v>
      </c>
    </row>
    <row r="5077" spans="1:4" x14ac:dyDescent="0.2">
      <c r="A5077" s="55">
        <v>5016</v>
      </c>
      <c r="B5077" s="1233">
        <f>'Revenues 9-14'!C26</f>
        <v>0</v>
      </c>
      <c r="D5077" s="14" t="str">
        <f t="shared" si="78"/>
        <v>Error?</v>
      </c>
    </row>
    <row r="5078" spans="1:4" x14ac:dyDescent="0.2">
      <c r="A5078" s="55">
        <v>5017</v>
      </c>
      <c r="B5078" s="1233">
        <f>'Revenues 9-14'!C28</f>
        <v>0</v>
      </c>
      <c r="D5078" s="14" t="str">
        <f t="shared" si="78"/>
        <v>Error?</v>
      </c>
    </row>
    <row r="5079" spans="1:4" x14ac:dyDescent="0.2">
      <c r="A5079" s="55">
        <v>5018</v>
      </c>
      <c r="B5079" s="1233">
        <f>'Revenues 9-14'!C29</f>
        <v>0</v>
      </c>
      <c r="D5079" s="14" t="str">
        <f t="shared" si="78"/>
        <v>Error?</v>
      </c>
    </row>
    <row r="5080" spans="1:4" x14ac:dyDescent="0.2">
      <c r="A5080" s="55">
        <v>5019</v>
      </c>
      <c r="B5080" s="1233">
        <f>'Revenues 9-14'!C30</f>
        <v>0</v>
      </c>
      <c r="D5080" s="14" t="str">
        <f t="shared" si="78"/>
        <v>Error?</v>
      </c>
    </row>
    <row r="5081" spans="1:4" x14ac:dyDescent="0.2">
      <c r="A5081" s="55">
        <v>5020</v>
      </c>
      <c r="B5081" s="1233">
        <f>'Revenues 9-14'!C32</f>
        <v>0</v>
      </c>
      <c r="D5081" s="14" t="str">
        <f t="shared" si="78"/>
        <v>Error?</v>
      </c>
    </row>
    <row r="5082" spans="1:4" x14ac:dyDescent="0.2">
      <c r="A5082" s="55">
        <v>5021</v>
      </c>
      <c r="B5082" s="1233">
        <f>'Revenues 9-14'!C33</f>
        <v>0</v>
      </c>
      <c r="D5082" s="14" t="str">
        <f t="shared" si="78"/>
        <v>Error?</v>
      </c>
    </row>
    <row r="5083" spans="1:4" x14ac:dyDescent="0.2">
      <c r="A5083" s="55">
        <v>5022</v>
      </c>
      <c r="B5083" s="1233">
        <f>'Revenues 9-14'!C34</f>
        <v>0</v>
      </c>
      <c r="D5083" s="14" t="str">
        <f t="shared" si="78"/>
        <v>Error?</v>
      </c>
    </row>
    <row r="5084" spans="1:4" x14ac:dyDescent="0.2">
      <c r="A5084" s="55">
        <v>5023</v>
      </c>
      <c r="B5084" s="1233">
        <f>'Revenues 9-14'!C36</f>
        <v>0</v>
      </c>
      <c r="D5084" s="14" t="str">
        <f t="shared" si="78"/>
        <v>Error?</v>
      </c>
    </row>
    <row r="5085" spans="1:4" x14ac:dyDescent="0.2">
      <c r="A5085" s="55">
        <v>5024</v>
      </c>
      <c r="B5085" s="1233">
        <f>'Revenues 9-14'!C37</f>
        <v>0</v>
      </c>
      <c r="D5085" s="14" t="str">
        <f t="shared" si="78"/>
        <v>Error?</v>
      </c>
    </row>
    <row r="5086" spans="1:4" x14ac:dyDescent="0.2">
      <c r="A5086" s="55">
        <v>5025</v>
      </c>
      <c r="B5086" s="1233">
        <f>'Revenues 9-14'!C38</f>
        <v>0</v>
      </c>
      <c r="D5086" s="14" t="str">
        <f t="shared" si="78"/>
        <v>Error?</v>
      </c>
    </row>
    <row r="5087" spans="1:4" x14ac:dyDescent="0.2">
      <c r="A5087" s="55">
        <v>5026</v>
      </c>
      <c r="B5087" s="1233">
        <f>'Revenues 9-14'!C40</f>
        <v>63561</v>
      </c>
      <c r="C5087" s="14" t="s">
        <v>672</v>
      </c>
      <c r="D5087" s="14" t="str">
        <f t="shared" si="78"/>
        <v>Error?</v>
      </c>
    </row>
    <row r="5088" spans="1:4" x14ac:dyDescent="0.2">
      <c r="A5088" s="55">
        <v>5027</v>
      </c>
      <c r="B5088" s="1233">
        <f>'Revenues 9-14'!C65</f>
        <v>89571</v>
      </c>
      <c r="D5088" s="14" t="str">
        <f t="shared" si="78"/>
        <v>Error?</v>
      </c>
    </row>
    <row r="5089" spans="1:4" x14ac:dyDescent="0.2">
      <c r="A5089" s="55">
        <v>5028</v>
      </c>
      <c r="B5089" s="1233">
        <f>'Revenues 9-14'!C66</f>
        <v>0</v>
      </c>
      <c r="D5089" s="14" t="str">
        <f t="shared" si="78"/>
        <v>Error?</v>
      </c>
    </row>
    <row r="5090" spans="1:4" x14ac:dyDescent="0.2">
      <c r="A5090" s="55">
        <v>5029</v>
      </c>
      <c r="B5090" s="1233">
        <f>'Revenues 9-14'!C67</f>
        <v>89571</v>
      </c>
      <c r="C5090" s="14" t="s">
        <v>672</v>
      </c>
      <c r="D5090" s="14" t="str">
        <f t="shared" si="78"/>
        <v>Error?</v>
      </c>
    </row>
    <row r="5091" spans="1:4" x14ac:dyDescent="0.2">
      <c r="A5091" s="55">
        <v>5030</v>
      </c>
      <c r="B5091" s="1233">
        <f>'Revenues 9-14'!C70</f>
        <v>0</v>
      </c>
      <c r="D5091" s="14" t="str">
        <f t="shared" si="78"/>
        <v>Error?</v>
      </c>
    </row>
    <row r="5092" spans="1:4" x14ac:dyDescent="0.2">
      <c r="A5092" s="55">
        <v>5031</v>
      </c>
      <c r="B5092" s="1233">
        <f>'Revenues 9-14'!C71</f>
        <v>0</v>
      </c>
      <c r="D5092" s="14" t="str">
        <f t="shared" si="78"/>
        <v>Error?</v>
      </c>
    </row>
    <row r="5093" spans="1:4" x14ac:dyDescent="0.2">
      <c r="A5093" s="55">
        <v>5032</v>
      </c>
      <c r="B5093" s="1233">
        <f>'Revenues 9-14'!C72</f>
        <v>0</v>
      </c>
      <c r="D5093" s="14" t="str">
        <f t="shared" si="78"/>
        <v>Error?</v>
      </c>
    </row>
    <row r="5094" spans="1:4" x14ac:dyDescent="0.2">
      <c r="A5094" s="55">
        <v>5033</v>
      </c>
      <c r="B5094" s="1233">
        <f>'Revenues 9-14'!C73</f>
        <v>0</v>
      </c>
      <c r="D5094" s="14" t="str">
        <f t="shared" si="78"/>
        <v>Error?</v>
      </c>
    </row>
    <row r="5095" spans="1:4" x14ac:dyDescent="0.2">
      <c r="A5095" s="55">
        <v>5034</v>
      </c>
      <c r="B5095" s="1233">
        <f>'Revenues 9-14'!C74</f>
        <v>0</v>
      </c>
      <c r="D5095" s="14" t="str">
        <f t="shared" si="78"/>
        <v>Error?</v>
      </c>
    </row>
    <row r="5096" spans="1:4" x14ac:dyDescent="0.2">
      <c r="A5096" s="55">
        <v>5035</v>
      </c>
      <c r="B5096" s="1233">
        <f>'Revenues 9-14'!C75</f>
        <v>6891</v>
      </c>
      <c r="C5096" s="14" t="s">
        <v>672</v>
      </c>
      <c r="D5096" s="14" t="str">
        <f t="shared" si="78"/>
        <v>Error?</v>
      </c>
    </row>
    <row r="5097" spans="1:4" x14ac:dyDescent="0.2">
      <c r="A5097" s="55">
        <v>5036</v>
      </c>
      <c r="B5097" s="1233">
        <f>'Revenues 9-14'!C77</f>
        <v>0</v>
      </c>
      <c r="D5097" s="14" t="str">
        <f t="shared" si="78"/>
        <v>Error?</v>
      </c>
    </row>
    <row r="5098" spans="1:4" x14ac:dyDescent="0.2">
      <c r="A5098" s="55">
        <v>5037</v>
      </c>
      <c r="B5098" s="1233">
        <f>'Revenues 9-14'!C78</f>
        <v>0</v>
      </c>
      <c r="D5098" s="14" t="str">
        <f t="shared" si="78"/>
        <v>Error?</v>
      </c>
    </row>
    <row r="5099" spans="1:4" x14ac:dyDescent="0.2">
      <c r="A5099" s="55">
        <v>5038</v>
      </c>
      <c r="B5099" s="1233">
        <f>'Revenues 9-14'!C79</f>
        <v>679</v>
      </c>
      <c r="D5099" s="14" t="str">
        <f t="shared" si="78"/>
        <v>Error?</v>
      </c>
    </row>
    <row r="5100" spans="1:4" x14ac:dyDescent="0.2">
      <c r="A5100" s="55">
        <v>5039</v>
      </c>
      <c r="B5100" s="1233">
        <f>'Revenues 9-14'!C80</f>
        <v>0</v>
      </c>
      <c r="D5100" s="14" t="str">
        <f t="shared" si="78"/>
        <v>Error?</v>
      </c>
    </row>
    <row r="5101" spans="1:4" x14ac:dyDescent="0.2">
      <c r="A5101" s="55">
        <v>5040</v>
      </c>
      <c r="B5101" s="1233">
        <f>'Revenues 9-14'!C81</f>
        <v>7128</v>
      </c>
      <c r="D5101" s="14" t="str">
        <f t="shared" si="78"/>
        <v>Error?</v>
      </c>
    </row>
    <row r="5102" spans="1:4" x14ac:dyDescent="0.2">
      <c r="A5102" s="55">
        <v>5041</v>
      </c>
      <c r="B5102" s="1233">
        <f>'Revenues 9-14'!C82</f>
        <v>7807</v>
      </c>
      <c r="C5102" s="14" t="s">
        <v>672</v>
      </c>
      <c r="D5102" s="14" t="str">
        <f t="shared" si="78"/>
        <v>Error?</v>
      </c>
    </row>
    <row r="5103" spans="1:4" x14ac:dyDescent="0.2">
      <c r="A5103" s="55">
        <v>5042</v>
      </c>
      <c r="B5103" s="1233">
        <f>'Revenues 9-14'!C84</f>
        <v>101809</v>
      </c>
      <c r="D5103" s="14" t="str">
        <f t="shared" si="78"/>
        <v>Error?</v>
      </c>
    </row>
    <row r="5104" spans="1:4" x14ac:dyDescent="0.2">
      <c r="A5104" s="55">
        <v>5043</v>
      </c>
      <c r="B5104" s="1233">
        <f>'Revenues 9-14'!C85</f>
        <v>0</v>
      </c>
      <c r="D5104" s="14" t="str">
        <f t="shared" si="78"/>
        <v>Error?</v>
      </c>
    </row>
    <row r="5105" spans="1:4" x14ac:dyDescent="0.2">
      <c r="A5105" s="55">
        <v>5044</v>
      </c>
      <c r="B5105" s="1233">
        <f>'Revenues 9-14'!C86</f>
        <v>0</v>
      </c>
      <c r="D5105" s="14" t="str">
        <f t="shared" si="78"/>
        <v>Error?</v>
      </c>
    </row>
    <row r="5106" spans="1:4" x14ac:dyDescent="0.2">
      <c r="A5106" s="55">
        <v>5045</v>
      </c>
      <c r="B5106" s="1233">
        <f>'Revenues 9-14'!C87</f>
        <v>0</v>
      </c>
      <c r="D5106" s="14" t="str">
        <f t="shared" si="78"/>
        <v>Error?</v>
      </c>
    </row>
    <row r="5107" spans="1:4" x14ac:dyDescent="0.2">
      <c r="A5107" s="55">
        <v>5046</v>
      </c>
      <c r="B5107" s="1233">
        <f>'Revenues 9-14'!C88</f>
        <v>17</v>
      </c>
      <c r="D5107" s="14" t="str">
        <f t="shared" si="78"/>
        <v>Error?</v>
      </c>
    </row>
    <row r="5108" spans="1:4" x14ac:dyDescent="0.2">
      <c r="A5108" s="55">
        <v>5047</v>
      </c>
      <c r="B5108" s="1233">
        <f>'Revenues 9-14'!C89</f>
        <v>0</v>
      </c>
      <c r="D5108" s="14" t="str">
        <f t="shared" si="78"/>
        <v>Error?</v>
      </c>
    </row>
    <row r="5109" spans="1:4" x14ac:dyDescent="0.2">
      <c r="A5109" s="55">
        <v>5048</v>
      </c>
      <c r="B5109" s="1233">
        <f>'Revenues 9-14'!C90</f>
        <v>0</v>
      </c>
      <c r="D5109" s="14" t="str">
        <f t="shared" si="78"/>
        <v>Error?</v>
      </c>
    </row>
    <row r="5110" spans="1:4" x14ac:dyDescent="0.2">
      <c r="A5110" s="55">
        <v>5049</v>
      </c>
      <c r="B5110" s="1233">
        <f>'Revenues 9-14'!C91</f>
        <v>0</v>
      </c>
      <c r="D5110" s="14" t="str">
        <f t="shared" si="78"/>
        <v>Error?</v>
      </c>
    </row>
    <row r="5111" spans="1:4" x14ac:dyDescent="0.2">
      <c r="A5111" s="55">
        <v>5050</v>
      </c>
      <c r="B5111" s="1233">
        <f>'Revenues 9-14'!C92</f>
        <v>0</v>
      </c>
      <c r="D5111" s="14" t="str">
        <f t="shared" si="78"/>
        <v>Error?</v>
      </c>
    </row>
    <row r="5112" spans="1:4" x14ac:dyDescent="0.2">
      <c r="A5112" s="55">
        <v>5051</v>
      </c>
      <c r="B5112" s="1233">
        <f>'Revenues 9-14'!C93</f>
        <v>101826</v>
      </c>
      <c r="C5112" s="14" t="s">
        <v>672</v>
      </c>
      <c r="D5112" s="14" t="str">
        <f t="shared" si="78"/>
        <v>Error?</v>
      </c>
    </row>
    <row r="5113" spans="1:4" x14ac:dyDescent="0.2">
      <c r="A5113" s="55">
        <v>5052</v>
      </c>
      <c r="B5113" s="1233">
        <f>'Revenues 9-14'!C95</f>
        <v>66040</v>
      </c>
      <c r="D5113" s="14" t="str">
        <f t="shared" si="78"/>
        <v>Error?</v>
      </c>
    </row>
    <row r="5114" spans="1:4" x14ac:dyDescent="0.2">
      <c r="A5114" s="55">
        <v>5053</v>
      </c>
      <c r="B5114" s="1233">
        <f>'Revenues 9-14'!C96</f>
        <v>21523</v>
      </c>
      <c r="D5114" s="14" t="str">
        <f t="shared" si="78"/>
        <v>Error?</v>
      </c>
    </row>
    <row r="5115" spans="1:4" x14ac:dyDescent="0.2">
      <c r="A5115" s="55">
        <v>5054</v>
      </c>
      <c r="B5115" s="1233">
        <f>'Revenues 9-14'!C98</f>
        <v>0</v>
      </c>
      <c r="D5115" s="14" t="str">
        <f t="shared" si="78"/>
        <v>Error?</v>
      </c>
    </row>
    <row r="5116" spans="1:4" x14ac:dyDescent="0.2">
      <c r="A5116" s="55">
        <v>5055</v>
      </c>
      <c r="B5116" s="1233">
        <f>'Revenues 9-14'!C99</f>
        <v>0</v>
      </c>
      <c r="D5116" s="14" t="str">
        <f t="shared" si="78"/>
        <v>Error?</v>
      </c>
    </row>
    <row r="5117" spans="1:4" x14ac:dyDescent="0.2">
      <c r="A5117" s="55">
        <v>5056</v>
      </c>
      <c r="B5117" s="1233">
        <f>'Revenues 9-14'!C105</f>
        <v>0</v>
      </c>
      <c r="D5117" s="14" t="str">
        <f t="shared" si="78"/>
        <v>Error?</v>
      </c>
    </row>
    <row r="5118" spans="1:4" x14ac:dyDescent="0.2">
      <c r="A5118" s="55">
        <v>5057</v>
      </c>
      <c r="B5118" s="1233">
        <f>'Revenues 9-14'!C106</f>
        <v>0</v>
      </c>
      <c r="D5118" s="14" t="str">
        <f t="shared" si="78"/>
        <v>Error?</v>
      </c>
    </row>
    <row r="5119" spans="1:4" x14ac:dyDescent="0.2">
      <c r="A5119" s="55">
        <v>5058</v>
      </c>
      <c r="B5119" s="1233">
        <f>'Revenues 9-14'!C107</f>
        <v>98750</v>
      </c>
      <c r="D5119" s="14" t="str">
        <f t="shared" ref="D5119:D5182" si="79">IF(ISBLANK(B5119),"OK",IF(A5119-B5119=0,"OK","Error?"))</f>
        <v>Error?</v>
      </c>
    </row>
    <row r="5120" spans="1:4" x14ac:dyDescent="0.2">
      <c r="A5120" s="55">
        <v>5059</v>
      </c>
      <c r="B5120" s="1233">
        <f>'Revenues 9-14'!C108</f>
        <v>186313</v>
      </c>
      <c r="C5120" s="14" t="s">
        <v>672</v>
      </c>
      <c r="D5120" s="14" t="str">
        <f t="shared" si="79"/>
        <v>Error?</v>
      </c>
    </row>
    <row r="5121" spans="1:4" x14ac:dyDescent="0.2">
      <c r="A5121" s="55">
        <v>5060</v>
      </c>
      <c r="B5121" s="1233">
        <f>'Revenues 9-14'!C109</f>
        <v>9750683</v>
      </c>
      <c r="C5121" s="14" t="s">
        <v>672</v>
      </c>
      <c r="D5121" s="14" t="str">
        <f t="shared" si="79"/>
        <v>Error?</v>
      </c>
    </row>
    <row r="5122" spans="1:4" x14ac:dyDescent="0.2">
      <c r="A5122" s="55">
        <v>5061</v>
      </c>
      <c r="B5122" s="1233">
        <f>'Revenues 9-14'!C111</f>
        <v>0</v>
      </c>
      <c r="D5122" s="14" t="str">
        <f t="shared" si="79"/>
        <v>Error?</v>
      </c>
    </row>
    <row r="5123" spans="1:4" x14ac:dyDescent="0.2">
      <c r="A5123" s="55">
        <v>5062</v>
      </c>
      <c r="B5123" s="1233">
        <f>'Revenues 9-14'!C112</f>
        <v>0</v>
      </c>
      <c r="D5123" s="14" t="str">
        <f t="shared" si="79"/>
        <v>Error?</v>
      </c>
    </row>
    <row r="5124" spans="1:4" x14ac:dyDescent="0.2">
      <c r="A5124" s="55">
        <v>5063</v>
      </c>
      <c r="B5124" s="1233">
        <f>'Revenues 9-14'!C113</f>
        <v>0</v>
      </c>
      <c r="D5124" s="14" t="str">
        <f t="shared" si="79"/>
        <v>Error?</v>
      </c>
    </row>
    <row r="5125" spans="1:4" x14ac:dyDescent="0.2">
      <c r="A5125" s="55">
        <v>5064</v>
      </c>
      <c r="B5125" s="1233">
        <f>'Revenues 9-14'!C114</f>
        <v>0</v>
      </c>
      <c r="C5125" s="14" t="s">
        <v>672</v>
      </c>
      <c r="D5125" s="14" t="str">
        <f t="shared" si="79"/>
        <v>Error?</v>
      </c>
    </row>
    <row r="5126" spans="1:4" x14ac:dyDescent="0.2">
      <c r="A5126" s="55">
        <v>5065</v>
      </c>
      <c r="B5126" s="1233">
        <f>'Revenues 9-14'!C117</f>
        <v>263608</v>
      </c>
      <c r="D5126" s="14" t="str">
        <f t="shared" si="79"/>
        <v>Error?</v>
      </c>
    </row>
    <row r="5127" spans="1:4" x14ac:dyDescent="0.2">
      <c r="A5127" s="55">
        <v>5066</v>
      </c>
      <c r="B5127" s="1233">
        <f>'Revenues 9-14'!C119</f>
        <v>0</v>
      </c>
      <c r="D5127" s="14" t="str">
        <f t="shared" si="79"/>
        <v>Error?</v>
      </c>
    </row>
    <row r="5128" spans="1:4" x14ac:dyDescent="0.2">
      <c r="A5128" s="83">
        <v>5067</v>
      </c>
      <c r="D5128" s="14" t="str">
        <f t="shared" si="79"/>
        <v>OK</v>
      </c>
    </row>
    <row r="5129" spans="1:4" x14ac:dyDescent="0.2">
      <c r="A5129" s="83">
        <v>5068</v>
      </c>
      <c r="D5129" s="14" t="str">
        <f t="shared" si="79"/>
        <v>OK</v>
      </c>
    </row>
    <row r="5130" spans="1:4" x14ac:dyDescent="0.2">
      <c r="A5130" s="83">
        <v>5069</v>
      </c>
      <c r="D5130" s="14" t="str">
        <f t="shared" si="79"/>
        <v>OK</v>
      </c>
    </row>
    <row r="5131" spans="1:4" x14ac:dyDescent="0.2">
      <c r="A5131" s="83">
        <v>5070</v>
      </c>
      <c r="D5131" s="14" t="str">
        <f t="shared" si="79"/>
        <v>OK</v>
      </c>
    </row>
    <row r="5132" spans="1:4" x14ac:dyDescent="0.2">
      <c r="A5132" s="55">
        <v>5071</v>
      </c>
      <c r="B5132" s="1233">
        <f>'Revenues 9-14'!C121</f>
        <v>263608</v>
      </c>
      <c r="C5132" s="14" t="s">
        <v>672</v>
      </c>
      <c r="D5132" s="14" t="str">
        <f t="shared" si="79"/>
        <v>Error?</v>
      </c>
    </row>
    <row r="5133" spans="1:4" x14ac:dyDescent="0.2">
      <c r="A5133" s="55">
        <v>5072</v>
      </c>
      <c r="B5133" s="1233">
        <f>'Revenues 9-14'!C124</f>
        <v>113687</v>
      </c>
      <c r="D5133" s="14" t="str">
        <f t="shared" si="79"/>
        <v>Error?</v>
      </c>
    </row>
    <row r="5134" spans="1:4" x14ac:dyDescent="0.2">
      <c r="A5134" s="55">
        <v>5073</v>
      </c>
      <c r="B5134" s="1233">
        <f>'Revenues 9-14'!C125</f>
        <v>97406</v>
      </c>
      <c r="D5134" s="14" t="str">
        <f t="shared" si="79"/>
        <v>Error?</v>
      </c>
    </row>
    <row r="5135" spans="1:4" x14ac:dyDescent="0.2">
      <c r="A5135" s="55">
        <v>5074</v>
      </c>
      <c r="B5135" s="1233">
        <f>'Revenues 9-14'!C126</f>
        <v>180845</v>
      </c>
      <c r="D5135" s="14" t="str">
        <f t="shared" si="79"/>
        <v>Error?</v>
      </c>
    </row>
    <row r="5136" spans="1:4" x14ac:dyDescent="0.2">
      <c r="A5136" s="83">
        <v>5075</v>
      </c>
      <c r="D5136" s="14" t="str">
        <f t="shared" si="79"/>
        <v>OK</v>
      </c>
    </row>
    <row r="5137" spans="1:4" x14ac:dyDescent="0.2">
      <c r="A5137" s="55">
        <v>5076</v>
      </c>
      <c r="B5137" s="1233">
        <f>'Revenues 9-14'!C127</f>
        <v>0</v>
      </c>
      <c r="D5137" s="14" t="str">
        <f t="shared" si="79"/>
        <v>Error?</v>
      </c>
    </row>
    <row r="5138" spans="1:4" x14ac:dyDescent="0.2">
      <c r="A5138" s="83">
        <v>5077</v>
      </c>
      <c r="D5138" s="14" t="str">
        <f t="shared" si="79"/>
        <v>OK</v>
      </c>
    </row>
    <row r="5139" spans="1:4" x14ac:dyDescent="0.2">
      <c r="A5139" s="55">
        <v>5078</v>
      </c>
      <c r="B5139" s="1233">
        <f>'Revenues 9-14'!C128</f>
        <v>0</v>
      </c>
      <c r="D5139" s="14" t="str">
        <f t="shared" si="79"/>
        <v>Error?</v>
      </c>
    </row>
    <row r="5140" spans="1:4" x14ac:dyDescent="0.2">
      <c r="A5140" s="83">
        <v>5079</v>
      </c>
      <c r="D5140" s="14" t="str">
        <f t="shared" si="79"/>
        <v>OK</v>
      </c>
    </row>
    <row r="5141" spans="1:4" x14ac:dyDescent="0.2">
      <c r="A5141" s="83">
        <v>5080</v>
      </c>
      <c r="D5141" s="14" t="str">
        <f t="shared" si="79"/>
        <v>OK</v>
      </c>
    </row>
    <row r="5142" spans="1:4" x14ac:dyDescent="0.2">
      <c r="A5142" s="55">
        <v>5081</v>
      </c>
      <c r="B5142" s="1233">
        <f>'Revenues 9-14'!C129</f>
        <v>264</v>
      </c>
      <c r="D5142" s="14" t="str">
        <f t="shared" si="79"/>
        <v>Error?</v>
      </c>
    </row>
    <row r="5143" spans="1:4" x14ac:dyDescent="0.2">
      <c r="A5143" s="83">
        <v>5082</v>
      </c>
      <c r="D5143" s="14" t="str">
        <f t="shared" si="79"/>
        <v>OK</v>
      </c>
    </row>
    <row r="5144" spans="1:4" x14ac:dyDescent="0.2">
      <c r="A5144" s="83">
        <v>5083</v>
      </c>
      <c r="D5144" s="14" t="str">
        <f t="shared" si="79"/>
        <v>OK</v>
      </c>
    </row>
    <row r="5145" spans="1:4" x14ac:dyDescent="0.2">
      <c r="A5145" s="83">
        <v>5084</v>
      </c>
      <c r="D5145" s="14" t="str">
        <f t="shared" si="79"/>
        <v>OK</v>
      </c>
    </row>
    <row r="5146" spans="1:4" x14ac:dyDescent="0.2">
      <c r="A5146" s="83">
        <v>5085</v>
      </c>
      <c r="D5146" s="14" t="str">
        <f t="shared" si="79"/>
        <v>OK</v>
      </c>
    </row>
    <row r="5147" spans="1:4" x14ac:dyDescent="0.2">
      <c r="A5147" s="55">
        <v>5086</v>
      </c>
      <c r="B5147" s="1233">
        <f>'Revenues 9-14'!C131</f>
        <v>392202</v>
      </c>
      <c r="C5147" s="14" t="s">
        <v>672</v>
      </c>
      <c r="D5147" s="14" t="str">
        <f t="shared" si="79"/>
        <v>Error?</v>
      </c>
    </row>
    <row r="5148" spans="1:4" x14ac:dyDescent="0.2">
      <c r="A5148" s="55">
        <v>5087</v>
      </c>
      <c r="B5148" s="1233">
        <f>'Revenues 9-14'!C133</f>
        <v>0</v>
      </c>
      <c r="D5148" s="14" t="str">
        <f t="shared" si="79"/>
        <v>Error?</v>
      </c>
    </row>
    <row r="5149" spans="1:4" x14ac:dyDescent="0.2">
      <c r="A5149" s="83">
        <v>5088</v>
      </c>
      <c r="D5149" s="14" t="str">
        <f t="shared" si="79"/>
        <v>OK</v>
      </c>
    </row>
    <row r="5150" spans="1:4" x14ac:dyDescent="0.2">
      <c r="A5150" s="83">
        <v>5089</v>
      </c>
      <c r="D5150" s="14" t="str">
        <f t="shared" si="79"/>
        <v>OK</v>
      </c>
    </row>
    <row r="5151" spans="1:4" x14ac:dyDescent="0.2">
      <c r="A5151" s="83">
        <v>5090</v>
      </c>
      <c r="D5151" s="14" t="str">
        <f t="shared" si="79"/>
        <v>OK</v>
      </c>
    </row>
    <row r="5152" spans="1:4" x14ac:dyDescent="0.2">
      <c r="A5152" s="55">
        <v>5091</v>
      </c>
      <c r="B5152" s="1233">
        <f>'Revenues 9-14'!C134</f>
        <v>0</v>
      </c>
      <c r="D5152" s="14" t="str">
        <f t="shared" si="79"/>
        <v>Error?</v>
      </c>
    </row>
    <row r="5153" spans="1:4" x14ac:dyDescent="0.2">
      <c r="A5153" s="55">
        <v>5092</v>
      </c>
      <c r="B5153" s="1233">
        <f>'Revenues 9-14'!C135</f>
        <v>0</v>
      </c>
      <c r="D5153" s="14" t="str">
        <f t="shared" si="79"/>
        <v>Error?</v>
      </c>
    </row>
    <row r="5154" spans="1:4" x14ac:dyDescent="0.2">
      <c r="A5154" s="83">
        <v>5093</v>
      </c>
      <c r="D5154" s="14" t="str">
        <f t="shared" si="79"/>
        <v>OK</v>
      </c>
    </row>
    <row r="5155" spans="1:4" x14ac:dyDescent="0.2">
      <c r="A5155" s="83">
        <v>5094</v>
      </c>
      <c r="D5155" s="14" t="str">
        <f t="shared" si="79"/>
        <v>OK</v>
      </c>
    </row>
    <row r="5156" spans="1:4" x14ac:dyDescent="0.2">
      <c r="A5156" s="83">
        <v>5095</v>
      </c>
      <c r="D5156" s="14" t="str">
        <f t="shared" si="79"/>
        <v>OK</v>
      </c>
    </row>
    <row r="5157" spans="1:4" x14ac:dyDescent="0.2">
      <c r="A5157" s="83">
        <v>5096</v>
      </c>
      <c r="D5157" s="14" t="str">
        <f t="shared" si="79"/>
        <v>OK</v>
      </c>
    </row>
    <row r="5158" spans="1:4" x14ac:dyDescent="0.2">
      <c r="A5158" s="83">
        <v>5097</v>
      </c>
      <c r="D5158" s="14" t="str">
        <f t="shared" si="79"/>
        <v>OK</v>
      </c>
    </row>
    <row r="5159" spans="1:4" x14ac:dyDescent="0.2">
      <c r="A5159" s="83">
        <v>5098</v>
      </c>
      <c r="D5159" s="14" t="str">
        <f t="shared" si="79"/>
        <v>OK</v>
      </c>
    </row>
    <row r="5160" spans="1:4" x14ac:dyDescent="0.2">
      <c r="A5160" s="83">
        <v>5099</v>
      </c>
      <c r="D5160" s="14" t="str">
        <f t="shared" si="79"/>
        <v>OK</v>
      </c>
    </row>
    <row r="5161" spans="1:4" x14ac:dyDescent="0.2">
      <c r="A5161" s="55">
        <v>5100</v>
      </c>
      <c r="B5161" s="1233">
        <f>'Revenues 9-14'!C140</f>
        <v>0</v>
      </c>
      <c r="C5161" s="14" t="s">
        <v>672</v>
      </c>
      <c r="D5161" s="14" t="str">
        <f t="shared" si="79"/>
        <v>Error?</v>
      </c>
    </row>
    <row r="5162" spans="1:4" x14ac:dyDescent="0.2">
      <c r="A5162" s="83">
        <v>5101</v>
      </c>
      <c r="D5162" s="14" t="str">
        <f t="shared" si="79"/>
        <v>OK</v>
      </c>
    </row>
    <row r="5163" spans="1:4" x14ac:dyDescent="0.2">
      <c r="A5163" s="55">
        <v>5102</v>
      </c>
      <c r="B5163" s="1233">
        <f>'Revenues 9-14'!C142</f>
        <v>0</v>
      </c>
      <c r="D5163" s="14" t="str">
        <f t="shared" si="79"/>
        <v>Error?</v>
      </c>
    </row>
    <row r="5164" spans="1:4" x14ac:dyDescent="0.2">
      <c r="A5164" s="55">
        <v>5103</v>
      </c>
      <c r="B5164" s="1233">
        <f>'Revenues 9-14'!C143</f>
        <v>0</v>
      </c>
      <c r="D5164" s="14" t="str">
        <f t="shared" si="79"/>
        <v>Error?</v>
      </c>
    </row>
    <row r="5165" spans="1:4" x14ac:dyDescent="0.2">
      <c r="A5165" s="55">
        <v>5104</v>
      </c>
      <c r="B5165" s="1233">
        <f>'Revenues 9-14'!C144</f>
        <v>0</v>
      </c>
      <c r="C5165" s="14" t="s">
        <v>672</v>
      </c>
      <c r="D5165" s="14" t="str">
        <f t="shared" si="79"/>
        <v>Error?</v>
      </c>
    </row>
    <row r="5166" spans="1:4" x14ac:dyDescent="0.2">
      <c r="A5166" s="83">
        <v>5105</v>
      </c>
      <c r="D5166" s="14" t="str">
        <f t="shared" si="79"/>
        <v>OK</v>
      </c>
    </row>
    <row r="5167" spans="1:4" x14ac:dyDescent="0.2">
      <c r="A5167" s="55">
        <v>5106</v>
      </c>
      <c r="B5167" s="1233">
        <f>'Revenues 9-14'!C145</f>
        <v>0</v>
      </c>
      <c r="D5167" s="14" t="str">
        <f t="shared" si="79"/>
        <v>Error?</v>
      </c>
    </row>
    <row r="5168" spans="1:4" x14ac:dyDescent="0.2">
      <c r="A5168" s="55">
        <v>5107</v>
      </c>
      <c r="B5168" s="1233">
        <f>'Revenues 9-14'!C147</f>
        <v>0</v>
      </c>
      <c r="D5168" s="14" t="str">
        <f t="shared" si="79"/>
        <v>Error?</v>
      </c>
    </row>
    <row r="5169" spans="1:4" x14ac:dyDescent="0.2">
      <c r="A5169" s="83">
        <v>5108</v>
      </c>
      <c r="D5169" s="14" t="str">
        <f t="shared" si="79"/>
        <v>OK</v>
      </c>
    </row>
    <row r="5170" spans="1:4" x14ac:dyDescent="0.2">
      <c r="A5170" s="83">
        <v>5109</v>
      </c>
      <c r="D5170" s="14" t="str">
        <f t="shared" si="79"/>
        <v>OK</v>
      </c>
    </row>
    <row r="5171" spans="1:4" x14ac:dyDescent="0.2">
      <c r="A5171" s="55">
        <v>5110</v>
      </c>
      <c r="B5171" s="1233">
        <f>'Revenues 9-14'!C148</f>
        <v>0</v>
      </c>
      <c r="D5171" s="14" t="str">
        <f t="shared" si="79"/>
        <v>Error?</v>
      </c>
    </row>
    <row r="5172" spans="1:4" x14ac:dyDescent="0.2">
      <c r="A5172" s="83">
        <v>5111</v>
      </c>
      <c r="D5172" s="14" t="str">
        <f t="shared" si="79"/>
        <v>OK</v>
      </c>
    </row>
    <row r="5173" spans="1:4" x14ac:dyDescent="0.2">
      <c r="A5173" s="83">
        <v>5112</v>
      </c>
      <c r="D5173" s="14" t="str">
        <f t="shared" si="79"/>
        <v>OK</v>
      </c>
    </row>
    <row r="5174" spans="1:4" x14ac:dyDescent="0.2">
      <c r="A5174" s="83">
        <v>5113</v>
      </c>
      <c r="D5174" s="14" t="str">
        <f t="shared" si="79"/>
        <v>OK</v>
      </c>
    </row>
    <row r="5175" spans="1:4" x14ac:dyDescent="0.2">
      <c r="A5175" s="55">
        <v>5114</v>
      </c>
      <c r="B5175" s="1233">
        <f>'Revenues 9-14'!C151</f>
        <v>0</v>
      </c>
      <c r="D5175" s="14" t="str">
        <f t="shared" si="79"/>
        <v>Error?</v>
      </c>
    </row>
    <row r="5176" spans="1:4" x14ac:dyDescent="0.2">
      <c r="A5176" s="83">
        <v>5115</v>
      </c>
      <c r="D5176" s="14" t="str">
        <f t="shared" si="79"/>
        <v>OK</v>
      </c>
    </row>
    <row r="5177" spans="1:4" x14ac:dyDescent="0.2">
      <c r="A5177" s="55">
        <v>5116</v>
      </c>
      <c r="B5177" s="1233">
        <f>'Revenues 9-14'!C152</f>
        <v>0</v>
      </c>
      <c r="D5177" s="14" t="str">
        <f t="shared" si="79"/>
        <v>Error?</v>
      </c>
    </row>
    <row r="5178" spans="1:4" x14ac:dyDescent="0.2">
      <c r="A5178" s="55">
        <v>5117</v>
      </c>
      <c r="B5178" s="1233">
        <f>'Revenues 9-14'!C154</f>
        <v>0</v>
      </c>
      <c r="C5178" s="14" t="s">
        <v>672</v>
      </c>
      <c r="D5178" s="14" t="str">
        <f t="shared" si="79"/>
        <v>Error?</v>
      </c>
    </row>
    <row r="5179" spans="1:4" x14ac:dyDescent="0.2">
      <c r="A5179" s="83">
        <v>5118</v>
      </c>
      <c r="D5179" s="14" t="str">
        <f t="shared" si="79"/>
        <v>OK</v>
      </c>
    </row>
    <row r="5180" spans="1:4" x14ac:dyDescent="0.2">
      <c r="A5180" s="83">
        <v>5119</v>
      </c>
      <c r="D5180" s="14" t="str">
        <f t="shared" si="79"/>
        <v>OK</v>
      </c>
    </row>
    <row r="5181" spans="1:4" x14ac:dyDescent="0.2">
      <c r="A5181" s="55">
        <v>5120</v>
      </c>
      <c r="B5181" s="1233">
        <f>'Revenues 9-14'!C155</f>
        <v>0</v>
      </c>
      <c r="D5181" s="14" t="str">
        <f t="shared" si="79"/>
        <v>Error?</v>
      </c>
    </row>
    <row r="5182" spans="1:4" x14ac:dyDescent="0.2">
      <c r="A5182" s="83">
        <v>5121</v>
      </c>
      <c r="D5182" s="14" t="str">
        <f t="shared" si="79"/>
        <v>OK</v>
      </c>
    </row>
    <row r="5183" spans="1:4" x14ac:dyDescent="0.2">
      <c r="A5183" s="83">
        <v>5122</v>
      </c>
      <c r="D5183" s="14" t="str">
        <f t="shared" ref="D5183:D5246" si="80">IF(ISBLANK(B5183),"OK",IF(A5183-B5183=0,"OK","Error?"))</f>
        <v>OK</v>
      </c>
    </row>
    <row r="5184" spans="1:4" x14ac:dyDescent="0.2">
      <c r="A5184" s="83">
        <v>5123</v>
      </c>
      <c r="D5184" s="14" t="str">
        <f t="shared" si="80"/>
        <v>OK</v>
      </c>
    </row>
    <row r="5185" spans="1:4" x14ac:dyDescent="0.2">
      <c r="A5185" s="83">
        <v>5124</v>
      </c>
      <c r="D5185" s="14" t="str">
        <f t="shared" si="80"/>
        <v>OK</v>
      </c>
    </row>
    <row r="5186" spans="1:4" x14ac:dyDescent="0.2">
      <c r="A5186" s="83">
        <v>5125</v>
      </c>
      <c r="D5186" s="14" t="str">
        <f t="shared" si="80"/>
        <v>OK</v>
      </c>
    </row>
    <row r="5187" spans="1:4" x14ac:dyDescent="0.2">
      <c r="A5187" s="55">
        <v>5126</v>
      </c>
      <c r="B5187" s="1233">
        <f>'Revenues 9-14'!C156</f>
        <v>0</v>
      </c>
      <c r="D5187" s="14" t="str">
        <f t="shared" si="80"/>
        <v>Error?</v>
      </c>
    </row>
    <row r="5188" spans="1:4" x14ac:dyDescent="0.2">
      <c r="A5188" s="83">
        <v>5127</v>
      </c>
      <c r="D5188" s="14" t="str">
        <f t="shared" si="80"/>
        <v>OK</v>
      </c>
    </row>
    <row r="5189" spans="1:4" x14ac:dyDescent="0.2">
      <c r="A5189" s="83">
        <v>5128</v>
      </c>
      <c r="D5189" s="14" t="str">
        <f t="shared" si="80"/>
        <v>OK</v>
      </c>
    </row>
    <row r="5190" spans="1:4" x14ac:dyDescent="0.2">
      <c r="A5190" s="83">
        <v>5129</v>
      </c>
      <c r="D5190" s="14" t="str">
        <f t="shared" si="80"/>
        <v>OK</v>
      </c>
    </row>
    <row r="5191" spans="1:4" x14ac:dyDescent="0.2">
      <c r="A5191" s="83">
        <v>5130</v>
      </c>
      <c r="D5191" s="14" t="str">
        <f t="shared" si="80"/>
        <v>OK</v>
      </c>
    </row>
    <row r="5192" spans="1:4" x14ac:dyDescent="0.2">
      <c r="A5192" s="83">
        <v>5131</v>
      </c>
      <c r="D5192" s="14" t="str">
        <f t="shared" si="80"/>
        <v>OK</v>
      </c>
    </row>
    <row r="5193" spans="1:4" x14ac:dyDescent="0.2">
      <c r="A5193" s="83">
        <v>5132</v>
      </c>
      <c r="D5193" s="14" t="str">
        <f t="shared" si="80"/>
        <v>OK</v>
      </c>
    </row>
    <row r="5194" spans="1:4" x14ac:dyDescent="0.2">
      <c r="A5194" s="55">
        <v>5133</v>
      </c>
      <c r="B5194" s="1233">
        <f>'Revenues 9-14'!C157</f>
        <v>0</v>
      </c>
      <c r="D5194" s="14" t="str">
        <f t="shared" si="80"/>
        <v>Error?</v>
      </c>
    </row>
    <row r="5195" spans="1:4" x14ac:dyDescent="0.2">
      <c r="A5195" s="83">
        <v>5134</v>
      </c>
      <c r="D5195" s="14" t="str">
        <f t="shared" si="80"/>
        <v>OK</v>
      </c>
    </row>
    <row r="5196" spans="1:4" x14ac:dyDescent="0.2">
      <c r="A5196" s="55">
        <v>5135</v>
      </c>
      <c r="B5196" s="1233">
        <f>'Revenues 9-14'!C158</f>
        <v>0</v>
      </c>
      <c r="D5196" s="14" t="str">
        <f t="shared" si="80"/>
        <v>Error?</v>
      </c>
    </row>
    <row r="5197" spans="1:4" x14ac:dyDescent="0.2">
      <c r="A5197" s="83">
        <v>5136</v>
      </c>
      <c r="D5197" s="14" t="str">
        <f t="shared" si="80"/>
        <v>OK</v>
      </c>
    </row>
    <row r="5198" spans="1:4" x14ac:dyDescent="0.2">
      <c r="A5198" s="83">
        <v>5137</v>
      </c>
      <c r="D5198" s="14" t="str">
        <f t="shared" si="80"/>
        <v>OK</v>
      </c>
    </row>
    <row r="5199" spans="1:4" x14ac:dyDescent="0.2">
      <c r="A5199" s="55">
        <v>5138</v>
      </c>
      <c r="B5199" s="1233">
        <f>'Revenues 9-14'!C159</f>
        <v>0</v>
      </c>
      <c r="D5199" s="14" t="str">
        <f t="shared" si="80"/>
        <v>Error?</v>
      </c>
    </row>
    <row r="5200" spans="1:4" x14ac:dyDescent="0.2">
      <c r="A5200" s="55">
        <v>5139</v>
      </c>
      <c r="B5200" s="1233">
        <f>'Revenues 9-14'!C160</f>
        <v>0</v>
      </c>
      <c r="D5200" s="14" t="str">
        <f t="shared" si="80"/>
        <v>Error?</v>
      </c>
    </row>
    <row r="5201" spans="1:4" x14ac:dyDescent="0.2">
      <c r="A5201" s="83">
        <v>5140</v>
      </c>
      <c r="D5201" s="14" t="str">
        <f t="shared" si="80"/>
        <v>OK</v>
      </c>
    </row>
    <row r="5202" spans="1:4" x14ac:dyDescent="0.2">
      <c r="A5202" s="83">
        <v>5141</v>
      </c>
      <c r="D5202" s="14" t="str">
        <f t="shared" si="80"/>
        <v>OK</v>
      </c>
    </row>
    <row r="5203" spans="1:4" x14ac:dyDescent="0.2">
      <c r="A5203" s="83">
        <v>5142</v>
      </c>
      <c r="D5203" s="14" t="str">
        <f t="shared" si="80"/>
        <v>OK</v>
      </c>
    </row>
    <row r="5204" spans="1:4" x14ac:dyDescent="0.2">
      <c r="A5204" s="83">
        <v>5143</v>
      </c>
      <c r="D5204" s="14" t="str">
        <f t="shared" si="80"/>
        <v>OK</v>
      </c>
    </row>
    <row r="5205" spans="1:4" x14ac:dyDescent="0.2">
      <c r="A5205" s="83">
        <v>5144</v>
      </c>
      <c r="D5205" s="14" t="str">
        <f t="shared" si="80"/>
        <v>OK</v>
      </c>
    </row>
    <row r="5206" spans="1:4" x14ac:dyDescent="0.2">
      <c r="A5206" s="83">
        <v>5145</v>
      </c>
      <c r="D5206" s="14" t="str">
        <f t="shared" si="80"/>
        <v>OK</v>
      </c>
    </row>
    <row r="5207" spans="1:4" x14ac:dyDescent="0.2">
      <c r="A5207" s="83">
        <v>5146</v>
      </c>
      <c r="D5207" s="14" t="str">
        <f t="shared" si="80"/>
        <v>OK</v>
      </c>
    </row>
    <row r="5208" spans="1:4" x14ac:dyDescent="0.2">
      <c r="A5208" s="83">
        <v>5147</v>
      </c>
      <c r="D5208" s="14" t="str">
        <f t="shared" si="80"/>
        <v>OK</v>
      </c>
    </row>
    <row r="5209" spans="1:4" x14ac:dyDescent="0.2">
      <c r="A5209" s="83">
        <v>5148</v>
      </c>
      <c r="D5209" s="14" t="str">
        <f t="shared" si="80"/>
        <v>OK</v>
      </c>
    </row>
    <row r="5210" spans="1:4" x14ac:dyDescent="0.2">
      <c r="A5210" s="83">
        <v>5149</v>
      </c>
      <c r="D5210" s="14" t="str">
        <f t="shared" si="80"/>
        <v>OK</v>
      </c>
    </row>
    <row r="5211" spans="1:4" x14ac:dyDescent="0.2">
      <c r="A5211" s="83">
        <v>5150</v>
      </c>
      <c r="D5211" s="14" t="str">
        <f t="shared" si="80"/>
        <v>OK</v>
      </c>
    </row>
    <row r="5212" spans="1:4" x14ac:dyDescent="0.2">
      <c r="A5212" s="83">
        <v>5151</v>
      </c>
      <c r="D5212" s="14" t="str">
        <f t="shared" si="80"/>
        <v>OK</v>
      </c>
    </row>
    <row r="5213" spans="1:4" x14ac:dyDescent="0.2">
      <c r="A5213" s="83">
        <v>5152</v>
      </c>
      <c r="D5213" s="14" t="str">
        <f t="shared" si="80"/>
        <v>OK</v>
      </c>
    </row>
    <row r="5214" spans="1:4" x14ac:dyDescent="0.2">
      <c r="A5214" s="55">
        <v>5153</v>
      </c>
      <c r="B5214" s="1233">
        <f>'Revenues 9-14'!C172</f>
        <v>392952</v>
      </c>
      <c r="C5214" s="14" t="s">
        <v>672</v>
      </c>
      <c r="D5214" s="14" t="str">
        <f t="shared" si="80"/>
        <v>Error?</v>
      </c>
    </row>
    <row r="5215" spans="1:4" x14ac:dyDescent="0.2">
      <c r="A5215" s="83">
        <v>5154</v>
      </c>
      <c r="D5215" s="14" t="str">
        <f t="shared" si="80"/>
        <v>OK</v>
      </c>
    </row>
    <row r="5216" spans="1:4" x14ac:dyDescent="0.2">
      <c r="A5216" s="83">
        <v>5155</v>
      </c>
      <c r="D5216" s="14" t="str">
        <f t="shared" si="80"/>
        <v>OK</v>
      </c>
    </row>
    <row r="5217" spans="1:4" x14ac:dyDescent="0.2">
      <c r="A5217" s="83">
        <v>5156</v>
      </c>
      <c r="D5217" s="14" t="str">
        <f t="shared" si="80"/>
        <v>OK</v>
      </c>
    </row>
    <row r="5218" spans="1:4" x14ac:dyDescent="0.2">
      <c r="A5218" s="83">
        <v>5157</v>
      </c>
      <c r="D5218" s="14" t="str">
        <f t="shared" si="80"/>
        <v>OK</v>
      </c>
    </row>
    <row r="5219" spans="1:4" x14ac:dyDescent="0.2">
      <c r="A5219" s="83">
        <v>5158</v>
      </c>
      <c r="D5219" s="14" t="str">
        <f t="shared" si="80"/>
        <v>OK</v>
      </c>
    </row>
    <row r="5220" spans="1:4" x14ac:dyDescent="0.2">
      <c r="A5220" s="83">
        <v>5159</v>
      </c>
      <c r="D5220" s="14" t="str">
        <f t="shared" si="80"/>
        <v>OK</v>
      </c>
    </row>
    <row r="5221" spans="1:4" x14ac:dyDescent="0.2">
      <c r="A5221" s="83">
        <v>5160</v>
      </c>
      <c r="D5221" s="14" t="str">
        <f t="shared" si="80"/>
        <v>OK</v>
      </c>
    </row>
    <row r="5222" spans="1:4" x14ac:dyDescent="0.2">
      <c r="A5222" s="83">
        <v>5161</v>
      </c>
      <c r="D5222" s="14" t="str">
        <f t="shared" si="80"/>
        <v>OK</v>
      </c>
    </row>
    <row r="5223" spans="1:4" x14ac:dyDescent="0.2">
      <c r="A5223" s="55">
        <v>5162</v>
      </c>
      <c r="B5223" s="1233">
        <f>'Revenues 9-14'!C173</f>
        <v>656560</v>
      </c>
      <c r="C5223" s="14" t="s">
        <v>672</v>
      </c>
      <c r="D5223" s="14" t="str">
        <f t="shared" si="80"/>
        <v>Error?</v>
      </c>
    </row>
    <row r="5224" spans="1:4" x14ac:dyDescent="0.2">
      <c r="A5224" s="55">
        <v>5163</v>
      </c>
      <c r="B5224" s="1233">
        <f>'Revenues 9-14'!C176</f>
        <v>0</v>
      </c>
      <c r="D5224" s="14" t="str">
        <f t="shared" si="80"/>
        <v>Error?</v>
      </c>
    </row>
    <row r="5225" spans="1:4" x14ac:dyDescent="0.2">
      <c r="A5225" s="55">
        <v>5164</v>
      </c>
      <c r="B5225" s="1233">
        <f>'Revenues 9-14'!C178</f>
        <v>0</v>
      </c>
      <c r="C5225" s="14" t="s">
        <v>672</v>
      </c>
      <c r="D5225" s="14" t="str">
        <f t="shared" si="80"/>
        <v>Error?</v>
      </c>
    </row>
    <row r="5226" spans="1:4" x14ac:dyDescent="0.2">
      <c r="A5226" s="83">
        <v>5165</v>
      </c>
      <c r="D5226" s="14" t="str">
        <f t="shared" si="80"/>
        <v>OK</v>
      </c>
    </row>
    <row r="5227" spans="1:4" x14ac:dyDescent="0.2">
      <c r="A5227" s="83">
        <v>5166</v>
      </c>
      <c r="D5227" s="14" t="str">
        <f t="shared" si="80"/>
        <v>OK</v>
      </c>
    </row>
    <row r="5228" spans="1:4" x14ac:dyDescent="0.2">
      <c r="A5228" s="83">
        <v>5167</v>
      </c>
      <c r="D5228" s="14" t="str">
        <f t="shared" si="80"/>
        <v>OK</v>
      </c>
    </row>
    <row r="5229" spans="1:4" x14ac:dyDescent="0.2">
      <c r="A5229" s="83">
        <v>5168</v>
      </c>
      <c r="D5229" s="14" t="str">
        <f t="shared" si="80"/>
        <v>OK</v>
      </c>
    </row>
    <row r="5230" spans="1:4" x14ac:dyDescent="0.2">
      <c r="A5230" s="55">
        <v>5169</v>
      </c>
      <c r="B5230" s="1233">
        <f>'Revenues 9-14'!C180</f>
        <v>0</v>
      </c>
      <c r="D5230" s="14" t="str">
        <f t="shared" si="80"/>
        <v>Error?</v>
      </c>
    </row>
    <row r="5231" spans="1:4" x14ac:dyDescent="0.2">
      <c r="A5231" s="55">
        <v>5170</v>
      </c>
      <c r="B5231" s="1233">
        <f>'Revenues 9-14'!C181</f>
        <v>0</v>
      </c>
      <c r="D5231" s="14" t="str">
        <f t="shared" si="80"/>
        <v>Error?</v>
      </c>
    </row>
    <row r="5232" spans="1:4" x14ac:dyDescent="0.2">
      <c r="A5232" s="55">
        <v>5171</v>
      </c>
      <c r="B5232" s="1233">
        <f>'Revenues 9-14'!C184</f>
        <v>0</v>
      </c>
      <c r="C5232" s="14" t="s">
        <v>672</v>
      </c>
      <c r="D5232" s="14" t="str">
        <f t="shared" si="80"/>
        <v>Error?</v>
      </c>
    </row>
    <row r="5233" spans="1:4" x14ac:dyDescent="0.2">
      <c r="A5233" s="55">
        <v>5172</v>
      </c>
      <c r="B5233" s="1233">
        <f>'Revenues 9-14'!C187</f>
        <v>0</v>
      </c>
      <c r="D5233" s="14" t="str">
        <f t="shared" si="80"/>
        <v>Error?</v>
      </c>
    </row>
    <row r="5234" spans="1:4" x14ac:dyDescent="0.2">
      <c r="A5234" s="83">
        <v>5173</v>
      </c>
      <c r="D5234" s="14" t="str">
        <f t="shared" si="80"/>
        <v>OK</v>
      </c>
    </row>
    <row r="5235" spans="1:4" x14ac:dyDescent="0.2">
      <c r="A5235" s="83">
        <v>5174</v>
      </c>
      <c r="D5235" s="14" t="str">
        <f t="shared" si="80"/>
        <v>OK</v>
      </c>
    </row>
    <row r="5236" spans="1:4" x14ac:dyDescent="0.2">
      <c r="A5236" s="83">
        <v>5175</v>
      </c>
      <c r="D5236" s="14" t="str">
        <f t="shared" si="80"/>
        <v>OK</v>
      </c>
    </row>
    <row r="5237" spans="1:4" x14ac:dyDescent="0.2">
      <c r="A5237" s="83">
        <v>5176</v>
      </c>
      <c r="D5237" s="14" t="str">
        <f t="shared" si="80"/>
        <v>OK</v>
      </c>
    </row>
    <row r="5238" spans="1:4" x14ac:dyDescent="0.2">
      <c r="A5238" s="83">
        <v>5177</v>
      </c>
      <c r="D5238" s="14" t="str">
        <f t="shared" si="80"/>
        <v>OK</v>
      </c>
    </row>
    <row r="5239" spans="1:4" x14ac:dyDescent="0.2">
      <c r="A5239" s="55">
        <v>5178</v>
      </c>
      <c r="B5239" s="1233">
        <f>'Revenues 9-14'!C194</f>
        <v>0</v>
      </c>
      <c r="D5239" s="14" t="str">
        <f t="shared" si="80"/>
        <v>Error?</v>
      </c>
    </row>
    <row r="5240" spans="1:4" x14ac:dyDescent="0.2">
      <c r="A5240" s="55">
        <v>5179</v>
      </c>
      <c r="B5240" s="1233">
        <f>'Revenues 9-14'!C195</f>
        <v>15984</v>
      </c>
      <c r="D5240" s="14" t="str">
        <f t="shared" si="80"/>
        <v>Error?</v>
      </c>
    </row>
    <row r="5241" spans="1:4" x14ac:dyDescent="0.2">
      <c r="A5241" s="55">
        <v>5180</v>
      </c>
      <c r="B5241" s="1233">
        <f>'Revenues 9-14'!C196</f>
        <v>0</v>
      </c>
      <c r="D5241" s="14" t="str">
        <f t="shared" si="80"/>
        <v>Error?</v>
      </c>
    </row>
    <row r="5242" spans="1:4" x14ac:dyDescent="0.2">
      <c r="A5242" s="55">
        <v>5181</v>
      </c>
      <c r="B5242" s="1233">
        <f>'Revenues 9-14'!C197</f>
        <v>0</v>
      </c>
      <c r="D5242" s="14" t="str">
        <f t="shared" si="80"/>
        <v>Error?</v>
      </c>
    </row>
    <row r="5243" spans="1:4" x14ac:dyDescent="0.2">
      <c r="A5243" s="55">
        <v>5182</v>
      </c>
      <c r="B5243" s="1233">
        <f>'Revenues 9-14'!C198</f>
        <v>0</v>
      </c>
      <c r="D5243" s="14" t="str">
        <f t="shared" si="80"/>
        <v>Error?</v>
      </c>
    </row>
    <row r="5244" spans="1:4" x14ac:dyDescent="0.2">
      <c r="A5244" s="83">
        <v>5183</v>
      </c>
      <c r="D5244" s="14" t="str">
        <f t="shared" si="80"/>
        <v>OK</v>
      </c>
    </row>
    <row r="5245" spans="1:4" x14ac:dyDescent="0.2">
      <c r="A5245" s="83">
        <v>5184</v>
      </c>
      <c r="D5245" s="14" t="str">
        <f t="shared" si="80"/>
        <v>OK</v>
      </c>
    </row>
    <row r="5246" spans="1:4" x14ac:dyDescent="0.2">
      <c r="A5246" s="55">
        <v>5185</v>
      </c>
      <c r="B5246" s="1233">
        <f>'Revenues 9-14'!C201</f>
        <v>15984</v>
      </c>
      <c r="C5246" s="14" t="s">
        <v>672</v>
      </c>
      <c r="D5246" s="14" t="str">
        <f t="shared" si="80"/>
        <v>Error?</v>
      </c>
    </row>
    <row r="5247" spans="1:4" x14ac:dyDescent="0.2">
      <c r="A5247" s="55">
        <v>5186</v>
      </c>
      <c r="B5247" s="1233">
        <f>'Revenues 9-14'!C203</f>
        <v>97341</v>
      </c>
      <c r="D5247" s="14" t="str">
        <f t="shared" ref="D5247:D5310" si="81">IF(ISBLANK(B5247),"OK",IF(A5247-B5247=0,"OK","Error?"))</f>
        <v>Error?</v>
      </c>
    </row>
    <row r="5248" spans="1:4" x14ac:dyDescent="0.2">
      <c r="A5248" s="55">
        <v>5187</v>
      </c>
      <c r="B5248" s="1233">
        <f>'Revenues 9-14'!C204</f>
        <v>0</v>
      </c>
      <c r="D5248" s="14" t="str">
        <f t="shared" si="81"/>
        <v>Error?</v>
      </c>
    </row>
    <row r="5249" spans="1:4" x14ac:dyDescent="0.2">
      <c r="A5249" s="83">
        <v>5188</v>
      </c>
      <c r="D5249" s="14" t="str">
        <f t="shared" si="81"/>
        <v>OK</v>
      </c>
    </row>
    <row r="5250" spans="1:4" x14ac:dyDescent="0.2">
      <c r="A5250" s="83">
        <v>5189</v>
      </c>
      <c r="D5250" s="14" t="str">
        <f t="shared" si="81"/>
        <v>OK</v>
      </c>
    </row>
    <row r="5251" spans="1:4" x14ac:dyDescent="0.2">
      <c r="A5251" s="83">
        <v>5190</v>
      </c>
      <c r="D5251" s="14" t="str">
        <f t="shared" si="81"/>
        <v>OK</v>
      </c>
    </row>
    <row r="5252" spans="1:4" x14ac:dyDescent="0.2">
      <c r="A5252" s="83">
        <v>5191</v>
      </c>
      <c r="D5252" s="14" t="str">
        <f t="shared" si="81"/>
        <v>OK</v>
      </c>
    </row>
    <row r="5253" spans="1:4" x14ac:dyDescent="0.2">
      <c r="A5253" s="83">
        <v>5192</v>
      </c>
      <c r="D5253" s="14" t="str">
        <f t="shared" si="81"/>
        <v>OK</v>
      </c>
    </row>
    <row r="5254" spans="1:4" x14ac:dyDescent="0.2">
      <c r="A5254" s="55">
        <v>5193</v>
      </c>
      <c r="B5254" s="1233">
        <f>'Revenues 9-14'!C207</f>
        <v>0</v>
      </c>
      <c r="D5254" s="14" t="str">
        <f t="shared" si="81"/>
        <v>Error?</v>
      </c>
    </row>
    <row r="5255" spans="1:4" x14ac:dyDescent="0.2">
      <c r="A5255" s="55">
        <v>5194</v>
      </c>
      <c r="B5255" s="1233">
        <f>'Revenues 9-14'!C209</f>
        <v>0</v>
      </c>
      <c r="D5255" s="14" t="str">
        <f t="shared" si="81"/>
        <v>Error?</v>
      </c>
    </row>
    <row r="5256" spans="1:4" x14ac:dyDescent="0.2">
      <c r="A5256" s="55">
        <v>5195</v>
      </c>
      <c r="B5256" s="1233">
        <f>'Revenues 9-14'!C213</f>
        <v>0</v>
      </c>
      <c r="D5256" s="14" t="str">
        <f t="shared" si="81"/>
        <v>Error?</v>
      </c>
    </row>
    <row r="5257" spans="1:4" x14ac:dyDescent="0.2">
      <c r="A5257" s="83">
        <v>5196</v>
      </c>
      <c r="D5257" s="14" t="str">
        <f t="shared" si="81"/>
        <v>OK</v>
      </c>
    </row>
    <row r="5258" spans="1:4" x14ac:dyDescent="0.2">
      <c r="A5258" s="83">
        <v>5197</v>
      </c>
      <c r="D5258" s="14" t="str">
        <f t="shared" si="81"/>
        <v>OK</v>
      </c>
    </row>
    <row r="5259" spans="1:4" x14ac:dyDescent="0.2">
      <c r="A5259" s="83">
        <v>5198</v>
      </c>
      <c r="D5259" s="14" t="str">
        <f t="shared" si="81"/>
        <v>OK</v>
      </c>
    </row>
    <row r="5260" spans="1:4" x14ac:dyDescent="0.2">
      <c r="A5260" s="55">
        <v>5199</v>
      </c>
      <c r="B5260" s="1233">
        <f>'Revenues 9-14'!C211</f>
        <v>97341</v>
      </c>
      <c r="C5260" s="14" t="s">
        <v>672</v>
      </c>
      <c r="D5260" s="14" t="str">
        <f t="shared" si="81"/>
        <v>Error?</v>
      </c>
    </row>
    <row r="5261" spans="1:4" x14ac:dyDescent="0.2">
      <c r="A5261" s="83">
        <v>5200</v>
      </c>
      <c r="D5261" s="14" t="str">
        <f t="shared" si="81"/>
        <v>OK</v>
      </c>
    </row>
    <row r="5262" spans="1:4" x14ac:dyDescent="0.2">
      <c r="A5262" s="83">
        <v>5201</v>
      </c>
      <c r="D5262" s="14" t="str">
        <f t="shared" si="81"/>
        <v>OK</v>
      </c>
    </row>
    <row r="5263" spans="1:4" x14ac:dyDescent="0.2">
      <c r="A5263" s="83">
        <v>5202</v>
      </c>
      <c r="D5263" s="14" t="str">
        <f t="shared" si="81"/>
        <v>OK</v>
      </c>
    </row>
    <row r="5264" spans="1:4" x14ac:dyDescent="0.2">
      <c r="A5264" s="83">
        <v>5203</v>
      </c>
      <c r="D5264" s="14" t="str">
        <f t="shared" si="81"/>
        <v>OK</v>
      </c>
    </row>
    <row r="5265" spans="1:4" x14ac:dyDescent="0.2">
      <c r="A5265" s="83">
        <v>5204</v>
      </c>
      <c r="D5265" s="14" t="str">
        <f t="shared" si="81"/>
        <v>OK</v>
      </c>
    </row>
    <row r="5266" spans="1:4" x14ac:dyDescent="0.2">
      <c r="A5266" s="83">
        <v>5205</v>
      </c>
      <c r="D5266" s="14" t="str">
        <f t="shared" si="81"/>
        <v>OK</v>
      </c>
    </row>
    <row r="5267" spans="1:4" x14ac:dyDescent="0.2">
      <c r="A5267" s="83">
        <v>5206</v>
      </c>
      <c r="D5267" s="14" t="str">
        <f t="shared" si="81"/>
        <v>OK</v>
      </c>
    </row>
    <row r="5268" spans="1:4" x14ac:dyDescent="0.2">
      <c r="A5268" s="83">
        <v>5207</v>
      </c>
      <c r="D5268" s="14" t="str">
        <f t="shared" si="81"/>
        <v>OK</v>
      </c>
    </row>
    <row r="5269" spans="1:4" x14ac:dyDescent="0.2">
      <c r="A5269" s="83">
        <v>5208</v>
      </c>
      <c r="D5269" s="14" t="str">
        <f t="shared" si="81"/>
        <v>OK</v>
      </c>
    </row>
    <row r="5270" spans="1:4" x14ac:dyDescent="0.2">
      <c r="A5270" s="83">
        <v>5209</v>
      </c>
      <c r="D5270" s="14" t="str">
        <f t="shared" si="81"/>
        <v>OK</v>
      </c>
    </row>
    <row r="5271" spans="1:4" x14ac:dyDescent="0.2">
      <c r="A5271" s="83">
        <v>5210</v>
      </c>
      <c r="D5271" s="14" t="str">
        <f t="shared" si="81"/>
        <v>OK</v>
      </c>
    </row>
    <row r="5272" spans="1:4" x14ac:dyDescent="0.2">
      <c r="A5272" s="83">
        <v>5211</v>
      </c>
      <c r="D5272" s="14" t="str">
        <f t="shared" si="81"/>
        <v>OK</v>
      </c>
    </row>
    <row r="5273" spans="1:4" x14ac:dyDescent="0.2">
      <c r="A5273" s="83">
        <v>5212</v>
      </c>
      <c r="D5273" s="14" t="str">
        <f t="shared" si="81"/>
        <v>OK</v>
      </c>
    </row>
    <row r="5274" spans="1:4" x14ac:dyDescent="0.2">
      <c r="A5274" s="55">
        <v>5213</v>
      </c>
      <c r="B5274" s="1233">
        <f>'Revenues 9-14'!C218</f>
        <v>2592</v>
      </c>
      <c r="D5274" s="14" t="str">
        <f t="shared" si="81"/>
        <v>Error?</v>
      </c>
    </row>
    <row r="5275" spans="1:4" x14ac:dyDescent="0.2">
      <c r="A5275" s="55">
        <v>5214</v>
      </c>
      <c r="B5275" s="1233">
        <f>'Revenues 9-14'!C219</f>
        <v>0</v>
      </c>
      <c r="D5275" s="14" t="str">
        <f t="shared" si="81"/>
        <v>Error?</v>
      </c>
    </row>
    <row r="5276" spans="1:4" x14ac:dyDescent="0.2">
      <c r="A5276" s="83">
        <v>5215</v>
      </c>
      <c r="D5276" s="14" t="str">
        <f t="shared" si="81"/>
        <v>OK</v>
      </c>
    </row>
    <row r="5277" spans="1:4" x14ac:dyDescent="0.2">
      <c r="A5277" s="83">
        <v>5216</v>
      </c>
      <c r="D5277" s="14" t="str">
        <f t="shared" si="81"/>
        <v>OK</v>
      </c>
    </row>
    <row r="5278" spans="1:4" x14ac:dyDescent="0.2">
      <c r="A5278" s="55">
        <v>5217</v>
      </c>
      <c r="B5278" s="1233">
        <f>'Revenues 9-14'!C220</f>
        <v>20308</v>
      </c>
      <c r="D5278" s="14" t="str">
        <f t="shared" si="81"/>
        <v>Error?</v>
      </c>
    </row>
    <row r="5279" spans="1:4" x14ac:dyDescent="0.2">
      <c r="A5279" s="55">
        <v>5218</v>
      </c>
      <c r="B5279" s="1233">
        <f>'Revenues 9-14'!C221</f>
        <v>0</v>
      </c>
      <c r="D5279" s="14" t="str">
        <f t="shared" si="81"/>
        <v>Error?</v>
      </c>
    </row>
    <row r="5280" spans="1:4" x14ac:dyDescent="0.2">
      <c r="A5280" s="55">
        <v>5219</v>
      </c>
      <c r="B5280" s="1233">
        <f>'Revenues 9-14'!C222</f>
        <v>0</v>
      </c>
      <c r="D5280" s="14" t="str">
        <f t="shared" si="81"/>
        <v>Error?</v>
      </c>
    </row>
    <row r="5281" spans="1:4" x14ac:dyDescent="0.2">
      <c r="A5281" s="83">
        <v>5220</v>
      </c>
      <c r="D5281" s="14" t="str">
        <f t="shared" si="81"/>
        <v>OK</v>
      </c>
    </row>
    <row r="5282" spans="1:4" x14ac:dyDescent="0.2">
      <c r="A5282" s="83">
        <v>5221</v>
      </c>
      <c r="D5282" s="14" t="str">
        <f t="shared" si="81"/>
        <v>OK</v>
      </c>
    </row>
    <row r="5283" spans="1:4" x14ac:dyDescent="0.2">
      <c r="A5283" s="83">
        <v>5222</v>
      </c>
      <c r="D5283" s="14" t="str">
        <f t="shared" si="81"/>
        <v>OK</v>
      </c>
    </row>
    <row r="5284" spans="1:4" x14ac:dyDescent="0.2">
      <c r="A5284" s="83">
        <v>5223</v>
      </c>
      <c r="D5284" s="14" t="str">
        <f t="shared" si="81"/>
        <v>OK</v>
      </c>
    </row>
    <row r="5285" spans="1:4" x14ac:dyDescent="0.2">
      <c r="A5285" s="83">
        <v>5224</v>
      </c>
      <c r="D5285" s="14" t="str">
        <f t="shared" si="81"/>
        <v>OK</v>
      </c>
    </row>
    <row r="5286" spans="1:4" x14ac:dyDescent="0.2">
      <c r="A5286" s="55">
        <v>5225</v>
      </c>
      <c r="B5286" s="1233">
        <f>'Revenues 9-14'!C224</f>
        <v>22900</v>
      </c>
      <c r="C5286" s="14" t="s">
        <v>672</v>
      </c>
      <c r="D5286" s="14" t="str">
        <f t="shared" si="81"/>
        <v>Error?</v>
      </c>
    </row>
    <row r="5287" spans="1:4" x14ac:dyDescent="0.2">
      <c r="A5287" s="83">
        <v>5226</v>
      </c>
      <c r="D5287" s="14" t="str">
        <f t="shared" si="81"/>
        <v>OK</v>
      </c>
    </row>
    <row r="5288" spans="1:4" x14ac:dyDescent="0.2">
      <c r="A5288" s="83">
        <v>5227</v>
      </c>
      <c r="D5288" s="14" t="str">
        <f t="shared" si="81"/>
        <v>OK</v>
      </c>
    </row>
    <row r="5289" spans="1:4" x14ac:dyDescent="0.2">
      <c r="A5289" s="83">
        <v>5228</v>
      </c>
      <c r="D5289" s="14" t="str">
        <f t="shared" si="81"/>
        <v>OK</v>
      </c>
    </row>
    <row r="5290" spans="1:4" x14ac:dyDescent="0.2">
      <c r="A5290" s="83">
        <v>5229</v>
      </c>
      <c r="D5290" s="14" t="str">
        <f t="shared" si="81"/>
        <v>OK</v>
      </c>
    </row>
    <row r="5291" spans="1:4" x14ac:dyDescent="0.2">
      <c r="A5291" s="83">
        <v>5230</v>
      </c>
      <c r="D5291" s="14" t="str">
        <f t="shared" si="81"/>
        <v>OK</v>
      </c>
    </row>
    <row r="5292" spans="1:4" x14ac:dyDescent="0.2">
      <c r="A5292" s="83">
        <v>5231</v>
      </c>
      <c r="D5292" s="14" t="str">
        <f t="shared" si="81"/>
        <v>OK</v>
      </c>
    </row>
    <row r="5293" spans="1:4" x14ac:dyDescent="0.2">
      <c r="A5293" s="83">
        <v>5232</v>
      </c>
      <c r="D5293" s="14" t="str">
        <f t="shared" si="81"/>
        <v>OK</v>
      </c>
    </row>
    <row r="5294" spans="1:4" x14ac:dyDescent="0.2">
      <c r="A5294" s="83">
        <v>5233</v>
      </c>
      <c r="D5294" s="14" t="str">
        <f t="shared" si="81"/>
        <v>OK</v>
      </c>
    </row>
    <row r="5295" spans="1:4" x14ac:dyDescent="0.2">
      <c r="A5295" s="83">
        <v>5234</v>
      </c>
      <c r="D5295" s="14" t="str">
        <f t="shared" si="81"/>
        <v>OK</v>
      </c>
    </row>
    <row r="5296" spans="1:4" x14ac:dyDescent="0.2">
      <c r="A5296" s="83">
        <v>5235</v>
      </c>
      <c r="D5296" s="14" t="str">
        <f t="shared" si="81"/>
        <v>OK</v>
      </c>
    </row>
    <row r="5297" spans="1:4" x14ac:dyDescent="0.2">
      <c r="A5297" s="83">
        <v>5236</v>
      </c>
      <c r="D5297" s="14" t="str">
        <f t="shared" si="81"/>
        <v>OK</v>
      </c>
    </row>
    <row r="5298" spans="1:4" x14ac:dyDescent="0.2">
      <c r="A5298" s="83">
        <v>5237</v>
      </c>
      <c r="D5298" s="14" t="str">
        <f t="shared" si="81"/>
        <v>OK</v>
      </c>
    </row>
    <row r="5299" spans="1:4" x14ac:dyDescent="0.2">
      <c r="A5299" s="83">
        <v>5238</v>
      </c>
      <c r="D5299" s="14" t="str">
        <f t="shared" si="81"/>
        <v>OK</v>
      </c>
    </row>
    <row r="5300" spans="1:4" x14ac:dyDescent="0.2">
      <c r="A5300" s="83">
        <v>5239</v>
      </c>
      <c r="D5300" s="14" t="str">
        <f t="shared" si="81"/>
        <v>OK</v>
      </c>
    </row>
    <row r="5301" spans="1:4" x14ac:dyDescent="0.2">
      <c r="A5301" s="55">
        <v>5240</v>
      </c>
      <c r="B5301" s="1233">
        <f>'Revenues 9-14'!C226</f>
        <v>0</v>
      </c>
      <c r="D5301" s="14" t="str">
        <f t="shared" si="81"/>
        <v>Error?</v>
      </c>
    </row>
    <row r="5302" spans="1:4" x14ac:dyDescent="0.2">
      <c r="A5302" s="83">
        <v>5241</v>
      </c>
      <c r="D5302" s="14" t="str">
        <f t="shared" si="81"/>
        <v>OK</v>
      </c>
    </row>
    <row r="5303" spans="1:4" x14ac:dyDescent="0.2">
      <c r="A5303" s="83">
        <v>5242</v>
      </c>
      <c r="D5303" s="14" t="str">
        <f t="shared" si="81"/>
        <v>OK</v>
      </c>
    </row>
    <row r="5304" spans="1:4" x14ac:dyDescent="0.2">
      <c r="A5304" s="55">
        <v>5243</v>
      </c>
      <c r="B5304" s="1233">
        <f>'Revenues 9-14'!C228</f>
        <v>0</v>
      </c>
      <c r="C5304" s="14" t="s">
        <v>672</v>
      </c>
      <c r="D5304" s="14" t="str">
        <f t="shared" si="81"/>
        <v>Error?</v>
      </c>
    </row>
    <row r="5305" spans="1:4" x14ac:dyDescent="0.2">
      <c r="A5305" s="83">
        <v>5244</v>
      </c>
      <c r="D5305" s="14" t="str">
        <f t="shared" si="81"/>
        <v>OK</v>
      </c>
    </row>
    <row r="5306" spans="1:4" x14ac:dyDescent="0.2">
      <c r="A5306" s="83">
        <v>5245</v>
      </c>
      <c r="D5306" s="14" t="str">
        <f t="shared" si="81"/>
        <v>OK</v>
      </c>
    </row>
    <row r="5307" spans="1:4" x14ac:dyDescent="0.2">
      <c r="A5307" s="83">
        <v>5246</v>
      </c>
      <c r="D5307" s="14" t="str">
        <f t="shared" si="81"/>
        <v>OK</v>
      </c>
    </row>
    <row r="5308" spans="1:4" x14ac:dyDescent="0.2">
      <c r="A5308" s="83">
        <v>5247</v>
      </c>
      <c r="D5308" s="14" t="str">
        <f t="shared" si="81"/>
        <v>OK</v>
      </c>
    </row>
    <row r="5309" spans="1:4" x14ac:dyDescent="0.2">
      <c r="A5309" s="83">
        <v>5248</v>
      </c>
      <c r="D5309" s="14" t="str">
        <f t="shared" si="81"/>
        <v>OK</v>
      </c>
    </row>
    <row r="5310" spans="1:4" x14ac:dyDescent="0.2">
      <c r="A5310" s="55">
        <v>5249</v>
      </c>
      <c r="B5310" s="1233">
        <f>'Revenues 9-14'!C229</f>
        <v>0</v>
      </c>
      <c r="D5310" s="14" t="str">
        <f t="shared" si="81"/>
        <v>Error?</v>
      </c>
    </row>
    <row r="5311" spans="1:4" x14ac:dyDescent="0.2">
      <c r="A5311" s="83">
        <v>5250</v>
      </c>
      <c r="D5311" s="14" t="str">
        <f t="shared" ref="D5311:D5374" si="82">IF(ISBLANK(B5311),"OK",IF(A5311-B5311=0,"OK","Error?"))</f>
        <v>OK</v>
      </c>
    </row>
    <row r="5312" spans="1:4" x14ac:dyDescent="0.2">
      <c r="A5312" s="55">
        <v>5251</v>
      </c>
      <c r="B5312" s="1233">
        <f>'Revenues 9-14'!C263</f>
        <v>0</v>
      </c>
      <c r="D5312" s="14" t="str">
        <f t="shared" si="82"/>
        <v>Error?</v>
      </c>
    </row>
    <row r="5313" spans="1:4" x14ac:dyDescent="0.2">
      <c r="A5313" s="55">
        <v>5252</v>
      </c>
      <c r="B5313" s="1233">
        <f>'Revenues 9-14'!C265</f>
        <v>0</v>
      </c>
      <c r="D5313" s="14" t="str">
        <f t="shared" si="82"/>
        <v>Error?</v>
      </c>
    </row>
    <row r="5314" spans="1:4" x14ac:dyDescent="0.2">
      <c r="A5314" s="83">
        <v>5253</v>
      </c>
      <c r="D5314" s="14" t="str">
        <f t="shared" si="82"/>
        <v>OK</v>
      </c>
    </row>
    <row r="5315" spans="1:4" x14ac:dyDescent="0.2">
      <c r="A5315" s="55">
        <v>5254</v>
      </c>
      <c r="B5315" s="1233">
        <f>'Revenues 9-14'!C266</f>
        <v>0</v>
      </c>
      <c r="D5315" s="14" t="str">
        <f t="shared" si="82"/>
        <v>Error?</v>
      </c>
    </row>
    <row r="5316" spans="1:4" x14ac:dyDescent="0.2">
      <c r="A5316" s="83">
        <v>5255</v>
      </c>
      <c r="D5316" s="14" t="str">
        <f t="shared" si="82"/>
        <v>OK</v>
      </c>
    </row>
    <row r="5317" spans="1:4" x14ac:dyDescent="0.2">
      <c r="A5317" s="55">
        <v>5256</v>
      </c>
      <c r="B5317" s="1233">
        <f>'Revenues 9-14'!C267</f>
        <v>0</v>
      </c>
      <c r="D5317" s="14" t="str">
        <f t="shared" si="82"/>
        <v>Error?</v>
      </c>
    </row>
    <row r="5318" spans="1:4" x14ac:dyDescent="0.2">
      <c r="A5318" s="83">
        <v>5257</v>
      </c>
      <c r="D5318" s="14" t="str">
        <f t="shared" si="82"/>
        <v>OK</v>
      </c>
    </row>
    <row r="5319" spans="1:4" x14ac:dyDescent="0.2">
      <c r="A5319" s="83">
        <v>5258</v>
      </c>
      <c r="D5319" s="14" t="str">
        <f t="shared" si="82"/>
        <v>OK</v>
      </c>
    </row>
    <row r="5320" spans="1:4" x14ac:dyDescent="0.2">
      <c r="A5320" s="55">
        <v>5259</v>
      </c>
      <c r="B5320" s="1233">
        <f>'Revenues 9-14'!C273</f>
        <v>153115</v>
      </c>
      <c r="C5320" s="14" t="s">
        <v>672</v>
      </c>
      <c r="D5320" s="14" t="str">
        <f t="shared" si="82"/>
        <v>Error?</v>
      </c>
    </row>
    <row r="5321" spans="1:4" x14ac:dyDescent="0.2">
      <c r="A5321" s="83">
        <v>5260</v>
      </c>
      <c r="D5321" s="14" t="str">
        <f t="shared" si="82"/>
        <v>OK</v>
      </c>
    </row>
    <row r="5322" spans="1:4" x14ac:dyDescent="0.2">
      <c r="A5322" s="83">
        <v>5261</v>
      </c>
      <c r="D5322" s="14" t="str">
        <f t="shared" si="82"/>
        <v>OK</v>
      </c>
    </row>
    <row r="5323" spans="1:4" x14ac:dyDescent="0.2">
      <c r="A5323" s="83">
        <v>5262</v>
      </c>
      <c r="D5323" s="14" t="str">
        <f t="shared" si="82"/>
        <v>OK</v>
      </c>
    </row>
    <row r="5324" spans="1:4" x14ac:dyDescent="0.2">
      <c r="A5324" s="83">
        <v>5263</v>
      </c>
      <c r="D5324" s="14" t="str">
        <f t="shared" si="82"/>
        <v>OK</v>
      </c>
    </row>
    <row r="5325" spans="1:4" x14ac:dyDescent="0.2">
      <c r="A5325" s="83">
        <v>5264</v>
      </c>
      <c r="D5325" s="14" t="str">
        <f t="shared" si="82"/>
        <v>OK</v>
      </c>
    </row>
    <row r="5326" spans="1:4" x14ac:dyDescent="0.2">
      <c r="A5326" s="55">
        <v>5265</v>
      </c>
      <c r="B5326" s="1233">
        <f>'Revenues 9-14'!C274</f>
        <v>153115</v>
      </c>
      <c r="C5326" s="14" t="s">
        <v>672</v>
      </c>
      <c r="D5326" s="14" t="str">
        <f t="shared" si="82"/>
        <v>Error?</v>
      </c>
    </row>
    <row r="5327" spans="1:4" x14ac:dyDescent="0.2">
      <c r="A5327" s="55">
        <v>5266</v>
      </c>
      <c r="B5327" s="1233">
        <f>'Revenues 9-14'!C275</f>
        <v>10560358</v>
      </c>
      <c r="C5327" s="14" t="s">
        <v>672</v>
      </c>
      <c r="D5327" s="14" t="str">
        <f t="shared" si="82"/>
        <v>Error?</v>
      </c>
    </row>
    <row r="5328" spans="1:4" x14ac:dyDescent="0.2">
      <c r="A5328" s="55">
        <v>5267</v>
      </c>
      <c r="B5328" s="1233">
        <f>'Revenues 9-14'!D5</f>
        <v>1269643</v>
      </c>
      <c r="D5328" s="14" t="str">
        <f t="shared" si="82"/>
        <v>Error?</v>
      </c>
    </row>
    <row r="5329" spans="1:4" x14ac:dyDescent="0.2">
      <c r="A5329" s="83">
        <v>5268</v>
      </c>
      <c r="D5329" s="14" t="str">
        <f t="shared" si="82"/>
        <v>OK</v>
      </c>
    </row>
    <row r="5330" spans="1:4" x14ac:dyDescent="0.2">
      <c r="A5330" s="55">
        <v>5269</v>
      </c>
      <c r="B5330" s="1233">
        <f>'Revenues 9-14'!D6</f>
        <v>0</v>
      </c>
      <c r="D5330" s="14" t="str">
        <f t="shared" si="82"/>
        <v>Error?</v>
      </c>
    </row>
    <row r="5331" spans="1:4" x14ac:dyDescent="0.2">
      <c r="A5331" s="55">
        <v>5270</v>
      </c>
      <c r="B5331" s="1233">
        <f>'Revenues 9-14'!D7</f>
        <v>0</v>
      </c>
      <c r="D5331" s="14" t="str">
        <f t="shared" si="82"/>
        <v>Error?</v>
      </c>
    </row>
    <row r="5332" spans="1:4" x14ac:dyDescent="0.2">
      <c r="A5332" s="55">
        <v>5271</v>
      </c>
      <c r="B5332" s="1233">
        <f>'Revenues 9-14'!D9</f>
        <v>0</v>
      </c>
      <c r="D5332" s="14" t="str">
        <f t="shared" si="82"/>
        <v>Error?</v>
      </c>
    </row>
    <row r="5333" spans="1:4" x14ac:dyDescent="0.2">
      <c r="A5333" s="55">
        <v>5272</v>
      </c>
      <c r="B5333" s="1233">
        <f>'Revenues 9-14'!D11</f>
        <v>0</v>
      </c>
      <c r="D5333" s="14" t="str">
        <f t="shared" si="82"/>
        <v>Error?</v>
      </c>
    </row>
    <row r="5334" spans="1:4" x14ac:dyDescent="0.2">
      <c r="A5334" s="55">
        <v>5273</v>
      </c>
      <c r="B5334" s="1233">
        <f>'Revenues 9-14'!D12</f>
        <v>1269643</v>
      </c>
      <c r="C5334" s="14" t="s">
        <v>672</v>
      </c>
      <c r="D5334" s="14" t="str">
        <f t="shared" si="82"/>
        <v>Error?</v>
      </c>
    </row>
    <row r="5335" spans="1:4" x14ac:dyDescent="0.2">
      <c r="A5335" s="55">
        <v>5274</v>
      </c>
      <c r="B5335" s="1233">
        <f>'Revenues 9-14'!D14</f>
        <v>0</v>
      </c>
      <c r="D5335" s="14" t="str">
        <f t="shared" si="82"/>
        <v>Error?</v>
      </c>
    </row>
    <row r="5336" spans="1:4" x14ac:dyDescent="0.2">
      <c r="A5336" s="55">
        <v>5275</v>
      </c>
      <c r="B5336" s="1233">
        <f>'Revenues 9-14'!D15</f>
        <v>0</v>
      </c>
      <c r="D5336" s="14" t="str">
        <f t="shared" si="82"/>
        <v>Error?</v>
      </c>
    </row>
    <row r="5337" spans="1:4" x14ac:dyDescent="0.2">
      <c r="A5337" s="55">
        <v>5276</v>
      </c>
      <c r="B5337" s="1233">
        <f>'Revenues 9-14'!D16</f>
        <v>0</v>
      </c>
      <c r="D5337" s="14" t="str">
        <f t="shared" si="82"/>
        <v>Error?</v>
      </c>
    </row>
    <row r="5338" spans="1:4" x14ac:dyDescent="0.2">
      <c r="A5338" s="55">
        <v>5277</v>
      </c>
      <c r="B5338" s="1233">
        <f>'Revenues 9-14'!D17</f>
        <v>0</v>
      </c>
      <c r="D5338" s="14" t="str">
        <f t="shared" si="82"/>
        <v>Error?</v>
      </c>
    </row>
    <row r="5339" spans="1:4" x14ac:dyDescent="0.2">
      <c r="A5339" s="55">
        <v>5278</v>
      </c>
      <c r="B5339" s="1233">
        <f>'Revenues 9-14'!D18</f>
        <v>0</v>
      </c>
      <c r="C5339" s="14" t="s">
        <v>672</v>
      </c>
      <c r="D5339" s="14" t="str">
        <f t="shared" si="82"/>
        <v>Error?</v>
      </c>
    </row>
    <row r="5340" spans="1:4" x14ac:dyDescent="0.2">
      <c r="A5340" s="55">
        <v>5279</v>
      </c>
      <c r="B5340" s="1233">
        <f>'Revenues 9-14'!D65</f>
        <v>5751</v>
      </c>
      <c r="D5340" s="14" t="str">
        <f t="shared" si="82"/>
        <v>Error?</v>
      </c>
    </row>
    <row r="5341" spans="1:4" x14ac:dyDescent="0.2">
      <c r="A5341" s="55">
        <v>5280</v>
      </c>
      <c r="B5341" s="1233">
        <f>'Revenues 9-14'!D66</f>
        <v>0</v>
      </c>
      <c r="D5341" s="14" t="str">
        <f t="shared" si="82"/>
        <v>Error?</v>
      </c>
    </row>
    <row r="5342" spans="1:4" x14ac:dyDescent="0.2">
      <c r="A5342" s="55">
        <v>5281</v>
      </c>
      <c r="B5342" s="1233">
        <f>'Revenues 9-14'!D67</f>
        <v>5751</v>
      </c>
      <c r="C5342" s="14" t="s">
        <v>672</v>
      </c>
      <c r="D5342" s="14" t="str">
        <f t="shared" si="82"/>
        <v>Error?</v>
      </c>
    </row>
    <row r="5343" spans="1:4" x14ac:dyDescent="0.2">
      <c r="A5343" s="55">
        <v>5282</v>
      </c>
      <c r="B5343" s="1233">
        <f>'Revenues 9-14'!D77</f>
        <v>0</v>
      </c>
      <c r="D5343" s="14" t="str">
        <f t="shared" si="82"/>
        <v>Error?</v>
      </c>
    </row>
    <row r="5344" spans="1:4" x14ac:dyDescent="0.2">
      <c r="A5344" s="55">
        <v>5283</v>
      </c>
      <c r="B5344" s="1233">
        <f>'Revenues 9-14'!D78</f>
        <v>0</v>
      </c>
      <c r="D5344" s="14" t="str">
        <f t="shared" si="82"/>
        <v>Error?</v>
      </c>
    </row>
    <row r="5345" spans="1:4" x14ac:dyDescent="0.2">
      <c r="A5345" s="55">
        <v>5284</v>
      </c>
      <c r="B5345" s="1233">
        <f>'Revenues 9-14'!D79</f>
        <v>0</v>
      </c>
      <c r="D5345" s="14" t="str">
        <f t="shared" si="82"/>
        <v>Error?</v>
      </c>
    </row>
    <row r="5346" spans="1:4" x14ac:dyDescent="0.2">
      <c r="A5346" s="55">
        <v>5285</v>
      </c>
      <c r="B5346" s="1233">
        <f>'Revenues 9-14'!D80</f>
        <v>0</v>
      </c>
      <c r="D5346" s="14" t="str">
        <f t="shared" si="82"/>
        <v>Error?</v>
      </c>
    </row>
    <row r="5347" spans="1:4" x14ac:dyDescent="0.2">
      <c r="A5347" s="55">
        <v>5286</v>
      </c>
      <c r="B5347" s="1233">
        <f>'Revenues 9-14'!D81</f>
        <v>0</v>
      </c>
      <c r="D5347" s="14" t="str">
        <f t="shared" si="82"/>
        <v>Error?</v>
      </c>
    </row>
    <row r="5348" spans="1:4" x14ac:dyDescent="0.2">
      <c r="A5348" s="55">
        <v>5287</v>
      </c>
      <c r="B5348" s="1233">
        <f>'Revenues 9-14'!D82</f>
        <v>0</v>
      </c>
      <c r="C5348" s="14" t="s">
        <v>672</v>
      </c>
      <c r="D5348" s="14" t="str">
        <f t="shared" si="82"/>
        <v>Error?</v>
      </c>
    </row>
    <row r="5349" spans="1:4" x14ac:dyDescent="0.2">
      <c r="A5349" s="55">
        <v>5288</v>
      </c>
      <c r="B5349" s="1233">
        <f>'Revenues 9-14'!D95</f>
        <v>0</v>
      </c>
      <c r="D5349" s="14" t="str">
        <f t="shared" si="82"/>
        <v>Error?</v>
      </c>
    </row>
    <row r="5350" spans="1:4" x14ac:dyDescent="0.2">
      <c r="A5350" s="55">
        <v>5289</v>
      </c>
      <c r="B5350" s="1233">
        <f>'Revenues 9-14'!D96</f>
        <v>0</v>
      </c>
      <c r="D5350" s="14" t="str">
        <f t="shared" si="82"/>
        <v>Error?</v>
      </c>
    </row>
    <row r="5351" spans="1:4" x14ac:dyDescent="0.2">
      <c r="A5351" s="55">
        <v>5290</v>
      </c>
      <c r="B5351" s="1233">
        <f>'Revenues 9-14'!D98</f>
        <v>0</v>
      </c>
      <c r="D5351" s="14" t="str">
        <f t="shared" si="82"/>
        <v>Error?</v>
      </c>
    </row>
    <row r="5352" spans="1:4" x14ac:dyDescent="0.2">
      <c r="A5352" s="55">
        <v>5291</v>
      </c>
      <c r="B5352" s="1233">
        <f>'Revenues 9-14'!D99</f>
        <v>0</v>
      </c>
      <c r="D5352" s="14" t="str">
        <f t="shared" si="82"/>
        <v>Error?</v>
      </c>
    </row>
    <row r="5353" spans="1:4" x14ac:dyDescent="0.2">
      <c r="A5353" s="55">
        <v>5292</v>
      </c>
      <c r="B5353" s="1233">
        <f>'Revenues 9-14'!D104</f>
        <v>0</v>
      </c>
      <c r="D5353" s="14" t="str">
        <f t="shared" si="82"/>
        <v>Error?</v>
      </c>
    </row>
    <row r="5354" spans="1:4" x14ac:dyDescent="0.2">
      <c r="A5354" s="55">
        <v>5293</v>
      </c>
      <c r="B5354" s="1233">
        <f>'Revenues 9-14'!D107</f>
        <v>5</v>
      </c>
      <c r="D5354" s="14" t="str">
        <f t="shared" si="82"/>
        <v>Error?</v>
      </c>
    </row>
    <row r="5355" spans="1:4" x14ac:dyDescent="0.2">
      <c r="A5355" s="55">
        <v>5294</v>
      </c>
      <c r="B5355" s="1233">
        <f>'Revenues 9-14'!D108</f>
        <v>5</v>
      </c>
      <c r="C5355" s="14" t="s">
        <v>672</v>
      </c>
      <c r="D5355" s="14" t="str">
        <f t="shared" si="82"/>
        <v>Error?</v>
      </c>
    </row>
    <row r="5356" spans="1:4" x14ac:dyDescent="0.2">
      <c r="A5356" s="55">
        <v>5295</v>
      </c>
      <c r="B5356" s="1233">
        <f>'Revenues 9-14'!D109</f>
        <v>1275399</v>
      </c>
      <c r="C5356" s="14" t="s">
        <v>672</v>
      </c>
      <c r="D5356" s="14" t="str">
        <f t="shared" si="82"/>
        <v>Error?</v>
      </c>
    </row>
    <row r="5357" spans="1:4" x14ac:dyDescent="0.2">
      <c r="A5357" s="55">
        <v>5296</v>
      </c>
      <c r="B5357" s="1233">
        <f>'Revenues 9-14'!D111</f>
        <v>0</v>
      </c>
      <c r="D5357" s="14" t="str">
        <f t="shared" si="82"/>
        <v>Error?</v>
      </c>
    </row>
    <row r="5358" spans="1:4" x14ac:dyDescent="0.2">
      <c r="A5358" s="55">
        <v>5297</v>
      </c>
      <c r="B5358" s="1233">
        <f>'Revenues 9-14'!D112</f>
        <v>0</v>
      </c>
      <c r="D5358" s="14" t="str">
        <f t="shared" si="82"/>
        <v>Error?</v>
      </c>
    </row>
    <row r="5359" spans="1:4" x14ac:dyDescent="0.2">
      <c r="A5359" s="55">
        <v>5298</v>
      </c>
      <c r="B5359" s="1233">
        <f>'Revenues 9-14'!D113</f>
        <v>0</v>
      </c>
      <c r="D5359" s="14" t="str">
        <f t="shared" si="82"/>
        <v>Error?</v>
      </c>
    </row>
    <row r="5360" spans="1:4" x14ac:dyDescent="0.2">
      <c r="A5360" s="55">
        <v>5299</v>
      </c>
      <c r="B5360" s="1233">
        <f>'Revenues 9-14'!D114</f>
        <v>0</v>
      </c>
      <c r="C5360" s="14" t="s">
        <v>672</v>
      </c>
      <c r="D5360" s="14" t="str">
        <f t="shared" si="82"/>
        <v>Error?</v>
      </c>
    </row>
    <row r="5361" spans="1:4" x14ac:dyDescent="0.2">
      <c r="A5361" s="55">
        <v>5300</v>
      </c>
      <c r="B5361" s="1233">
        <f>'Revenues 9-14'!D117</f>
        <v>0</v>
      </c>
      <c r="D5361" s="14" t="str">
        <f t="shared" si="82"/>
        <v>Error?</v>
      </c>
    </row>
    <row r="5362" spans="1:4" x14ac:dyDescent="0.2">
      <c r="A5362" s="55">
        <v>5301</v>
      </c>
      <c r="B5362" s="1233">
        <f>'Revenues 9-14'!D119</f>
        <v>0</v>
      </c>
      <c r="D5362" s="14" t="str">
        <f t="shared" si="82"/>
        <v>Error?</v>
      </c>
    </row>
    <row r="5363" spans="1:4" x14ac:dyDescent="0.2">
      <c r="A5363" s="83">
        <v>5302</v>
      </c>
      <c r="D5363" s="14" t="str">
        <f t="shared" si="82"/>
        <v>OK</v>
      </c>
    </row>
    <row r="5364" spans="1:4" x14ac:dyDescent="0.2">
      <c r="A5364" s="83">
        <v>5303</v>
      </c>
      <c r="D5364" s="14" t="str">
        <f t="shared" si="82"/>
        <v>OK</v>
      </c>
    </row>
    <row r="5365" spans="1:4" x14ac:dyDescent="0.2">
      <c r="A5365" s="83">
        <v>5304</v>
      </c>
      <c r="D5365" s="14" t="str">
        <f t="shared" si="82"/>
        <v>OK</v>
      </c>
    </row>
    <row r="5366" spans="1:4" x14ac:dyDescent="0.2">
      <c r="A5366" s="83">
        <v>5305</v>
      </c>
      <c r="D5366" s="14" t="str">
        <f t="shared" si="82"/>
        <v>OK</v>
      </c>
    </row>
    <row r="5367" spans="1:4" x14ac:dyDescent="0.2">
      <c r="A5367" s="55">
        <v>5306</v>
      </c>
      <c r="B5367" s="1233">
        <f>'Revenues 9-14'!D121</f>
        <v>0</v>
      </c>
      <c r="C5367" s="14" t="s">
        <v>672</v>
      </c>
      <c r="D5367" s="14" t="str">
        <f t="shared" si="82"/>
        <v>Error?</v>
      </c>
    </row>
    <row r="5368" spans="1:4" x14ac:dyDescent="0.2">
      <c r="A5368" s="55">
        <v>5307</v>
      </c>
      <c r="B5368" s="1233">
        <f>'Revenues 9-14'!D126</f>
        <v>0</v>
      </c>
      <c r="D5368" s="14" t="str">
        <f t="shared" si="82"/>
        <v>Error?</v>
      </c>
    </row>
    <row r="5369" spans="1:4" x14ac:dyDescent="0.2">
      <c r="A5369" s="55">
        <v>5308</v>
      </c>
      <c r="B5369" s="1233">
        <f>'Revenues 9-14'!D131</f>
        <v>0</v>
      </c>
      <c r="C5369" s="14" t="s">
        <v>672</v>
      </c>
      <c r="D5369" s="14" t="str">
        <f t="shared" si="82"/>
        <v>Error?</v>
      </c>
    </row>
    <row r="5370" spans="1:4" x14ac:dyDescent="0.2">
      <c r="A5370" s="55">
        <v>5309</v>
      </c>
      <c r="B5370" s="1233">
        <f>'Revenues 9-14'!D133</f>
        <v>0</v>
      </c>
      <c r="D5370" s="14" t="str">
        <f t="shared" si="82"/>
        <v>Error?</v>
      </c>
    </row>
    <row r="5371" spans="1:4" x14ac:dyDescent="0.2">
      <c r="A5371" s="83">
        <v>5310</v>
      </c>
      <c r="D5371" s="14" t="str">
        <f t="shared" si="82"/>
        <v>OK</v>
      </c>
    </row>
    <row r="5372" spans="1:4" x14ac:dyDescent="0.2">
      <c r="A5372" s="83">
        <v>5311</v>
      </c>
      <c r="D5372" s="14" t="str">
        <f t="shared" si="82"/>
        <v>OK</v>
      </c>
    </row>
    <row r="5373" spans="1:4" x14ac:dyDescent="0.2">
      <c r="A5373" s="83">
        <v>5312</v>
      </c>
      <c r="D5373" s="14" t="str">
        <f t="shared" si="82"/>
        <v>OK</v>
      </c>
    </row>
    <row r="5374" spans="1:4" x14ac:dyDescent="0.2">
      <c r="A5374" s="55">
        <v>5313</v>
      </c>
      <c r="B5374" s="1233">
        <f>'Revenues 9-14'!D134</f>
        <v>0</v>
      </c>
      <c r="D5374" s="14" t="str">
        <f t="shared" si="82"/>
        <v>Error?</v>
      </c>
    </row>
    <row r="5375" spans="1:4" x14ac:dyDescent="0.2">
      <c r="A5375" s="55">
        <v>5314</v>
      </c>
      <c r="B5375" s="1233">
        <f>'Revenues 9-14'!D135</f>
        <v>0</v>
      </c>
      <c r="D5375" s="14" t="str">
        <f t="shared" ref="D5375:D5438" si="83">IF(ISBLANK(B5375),"OK",IF(A5375-B5375=0,"OK","Error?"))</f>
        <v>Error?</v>
      </c>
    </row>
    <row r="5376" spans="1:4" x14ac:dyDescent="0.2">
      <c r="A5376" s="83">
        <v>5315</v>
      </c>
      <c r="D5376" s="14" t="str">
        <f t="shared" si="83"/>
        <v>OK</v>
      </c>
    </row>
    <row r="5377" spans="1:4" x14ac:dyDescent="0.2">
      <c r="A5377" s="83">
        <v>5316</v>
      </c>
      <c r="D5377" s="14" t="str">
        <f t="shared" si="83"/>
        <v>OK</v>
      </c>
    </row>
    <row r="5378" spans="1:4" x14ac:dyDescent="0.2">
      <c r="A5378" s="83">
        <v>5317</v>
      </c>
      <c r="D5378" s="14" t="str">
        <f t="shared" si="83"/>
        <v>OK</v>
      </c>
    </row>
    <row r="5379" spans="1:4" x14ac:dyDescent="0.2">
      <c r="A5379" s="83">
        <v>5318</v>
      </c>
      <c r="D5379" s="14" t="str">
        <f t="shared" si="83"/>
        <v>OK</v>
      </c>
    </row>
    <row r="5380" spans="1:4" x14ac:dyDescent="0.2">
      <c r="A5380" s="83">
        <v>5319</v>
      </c>
      <c r="D5380" s="14" t="str">
        <f t="shared" si="83"/>
        <v>OK</v>
      </c>
    </row>
    <row r="5381" spans="1:4" x14ac:dyDescent="0.2">
      <c r="A5381" s="83">
        <v>5320</v>
      </c>
      <c r="D5381" s="14" t="str">
        <f t="shared" si="83"/>
        <v>OK</v>
      </c>
    </row>
    <row r="5382" spans="1:4" x14ac:dyDescent="0.2">
      <c r="A5382" s="83">
        <v>5321</v>
      </c>
      <c r="D5382" s="14" t="str">
        <f t="shared" si="83"/>
        <v>OK</v>
      </c>
    </row>
    <row r="5383" spans="1:4" x14ac:dyDescent="0.2">
      <c r="A5383" s="55">
        <v>5322</v>
      </c>
      <c r="B5383" s="1233">
        <f>'Revenues 9-14'!D140</f>
        <v>0</v>
      </c>
      <c r="C5383" s="14" t="s">
        <v>672</v>
      </c>
      <c r="D5383" s="14" t="str">
        <f t="shared" si="83"/>
        <v>Error?</v>
      </c>
    </row>
    <row r="5384" spans="1:4" x14ac:dyDescent="0.2">
      <c r="A5384" s="55">
        <v>5323</v>
      </c>
      <c r="B5384" s="1233">
        <f>'Revenues 9-14'!D147</f>
        <v>0</v>
      </c>
      <c r="D5384" s="14" t="str">
        <f t="shared" si="83"/>
        <v>Error?</v>
      </c>
    </row>
    <row r="5385" spans="1:4" x14ac:dyDescent="0.2">
      <c r="A5385" s="83">
        <v>5324</v>
      </c>
      <c r="D5385" s="14" t="str">
        <f t="shared" si="83"/>
        <v>OK</v>
      </c>
    </row>
    <row r="5386" spans="1:4" x14ac:dyDescent="0.2">
      <c r="A5386" s="83">
        <v>5325</v>
      </c>
      <c r="D5386" s="14" t="str">
        <f t="shared" si="83"/>
        <v>OK</v>
      </c>
    </row>
    <row r="5387" spans="1:4" x14ac:dyDescent="0.2">
      <c r="A5387" s="55">
        <v>5326</v>
      </c>
      <c r="B5387" s="1233">
        <f>'Revenues 9-14'!D148</f>
        <v>0</v>
      </c>
      <c r="D5387" s="14" t="str">
        <f t="shared" si="83"/>
        <v>Error?</v>
      </c>
    </row>
    <row r="5388" spans="1:4" x14ac:dyDescent="0.2">
      <c r="A5388" s="83">
        <v>5327</v>
      </c>
      <c r="D5388" s="14" t="str">
        <f t="shared" si="83"/>
        <v>OK</v>
      </c>
    </row>
    <row r="5389" spans="1:4" x14ac:dyDescent="0.2">
      <c r="A5389" s="83">
        <v>5328</v>
      </c>
      <c r="D5389" s="14" t="str">
        <f t="shared" si="83"/>
        <v>OK</v>
      </c>
    </row>
    <row r="5390" spans="1:4" x14ac:dyDescent="0.2">
      <c r="A5390" s="83">
        <v>5329</v>
      </c>
      <c r="D5390" s="14" t="str">
        <f t="shared" si="83"/>
        <v>OK</v>
      </c>
    </row>
    <row r="5391" spans="1:4" x14ac:dyDescent="0.2">
      <c r="A5391" s="55">
        <v>5330</v>
      </c>
      <c r="B5391" s="1233">
        <f>'Revenues 9-14'!D151</f>
        <v>0</v>
      </c>
      <c r="D5391" s="14" t="str">
        <f t="shared" si="83"/>
        <v>Error?</v>
      </c>
    </row>
    <row r="5392" spans="1:4" x14ac:dyDescent="0.2">
      <c r="A5392" s="83">
        <v>5331</v>
      </c>
      <c r="D5392" s="14" t="str">
        <f t="shared" si="83"/>
        <v>OK</v>
      </c>
    </row>
    <row r="5393" spans="1:4" x14ac:dyDescent="0.2">
      <c r="A5393" s="55">
        <v>5332</v>
      </c>
      <c r="B5393" s="1233">
        <f>'Revenues 9-14'!D152</f>
        <v>0</v>
      </c>
      <c r="D5393" s="14" t="str">
        <f t="shared" si="83"/>
        <v>Error?</v>
      </c>
    </row>
    <row r="5394" spans="1:4" x14ac:dyDescent="0.2">
      <c r="A5394" s="55">
        <v>5333</v>
      </c>
      <c r="B5394" s="1233">
        <f>'Revenues 9-14'!D154</f>
        <v>0</v>
      </c>
      <c r="C5394" s="14" t="s">
        <v>672</v>
      </c>
      <c r="D5394" s="14" t="str">
        <f t="shared" si="83"/>
        <v>Error?</v>
      </c>
    </row>
    <row r="5395" spans="1:4" x14ac:dyDescent="0.2">
      <c r="A5395" s="55">
        <v>5334</v>
      </c>
      <c r="B5395" s="1233">
        <f>'Revenues 9-14'!D156</f>
        <v>0</v>
      </c>
      <c r="D5395" s="14" t="str">
        <f t="shared" si="83"/>
        <v>Error?</v>
      </c>
    </row>
    <row r="5396" spans="1:4" x14ac:dyDescent="0.2">
      <c r="A5396" s="83">
        <v>5335</v>
      </c>
      <c r="D5396" s="14" t="str">
        <f t="shared" si="83"/>
        <v>OK</v>
      </c>
    </row>
    <row r="5397" spans="1:4" x14ac:dyDescent="0.2">
      <c r="A5397" s="83">
        <v>5336</v>
      </c>
      <c r="D5397" s="14" t="str">
        <f t="shared" si="83"/>
        <v>OK</v>
      </c>
    </row>
    <row r="5398" spans="1:4" x14ac:dyDescent="0.2">
      <c r="A5398" s="83">
        <v>5337</v>
      </c>
      <c r="D5398" s="14" t="str">
        <f t="shared" si="83"/>
        <v>OK</v>
      </c>
    </row>
    <row r="5399" spans="1:4" x14ac:dyDescent="0.2">
      <c r="A5399" s="83">
        <v>5338</v>
      </c>
      <c r="D5399" s="14" t="str">
        <f t="shared" si="83"/>
        <v>OK</v>
      </c>
    </row>
    <row r="5400" spans="1:4" x14ac:dyDescent="0.2">
      <c r="A5400" s="83">
        <v>5339</v>
      </c>
      <c r="D5400" s="14" t="str">
        <f t="shared" si="83"/>
        <v>OK</v>
      </c>
    </row>
    <row r="5401" spans="1:4" x14ac:dyDescent="0.2">
      <c r="A5401" s="55">
        <v>5340</v>
      </c>
      <c r="B5401" s="1233">
        <f>'Revenues 9-14'!D158</f>
        <v>0</v>
      </c>
      <c r="D5401" s="14" t="str">
        <f t="shared" si="83"/>
        <v>Error?</v>
      </c>
    </row>
    <row r="5402" spans="1:4" x14ac:dyDescent="0.2">
      <c r="A5402" s="83">
        <v>5341</v>
      </c>
      <c r="D5402" s="14" t="str">
        <f t="shared" si="83"/>
        <v>OK</v>
      </c>
    </row>
    <row r="5403" spans="1:4" x14ac:dyDescent="0.2">
      <c r="A5403" s="83">
        <v>5342</v>
      </c>
      <c r="D5403" s="14" t="str">
        <f t="shared" si="83"/>
        <v>OK</v>
      </c>
    </row>
    <row r="5404" spans="1:4" x14ac:dyDescent="0.2">
      <c r="A5404" s="83">
        <v>5343</v>
      </c>
      <c r="D5404" s="14" t="str">
        <f t="shared" si="83"/>
        <v>OK</v>
      </c>
    </row>
    <row r="5405" spans="1:4" x14ac:dyDescent="0.2">
      <c r="A5405" s="83">
        <v>5344</v>
      </c>
      <c r="D5405" s="14" t="str">
        <f t="shared" si="83"/>
        <v>OK</v>
      </c>
    </row>
    <row r="5406" spans="1:4" x14ac:dyDescent="0.2">
      <c r="A5406" s="83">
        <v>5345</v>
      </c>
      <c r="D5406" s="14" t="str">
        <f t="shared" si="83"/>
        <v>OK</v>
      </c>
    </row>
    <row r="5407" spans="1:4" x14ac:dyDescent="0.2">
      <c r="A5407" s="83">
        <v>5346</v>
      </c>
      <c r="D5407" s="14" t="str">
        <f t="shared" si="83"/>
        <v>OK</v>
      </c>
    </row>
    <row r="5408" spans="1:4" x14ac:dyDescent="0.2">
      <c r="A5408" s="83">
        <v>5347</v>
      </c>
      <c r="D5408" s="14" t="str">
        <f t="shared" si="83"/>
        <v>OK</v>
      </c>
    </row>
    <row r="5409" spans="1:4" x14ac:dyDescent="0.2">
      <c r="A5409" s="83">
        <v>5348</v>
      </c>
      <c r="D5409" s="14" t="str">
        <f t="shared" si="83"/>
        <v>OK</v>
      </c>
    </row>
    <row r="5410" spans="1:4" x14ac:dyDescent="0.2">
      <c r="A5410" s="83">
        <v>5349</v>
      </c>
      <c r="D5410" s="14" t="str">
        <f t="shared" si="83"/>
        <v>OK</v>
      </c>
    </row>
    <row r="5411" spans="1:4" x14ac:dyDescent="0.2">
      <c r="A5411" s="83">
        <v>5350</v>
      </c>
      <c r="D5411" s="14" t="str">
        <f t="shared" si="83"/>
        <v>OK</v>
      </c>
    </row>
    <row r="5412" spans="1:4" x14ac:dyDescent="0.2">
      <c r="A5412" s="55">
        <v>5351</v>
      </c>
      <c r="B5412" s="1233">
        <f>'Revenues 9-14'!D172</f>
        <v>0</v>
      </c>
      <c r="C5412" s="14" t="s">
        <v>672</v>
      </c>
      <c r="D5412" s="14" t="str">
        <f t="shared" si="83"/>
        <v>Error?</v>
      </c>
    </row>
    <row r="5413" spans="1:4" x14ac:dyDescent="0.2">
      <c r="A5413" s="83">
        <v>5352</v>
      </c>
      <c r="D5413" s="14" t="str">
        <f t="shared" si="83"/>
        <v>OK</v>
      </c>
    </row>
    <row r="5414" spans="1:4" x14ac:dyDescent="0.2">
      <c r="A5414" s="83">
        <v>5353</v>
      </c>
      <c r="D5414" s="14" t="str">
        <f t="shared" si="83"/>
        <v>OK</v>
      </c>
    </row>
    <row r="5415" spans="1:4" x14ac:dyDescent="0.2">
      <c r="A5415" s="83">
        <v>5354</v>
      </c>
      <c r="D5415" s="14" t="str">
        <f t="shared" si="83"/>
        <v>OK</v>
      </c>
    </row>
    <row r="5416" spans="1:4" x14ac:dyDescent="0.2">
      <c r="A5416" s="83">
        <v>5355</v>
      </c>
      <c r="D5416" s="14" t="str">
        <f t="shared" si="83"/>
        <v>OK</v>
      </c>
    </row>
    <row r="5417" spans="1:4" x14ac:dyDescent="0.2">
      <c r="A5417" s="83">
        <v>5356</v>
      </c>
      <c r="D5417" s="14" t="str">
        <f t="shared" si="83"/>
        <v>OK</v>
      </c>
    </row>
    <row r="5418" spans="1:4" x14ac:dyDescent="0.2">
      <c r="A5418" s="83">
        <v>5357</v>
      </c>
      <c r="D5418" s="14" t="str">
        <f t="shared" si="83"/>
        <v>OK</v>
      </c>
    </row>
    <row r="5419" spans="1:4" x14ac:dyDescent="0.2">
      <c r="A5419" s="83">
        <v>5358</v>
      </c>
      <c r="D5419" s="14" t="str">
        <f t="shared" si="83"/>
        <v>OK</v>
      </c>
    </row>
    <row r="5420" spans="1:4" x14ac:dyDescent="0.2">
      <c r="A5420" s="83">
        <v>5359</v>
      </c>
      <c r="D5420" s="14" t="str">
        <f t="shared" si="83"/>
        <v>OK</v>
      </c>
    </row>
    <row r="5421" spans="1:4" x14ac:dyDescent="0.2">
      <c r="A5421" s="55">
        <v>5360</v>
      </c>
      <c r="B5421" s="1233">
        <f>'Revenues 9-14'!D173</f>
        <v>0</v>
      </c>
      <c r="C5421" s="14" t="s">
        <v>672</v>
      </c>
      <c r="D5421" s="14" t="str">
        <f t="shared" si="83"/>
        <v>Error?</v>
      </c>
    </row>
    <row r="5422" spans="1:4" x14ac:dyDescent="0.2">
      <c r="A5422" s="55">
        <v>5361</v>
      </c>
      <c r="B5422" s="1233">
        <f>'Revenues 9-14'!D176</f>
        <v>0</v>
      </c>
      <c r="D5422" s="14" t="str">
        <f t="shared" si="83"/>
        <v>Error?</v>
      </c>
    </row>
    <row r="5423" spans="1:4" x14ac:dyDescent="0.2">
      <c r="A5423" s="55">
        <v>5362</v>
      </c>
      <c r="B5423" s="1233">
        <f>'Revenues 9-14'!D178</f>
        <v>0</v>
      </c>
      <c r="C5423" s="14" t="s">
        <v>672</v>
      </c>
      <c r="D5423" s="14" t="str">
        <f t="shared" si="83"/>
        <v>Error?</v>
      </c>
    </row>
    <row r="5424" spans="1:4" x14ac:dyDescent="0.2">
      <c r="A5424" s="55">
        <v>5363</v>
      </c>
      <c r="B5424" s="1233">
        <f>'Revenues 9-14'!D181</f>
        <v>0</v>
      </c>
      <c r="D5424" s="14" t="str">
        <f t="shared" si="83"/>
        <v>Error?</v>
      </c>
    </row>
    <row r="5425" spans="1:4" x14ac:dyDescent="0.2">
      <c r="A5425" s="55">
        <v>5364</v>
      </c>
      <c r="B5425" s="1233">
        <f>'Revenues 9-14'!D184</f>
        <v>0</v>
      </c>
      <c r="C5425" s="14" t="s">
        <v>672</v>
      </c>
      <c r="D5425" s="14" t="str">
        <f t="shared" si="83"/>
        <v>Error?</v>
      </c>
    </row>
    <row r="5426" spans="1:4" x14ac:dyDescent="0.2">
      <c r="A5426" s="55">
        <v>5365</v>
      </c>
      <c r="B5426" s="1233">
        <f>'Revenues 9-14'!D187</f>
        <v>0</v>
      </c>
      <c r="D5426" s="14" t="str">
        <f t="shared" si="83"/>
        <v>Error?</v>
      </c>
    </row>
    <row r="5427" spans="1:4" x14ac:dyDescent="0.2">
      <c r="A5427" s="83">
        <v>5366</v>
      </c>
      <c r="D5427" s="14" t="str">
        <f t="shared" si="83"/>
        <v>OK</v>
      </c>
    </row>
    <row r="5428" spans="1:4" x14ac:dyDescent="0.2">
      <c r="A5428" s="83">
        <v>5367</v>
      </c>
      <c r="D5428" s="14" t="str">
        <f t="shared" si="83"/>
        <v>OK</v>
      </c>
    </row>
    <row r="5429" spans="1:4" x14ac:dyDescent="0.2">
      <c r="A5429" s="83">
        <v>5368</v>
      </c>
      <c r="D5429" s="14" t="str">
        <f t="shared" si="83"/>
        <v>OK</v>
      </c>
    </row>
    <row r="5430" spans="1:4" x14ac:dyDescent="0.2">
      <c r="A5430" s="83">
        <v>5369</v>
      </c>
      <c r="D5430" s="14" t="str">
        <f t="shared" si="83"/>
        <v>OK</v>
      </c>
    </row>
    <row r="5431" spans="1:4" x14ac:dyDescent="0.2">
      <c r="A5431" s="55">
        <v>5370</v>
      </c>
      <c r="B5431" s="1233">
        <f>'Revenues 9-14'!D203</f>
        <v>0</v>
      </c>
      <c r="D5431" s="14" t="str">
        <f t="shared" si="83"/>
        <v>Error?</v>
      </c>
    </row>
    <row r="5432" spans="1:4" x14ac:dyDescent="0.2">
      <c r="A5432" s="55">
        <v>5371</v>
      </c>
      <c r="B5432" s="1233">
        <f>'Revenues 9-14'!D204</f>
        <v>0</v>
      </c>
      <c r="D5432" s="14" t="str">
        <f t="shared" si="83"/>
        <v>Error?</v>
      </c>
    </row>
    <row r="5433" spans="1:4" x14ac:dyDescent="0.2">
      <c r="A5433" s="83">
        <v>5372</v>
      </c>
      <c r="D5433" s="14" t="str">
        <f t="shared" si="83"/>
        <v>OK</v>
      </c>
    </row>
    <row r="5434" spans="1:4" x14ac:dyDescent="0.2">
      <c r="A5434" s="83">
        <v>5373</v>
      </c>
      <c r="D5434" s="14" t="str">
        <f t="shared" si="83"/>
        <v>OK</v>
      </c>
    </row>
    <row r="5435" spans="1:4" x14ac:dyDescent="0.2">
      <c r="A5435" s="83">
        <v>5374</v>
      </c>
      <c r="D5435" s="14" t="str">
        <f t="shared" si="83"/>
        <v>OK</v>
      </c>
    </row>
    <row r="5436" spans="1:4" x14ac:dyDescent="0.2">
      <c r="A5436" s="83">
        <v>5375</v>
      </c>
      <c r="D5436" s="14" t="str">
        <f t="shared" si="83"/>
        <v>OK</v>
      </c>
    </row>
    <row r="5437" spans="1:4" x14ac:dyDescent="0.2">
      <c r="A5437" s="83">
        <v>5376</v>
      </c>
      <c r="D5437" s="14" t="str">
        <f t="shared" si="83"/>
        <v>OK</v>
      </c>
    </row>
    <row r="5438" spans="1:4" x14ac:dyDescent="0.2">
      <c r="A5438" s="55">
        <v>5377</v>
      </c>
      <c r="B5438" s="1233">
        <f>'Revenues 9-14'!D207</f>
        <v>0</v>
      </c>
      <c r="D5438" s="14" t="str">
        <f t="shared" si="83"/>
        <v>Error?</v>
      </c>
    </row>
    <row r="5439" spans="1:4" x14ac:dyDescent="0.2">
      <c r="A5439" s="55">
        <v>5378</v>
      </c>
      <c r="B5439" s="1233">
        <f>'Revenues 9-14'!D209</f>
        <v>0</v>
      </c>
      <c r="D5439" s="14" t="str">
        <f t="shared" ref="D5439:D5502" si="84">IF(ISBLANK(B5439),"OK",IF(A5439-B5439=0,"OK","Error?"))</f>
        <v>Error?</v>
      </c>
    </row>
    <row r="5440" spans="1:4" x14ac:dyDescent="0.2">
      <c r="A5440" s="55">
        <v>5379</v>
      </c>
      <c r="B5440" s="1233">
        <f>'Revenues 9-14'!D213</f>
        <v>0</v>
      </c>
      <c r="D5440" s="14" t="str">
        <f t="shared" si="84"/>
        <v>Error?</v>
      </c>
    </row>
    <row r="5441" spans="1:4" x14ac:dyDescent="0.2">
      <c r="A5441" s="83">
        <v>5380</v>
      </c>
      <c r="D5441" s="14" t="str">
        <f t="shared" si="84"/>
        <v>OK</v>
      </c>
    </row>
    <row r="5442" spans="1:4" x14ac:dyDescent="0.2">
      <c r="A5442" s="83">
        <v>5381</v>
      </c>
      <c r="D5442" s="14" t="str">
        <f t="shared" si="84"/>
        <v>OK</v>
      </c>
    </row>
    <row r="5443" spans="1:4" x14ac:dyDescent="0.2">
      <c r="A5443" s="83">
        <v>5382</v>
      </c>
      <c r="D5443" s="14" t="str">
        <f t="shared" si="84"/>
        <v>OK</v>
      </c>
    </row>
    <row r="5444" spans="1:4" x14ac:dyDescent="0.2">
      <c r="A5444" s="55">
        <v>5383</v>
      </c>
      <c r="B5444" s="1233">
        <f>'Revenues 9-14'!D211</f>
        <v>0</v>
      </c>
      <c r="C5444" s="14" t="s">
        <v>672</v>
      </c>
      <c r="D5444" s="14" t="str">
        <f t="shared" si="84"/>
        <v>Error?</v>
      </c>
    </row>
    <row r="5445" spans="1:4" x14ac:dyDescent="0.2">
      <c r="A5445" s="83">
        <v>5384</v>
      </c>
      <c r="D5445" s="14" t="str">
        <f t="shared" si="84"/>
        <v>OK</v>
      </c>
    </row>
    <row r="5446" spans="1:4" x14ac:dyDescent="0.2">
      <c r="A5446" s="83">
        <v>5385</v>
      </c>
      <c r="D5446" s="14" t="str">
        <f t="shared" si="84"/>
        <v>OK</v>
      </c>
    </row>
    <row r="5447" spans="1:4" x14ac:dyDescent="0.2">
      <c r="A5447" s="83">
        <v>5386</v>
      </c>
      <c r="D5447" s="14" t="str">
        <f t="shared" si="84"/>
        <v>OK</v>
      </c>
    </row>
    <row r="5448" spans="1:4" x14ac:dyDescent="0.2">
      <c r="A5448" s="83">
        <v>5387</v>
      </c>
      <c r="D5448" s="14" t="str">
        <f t="shared" si="84"/>
        <v>OK</v>
      </c>
    </row>
    <row r="5449" spans="1:4" x14ac:dyDescent="0.2">
      <c r="A5449" s="83">
        <v>5388</v>
      </c>
      <c r="D5449" s="14" t="str">
        <f t="shared" si="84"/>
        <v>OK</v>
      </c>
    </row>
    <row r="5450" spans="1:4" x14ac:dyDescent="0.2">
      <c r="A5450" s="83">
        <v>5389</v>
      </c>
      <c r="D5450" s="14" t="str">
        <f t="shared" si="84"/>
        <v>OK</v>
      </c>
    </row>
    <row r="5451" spans="1:4" x14ac:dyDescent="0.2">
      <c r="A5451" s="83">
        <v>5390</v>
      </c>
      <c r="D5451" s="14" t="str">
        <f t="shared" si="84"/>
        <v>OK</v>
      </c>
    </row>
    <row r="5452" spans="1:4" x14ac:dyDescent="0.2">
      <c r="A5452" s="83">
        <v>5391</v>
      </c>
      <c r="D5452" s="14" t="str">
        <f t="shared" si="84"/>
        <v>OK</v>
      </c>
    </row>
    <row r="5453" spans="1:4" x14ac:dyDescent="0.2">
      <c r="A5453" s="83">
        <v>5392</v>
      </c>
      <c r="D5453" s="14" t="str">
        <f t="shared" si="84"/>
        <v>OK</v>
      </c>
    </row>
    <row r="5454" spans="1:4" x14ac:dyDescent="0.2">
      <c r="A5454" s="83">
        <v>5393</v>
      </c>
      <c r="D5454" s="14" t="str">
        <f t="shared" si="84"/>
        <v>OK</v>
      </c>
    </row>
    <row r="5455" spans="1:4" x14ac:dyDescent="0.2">
      <c r="A5455" s="83">
        <v>5394</v>
      </c>
      <c r="D5455" s="14" t="str">
        <f t="shared" si="84"/>
        <v>OK</v>
      </c>
    </row>
    <row r="5456" spans="1:4" x14ac:dyDescent="0.2">
      <c r="A5456" s="83">
        <v>5395</v>
      </c>
      <c r="D5456" s="14" t="str">
        <f t="shared" si="84"/>
        <v>OK</v>
      </c>
    </row>
    <row r="5457" spans="1:4" x14ac:dyDescent="0.2">
      <c r="A5457" s="83">
        <v>5396</v>
      </c>
      <c r="D5457" s="14" t="str">
        <f t="shared" si="84"/>
        <v>OK</v>
      </c>
    </row>
    <row r="5458" spans="1:4" x14ac:dyDescent="0.2">
      <c r="A5458" s="55">
        <v>5397</v>
      </c>
      <c r="B5458" s="1233">
        <f>'Revenues 9-14'!D218</f>
        <v>0</v>
      </c>
      <c r="D5458" s="14" t="str">
        <f t="shared" si="84"/>
        <v>Error?</v>
      </c>
    </row>
    <row r="5459" spans="1:4" x14ac:dyDescent="0.2">
      <c r="A5459" s="55">
        <v>5398</v>
      </c>
      <c r="B5459" s="1233">
        <f>'Revenues 9-14'!D219</f>
        <v>0</v>
      </c>
      <c r="D5459" s="14" t="str">
        <f t="shared" si="84"/>
        <v>Error?</v>
      </c>
    </row>
    <row r="5460" spans="1:4" x14ac:dyDescent="0.2">
      <c r="A5460" s="83">
        <v>5399</v>
      </c>
      <c r="D5460" s="14" t="str">
        <f t="shared" si="84"/>
        <v>OK</v>
      </c>
    </row>
    <row r="5461" spans="1:4" x14ac:dyDescent="0.2">
      <c r="A5461" s="83">
        <v>5400</v>
      </c>
      <c r="D5461" s="14" t="str">
        <f t="shared" si="84"/>
        <v>OK</v>
      </c>
    </row>
    <row r="5462" spans="1:4" x14ac:dyDescent="0.2">
      <c r="A5462" s="55">
        <v>5401</v>
      </c>
      <c r="B5462" s="1233">
        <f>'Revenues 9-14'!D220</f>
        <v>0</v>
      </c>
      <c r="D5462" s="14" t="str">
        <f t="shared" si="84"/>
        <v>Error?</v>
      </c>
    </row>
    <row r="5463" spans="1:4" x14ac:dyDescent="0.2">
      <c r="A5463" s="55">
        <v>5402</v>
      </c>
      <c r="B5463" s="1233">
        <f>'Revenues 9-14'!D221</f>
        <v>0</v>
      </c>
      <c r="D5463" s="14" t="str">
        <f t="shared" si="84"/>
        <v>Error?</v>
      </c>
    </row>
    <row r="5464" spans="1:4" x14ac:dyDescent="0.2">
      <c r="A5464" s="55">
        <v>5403</v>
      </c>
      <c r="B5464" s="1233">
        <f>'Revenues 9-14'!D222</f>
        <v>0</v>
      </c>
      <c r="D5464" s="14" t="str">
        <f t="shared" si="84"/>
        <v>Error?</v>
      </c>
    </row>
    <row r="5465" spans="1:4" x14ac:dyDescent="0.2">
      <c r="A5465" s="83">
        <v>5404</v>
      </c>
      <c r="D5465" s="14" t="str">
        <f t="shared" si="84"/>
        <v>OK</v>
      </c>
    </row>
    <row r="5466" spans="1:4" x14ac:dyDescent="0.2">
      <c r="A5466" s="83">
        <v>5405</v>
      </c>
      <c r="D5466" s="14" t="str">
        <f t="shared" si="84"/>
        <v>OK</v>
      </c>
    </row>
    <row r="5467" spans="1:4" x14ac:dyDescent="0.2">
      <c r="A5467" s="83">
        <v>5406</v>
      </c>
      <c r="D5467" s="14" t="str">
        <f t="shared" si="84"/>
        <v>OK</v>
      </c>
    </row>
    <row r="5468" spans="1:4" x14ac:dyDescent="0.2">
      <c r="A5468" s="83">
        <v>5407</v>
      </c>
      <c r="D5468" s="14" t="str">
        <f t="shared" si="84"/>
        <v>OK</v>
      </c>
    </row>
    <row r="5469" spans="1:4" x14ac:dyDescent="0.2">
      <c r="A5469" s="83">
        <v>5408</v>
      </c>
      <c r="D5469" s="14" t="str">
        <f t="shared" si="84"/>
        <v>OK</v>
      </c>
    </row>
    <row r="5470" spans="1:4" x14ac:dyDescent="0.2">
      <c r="A5470" s="55">
        <v>5409</v>
      </c>
      <c r="B5470" s="1233">
        <f>'Revenues 9-14'!D224</f>
        <v>0</v>
      </c>
      <c r="C5470" s="14" t="s">
        <v>672</v>
      </c>
      <c r="D5470" s="14" t="str">
        <f t="shared" si="84"/>
        <v>Error?</v>
      </c>
    </row>
    <row r="5471" spans="1:4" x14ac:dyDescent="0.2">
      <c r="A5471" s="83">
        <v>5410</v>
      </c>
      <c r="D5471" s="14" t="str">
        <f t="shared" si="84"/>
        <v>OK</v>
      </c>
    </row>
    <row r="5472" spans="1:4" x14ac:dyDescent="0.2">
      <c r="A5472" s="83">
        <v>5411</v>
      </c>
      <c r="D5472" s="14" t="str">
        <f t="shared" si="84"/>
        <v>OK</v>
      </c>
    </row>
    <row r="5473" spans="1:4" x14ac:dyDescent="0.2">
      <c r="A5473" s="83">
        <v>5412</v>
      </c>
      <c r="D5473" s="14" t="str">
        <f t="shared" si="84"/>
        <v>OK</v>
      </c>
    </row>
    <row r="5474" spans="1:4" x14ac:dyDescent="0.2">
      <c r="A5474" s="83">
        <v>5413</v>
      </c>
      <c r="D5474" s="14" t="str">
        <f t="shared" si="84"/>
        <v>OK</v>
      </c>
    </row>
    <row r="5475" spans="1:4" x14ac:dyDescent="0.2">
      <c r="A5475" s="83">
        <v>5414</v>
      </c>
      <c r="D5475" s="14" t="str">
        <f t="shared" si="84"/>
        <v>OK</v>
      </c>
    </row>
    <row r="5476" spans="1:4" x14ac:dyDescent="0.2">
      <c r="A5476" s="83">
        <v>5415</v>
      </c>
      <c r="D5476" s="14" t="str">
        <f t="shared" si="84"/>
        <v>OK</v>
      </c>
    </row>
    <row r="5477" spans="1:4" x14ac:dyDescent="0.2">
      <c r="A5477" s="83">
        <v>5416</v>
      </c>
      <c r="D5477" s="14" t="str">
        <f t="shared" si="84"/>
        <v>OK</v>
      </c>
    </row>
    <row r="5478" spans="1:4" x14ac:dyDescent="0.2">
      <c r="A5478" s="83">
        <v>5417</v>
      </c>
      <c r="D5478" s="14" t="str">
        <f t="shared" si="84"/>
        <v>OK</v>
      </c>
    </row>
    <row r="5479" spans="1:4" x14ac:dyDescent="0.2">
      <c r="A5479" s="83">
        <v>5418</v>
      </c>
      <c r="D5479" s="14" t="str">
        <f t="shared" si="84"/>
        <v>OK</v>
      </c>
    </row>
    <row r="5480" spans="1:4" x14ac:dyDescent="0.2">
      <c r="A5480" s="83">
        <v>5419</v>
      </c>
      <c r="D5480" s="14" t="str">
        <f t="shared" si="84"/>
        <v>OK</v>
      </c>
    </row>
    <row r="5481" spans="1:4" x14ac:dyDescent="0.2">
      <c r="A5481" s="83">
        <v>5420</v>
      </c>
      <c r="D5481" s="14" t="str">
        <f t="shared" si="84"/>
        <v>OK</v>
      </c>
    </row>
    <row r="5482" spans="1:4" x14ac:dyDescent="0.2">
      <c r="A5482" s="83">
        <v>5421</v>
      </c>
      <c r="D5482" s="14" t="str">
        <f t="shared" si="84"/>
        <v>OK</v>
      </c>
    </row>
    <row r="5483" spans="1:4" x14ac:dyDescent="0.2">
      <c r="A5483" s="83">
        <v>5422</v>
      </c>
      <c r="D5483" s="14" t="str">
        <f t="shared" si="84"/>
        <v>OK</v>
      </c>
    </row>
    <row r="5484" spans="1:4" x14ac:dyDescent="0.2">
      <c r="A5484" s="83">
        <v>5423</v>
      </c>
      <c r="D5484" s="14" t="str">
        <f t="shared" si="84"/>
        <v>OK</v>
      </c>
    </row>
    <row r="5485" spans="1:4" x14ac:dyDescent="0.2">
      <c r="A5485" s="55">
        <v>5424</v>
      </c>
      <c r="B5485" s="1233">
        <f>'Revenues 9-14'!D226</f>
        <v>0</v>
      </c>
      <c r="D5485" s="14" t="str">
        <f t="shared" si="84"/>
        <v>Error?</v>
      </c>
    </row>
    <row r="5486" spans="1:4" x14ac:dyDescent="0.2">
      <c r="A5486" s="83">
        <v>5425</v>
      </c>
      <c r="D5486" s="14" t="str">
        <f t="shared" si="84"/>
        <v>OK</v>
      </c>
    </row>
    <row r="5487" spans="1:4" x14ac:dyDescent="0.2">
      <c r="A5487" s="83">
        <v>5426</v>
      </c>
      <c r="D5487" s="14" t="str">
        <f t="shared" si="84"/>
        <v>OK</v>
      </c>
    </row>
    <row r="5488" spans="1:4" x14ac:dyDescent="0.2">
      <c r="A5488" s="55">
        <v>5427</v>
      </c>
      <c r="B5488" s="1233">
        <f>'Revenues 9-14'!D228</f>
        <v>0</v>
      </c>
      <c r="C5488" s="14" t="s">
        <v>672</v>
      </c>
      <c r="D5488" s="14" t="str">
        <f t="shared" si="84"/>
        <v>Error?</v>
      </c>
    </row>
    <row r="5489" spans="1:4" x14ac:dyDescent="0.2">
      <c r="A5489" s="83">
        <v>5428</v>
      </c>
      <c r="D5489" s="14" t="str">
        <f t="shared" si="84"/>
        <v>OK</v>
      </c>
    </row>
    <row r="5490" spans="1:4" x14ac:dyDescent="0.2">
      <c r="A5490" s="83">
        <v>5429</v>
      </c>
      <c r="D5490" s="14" t="str">
        <f t="shared" si="84"/>
        <v>OK</v>
      </c>
    </row>
    <row r="5491" spans="1:4" x14ac:dyDescent="0.2">
      <c r="A5491" s="83">
        <v>5430</v>
      </c>
      <c r="D5491" s="14" t="str">
        <f t="shared" si="84"/>
        <v>OK</v>
      </c>
    </row>
    <row r="5492" spans="1:4" x14ac:dyDescent="0.2">
      <c r="A5492" s="83">
        <v>5431</v>
      </c>
      <c r="D5492" s="14" t="str">
        <f t="shared" si="84"/>
        <v>OK</v>
      </c>
    </row>
    <row r="5493" spans="1:4" x14ac:dyDescent="0.2">
      <c r="A5493" s="83">
        <v>5432</v>
      </c>
      <c r="D5493" s="14" t="str">
        <f t="shared" si="84"/>
        <v>OK</v>
      </c>
    </row>
    <row r="5494" spans="1:4" x14ac:dyDescent="0.2">
      <c r="A5494" s="55">
        <v>5433</v>
      </c>
      <c r="B5494" s="1233">
        <f>'Revenues 9-14'!D229</f>
        <v>0</v>
      </c>
      <c r="D5494" s="14" t="str">
        <f t="shared" si="84"/>
        <v>Error?</v>
      </c>
    </row>
    <row r="5495" spans="1:4" x14ac:dyDescent="0.2">
      <c r="A5495" s="83">
        <v>5434</v>
      </c>
      <c r="D5495" s="14" t="str">
        <f t="shared" si="84"/>
        <v>OK</v>
      </c>
    </row>
    <row r="5496" spans="1:4" x14ac:dyDescent="0.2">
      <c r="A5496" s="55">
        <v>5435</v>
      </c>
      <c r="B5496" s="1233">
        <f>'Revenues 9-14'!D266</f>
        <v>0</v>
      </c>
      <c r="D5496" s="14" t="str">
        <f t="shared" si="84"/>
        <v>Error?</v>
      </c>
    </row>
    <row r="5497" spans="1:4" x14ac:dyDescent="0.2">
      <c r="A5497" s="83">
        <v>5436</v>
      </c>
      <c r="D5497" s="14" t="str">
        <f t="shared" si="84"/>
        <v>OK</v>
      </c>
    </row>
    <row r="5498" spans="1:4" x14ac:dyDescent="0.2">
      <c r="A5498" s="55">
        <v>5437</v>
      </c>
      <c r="B5498" s="1233">
        <f>'Revenues 9-14'!D267</f>
        <v>0</v>
      </c>
      <c r="D5498" s="14" t="str">
        <f t="shared" si="84"/>
        <v>Error?</v>
      </c>
    </row>
    <row r="5499" spans="1:4" x14ac:dyDescent="0.2">
      <c r="A5499" s="83">
        <v>5438</v>
      </c>
      <c r="D5499" s="14" t="str">
        <f t="shared" si="84"/>
        <v>OK</v>
      </c>
    </row>
    <row r="5500" spans="1:4" x14ac:dyDescent="0.2">
      <c r="A5500" s="83">
        <v>5439</v>
      </c>
      <c r="D5500" s="14" t="str">
        <f t="shared" si="84"/>
        <v>OK</v>
      </c>
    </row>
    <row r="5501" spans="1:4" x14ac:dyDescent="0.2">
      <c r="A5501" s="55">
        <v>5440</v>
      </c>
      <c r="B5501" s="1233">
        <f>'Revenues 9-14'!D273</f>
        <v>0</v>
      </c>
      <c r="C5501" s="14" t="s">
        <v>672</v>
      </c>
      <c r="D5501" s="14" t="str">
        <f t="shared" si="84"/>
        <v>Error?</v>
      </c>
    </row>
    <row r="5502" spans="1:4" x14ac:dyDescent="0.2">
      <c r="A5502" s="83">
        <v>5441</v>
      </c>
      <c r="D5502" s="14" t="str">
        <f t="shared" si="84"/>
        <v>OK</v>
      </c>
    </row>
    <row r="5503" spans="1:4" x14ac:dyDescent="0.2">
      <c r="A5503" s="83">
        <v>5442</v>
      </c>
      <c r="D5503" s="14" t="str">
        <f t="shared" ref="D5503:D5566" si="85">IF(ISBLANK(B5503),"OK",IF(A5503-B5503=0,"OK","Error?"))</f>
        <v>OK</v>
      </c>
    </row>
    <row r="5504" spans="1:4" x14ac:dyDescent="0.2">
      <c r="A5504" s="83">
        <v>5443</v>
      </c>
      <c r="D5504" s="14" t="str">
        <f t="shared" si="85"/>
        <v>OK</v>
      </c>
    </row>
    <row r="5505" spans="1:4" x14ac:dyDescent="0.2">
      <c r="A5505" s="83">
        <v>5444</v>
      </c>
      <c r="D5505" s="14" t="str">
        <f t="shared" si="85"/>
        <v>OK</v>
      </c>
    </row>
    <row r="5506" spans="1:4" x14ac:dyDescent="0.2">
      <c r="A5506" s="83">
        <v>5445</v>
      </c>
      <c r="D5506" s="14" t="str">
        <f t="shared" si="85"/>
        <v>OK</v>
      </c>
    </row>
    <row r="5507" spans="1:4" x14ac:dyDescent="0.2">
      <c r="A5507" s="55">
        <v>5446</v>
      </c>
      <c r="B5507" s="1233">
        <f>'Revenues 9-14'!D274</f>
        <v>0</v>
      </c>
      <c r="C5507" s="14" t="s">
        <v>672</v>
      </c>
      <c r="D5507" s="14" t="str">
        <f t="shared" si="85"/>
        <v>Error?</v>
      </c>
    </row>
    <row r="5508" spans="1:4" x14ac:dyDescent="0.2">
      <c r="A5508" s="55">
        <v>5447</v>
      </c>
      <c r="B5508" s="1233">
        <f>'Revenues 9-14'!D275</f>
        <v>1275399</v>
      </c>
      <c r="C5508" s="14" t="s">
        <v>672</v>
      </c>
      <c r="D5508" s="14" t="str">
        <f t="shared" si="85"/>
        <v>Error?</v>
      </c>
    </row>
    <row r="5509" spans="1:4" x14ac:dyDescent="0.2">
      <c r="A5509" s="55">
        <v>5448</v>
      </c>
      <c r="B5509" s="1233">
        <f>'Revenues 9-14'!E5</f>
        <v>644395</v>
      </c>
      <c r="D5509" s="14" t="str">
        <f t="shared" si="85"/>
        <v>Error?</v>
      </c>
    </row>
    <row r="5510" spans="1:4" x14ac:dyDescent="0.2">
      <c r="A5510" s="83">
        <v>5449</v>
      </c>
      <c r="D5510" s="14" t="str">
        <f t="shared" si="85"/>
        <v>OK</v>
      </c>
    </row>
    <row r="5511" spans="1:4" x14ac:dyDescent="0.2">
      <c r="A5511" s="55">
        <v>5450</v>
      </c>
      <c r="B5511" s="1233">
        <f>'Revenues 9-14'!E9</f>
        <v>0</v>
      </c>
      <c r="D5511" s="14" t="str">
        <f t="shared" si="85"/>
        <v>Error?</v>
      </c>
    </row>
    <row r="5512" spans="1:4" x14ac:dyDescent="0.2">
      <c r="A5512" s="55">
        <v>5451</v>
      </c>
      <c r="B5512" s="1233">
        <f>'Revenues 9-14'!E11</f>
        <v>0</v>
      </c>
      <c r="D5512" s="14" t="str">
        <f t="shared" si="85"/>
        <v>Error?</v>
      </c>
    </row>
    <row r="5513" spans="1:4" x14ac:dyDescent="0.2">
      <c r="A5513" s="55">
        <v>5452</v>
      </c>
      <c r="B5513" s="1233">
        <f>'Revenues 9-14'!E12</f>
        <v>644395</v>
      </c>
      <c r="C5513" s="14" t="s">
        <v>672</v>
      </c>
      <c r="D5513" s="14" t="str">
        <f t="shared" si="85"/>
        <v>Error?</v>
      </c>
    </row>
    <row r="5514" spans="1:4" x14ac:dyDescent="0.2">
      <c r="A5514" s="55">
        <v>5453</v>
      </c>
      <c r="B5514" s="1233">
        <f>'Revenues 9-14'!E14</f>
        <v>0</v>
      </c>
      <c r="D5514" s="14" t="str">
        <f t="shared" si="85"/>
        <v>Error?</v>
      </c>
    </row>
    <row r="5515" spans="1:4" x14ac:dyDescent="0.2">
      <c r="A5515" s="55">
        <v>5454</v>
      </c>
      <c r="B5515" s="1233">
        <f>'Revenues 9-14'!E15</f>
        <v>0</v>
      </c>
      <c r="D5515" s="14" t="str">
        <f t="shared" si="85"/>
        <v>Error?</v>
      </c>
    </row>
    <row r="5516" spans="1:4" x14ac:dyDescent="0.2">
      <c r="A5516" s="55">
        <v>5455</v>
      </c>
      <c r="B5516" s="1233">
        <f>'Revenues 9-14'!E16</f>
        <v>0</v>
      </c>
      <c r="D5516" s="14" t="str">
        <f t="shared" si="85"/>
        <v>Error?</v>
      </c>
    </row>
    <row r="5517" spans="1:4" x14ac:dyDescent="0.2">
      <c r="A5517" s="55">
        <v>5456</v>
      </c>
      <c r="B5517" s="1233">
        <f>'Revenues 9-14'!E17</f>
        <v>0</v>
      </c>
      <c r="D5517" s="14" t="str">
        <f t="shared" si="85"/>
        <v>Error?</v>
      </c>
    </row>
    <row r="5518" spans="1:4" x14ac:dyDescent="0.2">
      <c r="A5518" s="55">
        <v>5457</v>
      </c>
      <c r="B5518" s="1233">
        <f>'Revenues 9-14'!E18</f>
        <v>0</v>
      </c>
      <c r="C5518" s="14" t="s">
        <v>672</v>
      </c>
      <c r="D5518" s="14" t="str">
        <f t="shared" si="85"/>
        <v>Error?</v>
      </c>
    </row>
    <row r="5519" spans="1:4" x14ac:dyDescent="0.2">
      <c r="A5519" s="55">
        <v>5458</v>
      </c>
      <c r="B5519" s="1233">
        <f>'Revenues 9-14'!E65</f>
        <v>4548</v>
      </c>
      <c r="D5519" s="14" t="str">
        <f t="shared" si="85"/>
        <v>Error?</v>
      </c>
    </row>
    <row r="5520" spans="1:4" x14ac:dyDescent="0.2">
      <c r="A5520" s="55">
        <v>5459</v>
      </c>
      <c r="B5520" s="1233">
        <f>'Revenues 9-14'!E66</f>
        <v>0</v>
      </c>
      <c r="D5520" s="14" t="str">
        <f t="shared" si="85"/>
        <v>Error?</v>
      </c>
    </row>
    <row r="5521" spans="1:4" x14ac:dyDescent="0.2">
      <c r="A5521" s="55">
        <v>5460</v>
      </c>
      <c r="B5521" s="1233">
        <f>'Revenues 9-14'!E67</f>
        <v>4548</v>
      </c>
      <c r="C5521" s="14" t="s">
        <v>672</v>
      </c>
      <c r="D5521" s="14" t="str">
        <f t="shared" si="85"/>
        <v>Error?</v>
      </c>
    </row>
    <row r="5522" spans="1:4" x14ac:dyDescent="0.2">
      <c r="A5522" s="55">
        <v>5461</v>
      </c>
      <c r="B5522" s="1233">
        <f>'Revenues 9-14'!E96</f>
        <v>0</v>
      </c>
      <c r="D5522" s="14" t="str">
        <f t="shared" si="85"/>
        <v>Error?</v>
      </c>
    </row>
    <row r="5523" spans="1:4" x14ac:dyDescent="0.2">
      <c r="A5523" s="55">
        <v>5462</v>
      </c>
      <c r="B5523" s="1233">
        <f>'Revenues 9-14'!E99</f>
        <v>0</v>
      </c>
      <c r="D5523" s="14" t="str">
        <f t="shared" si="85"/>
        <v>Error?</v>
      </c>
    </row>
    <row r="5524" spans="1:4" x14ac:dyDescent="0.2">
      <c r="A5524" s="55">
        <v>5463</v>
      </c>
      <c r="B5524" s="1233">
        <f>'Revenues 9-14'!E104</f>
        <v>0</v>
      </c>
      <c r="D5524" s="14" t="str">
        <f t="shared" si="85"/>
        <v>Error?</v>
      </c>
    </row>
    <row r="5525" spans="1:4" x14ac:dyDescent="0.2">
      <c r="A5525" s="55">
        <v>5464</v>
      </c>
      <c r="B5525" s="1233">
        <f>'Revenues 9-14'!E107</f>
        <v>0</v>
      </c>
      <c r="D5525" s="14" t="str">
        <f t="shared" si="85"/>
        <v>Error?</v>
      </c>
    </row>
    <row r="5526" spans="1:4" x14ac:dyDescent="0.2">
      <c r="A5526" s="55">
        <v>5465</v>
      </c>
      <c r="B5526" s="1233">
        <f>'Revenues 9-14'!E108</f>
        <v>0</v>
      </c>
      <c r="C5526" s="14" t="s">
        <v>672</v>
      </c>
      <c r="D5526" s="14" t="str">
        <f t="shared" si="85"/>
        <v>Error?</v>
      </c>
    </row>
    <row r="5527" spans="1:4" x14ac:dyDescent="0.2">
      <c r="A5527" s="55">
        <v>5466</v>
      </c>
      <c r="B5527" s="1233">
        <f>'Revenues 9-14'!E109</f>
        <v>648943</v>
      </c>
      <c r="C5527" s="14" t="s">
        <v>672</v>
      </c>
      <c r="D5527" s="14" t="str">
        <f t="shared" si="85"/>
        <v>Error?</v>
      </c>
    </row>
    <row r="5528" spans="1:4" x14ac:dyDescent="0.2">
      <c r="A5528" s="55">
        <v>5467</v>
      </c>
      <c r="B5528" s="1233">
        <f>'Revenues 9-14'!E117</f>
        <v>0</v>
      </c>
      <c r="D5528" s="14" t="str">
        <f t="shared" si="85"/>
        <v>Error?</v>
      </c>
    </row>
    <row r="5529" spans="1:4" x14ac:dyDescent="0.2">
      <c r="A5529" s="55">
        <v>5468</v>
      </c>
      <c r="B5529" s="1233">
        <f>'Revenues 9-14'!E119</f>
        <v>0</v>
      </c>
      <c r="D5529" s="14" t="str">
        <f t="shared" si="85"/>
        <v>Error?</v>
      </c>
    </row>
    <row r="5530" spans="1:4" x14ac:dyDescent="0.2">
      <c r="A5530" s="83">
        <v>5469</v>
      </c>
      <c r="D5530" s="14" t="str">
        <f t="shared" si="85"/>
        <v>OK</v>
      </c>
    </row>
    <row r="5531" spans="1:4" x14ac:dyDescent="0.2">
      <c r="A5531" s="83">
        <v>5470</v>
      </c>
      <c r="D5531" s="14" t="str">
        <f t="shared" si="85"/>
        <v>OK</v>
      </c>
    </row>
    <row r="5532" spans="1:4" x14ac:dyDescent="0.2">
      <c r="A5532" s="83">
        <v>5471</v>
      </c>
      <c r="D5532" s="14" t="str">
        <f t="shared" si="85"/>
        <v>OK</v>
      </c>
    </row>
    <row r="5533" spans="1:4" x14ac:dyDescent="0.2">
      <c r="A5533" s="83">
        <v>5472</v>
      </c>
      <c r="D5533" s="14" t="str">
        <f t="shared" si="85"/>
        <v>OK</v>
      </c>
    </row>
    <row r="5534" spans="1:4" x14ac:dyDescent="0.2">
      <c r="A5534" s="55">
        <v>5473</v>
      </c>
      <c r="B5534" s="1233">
        <f>'Revenues 9-14'!E121</f>
        <v>0</v>
      </c>
      <c r="C5534" s="14" t="s">
        <v>672</v>
      </c>
      <c r="D5534" s="14" t="str">
        <f t="shared" si="85"/>
        <v>Error?</v>
      </c>
    </row>
    <row r="5535" spans="1:4" x14ac:dyDescent="0.2">
      <c r="A5535" s="83">
        <v>5474</v>
      </c>
      <c r="D5535" s="14" t="str">
        <f t="shared" si="85"/>
        <v>OK</v>
      </c>
    </row>
    <row r="5536" spans="1:4" x14ac:dyDescent="0.2">
      <c r="A5536" s="83">
        <v>5475</v>
      </c>
      <c r="D5536" s="14" t="str">
        <f t="shared" si="85"/>
        <v>OK</v>
      </c>
    </row>
    <row r="5537" spans="1:4" x14ac:dyDescent="0.2">
      <c r="A5537" s="55">
        <v>5476</v>
      </c>
      <c r="B5537" s="1233">
        <f>'Revenues 9-14'!E172</f>
        <v>0</v>
      </c>
      <c r="C5537" s="14" t="s">
        <v>672</v>
      </c>
      <c r="D5537" s="14" t="str">
        <f t="shared" si="85"/>
        <v>Error?</v>
      </c>
    </row>
    <row r="5538" spans="1:4" x14ac:dyDescent="0.2">
      <c r="A5538" s="83">
        <v>5477</v>
      </c>
      <c r="D5538" s="14" t="str">
        <f t="shared" si="85"/>
        <v>OK</v>
      </c>
    </row>
    <row r="5539" spans="1:4" x14ac:dyDescent="0.2">
      <c r="A5539" s="83">
        <v>5478</v>
      </c>
      <c r="D5539" s="14" t="str">
        <f t="shared" si="85"/>
        <v>OK</v>
      </c>
    </row>
    <row r="5540" spans="1:4" x14ac:dyDescent="0.2">
      <c r="A5540" s="83">
        <v>5479</v>
      </c>
      <c r="D5540" s="14" t="str">
        <f t="shared" si="85"/>
        <v>OK</v>
      </c>
    </row>
    <row r="5541" spans="1:4" x14ac:dyDescent="0.2">
      <c r="A5541" s="83">
        <v>5480</v>
      </c>
      <c r="D5541" s="14" t="str">
        <f t="shared" si="85"/>
        <v>OK</v>
      </c>
    </row>
    <row r="5542" spans="1:4" x14ac:dyDescent="0.2">
      <c r="A5542" s="83">
        <v>5481</v>
      </c>
      <c r="D5542" s="14" t="str">
        <f t="shared" si="85"/>
        <v>OK</v>
      </c>
    </row>
    <row r="5543" spans="1:4" x14ac:dyDescent="0.2">
      <c r="A5543" s="83">
        <v>5482</v>
      </c>
      <c r="D5543" s="14" t="str">
        <f t="shared" si="85"/>
        <v>OK</v>
      </c>
    </row>
    <row r="5544" spans="1:4" x14ac:dyDescent="0.2">
      <c r="A5544" s="55">
        <v>5483</v>
      </c>
      <c r="B5544" s="1233">
        <f>'Revenues 9-14'!E173</f>
        <v>0</v>
      </c>
      <c r="C5544" s="14" t="s">
        <v>672</v>
      </c>
      <c r="D5544" s="14" t="str">
        <f t="shared" si="85"/>
        <v>Error?</v>
      </c>
    </row>
    <row r="5545" spans="1:4" x14ac:dyDescent="0.2">
      <c r="A5545" s="83">
        <v>5484</v>
      </c>
      <c r="D5545" s="14" t="str">
        <f t="shared" si="85"/>
        <v>OK</v>
      </c>
    </row>
    <row r="5546" spans="1:4" x14ac:dyDescent="0.2">
      <c r="A5546" s="83">
        <v>5485</v>
      </c>
      <c r="D5546" s="14" t="str">
        <f t="shared" si="85"/>
        <v>OK</v>
      </c>
    </row>
    <row r="5547" spans="1:4" x14ac:dyDescent="0.2">
      <c r="A5547" s="83">
        <v>5486</v>
      </c>
      <c r="D5547" s="14" t="str">
        <f t="shared" si="85"/>
        <v>OK</v>
      </c>
    </row>
    <row r="5548" spans="1:4" x14ac:dyDescent="0.2">
      <c r="A5548" s="83">
        <v>5487</v>
      </c>
      <c r="D5548" s="14" t="str">
        <f t="shared" si="85"/>
        <v>OK</v>
      </c>
    </row>
    <row r="5549" spans="1:4" x14ac:dyDescent="0.2">
      <c r="A5549" s="83">
        <v>5488</v>
      </c>
      <c r="D5549" s="14" t="str">
        <f t="shared" si="85"/>
        <v>OK</v>
      </c>
    </row>
    <row r="5550" spans="1:4" x14ac:dyDescent="0.2">
      <c r="A5550" s="83">
        <v>5489</v>
      </c>
      <c r="D5550" s="14" t="str">
        <f t="shared" si="85"/>
        <v>OK</v>
      </c>
    </row>
    <row r="5551" spans="1:4" x14ac:dyDescent="0.2">
      <c r="A5551" s="83">
        <v>5490</v>
      </c>
      <c r="D5551" s="14" t="str">
        <f t="shared" si="85"/>
        <v>OK</v>
      </c>
    </row>
    <row r="5552" spans="1:4" x14ac:dyDescent="0.2">
      <c r="A5552" s="55">
        <v>5491</v>
      </c>
      <c r="B5552" s="1233">
        <f>'Revenues 9-14'!E275</f>
        <v>648943</v>
      </c>
      <c r="C5552" s="14" t="s">
        <v>672</v>
      </c>
      <c r="D5552" s="14" t="str">
        <f t="shared" si="85"/>
        <v>Error?</v>
      </c>
    </row>
    <row r="5553" spans="1:4" x14ac:dyDescent="0.2">
      <c r="A5553" s="55">
        <v>5492</v>
      </c>
      <c r="B5553" s="1233">
        <f>'Revenues 9-14'!F5</f>
        <v>121887</v>
      </c>
      <c r="D5553" s="14" t="str">
        <f t="shared" si="85"/>
        <v>Error?</v>
      </c>
    </row>
    <row r="5554" spans="1:4" x14ac:dyDescent="0.2">
      <c r="A5554" s="83">
        <v>5493</v>
      </c>
      <c r="D5554" s="14" t="str">
        <f t="shared" si="85"/>
        <v>OK</v>
      </c>
    </row>
    <row r="5555" spans="1:4" x14ac:dyDescent="0.2">
      <c r="A5555" s="55">
        <v>5494</v>
      </c>
      <c r="B5555" s="1233">
        <f>'Revenues 9-14'!F7</f>
        <v>0</v>
      </c>
      <c r="D5555" s="14" t="str">
        <f t="shared" si="85"/>
        <v>Error?</v>
      </c>
    </row>
    <row r="5556" spans="1:4" x14ac:dyDescent="0.2">
      <c r="A5556" s="55">
        <v>5495</v>
      </c>
      <c r="B5556" s="1233">
        <f>'Revenues 9-14'!F11</f>
        <v>0</v>
      </c>
      <c r="D5556" s="14" t="str">
        <f t="shared" si="85"/>
        <v>Error?</v>
      </c>
    </row>
    <row r="5557" spans="1:4" x14ac:dyDescent="0.2">
      <c r="A5557" s="55">
        <v>5496</v>
      </c>
      <c r="B5557" s="1233">
        <f>'Revenues 9-14'!F12</f>
        <v>121887</v>
      </c>
      <c r="C5557" s="14" t="s">
        <v>672</v>
      </c>
      <c r="D5557" s="14" t="str">
        <f t="shared" si="85"/>
        <v>Error?</v>
      </c>
    </row>
    <row r="5558" spans="1:4" x14ac:dyDescent="0.2">
      <c r="A5558" s="55">
        <v>5497</v>
      </c>
      <c r="B5558" s="1233">
        <f>'Revenues 9-14'!F14</f>
        <v>0</v>
      </c>
      <c r="D5558" s="14" t="str">
        <f t="shared" si="85"/>
        <v>Error?</v>
      </c>
    </row>
    <row r="5559" spans="1:4" x14ac:dyDescent="0.2">
      <c r="A5559" s="55">
        <v>5498</v>
      </c>
      <c r="B5559" s="1233">
        <f>'Revenues 9-14'!F15</f>
        <v>0</v>
      </c>
      <c r="D5559" s="14" t="str">
        <f t="shared" si="85"/>
        <v>Error?</v>
      </c>
    </row>
    <row r="5560" spans="1:4" x14ac:dyDescent="0.2">
      <c r="A5560" s="55">
        <v>5499</v>
      </c>
      <c r="B5560" s="1233">
        <f>'Revenues 9-14'!F16</f>
        <v>0</v>
      </c>
      <c r="D5560" s="14" t="str">
        <f t="shared" si="85"/>
        <v>Error?</v>
      </c>
    </row>
    <row r="5561" spans="1:4" x14ac:dyDescent="0.2">
      <c r="A5561" s="55">
        <v>5500</v>
      </c>
      <c r="B5561" s="1233">
        <f>'Revenues 9-14'!F17</f>
        <v>0</v>
      </c>
      <c r="D5561" s="14" t="str">
        <f t="shared" si="85"/>
        <v>Error?</v>
      </c>
    </row>
    <row r="5562" spans="1:4" x14ac:dyDescent="0.2">
      <c r="A5562" s="55">
        <v>5501</v>
      </c>
      <c r="B5562" s="1233">
        <f>'Revenues 9-14'!F18</f>
        <v>0</v>
      </c>
      <c r="C5562" s="14" t="s">
        <v>672</v>
      </c>
      <c r="D5562" s="14" t="str">
        <f t="shared" si="85"/>
        <v>Error?</v>
      </c>
    </row>
    <row r="5563" spans="1:4" x14ac:dyDescent="0.2">
      <c r="A5563" s="55">
        <v>5502</v>
      </c>
      <c r="B5563" s="1233">
        <f>'Revenues 9-14'!F42</f>
        <v>0</v>
      </c>
      <c r="D5563" s="14" t="str">
        <f t="shared" si="85"/>
        <v>Error?</v>
      </c>
    </row>
    <row r="5564" spans="1:4" x14ac:dyDescent="0.2">
      <c r="A5564" s="55">
        <v>5503</v>
      </c>
      <c r="B5564" s="1233">
        <f>'Revenues 9-14'!F43</f>
        <v>0</v>
      </c>
      <c r="D5564" s="14" t="str">
        <f t="shared" si="85"/>
        <v>Error?</v>
      </c>
    </row>
    <row r="5565" spans="1:4" x14ac:dyDescent="0.2">
      <c r="A5565" s="55">
        <v>5504</v>
      </c>
      <c r="B5565" s="1233">
        <f>'Revenues 9-14'!F44</f>
        <v>0</v>
      </c>
      <c r="D5565" s="14" t="str">
        <f t="shared" si="85"/>
        <v>Error?</v>
      </c>
    </row>
    <row r="5566" spans="1:4" x14ac:dyDescent="0.2">
      <c r="A5566" s="55">
        <v>5505</v>
      </c>
      <c r="B5566" s="1233">
        <f>'Revenues 9-14'!F45</f>
        <v>0</v>
      </c>
      <c r="D5566" s="14" t="str">
        <f t="shared" si="85"/>
        <v>Error?</v>
      </c>
    </row>
    <row r="5567" spans="1:4" x14ac:dyDescent="0.2">
      <c r="A5567" s="55">
        <v>5506</v>
      </c>
      <c r="B5567" s="1233">
        <f>'Revenues 9-14'!F47</f>
        <v>0</v>
      </c>
      <c r="D5567" s="14" t="str">
        <f t="shared" ref="D5567:D5630" si="86">IF(ISBLANK(B5567),"OK",IF(A5567-B5567=0,"OK","Error?"))</f>
        <v>Error?</v>
      </c>
    </row>
    <row r="5568" spans="1:4" x14ac:dyDescent="0.2">
      <c r="A5568" s="55">
        <v>5507</v>
      </c>
      <c r="B5568" s="1233">
        <f>'Revenues 9-14'!F48</f>
        <v>0</v>
      </c>
      <c r="D5568" s="14" t="str">
        <f t="shared" si="86"/>
        <v>Error?</v>
      </c>
    </row>
    <row r="5569" spans="1:4" x14ac:dyDescent="0.2">
      <c r="A5569" s="55">
        <v>5508</v>
      </c>
      <c r="B5569" s="1233">
        <f>'Revenues 9-14'!F49</f>
        <v>0</v>
      </c>
      <c r="D5569" s="14" t="str">
        <f t="shared" si="86"/>
        <v>Error?</v>
      </c>
    </row>
    <row r="5570" spans="1:4" x14ac:dyDescent="0.2">
      <c r="A5570" s="55">
        <v>5509</v>
      </c>
      <c r="B5570" s="1233">
        <f>'Revenues 9-14'!F51</f>
        <v>0</v>
      </c>
      <c r="D5570" s="14" t="str">
        <f t="shared" si="86"/>
        <v>Error?</v>
      </c>
    </row>
    <row r="5571" spans="1:4" x14ac:dyDescent="0.2">
      <c r="A5571" s="55">
        <v>5510</v>
      </c>
      <c r="B5571" s="1233">
        <f>'Revenues 9-14'!F52</f>
        <v>0</v>
      </c>
      <c r="D5571" s="14" t="str">
        <f t="shared" si="86"/>
        <v>Error?</v>
      </c>
    </row>
    <row r="5572" spans="1:4" x14ac:dyDescent="0.2">
      <c r="A5572" s="55">
        <v>5511</v>
      </c>
      <c r="B5572" s="1233">
        <f>'Revenues 9-14'!F53</f>
        <v>0</v>
      </c>
      <c r="D5572" s="14" t="str">
        <f t="shared" si="86"/>
        <v>Error?</v>
      </c>
    </row>
    <row r="5573" spans="1:4" x14ac:dyDescent="0.2">
      <c r="A5573" s="55">
        <v>5512</v>
      </c>
      <c r="B5573" s="1233">
        <f>'Revenues 9-14'!F55</f>
        <v>0</v>
      </c>
      <c r="D5573" s="14" t="str">
        <f t="shared" si="86"/>
        <v>Error?</v>
      </c>
    </row>
    <row r="5574" spans="1:4" x14ac:dyDescent="0.2">
      <c r="A5574" s="55">
        <v>5513</v>
      </c>
      <c r="B5574" s="1233">
        <f>'Revenues 9-14'!F56</f>
        <v>0</v>
      </c>
      <c r="D5574" s="14" t="str">
        <f t="shared" si="86"/>
        <v>Error?</v>
      </c>
    </row>
    <row r="5575" spans="1:4" x14ac:dyDescent="0.2">
      <c r="A5575" s="55">
        <v>5514</v>
      </c>
      <c r="B5575" s="1233">
        <f>'Revenues 9-14'!F57</f>
        <v>0</v>
      </c>
      <c r="D5575" s="14" t="str">
        <f t="shared" si="86"/>
        <v>Error?</v>
      </c>
    </row>
    <row r="5576" spans="1:4" x14ac:dyDescent="0.2">
      <c r="A5576" s="55">
        <v>5515</v>
      </c>
      <c r="B5576" s="1233">
        <f>'Revenues 9-14'!F59</f>
        <v>0</v>
      </c>
      <c r="D5576" s="14" t="str">
        <f t="shared" si="86"/>
        <v>Error?</v>
      </c>
    </row>
    <row r="5577" spans="1:4" x14ac:dyDescent="0.2">
      <c r="A5577" s="55">
        <v>5516</v>
      </c>
      <c r="B5577" s="1233">
        <f>'Revenues 9-14'!F60</f>
        <v>0</v>
      </c>
      <c r="D5577" s="14" t="str">
        <f t="shared" si="86"/>
        <v>Error?</v>
      </c>
    </row>
    <row r="5578" spans="1:4" x14ac:dyDescent="0.2">
      <c r="A5578" s="55">
        <v>5517</v>
      </c>
      <c r="B5578" s="1233">
        <f>'Revenues 9-14'!F61</f>
        <v>0</v>
      </c>
      <c r="D5578" s="14" t="str">
        <f t="shared" si="86"/>
        <v>Error?</v>
      </c>
    </row>
    <row r="5579" spans="1:4" x14ac:dyDescent="0.2">
      <c r="A5579" s="55">
        <v>5518</v>
      </c>
      <c r="B5579" s="1233">
        <f>'Revenues 9-14'!F63</f>
        <v>0</v>
      </c>
      <c r="C5579" s="14" t="s">
        <v>672</v>
      </c>
      <c r="D5579" s="14" t="str">
        <f t="shared" si="86"/>
        <v>Error?</v>
      </c>
    </row>
    <row r="5580" spans="1:4" x14ac:dyDescent="0.2">
      <c r="A5580" s="55">
        <v>5519</v>
      </c>
      <c r="B5580" s="1233">
        <f>'Revenues 9-14'!F65</f>
        <v>4655</v>
      </c>
      <c r="D5580" s="14" t="str">
        <f t="shared" si="86"/>
        <v>Error?</v>
      </c>
    </row>
    <row r="5581" spans="1:4" x14ac:dyDescent="0.2">
      <c r="A5581" s="55">
        <v>5520</v>
      </c>
      <c r="B5581" s="1233">
        <f>'Revenues 9-14'!F66</f>
        <v>0</v>
      </c>
      <c r="D5581" s="14" t="str">
        <f t="shared" si="86"/>
        <v>Error?</v>
      </c>
    </row>
    <row r="5582" spans="1:4" x14ac:dyDescent="0.2">
      <c r="A5582" s="55">
        <v>5521</v>
      </c>
      <c r="B5582" s="1233">
        <f>'Revenues 9-14'!F67</f>
        <v>4655</v>
      </c>
      <c r="C5582" s="14" t="s">
        <v>672</v>
      </c>
      <c r="D5582" s="14" t="str">
        <f t="shared" si="86"/>
        <v>Error?</v>
      </c>
    </row>
    <row r="5583" spans="1:4" x14ac:dyDescent="0.2">
      <c r="A5583" s="55">
        <v>5522</v>
      </c>
      <c r="B5583" s="1233">
        <f>'Revenues 9-14'!F96</f>
        <v>0</v>
      </c>
      <c r="D5583" s="14" t="str">
        <f t="shared" si="86"/>
        <v>Error?</v>
      </c>
    </row>
    <row r="5584" spans="1:4" x14ac:dyDescent="0.2">
      <c r="A5584" s="55">
        <v>5523</v>
      </c>
      <c r="B5584" s="1233">
        <f>'Revenues 9-14'!F98</f>
        <v>0</v>
      </c>
      <c r="D5584" s="14" t="str">
        <f t="shared" si="86"/>
        <v>Error?</v>
      </c>
    </row>
    <row r="5585" spans="1:4" x14ac:dyDescent="0.2">
      <c r="A5585" s="55">
        <v>5524</v>
      </c>
      <c r="B5585" s="1233">
        <f>'Revenues 9-14'!F99</f>
        <v>0</v>
      </c>
      <c r="D5585" s="14" t="str">
        <f t="shared" si="86"/>
        <v>Error?</v>
      </c>
    </row>
    <row r="5586" spans="1:4" x14ac:dyDescent="0.2">
      <c r="A5586" s="55">
        <v>5525</v>
      </c>
      <c r="B5586" s="1233">
        <f>'Revenues 9-14'!F107</f>
        <v>0</v>
      </c>
      <c r="D5586" s="14" t="str">
        <f t="shared" si="86"/>
        <v>Error?</v>
      </c>
    </row>
    <row r="5587" spans="1:4" x14ac:dyDescent="0.2">
      <c r="A5587" s="55">
        <v>5526</v>
      </c>
      <c r="B5587" s="1233">
        <f>'Revenues 9-14'!F108</f>
        <v>0</v>
      </c>
      <c r="C5587" s="14" t="s">
        <v>672</v>
      </c>
      <c r="D5587" s="14" t="str">
        <f t="shared" si="86"/>
        <v>Error?</v>
      </c>
    </row>
    <row r="5588" spans="1:4" x14ac:dyDescent="0.2">
      <c r="A5588" s="55">
        <v>5527</v>
      </c>
      <c r="B5588" s="1233">
        <f>'Revenues 9-14'!F109</f>
        <v>126542</v>
      </c>
      <c r="C5588" s="14" t="s">
        <v>672</v>
      </c>
      <c r="D5588" s="14" t="str">
        <f t="shared" si="86"/>
        <v>Error?</v>
      </c>
    </row>
    <row r="5589" spans="1:4" x14ac:dyDescent="0.2">
      <c r="A5589" s="55">
        <v>5528</v>
      </c>
      <c r="B5589" s="1233">
        <f>'Revenues 9-14'!F111</f>
        <v>0</v>
      </c>
      <c r="D5589" s="14" t="str">
        <f t="shared" si="86"/>
        <v>Error?</v>
      </c>
    </row>
    <row r="5590" spans="1:4" x14ac:dyDescent="0.2">
      <c r="A5590" s="55">
        <v>5529</v>
      </c>
      <c r="B5590" s="1233">
        <f>'Revenues 9-14'!F112</f>
        <v>0</v>
      </c>
      <c r="D5590" s="14" t="str">
        <f t="shared" si="86"/>
        <v>Error?</v>
      </c>
    </row>
    <row r="5591" spans="1:4" x14ac:dyDescent="0.2">
      <c r="A5591" s="55">
        <v>5530</v>
      </c>
      <c r="B5591" s="1233">
        <f>'Revenues 9-14'!F113</f>
        <v>0</v>
      </c>
      <c r="D5591" s="14" t="str">
        <f t="shared" si="86"/>
        <v>Error?</v>
      </c>
    </row>
    <row r="5592" spans="1:4" x14ac:dyDescent="0.2">
      <c r="A5592" s="55">
        <v>5531</v>
      </c>
      <c r="B5592" s="1233">
        <f>'Revenues 9-14'!F114</f>
        <v>0</v>
      </c>
      <c r="C5592" s="14" t="s">
        <v>672</v>
      </c>
      <c r="D5592" s="14" t="str">
        <f t="shared" si="86"/>
        <v>Error?</v>
      </c>
    </row>
    <row r="5593" spans="1:4" x14ac:dyDescent="0.2">
      <c r="A5593" s="55">
        <v>5532</v>
      </c>
      <c r="B5593" s="1233">
        <f>'Revenues 9-14'!F117</f>
        <v>0</v>
      </c>
      <c r="D5593" s="14" t="str">
        <f t="shared" si="86"/>
        <v>Error?</v>
      </c>
    </row>
    <row r="5594" spans="1:4" x14ac:dyDescent="0.2">
      <c r="A5594" s="55">
        <v>5533</v>
      </c>
      <c r="B5594" s="1233">
        <f>'Revenues 9-14'!F119</f>
        <v>0</v>
      </c>
      <c r="D5594" s="14" t="str">
        <f t="shared" si="86"/>
        <v>Error?</v>
      </c>
    </row>
    <row r="5595" spans="1:4" x14ac:dyDescent="0.2">
      <c r="A5595" s="83">
        <v>5534</v>
      </c>
      <c r="D5595" s="14" t="str">
        <f t="shared" si="86"/>
        <v>OK</v>
      </c>
    </row>
    <row r="5596" spans="1:4" x14ac:dyDescent="0.2">
      <c r="A5596" s="83">
        <v>5535</v>
      </c>
      <c r="D5596" s="14" t="str">
        <f t="shared" si="86"/>
        <v>OK</v>
      </c>
    </row>
    <row r="5597" spans="1:4" x14ac:dyDescent="0.2">
      <c r="A5597" s="83">
        <v>5536</v>
      </c>
      <c r="D5597" s="14" t="str">
        <f t="shared" si="86"/>
        <v>OK</v>
      </c>
    </row>
    <row r="5598" spans="1:4" x14ac:dyDescent="0.2">
      <c r="A5598" s="83">
        <v>5537</v>
      </c>
      <c r="D5598" s="14" t="str">
        <f t="shared" si="86"/>
        <v>OK</v>
      </c>
    </row>
    <row r="5599" spans="1:4" x14ac:dyDescent="0.2">
      <c r="A5599" s="55">
        <v>5538</v>
      </c>
      <c r="B5599" s="1233">
        <f>'Revenues 9-14'!F121</f>
        <v>0</v>
      </c>
      <c r="C5599" s="14" t="s">
        <v>672</v>
      </c>
      <c r="D5599" s="14" t="str">
        <f t="shared" si="86"/>
        <v>Error?</v>
      </c>
    </row>
    <row r="5600" spans="1:4" x14ac:dyDescent="0.2">
      <c r="A5600" s="55">
        <v>5539</v>
      </c>
      <c r="B5600" s="1233">
        <f>'Revenues 9-14'!F124</f>
        <v>0</v>
      </c>
      <c r="D5600" s="14" t="str">
        <f t="shared" si="86"/>
        <v>Error?</v>
      </c>
    </row>
    <row r="5601" spans="1:4" x14ac:dyDescent="0.2">
      <c r="A5601" s="55">
        <v>5540</v>
      </c>
      <c r="B5601" s="1233">
        <f>'Revenues 9-14'!F125</f>
        <v>0</v>
      </c>
      <c r="D5601" s="14" t="str">
        <f t="shared" si="86"/>
        <v>Error?</v>
      </c>
    </row>
    <row r="5602" spans="1:4" x14ac:dyDescent="0.2">
      <c r="A5602" s="55">
        <v>5541</v>
      </c>
      <c r="B5602" s="1233">
        <f>'Revenues 9-14'!F126</f>
        <v>0</v>
      </c>
      <c r="D5602" s="14" t="str">
        <f t="shared" si="86"/>
        <v>Error?</v>
      </c>
    </row>
    <row r="5603" spans="1:4" x14ac:dyDescent="0.2">
      <c r="A5603" s="83">
        <v>5542</v>
      </c>
      <c r="D5603" s="14" t="str">
        <f t="shared" si="86"/>
        <v>OK</v>
      </c>
    </row>
    <row r="5604" spans="1:4" x14ac:dyDescent="0.2">
      <c r="A5604" s="55">
        <v>5543</v>
      </c>
      <c r="B5604" s="1233">
        <f>'Revenues 9-14'!F127</f>
        <v>0</v>
      </c>
      <c r="D5604" s="14" t="str">
        <f t="shared" si="86"/>
        <v>Error?</v>
      </c>
    </row>
    <row r="5605" spans="1:4" x14ac:dyDescent="0.2">
      <c r="A5605" s="83">
        <v>5544</v>
      </c>
      <c r="D5605" s="14" t="str">
        <f t="shared" si="86"/>
        <v>OK</v>
      </c>
    </row>
    <row r="5606" spans="1:4" x14ac:dyDescent="0.2">
      <c r="A5606" s="55">
        <v>5545</v>
      </c>
      <c r="B5606" s="1233">
        <f>'Revenues 9-14'!F128</f>
        <v>0</v>
      </c>
      <c r="D5606" s="14" t="str">
        <f t="shared" si="86"/>
        <v>Error?</v>
      </c>
    </row>
    <row r="5607" spans="1:4" x14ac:dyDescent="0.2">
      <c r="A5607" s="83">
        <v>5546</v>
      </c>
      <c r="D5607" s="14" t="str">
        <f t="shared" si="86"/>
        <v>OK</v>
      </c>
    </row>
    <row r="5608" spans="1:4" x14ac:dyDescent="0.2">
      <c r="A5608" s="83">
        <v>5547</v>
      </c>
      <c r="D5608" s="14" t="str">
        <f t="shared" si="86"/>
        <v>OK</v>
      </c>
    </row>
    <row r="5609" spans="1:4" x14ac:dyDescent="0.2">
      <c r="A5609" s="55">
        <v>5548</v>
      </c>
      <c r="B5609" s="1233">
        <f>'Revenues 9-14'!F129</f>
        <v>0</v>
      </c>
      <c r="D5609" s="14" t="str">
        <f t="shared" si="86"/>
        <v>Error?</v>
      </c>
    </row>
    <row r="5610" spans="1:4" x14ac:dyDescent="0.2">
      <c r="A5610" s="83">
        <v>5549</v>
      </c>
      <c r="D5610" s="14" t="str">
        <f t="shared" si="86"/>
        <v>OK</v>
      </c>
    </row>
    <row r="5611" spans="1:4" x14ac:dyDescent="0.2">
      <c r="A5611" s="83">
        <v>5550</v>
      </c>
      <c r="D5611" s="14" t="str">
        <f t="shared" si="86"/>
        <v>OK</v>
      </c>
    </row>
    <row r="5612" spans="1:4" x14ac:dyDescent="0.2">
      <c r="A5612" s="83">
        <v>5551</v>
      </c>
      <c r="D5612" s="14" t="str">
        <f t="shared" si="86"/>
        <v>OK</v>
      </c>
    </row>
    <row r="5613" spans="1:4" x14ac:dyDescent="0.2">
      <c r="A5613" s="83">
        <v>5552</v>
      </c>
      <c r="D5613" s="14" t="str">
        <f t="shared" si="86"/>
        <v>OK</v>
      </c>
    </row>
    <row r="5614" spans="1:4" x14ac:dyDescent="0.2">
      <c r="A5614" s="55">
        <v>5553</v>
      </c>
      <c r="B5614" s="1233">
        <f>'Revenues 9-14'!F131</f>
        <v>0</v>
      </c>
      <c r="C5614" s="14" t="s">
        <v>672</v>
      </c>
      <c r="D5614" s="14" t="str">
        <f t="shared" si="86"/>
        <v>Error?</v>
      </c>
    </row>
    <row r="5615" spans="1:4" x14ac:dyDescent="0.2">
      <c r="A5615" s="55">
        <v>5554</v>
      </c>
      <c r="B5615" s="1233">
        <f>'Revenues 9-14'!F151</f>
        <v>177</v>
      </c>
      <c r="D5615" s="14" t="str">
        <f t="shared" si="86"/>
        <v>Error?</v>
      </c>
    </row>
    <row r="5616" spans="1:4" x14ac:dyDescent="0.2">
      <c r="A5616" s="83">
        <v>5555</v>
      </c>
      <c r="D5616" s="14" t="str">
        <f t="shared" si="86"/>
        <v>OK</v>
      </c>
    </row>
    <row r="5617" spans="1:4" x14ac:dyDescent="0.2">
      <c r="A5617" s="55">
        <v>5556</v>
      </c>
      <c r="B5617" s="1233">
        <f>'Revenues 9-14'!F152</f>
        <v>138311</v>
      </c>
      <c r="D5617" s="14" t="str">
        <f t="shared" si="86"/>
        <v>Error?</v>
      </c>
    </row>
    <row r="5618" spans="1:4" x14ac:dyDescent="0.2">
      <c r="A5618" s="55">
        <v>5557</v>
      </c>
      <c r="B5618" s="1233">
        <f>'Revenues 9-14'!F154</f>
        <v>138488</v>
      </c>
      <c r="C5618" s="14" t="s">
        <v>672</v>
      </c>
      <c r="D5618" s="14" t="str">
        <f t="shared" si="86"/>
        <v>Error?</v>
      </c>
    </row>
    <row r="5619" spans="1:4" x14ac:dyDescent="0.2">
      <c r="A5619" s="55">
        <v>5558</v>
      </c>
      <c r="B5619" s="1233">
        <f>'Revenues 9-14'!F156</f>
        <v>0</v>
      </c>
      <c r="D5619" s="14" t="str">
        <f t="shared" si="86"/>
        <v>Error?</v>
      </c>
    </row>
    <row r="5620" spans="1:4" x14ac:dyDescent="0.2">
      <c r="A5620" s="83">
        <v>5559</v>
      </c>
      <c r="D5620" s="14" t="str">
        <f t="shared" si="86"/>
        <v>OK</v>
      </c>
    </row>
    <row r="5621" spans="1:4" x14ac:dyDescent="0.2">
      <c r="A5621" s="83">
        <v>5560</v>
      </c>
      <c r="D5621" s="14" t="str">
        <f t="shared" si="86"/>
        <v>OK</v>
      </c>
    </row>
    <row r="5622" spans="1:4" x14ac:dyDescent="0.2">
      <c r="A5622" s="83">
        <v>5561</v>
      </c>
      <c r="D5622" s="14" t="str">
        <f t="shared" si="86"/>
        <v>OK</v>
      </c>
    </row>
    <row r="5623" spans="1:4" x14ac:dyDescent="0.2">
      <c r="A5623" s="83">
        <v>5562</v>
      </c>
      <c r="D5623" s="14" t="str">
        <f t="shared" si="86"/>
        <v>OK</v>
      </c>
    </row>
    <row r="5624" spans="1:4" x14ac:dyDescent="0.2">
      <c r="A5624" s="83">
        <v>5563</v>
      </c>
      <c r="D5624" s="14" t="str">
        <f t="shared" si="86"/>
        <v>OK</v>
      </c>
    </row>
    <row r="5625" spans="1:4" x14ac:dyDescent="0.2">
      <c r="A5625" s="55">
        <v>5564</v>
      </c>
      <c r="B5625" s="1233">
        <f>'Revenues 9-14'!F157</f>
        <v>0</v>
      </c>
      <c r="D5625" s="14" t="str">
        <f t="shared" si="86"/>
        <v>Error?</v>
      </c>
    </row>
    <row r="5626" spans="1:4" x14ac:dyDescent="0.2">
      <c r="A5626" s="83">
        <v>5565</v>
      </c>
      <c r="D5626" s="14" t="str">
        <f t="shared" si="86"/>
        <v>OK</v>
      </c>
    </row>
    <row r="5627" spans="1:4" x14ac:dyDescent="0.2">
      <c r="A5627" s="55">
        <v>5566</v>
      </c>
      <c r="B5627" s="1233">
        <f>'Revenues 9-14'!F158</f>
        <v>0</v>
      </c>
      <c r="D5627" s="14" t="str">
        <f t="shared" si="86"/>
        <v>Error?</v>
      </c>
    </row>
    <row r="5628" spans="1:4" x14ac:dyDescent="0.2">
      <c r="A5628" s="83">
        <v>5567</v>
      </c>
      <c r="D5628" s="14" t="str">
        <f t="shared" si="86"/>
        <v>OK</v>
      </c>
    </row>
    <row r="5629" spans="1:4" x14ac:dyDescent="0.2">
      <c r="A5629" s="83">
        <v>5568</v>
      </c>
      <c r="D5629" s="14" t="str">
        <f t="shared" si="86"/>
        <v>OK</v>
      </c>
    </row>
    <row r="5630" spans="1:4" x14ac:dyDescent="0.2">
      <c r="A5630" s="55">
        <v>5569</v>
      </c>
      <c r="B5630" s="1233">
        <f>'Revenues 9-14'!F159</f>
        <v>0</v>
      </c>
      <c r="D5630" s="14" t="str">
        <f t="shared" si="86"/>
        <v>Error?</v>
      </c>
    </row>
    <row r="5631" spans="1:4" x14ac:dyDescent="0.2">
      <c r="A5631" s="55">
        <v>5570</v>
      </c>
      <c r="B5631" s="1233">
        <f>'Revenues 9-14'!F160</f>
        <v>0</v>
      </c>
      <c r="D5631" s="14" t="str">
        <f t="shared" ref="D5631:D5694" si="87">IF(ISBLANK(B5631),"OK",IF(A5631-B5631=0,"OK","Error?"))</f>
        <v>Error?</v>
      </c>
    </row>
    <row r="5632" spans="1:4" x14ac:dyDescent="0.2">
      <c r="A5632" s="83">
        <v>5571</v>
      </c>
      <c r="D5632" s="14" t="str">
        <f t="shared" si="87"/>
        <v>OK</v>
      </c>
    </row>
    <row r="5633" spans="1:4" x14ac:dyDescent="0.2">
      <c r="A5633" s="83">
        <v>5572</v>
      </c>
      <c r="D5633" s="14" t="str">
        <f t="shared" si="87"/>
        <v>OK</v>
      </c>
    </row>
    <row r="5634" spans="1:4" x14ac:dyDescent="0.2">
      <c r="A5634" s="83">
        <v>5573</v>
      </c>
      <c r="D5634" s="14" t="str">
        <f t="shared" si="87"/>
        <v>OK</v>
      </c>
    </row>
    <row r="5635" spans="1:4" x14ac:dyDescent="0.2">
      <c r="A5635" s="83">
        <v>5574</v>
      </c>
      <c r="D5635" s="14" t="str">
        <f t="shared" si="87"/>
        <v>OK</v>
      </c>
    </row>
    <row r="5636" spans="1:4" x14ac:dyDescent="0.2">
      <c r="A5636" s="83">
        <v>5575</v>
      </c>
      <c r="D5636" s="14" t="str">
        <f t="shared" si="87"/>
        <v>OK</v>
      </c>
    </row>
    <row r="5637" spans="1:4" x14ac:dyDescent="0.2">
      <c r="A5637" s="83">
        <v>5576</v>
      </c>
      <c r="D5637" s="14" t="str">
        <f t="shared" si="87"/>
        <v>OK</v>
      </c>
    </row>
    <row r="5638" spans="1:4" x14ac:dyDescent="0.2">
      <c r="A5638" s="83">
        <v>5577</v>
      </c>
      <c r="D5638" s="14" t="str">
        <f t="shared" si="87"/>
        <v>OK</v>
      </c>
    </row>
    <row r="5639" spans="1:4" x14ac:dyDescent="0.2">
      <c r="A5639" s="83">
        <v>5578</v>
      </c>
      <c r="D5639" s="14" t="str">
        <f t="shared" si="87"/>
        <v>OK</v>
      </c>
    </row>
    <row r="5640" spans="1:4" x14ac:dyDescent="0.2">
      <c r="A5640" s="83">
        <v>5579</v>
      </c>
      <c r="D5640" s="14" t="str">
        <f t="shared" si="87"/>
        <v>OK</v>
      </c>
    </row>
    <row r="5641" spans="1:4" x14ac:dyDescent="0.2">
      <c r="A5641" s="83">
        <v>5580</v>
      </c>
      <c r="D5641" s="14" t="str">
        <f t="shared" si="87"/>
        <v>OK</v>
      </c>
    </row>
    <row r="5642" spans="1:4" x14ac:dyDescent="0.2">
      <c r="A5642" s="83">
        <v>5581</v>
      </c>
      <c r="D5642" s="14" t="str">
        <f t="shared" si="87"/>
        <v>OK</v>
      </c>
    </row>
    <row r="5643" spans="1:4" x14ac:dyDescent="0.2">
      <c r="A5643" s="83">
        <v>5582</v>
      </c>
      <c r="D5643" s="14" t="str">
        <f t="shared" si="87"/>
        <v>OK</v>
      </c>
    </row>
    <row r="5644" spans="1:4" x14ac:dyDescent="0.2">
      <c r="A5644" s="55">
        <v>5583</v>
      </c>
      <c r="B5644" s="1233">
        <f>'Revenues 9-14'!F172</f>
        <v>138488</v>
      </c>
      <c r="C5644" s="14" t="s">
        <v>672</v>
      </c>
      <c r="D5644" s="14" t="str">
        <f t="shared" si="87"/>
        <v>Error?</v>
      </c>
    </row>
    <row r="5645" spans="1:4" x14ac:dyDescent="0.2">
      <c r="A5645" s="83">
        <v>5584</v>
      </c>
      <c r="D5645" s="14" t="str">
        <f t="shared" si="87"/>
        <v>OK</v>
      </c>
    </row>
    <row r="5646" spans="1:4" x14ac:dyDescent="0.2">
      <c r="A5646" s="83">
        <v>5585</v>
      </c>
      <c r="D5646" s="14" t="str">
        <f t="shared" si="87"/>
        <v>OK</v>
      </c>
    </row>
    <row r="5647" spans="1:4" x14ac:dyDescent="0.2">
      <c r="A5647" s="83">
        <v>5586</v>
      </c>
      <c r="D5647" s="14" t="str">
        <f t="shared" si="87"/>
        <v>OK</v>
      </c>
    </row>
    <row r="5648" spans="1:4" x14ac:dyDescent="0.2">
      <c r="A5648" s="83">
        <v>5587</v>
      </c>
      <c r="D5648" s="14" t="str">
        <f t="shared" si="87"/>
        <v>OK</v>
      </c>
    </row>
    <row r="5649" spans="1:4" x14ac:dyDescent="0.2">
      <c r="A5649" s="83">
        <v>5588</v>
      </c>
      <c r="D5649" s="14" t="str">
        <f t="shared" si="87"/>
        <v>OK</v>
      </c>
    </row>
    <row r="5650" spans="1:4" x14ac:dyDescent="0.2">
      <c r="A5650" s="83">
        <v>5589</v>
      </c>
      <c r="D5650" s="14" t="str">
        <f t="shared" si="87"/>
        <v>OK</v>
      </c>
    </row>
    <row r="5651" spans="1:4" x14ac:dyDescent="0.2">
      <c r="A5651" s="83">
        <v>5590</v>
      </c>
      <c r="D5651" s="14" t="str">
        <f t="shared" si="87"/>
        <v>OK</v>
      </c>
    </row>
    <row r="5652" spans="1:4" x14ac:dyDescent="0.2">
      <c r="A5652" s="83">
        <v>5591</v>
      </c>
      <c r="D5652" s="14" t="str">
        <f t="shared" si="87"/>
        <v>OK</v>
      </c>
    </row>
    <row r="5653" spans="1:4" x14ac:dyDescent="0.2">
      <c r="A5653" s="55">
        <v>5592</v>
      </c>
      <c r="B5653" s="1233">
        <f>'Revenues 9-14'!F173</f>
        <v>138488</v>
      </c>
      <c r="C5653" s="14" t="s">
        <v>672</v>
      </c>
      <c r="D5653" s="14" t="str">
        <f t="shared" si="87"/>
        <v>Error?</v>
      </c>
    </row>
    <row r="5654" spans="1:4" x14ac:dyDescent="0.2">
      <c r="A5654" s="55">
        <v>5593</v>
      </c>
      <c r="B5654" s="1233">
        <f>'Revenues 9-14'!F176</f>
        <v>0</v>
      </c>
      <c r="D5654" s="14" t="str">
        <f t="shared" si="87"/>
        <v>Error?</v>
      </c>
    </row>
    <row r="5655" spans="1:4" x14ac:dyDescent="0.2">
      <c r="A5655" s="55">
        <v>5594</v>
      </c>
      <c r="B5655" s="1233">
        <f>'Revenues 9-14'!F178</f>
        <v>0</v>
      </c>
      <c r="C5655" s="14" t="s">
        <v>672</v>
      </c>
      <c r="D5655" s="14" t="str">
        <f t="shared" si="87"/>
        <v>Error?</v>
      </c>
    </row>
    <row r="5656" spans="1:4" x14ac:dyDescent="0.2">
      <c r="A5656" s="83">
        <v>5595</v>
      </c>
      <c r="D5656" s="14" t="str">
        <f t="shared" si="87"/>
        <v>OK</v>
      </c>
    </row>
    <row r="5657" spans="1:4" x14ac:dyDescent="0.2">
      <c r="A5657" s="83">
        <v>5596</v>
      </c>
      <c r="D5657" s="14" t="str">
        <f t="shared" si="87"/>
        <v>OK</v>
      </c>
    </row>
    <row r="5658" spans="1:4" x14ac:dyDescent="0.2">
      <c r="A5658" s="55">
        <v>5597</v>
      </c>
      <c r="B5658" s="1233">
        <f>'Revenues 9-14'!F184</f>
        <v>0</v>
      </c>
      <c r="C5658" s="14" t="s">
        <v>672</v>
      </c>
      <c r="D5658" s="14" t="str">
        <f t="shared" si="87"/>
        <v>Error?</v>
      </c>
    </row>
    <row r="5659" spans="1:4" x14ac:dyDescent="0.2">
      <c r="A5659" s="55">
        <v>5598</v>
      </c>
      <c r="B5659" s="1233">
        <f>'Revenues 9-14'!F187</f>
        <v>0</v>
      </c>
      <c r="D5659" s="14" t="str">
        <f t="shared" si="87"/>
        <v>Error?</v>
      </c>
    </row>
    <row r="5660" spans="1:4" x14ac:dyDescent="0.2">
      <c r="A5660" s="83">
        <v>5599</v>
      </c>
      <c r="D5660" s="14" t="str">
        <f t="shared" si="87"/>
        <v>OK</v>
      </c>
    </row>
    <row r="5661" spans="1:4" x14ac:dyDescent="0.2">
      <c r="A5661" s="83">
        <v>5600</v>
      </c>
      <c r="D5661" s="14" t="str">
        <f t="shared" si="87"/>
        <v>OK</v>
      </c>
    </row>
    <row r="5662" spans="1:4" x14ac:dyDescent="0.2">
      <c r="A5662" s="83">
        <v>5601</v>
      </c>
      <c r="D5662" s="14" t="str">
        <f t="shared" si="87"/>
        <v>OK</v>
      </c>
    </row>
    <row r="5663" spans="1:4" x14ac:dyDescent="0.2">
      <c r="A5663" s="83">
        <v>5602</v>
      </c>
      <c r="D5663" s="14" t="str">
        <f t="shared" si="87"/>
        <v>OK</v>
      </c>
    </row>
    <row r="5664" spans="1:4" x14ac:dyDescent="0.2">
      <c r="A5664" s="55">
        <v>5603</v>
      </c>
      <c r="B5664" s="1233">
        <f>'Revenues 9-14'!F203</f>
        <v>0</v>
      </c>
      <c r="D5664" s="14" t="str">
        <f t="shared" si="87"/>
        <v>Error?</v>
      </c>
    </row>
    <row r="5665" spans="1:4" x14ac:dyDescent="0.2">
      <c r="A5665" s="55">
        <v>5604</v>
      </c>
      <c r="B5665" s="1233">
        <f>'Revenues 9-14'!F204</f>
        <v>0</v>
      </c>
      <c r="D5665" s="14" t="str">
        <f t="shared" si="87"/>
        <v>Error?</v>
      </c>
    </row>
    <row r="5666" spans="1:4" x14ac:dyDescent="0.2">
      <c r="A5666" s="83">
        <v>5605</v>
      </c>
      <c r="D5666" s="14" t="str">
        <f t="shared" si="87"/>
        <v>OK</v>
      </c>
    </row>
    <row r="5667" spans="1:4" x14ac:dyDescent="0.2">
      <c r="A5667" s="83">
        <v>5606</v>
      </c>
      <c r="D5667" s="14" t="str">
        <f t="shared" si="87"/>
        <v>OK</v>
      </c>
    </row>
    <row r="5668" spans="1:4" x14ac:dyDescent="0.2">
      <c r="A5668" s="83">
        <v>5607</v>
      </c>
      <c r="D5668" s="14" t="str">
        <f t="shared" si="87"/>
        <v>OK</v>
      </c>
    </row>
    <row r="5669" spans="1:4" x14ac:dyDescent="0.2">
      <c r="A5669" s="83">
        <v>5608</v>
      </c>
      <c r="D5669" s="14" t="str">
        <f t="shared" si="87"/>
        <v>OK</v>
      </c>
    </row>
    <row r="5670" spans="1:4" x14ac:dyDescent="0.2">
      <c r="A5670" s="83">
        <v>5609</v>
      </c>
      <c r="D5670" s="14" t="str">
        <f t="shared" si="87"/>
        <v>OK</v>
      </c>
    </row>
    <row r="5671" spans="1:4" x14ac:dyDescent="0.2">
      <c r="A5671" s="55">
        <v>5610</v>
      </c>
      <c r="B5671" s="1233">
        <f>'Revenues 9-14'!F207</f>
        <v>0</v>
      </c>
      <c r="D5671" s="14" t="str">
        <f t="shared" si="87"/>
        <v>Error?</v>
      </c>
    </row>
    <row r="5672" spans="1:4" x14ac:dyDescent="0.2">
      <c r="A5672" s="55">
        <v>5611</v>
      </c>
      <c r="B5672" s="1233">
        <f>'Revenues 9-14'!F209</f>
        <v>0</v>
      </c>
      <c r="D5672" s="14" t="str">
        <f t="shared" si="87"/>
        <v>Error?</v>
      </c>
    </row>
    <row r="5673" spans="1:4" x14ac:dyDescent="0.2">
      <c r="A5673" s="55">
        <v>5612</v>
      </c>
      <c r="B5673" s="1233">
        <f>'Revenues 9-14'!F213</f>
        <v>0</v>
      </c>
      <c r="D5673" s="14" t="str">
        <f t="shared" si="87"/>
        <v>Error?</v>
      </c>
    </row>
    <row r="5674" spans="1:4" x14ac:dyDescent="0.2">
      <c r="A5674" s="83">
        <v>5613</v>
      </c>
      <c r="D5674" s="14" t="str">
        <f t="shared" si="87"/>
        <v>OK</v>
      </c>
    </row>
    <row r="5675" spans="1:4" x14ac:dyDescent="0.2">
      <c r="A5675" s="83">
        <v>5614</v>
      </c>
      <c r="D5675" s="14" t="str">
        <f t="shared" si="87"/>
        <v>OK</v>
      </c>
    </row>
    <row r="5676" spans="1:4" x14ac:dyDescent="0.2">
      <c r="A5676" s="83">
        <v>5615</v>
      </c>
      <c r="D5676" s="14" t="str">
        <f t="shared" si="87"/>
        <v>OK</v>
      </c>
    </row>
    <row r="5677" spans="1:4" x14ac:dyDescent="0.2">
      <c r="A5677" s="55">
        <v>5616</v>
      </c>
      <c r="B5677" s="1233">
        <f>'Revenues 9-14'!F211</f>
        <v>0</v>
      </c>
      <c r="C5677" s="14" t="s">
        <v>672</v>
      </c>
      <c r="D5677" s="14" t="str">
        <f t="shared" si="87"/>
        <v>Error?</v>
      </c>
    </row>
    <row r="5678" spans="1:4" x14ac:dyDescent="0.2">
      <c r="A5678" s="83">
        <v>5617</v>
      </c>
      <c r="D5678" s="14" t="str">
        <f t="shared" si="87"/>
        <v>OK</v>
      </c>
    </row>
    <row r="5679" spans="1:4" x14ac:dyDescent="0.2">
      <c r="A5679" s="83">
        <v>5618</v>
      </c>
      <c r="D5679" s="14" t="str">
        <f t="shared" si="87"/>
        <v>OK</v>
      </c>
    </row>
    <row r="5680" spans="1:4" x14ac:dyDescent="0.2">
      <c r="A5680" s="83">
        <v>5619</v>
      </c>
      <c r="D5680" s="14" t="str">
        <f t="shared" si="87"/>
        <v>OK</v>
      </c>
    </row>
    <row r="5681" spans="1:4" x14ac:dyDescent="0.2">
      <c r="A5681" s="83">
        <v>5620</v>
      </c>
      <c r="D5681" s="14" t="str">
        <f t="shared" si="87"/>
        <v>OK</v>
      </c>
    </row>
    <row r="5682" spans="1:4" x14ac:dyDescent="0.2">
      <c r="A5682" s="83">
        <v>5621</v>
      </c>
      <c r="D5682" s="14" t="str">
        <f t="shared" si="87"/>
        <v>OK</v>
      </c>
    </row>
    <row r="5683" spans="1:4" x14ac:dyDescent="0.2">
      <c r="A5683" s="83">
        <v>5622</v>
      </c>
      <c r="D5683" s="14" t="str">
        <f t="shared" si="87"/>
        <v>OK</v>
      </c>
    </row>
    <row r="5684" spans="1:4" x14ac:dyDescent="0.2">
      <c r="A5684" s="83">
        <v>5623</v>
      </c>
      <c r="D5684" s="14" t="str">
        <f t="shared" si="87"/>
        <v>OK</v>
      </c>
    </row>
    <row r="5685" spans="1:4" x14ac:dyDescent="0.2">
      <c r="A5685" s="83">
        <v>5624</v>
      </c>
      <c r="D5685" s="14" t="str">
        <f t="shared" si="87"/>
        <v>OK</v>
      </c>
    </row>
    <row r="5686" spans="1:4" x14ac:dyDescent="0.2">
      <c r="A5686" s="83">
        <v>5625</v>
      </c>
      <c r="D5686" s="14" t="str">
        <f t="shared" si="87"/>
        <v>OK</v>
      </c>
    </row>
    <row r="5687" spans="1:4" x14ac:dyDescent="0.2">
      <c r="A5687" s="83">
        <v>5626</v>
      </c>
      <c r="D5687" s="14" t="str">
        <f t="shared" si="87"/>
        <v>OK</v>
      </c>
    </row>
    <row r="5688" spans="1:4" x14ac:dyDescent="0.2">
      <c r="A5688" s="83">
        <v>5627</v>
      </c>
      <c r="D5688" s="14" t="str">
        <f t="shared" si="87"/>
        <v>OK</v>
      </c>
    </row>
    <row r="5689" spans="1:4" x14ac:dyDescent="0.2">
      <c r="A5689" s="83">
        <v>5628</v>
      </c>
      <c r="D5689" s="14" t="str">
        <f t="shared" si="87"/>
        <v>OK</v>
      </c>
    </row>
    <row r="5690" spans="1:4" x14ac:dyDescent="0.2">
      <c r="A5690" s="83">
        <v>5629</v>
      </c>
      <c r="D5690" s="14" t="str">
        <f t="shared" si="87"/>
        <v>OK</v>
      </c>
    </row>
    <row r="5691" spans="1:4" x14ac:dyDescent="0.2">
      <c r="A5691" s="55">
        <v>5630</v>
      </c>
      <c r="B5691" s="1233">
        <f>'Revenues 9-14'!F218</f>
        <v>0</v>
      </c>
      <c r="D5691" s="14" t="str">
        <f t="shared" si="87"/>
        <v>Error?</v>
      </c>
    </row>
    <row r="5692" spans="1:4" x14ac:dyDescent="0.2">
      <c r="A5692" s="55">
        <v>5631</v>
      </c>
      <c r="B5692" s="1233">
        <f>'Revenues 9-14'!F219</f>
        <v>0</v>
      </c>
      <c r="D5692" s="14" t="str">
        <f t="shared" si="87"/>
        <v>Error?</v>
      </c>
    </row>
    <row r="5693" spans="1:4" x14ac:dyDescent="0.2">
      <c r="A5693" s="83">
        <v>5632</v>
      </c>
      <c r="D5693" s="14" t="str">
        <f t="shared" si="87"/>
        <v>OK</v>
      </c>
    </row>
    <row r="5694" spans="1:4" x14ac:dyDescent="0.2">
      <c r="A5694" s="83">
        <v>5633</v>
      </c>
      <c r="D5694" s="14" t="str">
        <f t="shared" si="87"/>
        <v>OK</v>
      </c>
    </row>
    <row r="5695" spans="1:4" x14ac:dyDescent="0.2">
      <c r="A5695" s="55">
        <v>5634</v>
      </c>
      <c r="B5695" s="1233">
        <f>'Revenues 9-14'!F220</f>
        <v>0</v>
      </c>
      <c r="D5695" s="14" t="str">
        <f t="shared" ref="D5695:D5758" si="88">IF(ISBLANK(B5695),"OK",IF(A5695-B5695=0,"OK","Error?"))</f>
        <v>Error?</v>
      </c>
    </row>
    <row r="5696" spans="1:4" x14ac:dyDescent="0.2">
      <c r="A5696" s="55">
        <v>5635</v>
      </c>
      <c r="B5696" s="1233">
        <f>'Revenues 9-14'!F221</f>
        <v>0</v>
      </c>
      <c r="D5696" s="14" t="str">
        <f t="shared" si="88"/>
        <v>Error?</v>
      </c>
    </row>
    <row r="5697" spans="1:4" x14ac:dyDescent="0.2">
      <c r="A5697" s="55">
        <v>5636</v>
      </c>
      <c r="B5697" s="1233">
        <f>'Revenues 9-14'!F222</f>
        <v>0</v>
      </c>
      <c r="D5697" s="14" t="str">
        <f t="shared" si="88"/>
        <v>Error?</v>
      </c>
    </row>
    <row r="5698" spans="1:4" x14ac:dyDescent="0.2">
      <c r="A5698" s="83">
        <v>5637</v>
      </c>
      <c r="D5698" s="14" t="str">
        <f t="shared" si="88"/>
        <v>OK</v>
      </c>
    </row>
    <row r="5699" spans="1:4" x14ac:dyDescent="0.2">
      <c r="A5699" s="83">
        <v>5638</v>
      </c>
      <c r="D5699" s="14" t="str">
        <f t="shared" si="88"/>
        <v>OK</v>
      </c>
    </row>
    <row r="5700" spans="1:4" x14ac:dyDescent="0.2">
      <c r="A5700" s="83">
        <v>5639</v>
      </c>
      <c r="D5700" s="14" t="str">
        <f t="shared" si="88"/>
        <v>OK</v>
      </c>
    </row>
    <row r="5701" spans="1:4" x14ac:dyDescent="0.2">
      <c r="A5701" s="83">
        <v>5640</v>
      </c>
      <c r="D5701" s="14" t="str">
        <f t="shared" si="88"/>
        <v>OK</v>
      </c>
    </row>
    <row r="5702" spans="1:4" x14ac:dyDescent="0.2">
      <c r="A5702" s="83">
        <v>5641</v>
      </c>
      <c r="D5702" s="14" t="str">
        <f t="shared" si="88"/>
        <v>OK</v>
      </c>
    </row>
    <row r="5703" spans="1:4" x14ac:dyDescent="0.2">
      <c r="A5703" s="55">
        <v>5642</v>
      </c>
      <c r="B5703" s="1233">
        <f>'Revenues 9-14'!F224</f>
        <v>0</v>
      </c>
      <c r="C5703" s="14" t="s">
        <v>672</v>
      </c>
      <c r="D5703" s="14" t="str">
        <f t="shared" si="88"/>
        <v>Error?</v>
      </c>
    </row>
    <row r="5704" spans="1:4" x14ac:dyDescent="0.2">
      <c r="A5704" s="83">
        <v>5643</v>
      </c>
      <c r="D5704" s="14" t="str">
        <f t="shared" si="88"/>
        <v>OK</v>
      </c>
    </row>
    <row r="5705" spans="1:4" x14ac:dyDescent="0.2">
      <c r="A5705" s="55">
        <v>5644</v>
      </c>
      <c r="B5705" s="1233">
        <f>'Revenues 9-14'!F263</f>
        <v>0</v>
      </c>
      <c r="D5705" s="14" t="str">
        <f t="shared" si="88"/>
        <v>Error?</v>
      </c>
    </row>
    <row r="5706" spans="1:4" x14ac:dyDescent="0.2">
      <c r="A5706" s="55">
        <v>5645</v>
      </c>
      <c r="B5706" s="1233">
        <f>'Revenues 9-14'!F265</f>
        <v>0</v>
      </c>
      <c r="D5706" s="14" t="str">
        <f t="shared" si="88"/>
        <v>Error?</v>
      </c>
    </row>
    <row r="5707" spans="1:4" x14ac:dyDescent="0.2">
      <c r="A5707" s="83">
        <v>5646</v>
      </c>
      <c r="D5707" s="14" t="str">
        <f t="shared" si="88"/>
        <v>OK</v>
      </c>
    </row>
    <row r="5708" spans="1:4" x14ac:dyDescent="0.2">
      <c r="A5708" s="55">
        <v>5647</v>
      </c>
      <c r="B5708" s="1233">
        <f>'Revenues 9-14'!F266</f>
        <v>0</v>
      </c>
      <c r="D5708" s="14" t="str">
        <f t="shared" si="88"/>
        <v>Error?</v>
      </c>
    </row>
    <row r="5709" spans="1:4" x14ac:dyDescent="0.2">
      <c r="A5709" s="83">
        <v>5648</v>
      </c>
      <c r="D5709" s="14" t="str">
        <f t="shared" si="88"/>
        <v>OK</v>
      </c>
    </row>
    <row r="5710" spans="1:4" x14ac:dyDescent="0.2">
      <c r="A5710" s="55">
        <v>5649</v>
      </c>
      <c r="B5710" s="1233">
        <f>'Revenues 9-14'!F267</f>
        <v>0</v>
      </c>
      <c r="D5710" s="14" t="str">
        <f t="shared" si="88"/>
        <v>Error?</v>
      </c>
    </row>
    <row r="5711" spans="1:4" x14ac:dyDescent="0.2">
      <c r="A5711" s="83">
        <v>5650</v>
      </c>
      <c r="D5711" s="14" t="str">
        <f t="shared" si="88"/>
        <v>OK</v>
      </c>
    </row>
    <row r="5712" spans="1:4" x14ac:dyDescent="0.2">
      <c r="A5712" s="83">
        <v>5651</v>
      </c>
      <c r="D5712" s="14" t="str">
        <f t="shared" si="88"/>
        <v>OK</v>
      </c>
    </row>
    <row r="5713" spans="1:4" x14ac:dyDescent="0.2">
      <c r="A5713" s="55">
        <v>5652</v>
      </c>
      <c r="B5713" s="1233">
        <f>'Revenues 9-14'!F273</f>
        <v>0</v>
      </c>
      <c r="C5713" s="14" t="s">
        <v>672</v>
      </c>
      <c r="D5713" s="14" t="str">
        <f t="shared" si="88"/>
        <v>Error?</v>
      </c>
    </row>
    <row r="5714" spans="1:4" x14ac:dyDescent="0.2">
      <c r="A5714" s="83">
        <v>5653</v>
      </c>
      <c r="D5714" s="14" t="str">
        <f t="shared" si="88"/>
        <v>OK</v>
      </c>
    </row>
    <row r="5715" spans="1:4" x14ac:dyDescent="0.2">
      <c r="A5715" s="83">
        <v>5654</v>
      </c>
      <c r="D5715" s="14" t="str">
        <f t="shared" si="88"/>
        <v>OK</v>
      </c>
    </row>
    <row r="5716" spans="1:4" x14ac:dyDescent="0.2">
      <c r="A5716" s="83">
        <v>5655</v>
      </c>
      <c r="D5716" s="14" t="str">
        <f t="shared" si="88"/>
        <v>OK</v>
      </c>
    </row>
    <row r="5717" spans="1:4" x14ac:dyDescent="0.2">
      <c r="A5717" s="83">
        <v>5656</v>
      </c>
      <c r="D5717" s="14" t="str">
        <f t="shared" si="88"/>
        <v>OK</v>
      </c>
    </row>
    <row r="5718" spans="1:4" x14ac:dyDescent="0.2">
      <c r="A5718" s="83">
        <v>5657</v>
      </c>
      <c r="D5718" s="14" t="str">
        <f t="shared" si="88"/>
        <v>OK</v>
      </c>
    </row>
    <row r="5719" spans="1:4" x14ac:dyDescent="0.2">
      <c r="A5719" s="55">
        <v>5658</v>
      </c>
      <c r="B5719" s="1233">
        <f>'Revenues 9-14'!F274</f>
        <v>0</v>
      </c>
      <c r="C5719" s="14" t="s">
        <v>672</v>
      </c>
      <c r="D5719" s="14" t="str">
        <f t="shared" si="88"/>
        <v>Error?</v>
      </c>
    </row>
    <row r="5720" spans="1:4" x14ac:dyDescent="0.2">
      <c r="A5720" s="55">
        <v>5659</v>
      </c>
      <c r="B5720" s="1233">
        <f>'Revenues 9-14'!F275</f>
        <v>265030</v>
      </c>
      <c r="C5720" s="14" t="s">
        <v>672</v>
      </c>
      <c r="D5720" s="14" t="str">
        <f t="shared" si="88"/>
        <v>Error?</v>
      </c>
    </row>
    <row r="5721" spans="1:4" x14ac:dyDescent="0.2">
      <c r="A5721" s="55">
        <v>5660</v>
      </c>
      <c r="B5721" s="1233">
        <f>'Revenues 9-14'!G5</f>
        <v>188281</v>
      </c>
      <c r="D5721" s="14" t="str">
        <f t="shared" si="88"/>
        <v>Error?</v>
      </c>
    </row>
    <row r="5722" spans="1:4" x14ac:dyDescent="0.2">
      <c r="A5722" s="55">
        <v>5661</v>
      </c>
      <c r="B5722" s="1233">
        <f>'Revenues 9-14'!G7</f>
        <v>0</v>
      </c>
      <c r="D5722" s="14" t="str">
        <f t="shared" si="88"/>
        <v>Error?</v>
      </c>
    </row>
    <row r="5723" spans="1:4" x14ac:dyDescent="0.2">
      <c r="A5723" s="55">
        <v>5662</v>
      </c>
      <c r="B5723" s="1233">
        <f>'Revenues 9-14'!G8</f>
        <v>211149</v>
      </c>
      <c r="D5723" s="14" t="str">
        <f t="shared" si="88"/>
        <v>Error?</v>
      </c>
    </row>
    <row r="5724" spans="1:4" x14ac:dyDescent="0.2">
      <c r="A5724" s="55">
        <v>5663</v>
      </c>
      <c r="B5724" s="1233">
        <f>'Revenues 9-14'!G11</f>
        <v>0</v>
      </c>
      <c r="D5724" s="14" t="str">
        <f t="shared" si="88"/>
        <v>Error?</v>
      </c>
    </row>
    <row r="5725" spans="1:4" x14ac:dyDescent="0.2">
      <c r="A5725" s="55">
        <v>5664</v>
      </c>
      <c r="B5725" s="1233">
        <f>'Revenues 9-14'!G12</f>
        <v>399430</v>
      </c>
      <c r="C5725" s="14" t="s">
        <v>672</v>
      </c>
      <c r="D5725" s="14" t="str">
        <f t="shared" si="88"/>
        <v>Error?</v>
      </c>
    </row>
    <row r="5726" spans="1:4" x14ac:dyDescent="0.2">
      <c r="A5726" s="55">
        <v>5665</v>
      </c>
      <c r="B5726" s="1233">
        <f>'Revenues 9-14'!G14</f>
        <v>0</v>
      </c>
      <c r="D5726" s="14" t="str">
        <f t="shared" si="88"/>
        <v>Error?</v>
      </c>
    </row>
    <row r="5727" spans="1:4" x14ac:dyDescent="0.2">
      <c r="A5727" s="55">
        <v>5666</v>
      </c>
      <c r="B5727" s="1233">
        <f>'Revenues 9-14'!G15</f>
        <v>0</v>
      </c>
      <c r="D5727" s="14" t="str">
        <f t="shared" si="88"/>
        <v>Error?</v>
      </c>
    </row>
    <row r="5728" spans="1:4" x14ac:dyDescent="0.2">
      <c r="A5728" s="55">
        <v>5667</v>
      </c>
      <c r="B5728" s="1233">
        <f>'Revenues 9-14'!G16</f>
        <v>1294</v>
      </c>
      <c r="D5728" s="14" t="str">
        <f t="shared" si="88"/>
        <v>Error?</v>
      </c>
    </row>
    <row r="5729" spans="1:4" x14ac:dyDescent="0.2">
      <c r="A5729" s="55">
        <v>5668</v>
      </c>
      <c r="B5729" s="1233">
        <f>'Revenues 9-14'!G17</f>
        <v>0</v>
      </c>
      <c r="D5729" s="14" t="str">
        <f t="shared" si="88"/>
        <v>Error?</v>
      </c>
    </row>
    <row r="5730" spans="1:4" x14ac:dyDescent="0.2">
      <c r="A5730" s="55">
        <v>5669</v>
      </c>
      <c r="B5730" s="1233">
        <f>'Revenues 9-14'!G18</f>
        <v>1294</v>
      </c>
      <c r="C5730" s="14" t="s">
        <v>672</v>
      </c>
      <c r="D5730" s="14" t="str">
        <f t="shared" si="88"/>
        <v>Error?</v>
      </c>
    </row>
    <row r="5731" spans="1:4" x14ac:dyDescent="0.2">
      <c r="A5731" s="55">
        <v>5670</v>
      </c>
      <c r="B5731" s="1233">
        <f>'Revenues 9-14'!G65</f>
        <v>3875</v>
      </c>
      <c r="D5731" s="14" t="str">
        <f t="shared" si="88"/>
        <v>Error?</v>
      </c>
    </row>
    <row r="5732" spans="1:4" x14ac:dyDescent="0.2">
      <c r="A5732" s="55">
        <v>5671</v>
      </c>
      <c r="B5732" s="1233">
        <f>'Revenues 9-14'!G66</f>
        <v>0</v>
      </c>
      <c r="D5732" s="14" t="str">
        <f t="shared" si="88"/>
        <v>Error?</v>
      </c>
    </row>
    <row r="5733" spans="1:4" x14ac:dyDescent="0.2">
      <c r="A5733" s="55">
        <v>5672</v>
      </c>
      <c r="B5733" s="1233">
        <f>'Revenues 9-14'!G67</f>
        <v>3875</v>
      </c>
      <c r="C5733" s="14" t="s">
        <v>672</v>
      </c>
      <c r="D5733" s="14" t="str">
        <f t="shared" si="88"/>
        <v>Error?</v>
      </c>
    </row>
    <row r="5734" spans="1:4" x14ac:dyDescent="0.2">
      <c r="A5734" s="55">
        <v>5673</v>
      </c>
      <c r="B5734" s="1233">
        <f>'Revenues 9-14'!G96</f>
        <v>0</v>
      </c>
      <c r="D5734" s="14" t="str">
        <f t="shared" si="88"/>
        <v>Error?</v>
      </c>
    </row>
    <row r="5735" spans="1:4" x14ac:dyDescent="0.2">
      <c r="A5735" s="55">
        <v>5674</v>
      </c>
      <c r="B5735" s="1233">
        <f>'Revenues 9-14'!G99</f>
        <v>0</v>
      </c>
      <c r="D5735" s="14" t="str">
        <f t="shared" si="88"/>
        <v>Error?</v>
      </c>
    </row>
    <row r="5736" spans="1:4" x14ac:dyDescent="0.2">
      <c r="A5736" s="55">
        <v>5675</v>
      </c>
      <c r="B5736" s="1233">
        <f>'Revenues 9-14'!G107</f>
        <v>0</v>
      </c>
      <c r="D5736" s="14" t="str">
        <f t="shared" si="88"/>
        <v>Error?</v>
      </c>
    </row>
    <row r="5737" spans="1:4" x14ac:dyDescent="0.2">
      <c r="A5737" s="55">
        <v>5676</v>
      </c>
      <c r="B5737" s="1233">
        <f>'Revenues 9-14'!G108</f>
        <v>0</v>
      </c>
      <c r="C5737" s="14" t="s">
        <v>672</v>
      </c>
      <c r="D5737" s="14" t="str">
        <f t="shared" si="88"/>
        <v>Error?</v>
      </c>
    </row>
    <row r="5738" spans="1:4" x14ac:dyDescent="0.2">
      <c r="A5738" s="55">
        <v>5677</v>
      </c>
      <c r="B5738" s="1233">
        <f>'Revenues 9-14'!G111</f>
        <v>0</v>
      </c>
      <c r="D5738" s="14" t="str">
        <f t="shared" si="88"/>
        <v>Error?</v>
      </c>
    </row>
    <row r="5739" spans="1:4" x14ac:dyDescent="0.2">
      <c r="A5739" s="55">
        <v>5678</v>
      </c>
      <c r="B5739" s="1233">
        <f>'Revenues 9-14'!G112</f>
        <v>0</v>
      </c>
      <c r="D5739" s="14" t="str">
        <f t="shared" si="88"/>
        <v>Error?</v>
      </c>
    </row>
    <row r="5740" spans="1:4" x14ac:dyDescent="0.2">
      <c r="A5740" s="55">
        <v>5679</v>
      </c>
      <c r="B5740" s="1233">
        <f>'Revenues 9-14'!G113</f>
        <v>0</v>
      </c>
      <c r="D5740" s="14" t="str">
        <f t="shared" si="88"/>
        <v>Error?</v>
      </c>
    </row>
    <row r="5741" spans="1:4" x14ac:dyDescent="0.2">
      <c r="A5741" s="55">
        <v>5680</v>
      </c>
      <c r="B5741" s="1233">
        <f>'Revenues 9-14'!G114</f>
        <v>0</v>
      </c>
      <c r="C5741" s="14" t="s">
        <v>672</v>
      </c>
      <c r="D5741" s="14" t="str">
        <f t="shared" si="88"/>
        <v>Error?</v>
      </c>
    </row>
    <row r="5742" spans="1:4" x14ac:dyDescent="0.2">
      <c r="A5742" s="55">
        <v>5681</v>
      </c>
      <c r="B5742" s="1233">
        <f>'Revenues 9-14'!G117</f>
        <v>0</v>
      </c>
      <c r="D5742" s="14" t="str">
        <f t="shared" si="88"/>
        <v>Error?</v>
      </c>
    </row>
    <row r="5743" spans="1:4" x14ac:dyDescent="0.2">
      <c r="A5743" s="55">
        <v>5682</v>
      </c>
      <c r="B5743" s="1233">
        <f>'Revenues 9-14'!G119</f>
        <v>0</v>
      </c>
      <c r="D5743" s="14" t="str">
        <f t="shared" si="88"/>
        <v>Error?</v>
      </c>
    </row>
    <row r="5744" spans="1:4" x14ac:dyDescent="0.2">
      <c r="A5744" s="83">
        <v>5683</v>
      </c>
      <c r="D5744" s="14" t="str">
        <f t="shared" si="88"/>
        <v>OK</v>
      </c>
    </row>
    <row r="5745" spans="1:4" x14ac:dyDescent="0.2">
      <c r="A5745" s="83">
        <v>5684</v>
      </c>
      <c r="D5745" s="14" t="str">
        <f t="shared" si="88"/>
        <v>OK</v>
      </c>
    </row>
    <row r="5746" spans="1:4" x14ac:dyDescent="0.2">
      <c r="A5746" s="83">
        <v>5685</v>
      </c>
      <c r="D5746" s="14" t="str">
        <f t="shared" si="88"/>
        <v>OK</v>
      </c>
    </row>
    <row r="5747" spans="1:4" x14ac:dyDescent="0.2">
      <c r="A5747" s="83">
        <v>5686</v>
      </c>
      <c r="D5747" s="14" t="str">
        <f t="shared" si="88"/>
        <v>OK</v>
      </c>
    </row>
    <row r="5748" spans="1:4" x14ac:dyDescent="0.2">
      <c r="A5748" s="55">
        <v>5687</v>
      </c>
      <c r="B5748" s="1233">
        <f>'Revenues 9-14'!G121</f>
        <v>0</v>
      </c>
      <c r="C5748" s="14" t="s">
        <v>672</v>
      </c>
      <c r="D5748" s="14" t="str">
        <f t="shared" si="88"/>
        <v>Error?</v>
      </c>
    </row>
    <row r="5749" spans="1:4" x14ac:dyDescent="0.2">
      <c r="A5749" s="55">
        <v>5688</v>
      </c>
      <c r="B5749" s="1233">
        <f>'Revenues 9-14'!G133</f>
        <v>0</v>
      </c>
      <c r="D5749" s="14" t="str">
        <f t="shared" si="88"/>
        <v>Error?</v>
      </c>
    </row>
    <row r="5750" spans="1:4" x14ac:dyDescent="0.2">
      <c r="A5750" s="83">
        <v>5689</v>
      </c>
      <c r="D5750" s="14" t="str">
        <f t="shared" si="88"/>
        <v>OK</v>
      </c>
    </row>
    <row r="5751" spans="1:4" x14ac:dyDescent="0.2">
      <c r="A5751" s="83">
        <v>5690</v>
      </c>
      <c r="D5751" s="14" t="str">
        <f t="shared" si="88"/>
        <v>OK</v>
      </c>
    </row>
    <row r="5752" spans="1:4" x14ac:dyDescent="0.2">
      <c r="A5752" s="55">
        <v>5691</v>
      </c>
      <c r="B5752" s="1233">
        <f>'Revenues 9-14'!G140</f>
        <v>0</v>
      </c>
      <c r="C5752" s="14" t="s">
        <v>672</v>
      </c>
      <c r="D5752" s="14" t="str">
        <f t="shared" si="88"/>
        <v>Error?</v>
      </c>
    </row>
    <row r="5753" spans="1:4" x14ac:dyDescent="0.2">
      <c r="A5753" s="83">
        <v>5692</v>
      </c>
      <c r="D5753" s="14" t="str">
        <f t="shared" si="88"/>
        <v>OK</v>
      </c>
    </row>
    <row r="5754" spans="1:4" x14ac:dyDescent="0.2">
      <c r="A5754" s="55">
        <v>5693</v>
      </c>
      <c r="B5754" s="1233">
        <f>'Revenues 9-14'!G142</f>
        <v>0</v>
      </c>
      <c r="D5754" s="14" t="str">
        <f t="shared" si="88"/>
        <v>Error?</v>
      </c>
    </row>
    <row r="5755" spans="1:4" x14ac:dyDescent="0.2">
      <c r="A5755" s="55">
        <v>5694</v>
      </c>
      <c r="B5755" s="1233">
        <f>'Revenues 9-14'!G143</f>
        <v>0</v>
      </c>
      <c r="D5755" s="14" t="str">
        <f t="shared" si="88"/>
        <v>Error?</v>
      </c>
    </row>
    <row r="5756" spans="1:4" x14ac:dyDescent="0.2">
      <c r="A5756" s="55">
        <v>5695</v>
      </c>
      <c r="B5756" s="1233">
        <f>'Revenues 9-14'!G144</f>
        <v>0</v>
      </c>
      <c r="C5756" s="14" t="s">
        <v>672</v>
      </c>
      <c r="D5756" s="14" t="str">
        <f t="shared" si="88"/>
        <v>Error?</v>
      </c>
    </row>
    <row r="5757" spans="1:4" x14ac:dyDescent="0.2">
      <c r="A5757" s="55">
        <v>5696</v>
      </c>
      <c r="B5757" s="1233">
        <f>'Revenues 9-14'!G156</f>
        <v>0</v>
      </c>
      <c r="D5757" s="14" t="str">
        <f t="shared" si="88"/>
        <v>Error?</v>
      </c>
    </row>
    <row r="5758" spans="1:4" x14ac:dyDescent="0.2">
      <c r="A5758" s="83">
        <v>5697</v>
      </c>
      <c r="D5758" s="14" t="str">
        <f t="shared" si="88"/>
        <v>OK</v>
      </c>
    </row>
    <row r="5759" spans="1:4" x14ac:dyDescent="0.2">
      <c r="A5759" s="83">
        <v>5698</v>
      </c>
      <c r="D5759" s="14" t="str">
        <f t="shared" ref="D5759:D5822" si="89">IF(ISBLANK(B5759),"OK",IF(A5759-B5759=0,"OK","Error?"))</f>
        <v>OK</v>
      </c>
    </row>
    <row r="5760" spans="1:4" x14ac:dyDescent="0.2">
      <c r="A5760" s="83">
        <v>5699</v>
      </c>
      <c r="D5760" s="14" t="str">
        <f t="shared" si="89"/>
        <v>OK</v>
      </c>
    </row>
    <row r="5761" spans="1:4" x14ac:dyDescent="0.2">
      <c r="A5761" s="83">
        <v>5700</v>
      </c>
      <c r="D5761" s="14" t="str">
        <f t="shared" si="89"/>
        <v>OK</v>
      </c>
    </row>
    <row r="5762" spans="1:4" x14ac:dyDescent="0.2">
      <c r="A5762" s="83">
        <v>5701</v>
      </c>
      <c r="D5762" s="14" t="str">
        <f t="shared" si="89"/>
        <v>OK</v>
      </c>
    </row>
    <row r="5763" spans="1:4" x14ac:dyDescent="0.2">
      <c r="A5763" s="55">
        <v>5702</v>
      </c>
      <c r="B5763" s="1233">
        <f>'Revenues 9-14'!G157</f>
        <v>0</v>
      </c>
      <c r="D5763" s="14" t="str">
        <f t="shared" si="89"/>
        <v>Error?</v>
      </c>
    </row>
    <row r="5764" spans="1:4" x14ac:dyDescent="0.2">
      <c r="A5764" s="83">
        <v>5703</v>
      </c>
      <c r="D5764" s="14" t="str">
        <f t="shared" si="89"/>
        <v>OK</v>
      </c>
    </row>
    <row r="5765" spans="1:4" x14ac:dyDescent="0.2">
      <c r="A5765" s="55">
        <v>5704</v>
      </c>
      <c r="B5765" s="1233">
        <f>'Revenues 9-14'!G158</f>
        <v>0</v>
      </c>
      <c r="D5765" s="14" t="str">
        <f t="shared" si="89"/>
        <v>Error?</v>
      </c>
    </row>
    <row r="5766" spans="1:4" x14ac:dyDescent="0.2">
      <c r="A5766" s="83">
        <v>5705</v>
      </c>
      <c r="D5766" s="14" t="str">
        <f t="shared" si="89"/>
        <v>OK</v>
      </c>
    </row>
    <row r="5767" spans="1:4" x14ac:dyDescent="0.2">
      <c r="A5767" s="55">
        <v>5706</v>
      </c>
      <c r="B5767" s="1233">
        <f>'Revenues 9-14'!G159</f>
        <v>0</v>
      </c>
      <c r="D5767" s="14" t="str">
        <f t="shared" si="89"/>
        <v>Error?</v>
      </c>
    </row>
    <row r="5768" spans="1:4" x14ac:dyDescent="0.2">
      <c r="A5768" s="55">
        <v>5707</v>
      </c>
      <c r="B5768" s="1233">
        <f>'Revenues 9-14'!G160</f>
        <v>0</v>
      </c>
      <c r="D5768" s="14" t="str">
        <f t="shared" si="89"/>
        <v>Error?</v>
      </c>
    </row>
    <row r="5769" spans="1:4" x14ac:dyDescent="0.2">
      <c r="A5769" s="83">
        <v>5708</v>
      </c>
      <c r="D5769" s="14" t="str">
        <f t="shared" si="89"/>
        <v>OK</v>
      </c>
    </row>
    <row r="5770" spans="1:4" x14ac:dyDescent="0.2">
      <c r="A5770" s="55">
        <v>5709</v>
      </c>
      <c r="B5770" s="1233">
        <f>'Revenues 9-14'!G172</f>
        <v>0</v>
      </c>
      <c r="C5770" s="14" t="s">
        <v>672</v>
      </c>
      <c r="D5770" s="14" t="str">
        <f t="shared" si="89"/>
        <v>Error?</v>
      </c>
    </row>
    <row r="5771" spans="1:4" x14ac:dyDescent="0.2">
      <c r="A5771" s="83">
        <v>5710</v>
      </c>
      <c r="D5771" s="14" t="str">
        <f t="shared" si="89"/>
        <v>OK</v>
      </c>
    </row>
    <row r="5772" spans="1:4" x14ac:dyDescent="0.2">
      <c r="A5772" s="83">
        <v>5711</v>
      </c>
      <c r="D5772" s="14" t="str">
        <f t="shared" si="89"/>
        <v>OK</v>
      </c>
    </row>
    <row r="5773" spans="1:4" x14ac:dyDescent="0.2">
      <c r="A5773" s="83">
        <v>5712</v>
      </c>
      <c r="D5773" s="14" t="str">
        <f t="shared" si="89"/>
        <v>OK</v>
      </c>
    </row>
    <row r="5774" spans="1:4" x14ac:dyDescent="0.2">
      <c r="A5774" s="83">
        <v>5713</v>
      </c>
      <c r="D5774" s="14" t="str">
        <f t="shared" si="89"/>
        <v>OK</v>
      </c>
    </row>
    <row r="5775" spans="1:4" x14ac:dyDescent="0.2">
      <c r="A5775" s="83">
        <v>5714</v>
      </c>
      <c r="D5775" s="14" t="str">
        <f t="shared" si="89"/>
        <v>OK</v>
      </c>
    </row>
    <row r="5776" spans="1:4" x14ac:dyDescent="0.2">
      <c r="A5776" s="83">
        <v>5715</v>
      </c>
      <c r="D5776" s="14" t="str">
        <f t="shared" si="89"/>
        <v>OK</v>
      </c>
    </row>
    <row r="5777" spans="1:4" x14ac:dyDescent="0.2">
      <c r="A5777" s="83">
        <v>5716</v>
      </c>
      <c r="D5777" s="14" t="str">
        <f t="shared" si="89"/>
        <v>OK</v>
      </c>
    </row>
    <row r="5778" spans="1:4" x14ac:dyDescent="0.2">
      <c r="A5778" s="55">
        <v>5717</v>
      </c>
      <c r="B5778" s="1233">
        <f>'Revenues 9-14'!G173</f>
        <v>0</v>
      </c>
      <c r="C5778" s="14" t="s">
        <v>672</v>
      </c>
      <c r="D5778" s="14" t="str">
        <f t="shared" si="89"/>
        <v>Error?</v>
      </c>
    </row>
    <row r="5779" spans="1:4" x14ac:dyDescent="0.2">
      <c r="A5779" s="55">
        <v>5718</v>
      </c>
      <c r="B5779" s="1233">
        <f>'Revenues 9-14'!G176</f>
        <v>0</v>
      </c>
      <c r="D5779" s="14" t="str">
        <f t="shared" si="89"/>
        <v>Error?</v>
      </c>
    </row>
    <row r="5780" spans="1:4" x14ac:dyDescent="0.2">
      <c r="A5780" s="55">
        <v>5719</v>
      </c>
      <c r="B5780" s="1233">
        <f>'Revenues 9-14'!G178</f>
        <v>0</v>
      </c>
      <c r="C5780" s="14" t="s">
        <v>672</v>
      </c>
      <c r="D5780" s="14" t="str">
        <f t="shared" si="89"/>
        <v>Error?</v>
      </c>
    </row>
    <row r="5781" spans="1:4" x14ac:dyDescent="0.2">
      <c r="A5781" s="83">
        <v>5720</v>
      </c>
      <c r="D5781" s="14" t="str">
        <f t="shared" si="89"/>
        <v>OK</v>
      </c>
    </row>
    <row r="5782" spans="1:4" x14ac:dyDescent="0.2">
      <c r="A5782" s="83">
        <v>5721</v>
      </c>
      <c r="D5782" s="14" t="str">
        <f t="shared" si="89"/>
        <v>OK</v>
      </c>
    </row>
    <row r="5783" spans="1:4" x14ac:dyDescent="0.2">
      <c r="A5783" s="83">
        <v>5722</v>
      </c>
      <c r="D5783" s="14" t="str">
        <f t="shared" si="89"/>
        <v>OK</v>
      </c>
    </row>
    <row r="5784" spans="1:4" x14ac:dyDescent="0.2">
      <c r="A5784" s="55">
        <v>5723</v>
      </c>
      <c r="B5784" s="1233">
        <f>'Revenues 9-14'!G184</f>
        <v>0</v>
      </c>
      <c r="C5784" s="14" t="s">
        <v>672</v>
      </c>
      <c r="D5784" s="14" t="str">
        <f t="shared" si="89"/>
        <v>Error?</v>
      </c>
    </row>
    <row r="5785" spans="1:4" x14ac:dyDescent="0.2">
      <c r="A5785" s="55">
        <v>5724</v>
      </c>
      <c r="B5785" s="1233">
        <f>'Revenues 9-14'!G187</f>
        <v>0</v>
      </c>
      <c r="D5785" s="14" t="str">
        <f t="shared" si="89"/>
        <v>Error?</v>
      </c>
    </row>
    <row r="5786" spans="1:4" x14ac:dyDescent="0.2">
      <c r="A5786" s="83">
        <v>5725</v>
      </c>
      <c r="D5786" s="14" t="str">
        <f t="shared" si="89"/>
        <v>OK</v>
      </c>
    </row>
    <row r="5787" spans="1:4" x14ac:dyDescent="0.2">
      <c r="A5787" s="83">
        <v>5726</v>
      </c>
      <c r="D5787" s="14" t="str">
        <f t="shared" si="89"/>
        <v>OK</v>
      </c>
    </row>
    <row r="5788" spans="1:4" x14ac:dyDescent="0.2">
      <c r="A5788" s="83">
        <v>5727</v>
      </c>
      <c r="D5788" s="14" t="str">
        <f t="shared" si="89"/>
        <v>OK</v>
      </c>
    </row>
    <row r="5789" spans="1:4" x14ac:dyDescent="0.2">
      <c r="A5789" s="83">
        <v>5728</v>
      </c>
      <c r="D5789" s="14" t="str">
        <f t="shared" si="89"/>
        <v>OK</v>
      </c>
    </row>
    <row r="5790" spans="1:4" x14ac:dyDescent="0.2">
      <c r="A5790" s="55">
        <v>5729</v>
      </c>
      <c r="B5790" s="1233">
        <f>'Revenues 9-14'!G203</f>
        <v>0</v>
      </c>
      <c r="D5790" s="14" t="str">
        <f t="shared" si="89"/>
        <v>Error?</v>
      </c>
    </row>
    <row r="5791" spans="1:4" x14ac:dyDescent="0.2">
      <c r="A5791" s="55">
        <v>5730</v>
      </c>
      <c r="B5791" s="1233">
        <f>'Revenues 9-14'!G204</f>
        <v>0</v>
      </c>
      <c r="D5791" s="14" t="str">
        <f t="shared" si="89"/>
        <v>Error?</v>
      </c>
    </row>
    <row r="5792" spans="1:4" x14ac:dyDescent="0.2">
      <c r="A5792" s="83">
        <v>5731</v>
      </c>
      <c r="D5792" s="14" t="str">
        <f t="shared" si="89"/>
        <v>OK</v>
      </c>
    </row>
    <row r="5793" spans="1:4" x14ac:dyDescent="0.2">
      <c r="A5793" s="83">
        <v>5732</v>
      </c>
      <c r="D5793" s="14" t="str">
        <f t="shared" si="89"/>
        <v>OK</v>
      </c>
    </row>
    <row r="5794" spans="1:4" x14ac:dyDescent="0.2">
      <c r="A5794" s="83">
        <v>5733</v>
      </c>
      <c r="D5794" s="14" t="str">
        <f t="shared" si="89"/>
        <v>OK</v>
      </c>
    </row>
    <row r="5795" spans="1:4" x14ac:dyDescent="0.2">
      <c r="A5795" s="83">
        <v>5734</v>
      </c>
      <c r="D5795" s="14" t="str">
        <f t="shared" si="89"/>
        <v>OK</v>
      </c>
    </row>
    <row r="5796" spans="1:4" x14ac:dyDescent="0.2">
      <c r="A5796" s="83">
        <v>5735</v>
      </c>
      <c r="D5796" s="14" t="str">
        <f t="shared" si="89"/>
        <v>OK</v>
      </c>
    </row>
    <row r="5797" spans="1:4" x14ac:dyDescent="0.2">
      <c r="A5797" s="55">
        <v>5736</v>
      </c>
      <c r="B5797" s="1233">
        <f>'Revenues 9-14'!G207</f>
        <v>0</v>
      </c>
      <c r="D5797" s="14" t="str">
        <f t="shared" si="89"/>
        <v>Error?</v>
      </c>
    </row>
    <row r="5798" spans="1:4" x14ac:dyDescent="0.2">
      <c r="A5798" s="55">
        <v>5737</v>
      </c>
      <c r="B5798" s="1233">
        <f>'Revenues 9-14'!G209</f>
        <v>0</v>
      </c>
      <c r="D5798" s="14" t="str">
        <f t="shared" si="89"/>
        <v>Error?</v>
      </c>
    </row>
    <row r="5799" spans="1:4" x14ac:dyDescent="0.2">
      <c r="A5799" s="55">
        <v>5738</v>
      </c>
      <c r="B5799" s="1233">
        <f>'Revenues 9-14'!G213</f>
        <v>0</v>
      </c>
      <c r="D5799" s="14" t="str">
        <f t="shared" si="89"/>
        <v>Error?</v>
      </c>
    </row>
    <row r="5800" spans="1:4" x14ac:dyDescent="0.2">
      <c r="A5800" s="83">
        <v>5739</v>
      </c>
      <c r="D5800" s="14" t="str">
        <f t="shared" si="89"/>
        <v>OK</v>
      </c>
    </row>
    <row r="5801" spans="1:4" x14ac:dyDescent="0.2">
      <c r="A5801" s="83">
        <v>5740</v>
      </c>
      <c r="D5801" s="14" t="str">
        <f t="shared" si="89"/>
        <v>OK</v>
      </c>
    </row>
    <row r="5802" spans="1:4" x14ac:dyDescent="0.2">
      <c r="A5802" s="83">
        <v>5741</v>
      </c>
      <c r="D5802" s="14" t="str">
        <f t="shared" si="89"/>
        <v>OK</v>
      </c>
    </row>
    <row r="5803" spans="1:4" x14ac:dyDescent="0.2">
      <c r="A5803" s="55">
        <v>5742</v>
      </c>
      <c r="B5803" s="1233">
        <f>'Revenues 9-14'!G211</f>
        <v>0</v>
      </c>
      <c r="C5803" s="14" t="s">
        <v>672</v>
      </c>
      <c r="D5803" s="14" t="str">
        <f t="shared" si="89"/>
        <v>Error?</v>
      </c>
    </row>
    <row r="5804" spans="1:4" x14ac:dyDescent="0.2">
      <c r="A5804" s="83">
        <v>5743</v>
      </c>
      <c r="D5804" s="14" t="str">
        <f t="shared" si="89"/>
        <v>OK</v>
      </c>
    </row>
    <row r="5805" spans="1:4" x14ac:dyDescent="0.2">
      <c r="A5805" s="83">
        <v>5744</v>
      </c>
      <c r="D5805" s="14" t="str">
        <f t="shared" si="89"/>
        <v>OK</v>
      </c>
    </row>
    <row r="5806" spans="1:4" x14ac:dyDescent="0.2">
      <c r="A5806" s="83">
        <v>5745</v>
      </c>
      <c r="D5806" s="14" t="str">
        <f t="shared" si="89"/>
        <v>OK</v>
      </c>
    </row>
    <row r="5807" spans="1:4" x14ac:dyDescent="0.2">
      <c r="A5807" s="83">
        <v>5746</v>
      </c>
      <c r="D5807" s="14" t="str">
        <f t="shared" si="89"/>
        <v>OK</v>
      </c>
    </row>
    <row r="5808" spans="1:4" x14ac:dyDescent="0.2">
      <c r="A5808" s="83">
        <v>5747</v>
      </c>
      <c r="D5808" s="14" t="str">
        <f t="shared" si="89"/>
        <v>OK</v>
      </c>
    </row>
    <row r="5809" spans="1:4" x14ac:dyDescent="0.2">
      <c r="A5809" s="83">
        <v>5748</v>
      </c>
      <c r="D5809" s="14" t="str">
        <f t="shared" si="89"/>
        <v>OK</v>
      </c>
    </row>
    <row r="5810" spans="1:4" x14ac:dyDescent="0.2">
      <c r="A5810" s="83">
        <v>5749</v>
      </c>
      <c r="D5810" s="14" t="str">
        <f t="shared" si="89"/>
        <v>OK</v>
      </c>
    </row>
    <row r="5811" spans="1:4" x14ac:dyDescent="0.2">
      <c r="A5811" s="83">
        <v>5750</v>
      </c>
      <c r="D5811" s="14" t="str">
        <f t="shared" si="89"/>
        <v>OK</v>
      </c>
    </row>
    <row r="5812" spans="1:4" x14ac:dyDescent="0.2">
      <c r="A5812" s="83">
        <v>5751</v>
      </c>
      <c r="D5812" s="14" t="str">
        <f t="shared" si="89"/>
        <v>OK</v>
      </c>
    </row>
    <row r="5813" spans="1:4" x14ac:dyDescent="0.2">
      <c r="A5813" s="83">
        <v>5752</v>
      </c>
      <c r="D5813" s="14" t="str">
        <f t="shared" si="89"/>
        <v>OK</v>
      </c>
    </row>
    <row r="5814" spans="1:4" x14ac:dyDescent="0.2">
      <c r="A5814" s="83">
        <v>5753</v>
      </c>
      <c r="D5814" s="14" t="str">
        <f t="shared" si="89"/>
        <v>OK</v>
      </c>
    </row>
    <row r="5815" spans="1:4" x14ac:dyDescent="0.2">
      <c r="A5815" s="83">
        <v>5754</v>
      </c>
      <c r="D5815" s="14" t="str">
        <f t="shared" si="89"/>
        <v>OK</v>
      </c>
    </row>
    <row r="5816" spans="1:4" x14ac:dyDescent="0.2">
      <c r="A5816" s="83">
        <v>5755</v>
      </c>
      <c r="D5816" s="14" t="str">
        <f t="shared" si="89"/>
        <v>OK</v>
      </c>
    </row>
    <row r="5817" spans="1:4" x14ac:dyDescent="0.2">
      <c r="A5817" s="55">
        <v>5756</v>
      </c>
      <c r="B5817" s="1233">
        <f>'Revenues 9-14'!G218</f>
        <v>0</v>
      </c>
      <c r="D5817" s="14" t="str">
        <f t="shared" si="89"/>
        <v>Error?</v>
      </c>
    </row>
    <row r="5818" spans="1:4" x14ac:dyDescent="0.2">
      <c r="A5818" s="55">
        <v>5757</v>
      </c>
      <c r="B5818" s="1233">
        <f>'Revenues 9-14'!G219</f>
        <v>0</v>
      </c>
      <c r="D5818" s="14" t="str">
        <f t="shared" si="89"/>
        <v>Error?</v>
      </c>
    </row>
    <row r="5819" spans="1:4" x14ac:dyDescent="0.2">
      <c r="A5819" s="83">
        <v>5758</v>
      </c>
      <c r="D5819" s="14" t="str">
        <f t="shared" si="89"/>
        <v>OK</v>
      </c>
    </row>
    <row r="5820" spans="1:4" x14ac:dyDescent="0.2">
      <c r="A5820" s="83">
        <v>5759</v>
      </c>
      <c r="D5820" s="14" t="str">
        <f t="shared" si="89"/>
        <v>OK</v>
      </c>
    </row>
    <row r="5821" spans="1:4" x14ac:dyDescent="0.2">
      <c r="A5821" s="55">
        <v>5760</v>
      </c>
      <c r="B5821" s="1233">
        <f>'Revenues 9-14'!G220</f>
        <v>0</v>
      </c>
      <c r="D5821" s="14" t="str">
        <f t="shared" si="89"/>
        <v>Error?</v>
      </c>
    </row>
    <row r="5822" spans="1:4" x14ac:dyDescent="0.2">
      <c r="A5822" s="55">
        <v>5761</v>
      </c>
      <c r="B5822" s="1233">
        <f>'Revenues 9-14'!G221</f>
        <v>0</v>
      </c>
      <c r="D5822" s="14" t="str">
        <f t="shared" si="89"/>
        <v>Error?</v>
      </c>
    </row>
    <row r="5823" spans="1:4" x14ac:dyDescent="0.2">
      <c r="A5823" s="55">
        <v>5762</v>
      </c>
      <c r="B5823" s="1233">
        <f>'Revenues 9-14'!G222</f>
        <v>0</v>
      </c>
      <c r="D5823" s="14" t="str">
        <f t="shared" ref="D5823:D5886" si="90">IF(ISBLANK(B5823),"OK",IF(A5823-B5823=0,"OK","Error?"))</f>
        <v>Error?</v>
      </c>
    </row>
    <row r="5824" spans="1:4" x14ac:dyDescent="0.2">
      <c r="A5824" s="83">
        <v>5763</v>
      </c>
      <c r="D5824" s="14" t="str">
        <f t="shared" si="90"/>
        <v>OK</v>
      </c>
    </row>
    <row r="5825" spans="1:4" x14ac:dyDescent="0.2">
      <c r="A5825" s="83">
        <v>5764</v>
      </c>
      <c r="D5825" s="14" t="str">
        <f t="shared" si="90"/>
        <v>OK</v>
      </c>
    </row>
    <row r="5826" spans="1:4" x14ac:dyDescent="0.2">
      <c r="A5826" s="83">
        <v>5765</v>
      </c>
      <c r="D5826" s="14" t="str">
        <f t="shared" si="90"/>
        <v>OK</v>
      </c>
    </row>
    <row r="5827" spans="1:4" x14ac:dyDescent="0.2">
      <c r="A5827" s="83">
        <v>5766</v>
      </c>
      <c r="D5827" s="14" t="str">
        <f t="shared" si="90"/>
        <v>OK</v>
      </c>
    </row>
    <row r="5828" spans="1:4" x14ac:dyDescent="0.2">
      <c r="A5828" s="83">
        <v>5767</v>
      </c>
      <c r="D5828" s="14" t="str">
        <f t="shared" si="90"/>
        <v>OK</v>
      </c>
    </row>
    <row r="5829" spans="1:4" x14ac:dyDescent="0.2">
      <c r="A5829" s="55">
        <v>5768</v>
      </c>
      <c r="B5829" s="1233">
        <f>'Revenues 9-14'!G224</f>
        <v>0</v>
      </c>
      <c r="C5829" s="14" t="s">
        <v>672</v>
      </c>
      <c r="D5829" s="14" t="str">
        <f t="shared" si="90"/>
        <v>Error?</v>
      </c>
    </row>
    <row r="5830" spans="1:4" x14ac:dyDescent="0.2">
      <c r="A5830" s="83">
        <v>5769</v>
      </c>
      <c r="D5830" s="14" t="str">
        <f t="shared" si="90"/>
        <v>OK</v>
      </c>
    </row>
    <row r="5831" spans="1:4" x14ac:dyDescent="0.2">
      <c r="A5831" s="83">
        <v>5770</v>
      </c>
      <c r="D5831" s="14" t="str">
        <f t="shared" si="90"/>
        <v>OK</v>
      </c>
    </row>
    <row r="5832" spans="1:4" x14ac:dyDescent="0.2">
      <c r="A5832" s="83">
        <v>5771</v>
      </c>
      <c r="D5832" s="14" t="str">
        <f t="shared" si="90"/>
        <v>OK</v>
      </c>
    </row>
    <row r="5833" spans="1:4" x14ac:dyDescent="0.2">
      <c r="A5833" s="83">
        <v>5772</v>
      </c>
      <c r="D5833" s="14" t="str">
        <f t="shared" si="90"/>
        <v>OK</v>
      </c>
    </row>
    <row r="5834" spans="1:4" x14ac:dyDescent="0.2">
      <c r="A5834" s="83">
        <v>5773</v>
      </c>
      <c r="D5834" s="14" t="str">
        <f t="shared" si="90"/>
        <v>OK</v>
      </c>
    </row>
    <row r="5835" spans="1:4" x14ac:dyDescent="0.2">
      <c r="A5835" s="83">
        <v>5774</v>
      </c>
      <c r="D5835" s="14" t="str">
        <f t="shared" si="90"/>
        <v>OK</v>
      </c>
    </row>
    <row r="5836" spans="1:4" x14ac:dyDescent="0.2">
      <c r="A5836" s="83">
        <v>5775</v>
      </c>
      <c r="D5836" s="14" t="str">
        <f t="shared" si="90"/>
        <v>OK</v>
      </c>
    </row>
    <row r="5837" spans="1:4" x14ac:dyDescent="0.2">
      <c r="A5837" s="83">
        <v>5776</v>
      </c>
      <c r="D5837" s="14" t="str">
        <f t="shared" si="90"/>
        <v>OK</v>
      </c>
    </row>
    <row r="5838" spans="1:4" x14ac:dyDescent="0.2">
      <c r="A5838" s="83">
        <v>5777</v>
      </c>
      <c r="D5838" s="14" t="str">
        <f t="shared" si="90"/>
        <v>OK</v>
      </c>
    </row>
    <row r="5839" spans="1:4" x14ac:dyDescent="0.2">
      <c r="A5839" s="83">
        <v>5778</v>
      </c>
      <c r="D5839" s="14" t="str">
        <f t="shared" si="90"/>
        <v>OK</v>
      </c>
    </row>
    <row r="5840" spans="1:4" x14ac:dyDescent="0.2">
      <c r="A5840" s="83">
        <v>5779</v>
      </c>
      <c r="D5840" s="14" t="str">
        <f t="shared" si="90"/>
        <v>OK</v>
      </c>
    </row>
    <row r="5841" spans="1:4" x14ac:dyDescent="0.2">
      <c r="A5841" s="83">
        <v>5780</v>
      </c>
      <c r="D5841" s="14" t="str">
        <f t="shared" si="90"/>
        <v>OK</v>
      </c>
    </row>
    <row r="5842" spans="1:4" x14ac:dyDescent="0.2">
      <c r="A5842" s="83">
        <v>5781</v>
      </c>
      <c r="D5842" s="14" t="str">
        <f t="shared" si="90"/>
        <v>OK</v>
      </c>
    </row>
    <row r="5843" spans="1:4" x14ac:dyDescent="0.2">
      <c r="A5843" s="83">
        <v>5782</v>
      </c>
      <c r="D5843" s="14" t="str">
        <f t="shared" si="90"/>
        <v>OK</v>
      </c>
    </row>
    <row r="5844" spans="1:4" x14ac:dyDescent="0.2">
      <c r="A5844" s="55">
        <v>5783</v>
      </c>
      <c r="B5844" s="1233">
        <f>'Revenues 9-14'!G226</f>
        <v>0</v>
      </c>
      <c r="D5844" s="14" t="str">
        <f t="shared" si="90"/>
        <v>Error?</v>
      </c>
    </row>
    <row r="5845" spans="1:4" x14ac:dyDescent="0.2">
      <c r="A5845" s="83">
        <v>5784</v>
      </c>
      <c r="D5845" s="14" t="str">
        <f t="shared" si="90"/>
        <v>OK</v>
      </c>
    </row>
    <row r="5846" spans="1:4" x14ac:dyDescent="0.2">
      <c r="A5846" s="83">
        <v>5785</v>
      </c>
      <c r="D5846" s="14" t="str">
        <f t="shared" si="90"/>
        <v>OK</v>
      </c>
    </row>
    <row r="5847" spans="1:4" x14ac:dyDescent="0.2">
      <c r="A5847" s="55">
        <v>5786</v>
      </c>
      <c r="B5847" s="1233">
        <f>'Revenues 9-14'!G228</f>
        <v>0</v>
      </c>
      <c r="C5847" s="14" t="s">
        <v>672</v>
      </c>
      <c r="D5847" s="14" t="str">
        <f t="shared" si="90"/>
        <v>Error?</v>
      </c>
    </row>
    <row r="5848" spans="1:4" x14ac:dyDescent="0.2">
      <c r="A5848" s="83">
        <v>5787</v>
      </c>
      <c r="D5848" s="14" t="str">
        <f t="shared" si="90"/>
        <v>OK</v>
      </c>
    </row>
    <row r="5849" spans="1:4" x14ac:dyDescent="0.2">
      <c r="A5849" s="83">
        <v>5788</v>
      </c>
      <c r="D5849" s="14" t="str">
        <f t="shared" si="90"/>
        <v>OK</v>
      </c>
    </row>
    <row r="5850" spans="1:4" x14ac:dyDescent="0.2">
      <c r="A5850" s="83">
        <v>5789</v>
      </c>
      <c r="D5850" s="14" t="str">
        <f t="shared" si="90"/>
        <v>OK</v>
      </c>
    </row>
    <row r="5851" spans="1:4" x14ac:dyDescent="0.2">
      <c r="A5851" s="83">
        <v>5790</v>
      </c>
      <c r="D5851" s="14" t="str">
        <f t="shared" si="90"/>
        <v>OK</v>
      </c>
    </row>
    <row r="5852" spans="1:4" x14ac:dyDescent="0.2">
      <c r="A5852" s="83">
        <v>5791</v>
      </c>
      <c r="D5852" s="14" t="str">
        <f t="shared" si="90"/>
        <v>OK</v>
      </c>
    </row>
    <row r="5853" spans="1:4" x14ac:dyDescent="0.2">
      <c r="A5853" s="55">
        <v>5792</v>
      </c>
      <c r="B5853" s="1233">
        <f>'Revenues 9-14'!G229</f>
        <v>0</v>
      </c>
      <c r="D5853" s="14" t="str">
        <f t="shared" si="90"/>
        <v>Error?</v>
      </c>
    </row>
    <row r="5854" spans="1:4" x14ac:dyDescent="0.2">
      <c r="A5854" s="83">
        <v>5793</v>
      </c>
      <c r="D5854" s="14" t="str">
        <f t="shared" si="90"/>
        <v>OK</v>
      </c>
    </row>
    <row r="5855" spans="1:4" x14ac:dyDescent="0.2">
      <c r="A5855" s="55">
        <v>5794</v>
      </c>
      <c r="B5855" s="1233">
        <f>'Revenues 9-14'!G263</f>
        <v>0</v>
      </c>
      <c r="D5855" s="14" t="str">
        <f t="shared" si="90"/>
        <v>Error?</v>
      </c>
    </row>
    <row r="5856" spans="1:4" x14ac:dyDescent="0.2">
      <c r="A5856" s="55">
        <v>5795</v>
      </c>
      <c r="B5856" s="1233">
        <f>'Revenues 9-14'!G265</f>
        <v>0</v>
      </c>
      <c r="D5856" s="14" t="str">
        <f t="shared" si="90"/>
        <v>Error?</v>
      </c>
    </row>
    <row r="5857" spans="1:4" x14ac:dyDescent="0.2">
      <c r="A5857" s="83">
        <v>5796</v>
      </c>
      <c r="D5857" s="14" t="str">
        <f t="shared" si="90"/>
        <v>OK</v>
      </c>
    </row>
    <row r="5858" spans="1:4" x14ac:dyDescent="0.2">
      <c r="A5858" s="55">
        <v>5797</v>
      </c>
      <c r="B5858" s="1233">
        <f>'Revenues 9-14'!G266</f>
        <v>0</v>
      </c>
      <c r="D5858" s="14" t="str">
        <f t="shared" si="90"/>
        <v>Error?</v>
      </c>
    </row>
    <row r="5859" spans="1:4" x14ac:dyDescent="0.2">
      <c r="A5859" s="83">
        <v>5798</v>
      </c>
      <c r="D5859" s="14" t="str">
        <f t="shared" si="90"/>
        <v>OK</v>
      </c>
    </row>
    <row r="5860" spans="1:4" x14ac:dyDescent="0.2">
      <c r="A5860" s="55">
        <v>5799</v>
      </c>
      <c r="B5860" s="1233">
        <f>'Revenues 9-14'!G267</f>
        <v>0</v>
      </c>
      <c r="D5860" s="14" t="str">
        <f t="shared" si="90"/>
        <v>Error?</v>
      </c>
    </row>
    <row r="5861" spans="1:4" x14ac:dyDescent="0.2">
      <c r="A5861" s="83">
        <v>5800</v>
      </c>
      <c r="D5861" s="14" t="str">
        <f t="shared" si="90"/>
        <v>OK</v>
      </c>
    </row>
    <row r="5862" spans="1:4" x14ac:dyDescent="0.2">
      <c r="A5862" s="83">
        <v>5801</v>
      </c>
      <c r="D5862" s="14" t="str">
        <f t="shared" si="90"/>
        <v>OK</v>
      </c>
    </row>
    <row r="5863" spans="1:4" x14ac:dyDescent="0.2">
      <c r="A5863" s="55">
        <v>5802</v>
      </c>
      <c r="B5863" s="1233">
        <f>'Revenues 9-14'!G273</f>
        <v>0</v>
      </c>
      <c r="C5863" s="14" t="s">
        <v>672</v>
      </c>
      <c r="D5863" s="14" t="str">
        <f t="shared" si="90"/>
        <v>Error?</v>
      </c>
    </row>
    <row r="5864" spans="1:4" x14ac:dyDescent="0.2">
      <c r="A5864" s="83">
        <v>5803</v>
      </c>
      <c r="D5864" s="14" t="str">
        <f t="shared" si="90"/>
        <v>OK</v>
      </c>
    </row>
    <row r="5865" spans="1:4" x14ac:dyDescent="0.2">
      <c r="A5865" s="83">
        <v>5804</v>
      </c>
      <c r="D5865" s="14" t="str">
        <f t="shared" si="90"/>
        <v>OK</v>
      </c>
    </row>
    <row r="5866" spans="1:4" x14ac:dyDescent="0.2">
      <c r="A5866" s="83">
        <v>5805</v>
      </c>
      <c r="D5866" s="14" t="str">
        <f t="shared" si="90"/>
        <v>OK</v>
      </c>
    </row>
    <row r="5867" spans="1:4" x14ac:dyDescent="0.2">
      <c r="A5867" s="83">
        <v>5806</v>
      </c>
      <c r="D5867" s="14" t="str">
        <f t="shared" si="90"/>
        <v>OK</v>
      </c>
    </row>
    <row r="5868" spans="1:4" x14ac:dyDescent="0.2">
      <c r="A5868" s="83">
        <v>5807</v>
      </c>
      <c r="D5868" s="14" t="str">
        <f t="shared" si="90"/>
        <v>OK</v>
      </c>
    </row>
    <row r="5869" spans="1:4" x14ac:dyDescent="0.2">
      <c r="A5869" s="55">
        <v>5808</v>
      </c>
      <c r="B5869" s="1233">
        <f>'Revenues 9-14'!G274</f>
        <v>0</v>
      </c>
      <c r="C5869" s="14" t="s">
        <v>672</v>
      </c>
      <c r="D5869" s="14" t="str">
        <f t="shared" si="90"/>
        <v>Error?</v>
      </c>
    </row>
    <row r="5870" spans="1:4" x14ac:dyDescent="0.2">
      <c r="A5870" s="55">
        <v>5809</v>
      </c>
      <c r="B5870" s="1233">
        <f>'Revenues 9-14'!G275</f>
        <v>404599</v>
      </c>
      <c r="C5870" s="14" t="s">
        <v>672</v>
      </c>
      <c r="D5870" s="14" t="str">
        <f t="shared" si="90"/>
        <v>Error?</v>
      </c>
    </row>
    <row r="5871" spans="1:4" x14ac:dyDescent="0.2">
      <c r="A5871" s="55">
        <v>5810</v>
      </c>
      <c r="B5871" s="1233">
        <f>'Revenues 9-14'!H5</f>
        <v>0</v>
      </c>
      <c r="D5871" s="14" t="str">
        <f t="shared" si="90"/>
        <v>Error?</v>
      </c>
    </row>
    <row r="5872" spans="1:4" x14ac:dyDescent="0.2">
      <c r="A5872" s="55">
        <v>5811</v>
      </c>
      <c r="B5872" s="1233">
        <f>'Revenues 9-14'!H11</f>
        <v>0</v>
      </c>
      <c r="D5872" s="14" t="str">
        <f t="shared" si="90"/>
        <v>Error?</v>
      </c>
    </row>
    <row r="5873" spans="1:4" x14ac:dyDescent="0.2">
      <c r="A5873" s="55">
        <v>5812</v>
      </c>
      <c r="B5873" s="1233">
        <f>'Revenues 9-14'!H12</f>
        <v>0</v>
      </c>
      <c r="C5873" s="14" t="s">
        <v>672</v>
      </c>
      <c r="D5873" s="14" t="str">
        <f t="shared" si="90"/>
        <v>Error?</v>
      </c>
    </row>
    <row r="5874" spans="1:4" x14ac:dyDescent="0.2">
      <c r="A5874" s="55">
        <v>5813</v>
      </c>
      <c r="B5874" s="1233">
        <f>'Revenues 9-14'!H14</f>
        <v>0</v>
      </c>
      <c r="D5874" s="14" t="str">
        <f t="shared" si="90"/>
        <v>Error?</v>
      </c>
    </row>
    <row r="5875" spans="1:4" x14ac:dyDescent="0.2">
      <c r="A5875" s="55">
        <v>5814</v>
      </c>
      <c r="B5875" s="1233">
        <f>'Revenues 9-14'!H15</f>
        <v>0</v>
      </c>
      <c r="D5875" s="14" t="str">
        <f t="shared" si="90"/>
        <v>Error?</v>
      </c>
    </row>
    <row r="5876" spans="1:4" x14ac:dyDescent="0.2">
      <c r="A5876" s="55">
        <v>5815</v>
      </c>
      <c r="B5876" s="1233">
        <f>'Revenues 9-14'!H16</f>
        <v>0</v>
      </c>
      <c r="D5876" s="14" t="str">
        <f t="shared" si="90"/>
        <v>Error?</v>
      </c>
    </row>
    <row r="5877" spans="1:4" x14ac:dyDescent="0.2">
      <c r="A5877" s="55">
        <v>5816</v>
      </c>
      <c r="B5877" s="1233">
        <f>'Revenues 9-14'!H17</f>
        <v>0</v>
      </c>
      <c r="D5877" s="14" t="str">
        <f t="shared" si="90"/>
        <v>Error?</v>
      </c>
    </row>
    <row r="5878" spans="1:4" x14ac:dyDescent="0.2">
      <c r="A5878" s="55">
        <v>5817</v>
      </c>
      <c r="B5878" s="1233">
        <f>'Revenues 9-14'!H18</f>
        <v>0</v>
      </c>
      <c r="C5878" s="14" t="s">
        <v>672</v>
      </c>
      <c r="D5878" s="14" t="str">
        <f t="shared" si="90"/>
        <v>Error?</v>
      </c>
    </row>
    <row r="5879" spans="1:4" x14ac:dyDescent="0.2">
      <c r="A5879" s="55">
        <v>5818</v>
      </c>
      <c r="B5879" s="1233">
        <f>'Revenues 9-14'!H65</f>
        <v>0</v>
      </c>
      <c r="D5879" s="14" t="str">
        <f t="shared" si="90"/>
        <v>Error?</v>
      </c>
    </row>
    <row r="5880" spans="1:4" x14ac:dyDescent="0.2">
      <c r="A5880" s="55">
        <v>5819</v>
      </c>
      <c r="B5880" s="1233">
        <f>'Revenues 9-14'!H66</f>
        <v>0</v>
      </c>
      <c r="D5880" s="14" t="str">
        <f t="shared" si="90"/>
        <v>Error?</v>
      </c>
    </row>
    <row r="5881" spans="1:4" x14ac:dyDescent="0.2">
      <c r="A5881" s="55">
        <v>5820</v>
      </c>
      <c r="B5881" s="1233">
        <f>'Revenues 9-14'!H67</f>
        <v>0</v>
      </c>
      <c r="C5881" s="14" t="s">
        <v>672</v>
      </c>
      <c r="D5881" s="14" t="str">
        <f t="shared" si="90"/>
        <v>Error?</v>
      </c>
    </row>
    <row r="5882" spans="1:4" x14ac:dyDescent="0.2">
      <c r="A5882" s="55">
        <v>5821</v>
      </c>
      <c r="B5882" s="1233">
        <f>'Revenues 9-14'!H96</f>
        <v>0</v>
      </c>
      <c r="D5882" s="14" t="str">
        <f t="shared" si="90"/>
        <v>Error?</v>
      </c>
    </row>
    <row r="5883" spans="1:4" x14ac:dyDescent="0.2">
      <c r="A5883" s="55">
        <v>5822</v>
      </c>
      <c r="B5883" s="1233">
        <f>'Revenues 9-14'!H99</f>
        <v>0</v>
      </c>
      <c r="D5883" s="14" t="str">
        <f t="shared" si="90"/>
        <v>Error?</v>
      </c>
    </row>
    <row r="5884" spans="1:4" x14ac:dyDescent="0.2">
      <c r="A5884" s="55">
        <v>5823</v>
      </c>
      <c r="B5884" s="1233">
        <f>'Revenues 9-14'!H104</f>
        <v>0</v>
      </c>
      <c r="D5884" s="14" t="str">
        <f t="shared" si="90"/>
        <v>Error?</v>
      </c>
    </row>
    <row r="5885" spans="1:4" x14ac:dyDescent="0.2">
      <c r="A5885" s="55">
        <v>5824</v>
      </c>
      <c r="B5885" s="1233">
        <f>'Revenues 9-14'!H107</f>
        <v>0</v>
      </c>
      <c r="D5885" s="14" t="str">
        <f t="shared" si="90"/>
        <v>Error?</v>
      </c>
    </row>
    <row r="5886" spans="1:4" x14ac:dyDescent="0.2">
      <c r="A5886" s="55">
        <v>5825</v>
      </c>
      <c r="B5886" s="1233">
        <f>'Revenues 9-14'!H108</f>
        <v>0</v>
      </c>
      <c r="C5886" s="14" t="s">
        <v>672</v>
      </c>
      <c r="D5886" s="14" t="str">
        <f t="shared" si="90"/>
        <v>Error?</v>
      </c>
    </row>
    <row r="5887" spans="1:4" x14ac:dyDescent="0.2">
      <c r="A5887" s="55">
        <v>5826</v>
      </c>
      <c r="B5887" s="1233">
        <f>'Revenues 9-14'!H117</f>
        <v>0</v>
      </c>
      <c r="D5887" s="14" t="str">
        <f t="shared" ref="D5887:D5950" si="91">IF(ISBLANK(B5887),"OK",IF(A5887-B5887=0,"OK","Error?"))</f>
        <v>Error?</v>
      </c>
    </row>
    <row r="5888" spans="1:4" x14ac:dyDescent="0.2">
      <c r="A5888" s="55">
        <v>5827</v>
      </c>
      <c r="B5888" s="1233">
        <f>'Revenues 9-14'!H119</f>
        <v>0</v>
      </c>
      <c r="D5888" s="14" t="str">
        <f t="shared" si="91"/>
        <v>Error?</v>
      </c>
    </row>
    <row r="5889" spans="1:4" x14ac:dyDescent="0.2">
      <c r="A5889" s="83">
        <v>5828</v>
      </c>
      <c r="D5889" s="14" t="str">
        <f t="shared" si="91"/>
        <v>OK</v>
      </c>
    </row>
    <row r="5890" spans="1:4" x14ac:dyDescent="0.2">
      <c r="A5890" s="83">
        <v>5829</v>
      </c>
      <c r="D5890" s="14" t="str">
        <f t="shared" si="91"/>
        <v>OK</v>
      </c>
    </row>
    <row r="5891" spans="1:4" x14ac:dyDescent="0.2">
      <c r="A5891" s="83">
        <v>5830</v>
      </c>
      <c r="D5891" s="14" t="str">
        <f t="shared" si="91"/>
        <v>OK</v>
      </c>
    </row>
    <row r="5892" spans="1:4" x14ac:dyDescent="0.2">
      <c r="A5892" s="83">
        <v>5831</v>
      </c>
      <c r="D5892" s="14" t="str">
        <f t="shared" si="91"/>
        <v>OK</v>
      </c>
    </row>
    <row r="5893" spans="1:4" x14ac:dyDescent="0.2">
      <c r="A5893" s="55">
        <v>5832</v>
      </c>
      <c r="B5893" s="1233">
        <f>'Revenues 9-14'!H121</f>
        <v>0</v>
      </c>
      <c r="C5893" s="14" t="s">
        <v>672</v>
      </c>
      <c r="D5893" s="14" t="str">
        <f t="shared" si="91"/>
        <v>Error?</v>
      </c>
    </row>
    <row r="5894" spans="1:4" x14ac:dyDescent="0.2">
      <c r="A5894" s="83">
        <v>5833</v>
      </c>
      <c r="D5894" s="14" t="str">
        <f t="shared" si="91"/>
        <v>OK</v>
      </c>
    </row>
    <row r="5895" spans="1:4" x14ac:dyDescent="0.2">
      <c r="A5895" s="83">
        <v>5834</v>
      </c>
      <c r="D5895" s="14" t="str">
        <f t="shared" si="91"/>
        <v>OK</v>
      </c>
    </row>
    <row r="5896" spans="1:4" x14ac:dyDescent="0.2">
      <c r="A5896" s="83">
        <v>5835</v>
      </c>
      <c r="D5896" s="14" t="str">
        <f t="shared" si="91"/>
        <v>OK</v>
      </c>
    </row>
    <row r="5897" spans="1:4" x14ac:dyDescent="0.2">
      <c r="A5897" s="83">
        <v>5836</v>
      </c>
      <c r="D5897" s="14" t="str">
        <f t="shared" si="91"/>
        <v>OK</v>
      </c>
    </row>
    <row r="5898" spans="1:4" x14ac:dyDescent="0.2">
      <c r="A5898" s="83">
        <v>5837</v>
      </c>
      <c r="D5898" s="14" t="str">
        <f t="shared" si="91"/>
        <v>OK</v>
      </c>
    </row>
    <row r="5899" spans="1:4" x14ac:dyDescent="0.2">
      <c r="A5899" s="55">
        <v>5838</v>
      </c>
      <c r="B5899" s="1233">
        <f>'Revenues 9-14'!H172</f>
        <v>0</v>
      </c>
      <c r="C5899" s="14" t="s">
        <v>672</v>
      </c>
      <c r="D5899" s="14" t="str">
        <f t="shared" si="91"/>
        <v>Error?</v>
      </c>
    </row>
    <row r="5900" spans="1:4" x14ac:dyDescent="0.2">
      <c r="A5900" s="83">
        <v>5839</v>
      </c>
      <c r="D5900" s="14" t="str">
        <f t="shared" si="91"/>
        <v>OK</v>
      </c>
    </row>
    <row r="5901" spans="1:4" x14ac:dyDescent="0.2">
      <c r="A5901" s="83">
        <v>5840</v>
      </c>
      <c r="D5901" s="14" t="str">
        <f t="shared" si="91"/>
        <v>OK</v>
      </c>
    </row>
    <row r="5902" spans="1:4" x14ac:dyDescent="0.2">
      <c r="A5902" s="83">
        <v>5841</v>
      </c>
      <c r="D5902" s="14" t="str">
        <f t="shared" si="91"/>
        <v>OK</v>
      </c>
    </row>
    <row r="5903" spans="1:4" x14ac:dyDescent="0.2">
      <c r="A5903" s="83">
        <v>5842</v>
      </c>
      <c r="D5903" s="14" t="str">
        <f t="shared" si="91"/>
        <v>OK</v>
      </c>
    </row>
    <row r="5904" spans="1:4" x14ac:dyDescent="0.2">
      <c r="A5904" s="83">
        <v>5843</v>
      </c>
      <c r="D5904" s="14" t="str">
        <f t="shared" si="91"/>
        <v>OK</v>
      </c>
    </row>
    <row r="5905" spans="1:4" x14ac:dyDescent="0.2">
      <c r="A5905" s="83">
        <v>5844</v>
      </c>
      <c r="D5905" s="14" t="str">
        <f t="shared" si="91"/>
        <v>OK</v>
      </c>
    </row>
    <row r="5906" spans="1:4" x14ac:dyDescent="0.2">
      <c r="A5906" s="55">
        <v>5845</v>
      </c>
      <c r="B5906" s="1233">
        <f>'Revenues 9-14'!H173</f>
        <v>0</v>
      </c>
      <c r="C5906" s="14" t="s">
        <v>672</v>
      </c>
      <c r="D5906" s="14" t="str">
        <f t="shared" si="91"/>
        <v>Error?</v>
      </c>
    </row>
    <row r="5907" spans="1:4" x14ac:dyDescent="0.2">
      <c r="A5907" s="55">
        <v>5846</v>
      </c>
      <c r="B5907" s="1233">
        <f>'Revenues 9-14'!H181</f>
        <v>0</v>
      </c>
      <c r="D5907" s="14" t="str">
        <f t="shared" si="91"/>
        <v>Error?</v>
      </c>
    </row>
    <row r="5908" spans="1:4" x14ac:dyDescent="0.2">
      <c r="A5908" s="55">
        <v>5847</v>
      </c>
      <c r="B5908" s="1233">
        <f>'Revenues 9-14'!H184</f>
        <v>0</v>
      </c>
      <c r="C5908" s="14" t="s">
        <v>672</v>
      </c>
      <c r="D5908" s="14" t="str">
        <f t="shared" si="91"/>
        <v>Error?</v>
      </c>
    </row>
    <row r="5909" spans="1:4" x14ac:dyDescent="0.2">
      <c r="A5909" s="83">
        <v>5848</v>
      </c>
      <c r="D5909" s="14" t="str">
        <f t="shared" si="91"/>
        <v>OK</v>
      </c>
    </row>
    <row r="5910" spans="1:4" x14ac:dyDescent="0.2">
      <c r="A5910" s="83">
        <v>5849</v>
      </c>
      <c r="D5910" s="14" t="str">
        <f t="shared" si="91"/>
        <v>OK</v>
      </c>
    </row>
    <row r="5911" spans="1:4" x14ac:dyDescent="0.2">
      <c r="A5911" s="83">
        <v>5850</v>
      </c>
      <c r="D5911" s="14" t="str">
        <f t="shared" si="91"/>
        <v>OK</v>
      </c>
    </row>
    <row r="5912" spans="1:4" x14ac:dyDescent="0.2">
      <c r="A5912" s="83">
        <v>5851</v>
      </c>
      <c r="D5912" s="14" t="str">
        <f t="shared" si="91"/>
        <v>OK</v>
      </c>
    </row>
    <row r="5913" spans="1:4" x14ac:dyDescent="0.2">
      <c r="A5913" s="83">
        <v>5852</v>
      </c>
      <c r="D5913" s="14" t="str">
        <f t="shared" si="91"/>
        <v>OK</v>
      </c>
    </row>
    <row r="5914" spans="1:4" x14ac:dyDescent="0.2">
      <c r="A5914" s="55">
        <v>5853</v>
      </c>
      <c r="B5914" s="1233">
        <f>'Revenues 9-14'!H274</f>
        <v>0</v>
      </c>
      <c r="C5914" s="14" t="s">
        <v>672</v>
      </c>
      <c r="D5914" s="14" t="str">
        <f t="shared" si="91"/>
        <v>Error?</v>
      </c>
    </row>
    <row r="5915" spans="1:4" x14ac:dyDescent="0.2">
      <c r="A5915" s="55">
        <v>5854</v>
      </c>
      <c r="B5915" s="1233">
        <f>'Revenues 9-14'!H275</f>
        <v>0</v>
      </c>
      <c r="C5915" s="14" t="s">
        <v>672</v>
      </c>
      <c r="D5915" s="14" t="str">
        <f t="shared" si="91"/>
        <v>Error?</v>
      </c>
    </row>
    <row r="5916" spans="1:4" x14ac:dyDescent="0.2">
      <c r="A5916" s="55">
        <v>5855</v>
      </c>
      <c r="B5916" s="1233">
        <f>'Revenues 9-14'!I5</f>
        <v>1451</v>
      </c>
      <c r="D5916" s="14" t="str">
        <f t="shared" si="91"/>
        <v>Error?</v>
      </c>
    </row>
    <row r="5917" spans="1:4" x14ac:dyDescent="0.2">
      <c r="A5917" s="55">
        <v>5856</v>
      </c>
      <c r="B5917" s="1233">
        <f>'Revenues 9-14'!I11</f>
        <v>0</v>
      </c>
      <c r="D5917" s="14" t="str">
        <f t="shared" si="91"/>
        <v>Error?</v>
      </c>
    </row>
    <row r="5918" spans="1:4" x14ac:dyDescent="0.2">
      <c r="A5918" s="55">
        <v>5857</v>
      </c>
      <c r="B5918" s="1233">
        <f>'Revenues 9-14'!I12</f>
        <v>1451</v>
      </c>
      <c r="C5918" s="14" t="s">
        <v>672</v>
      </c>
      <c r="D5918" s="14" t="str">
        <f t="shared" si="91"/>
        <v>Error?</v>
      </c>
    </row>
    <row r="5919" spans="1:4" x14ac:dyDescent="0.2">
      <c r="A5919" s="55">
        <v>5858</v>
      </c>
      <c r="B5919" s="1233">
        <f>'Revenues 9-14'!I14</f>
        <v>0</v>
      </c>
      <c r="D5919" s="14" t="str">
        <f t="shared" si="91"/>
        <v>Error?</v>
      </c>
    </row>
    <row r="5920" spans="1:4" x14ac:dyDescent="0.2">
      <c r="A5920" s="55">
        <v>5859</v>
      </c>
      <c r="B5920" s="1233">
        <f>'Revenues 9-14'!I15</f>
        <v>0</v>
      </c>
      <c r="D5920" s="14" t="str">
        <f t="shared" si="91"/>
        <v>Error?</v>
      </c>
    </row>
    <row r="5921" spans="1:4" x14ac:dyDescent="0.2">
      <c r="A5921" s="55">
        <v>5860</v>
      </c>
      <c r="B5921" s="1233">
        <f>'Revenues 9-14'!I16</f>
        <v>0</v>
      </c>
      <c r="D5921" s="14" t="str">
        <f t="shared" si="91"/>
        <v>Error?</v>
      </c>
    </row>
    <row r="5922" spans="1:4" x14ac:dyDescent="0.2">
      <c r="A5922" s="55">
        <v>5861</v>
      </c>
      <c r="B5922" s="1233">
        <f>'Revenues 9-14'!I17</f>
        <v>0</v>
      </c>
      <c r="D5922" s="14" t="str">
        <f t="shared" si="91"/>
        <v>Error?</v>
      </c>
    </row>
    <row r="5923" spans="1:4" x14ac:dyDescent="0.2">
      <c r="A5923" s="55">
        <v>5862</v>
      </c>
      <c r="B5923" s="1233">
        <f>'Revenues 9-14'!I18</f>
        <v>0</v>
      </c>
      <c r="C5923" s="14" t="s">
        <v>672</v>
      </c>
      <c r="D5923" s="14" t="str">
        <f t="shared" si="91"/>
        <v>Error?</v>
      </c>
    </row>
    <row r="5924" spans="1:4" x14ac:dyDescent="0.2">
      <c r="A5924" s="55">
        <v>5863</v>
      </c>
      <c r="B5924" s="1233">
        <f>'Revenues 9-14'!I65</f>
        <v>19905</v>
      </c>
      <c r="D5924" s="14" t="str">
        <f t="shared" si="91"/>
        <v>Error?</v>
      </c>
    </row>
    <row r="5925" spans="1:4" x14ac:dyDescent="0.2">
      <c r="A5925" s="55">
        <v>5864</v>
      </c>
      <c r="B5925" s="1233">
        <f>'Revenues 9-14'!I66</f>
        <v>0</v>
      </c>
      <c r="D5925" s="14" t="str">
        <f t="shared" si="91"/>
        <v>Error?</v>
      </c>
    </row>
    <row r="5926" spans="1:4" x14ac:dyDescent="0.2">
      <c r="A5926" s="55">
        <v>5865</v>
      </c>
      <c r="B5926" s="1233">
        <f>'Revenues 9-14'!I67</f>
        <v>19905</v>
      </c>
      <c r="C5926" s="14" t="s">
        <v>672</v>
      </c>
      <c r="D5926" s="14" t="str">
        <f t="shared" si="91"/>
        <v>Error?</v>
      </c>
    </row>
    <row r="5927" spans="1:4" x14ac:dyDescent="0.2">
      <c r="A5927" s="55">
        <v>5866</v>
      </c>
      <c r="B5927" s="1233">
        <f>'Revenues 9-14'!I96</f>
        <v>0</v>
      </c>
      <c r="D5927" s="14" t="str">
        <f t="shared" si="91"/>
        <v>Error?</v>
      </c>
    </row>
    <row r="5928" spans="1:4" x14ac:dyDescent="0.2">
      <c r="A5928" s="83">
        <v>5867</v>
      </c>
      <c r="D5928" s="14" t="str">
        <f t="shared" si="91"/>
        <v>OK</v>
      </c>
    </row>
    <row r="5929" spans="1:4" x14ac:dyDescent="0.2">
      <c r="A5929" s="55">
        <v>5868</v>
      </c>
      <c r="B5929" s="1233">
        <f>'Revenues 9-14'!I107</f>
        <v>0</v>
      </c>
      <c r="D5929" s="14" t="str">
        <f t="shared" si="91"/>
        <v>Error?</v>
      </c>
    </row>
    <row r="5930" spans="1:4" x14ac:dyDescent="0.2">
      <c r="A5930" s="55">
        <v>5869</v>
      </c>
      <c r="B5930" s="1233">
        <f>'Revenues 9-14'!I108</f>
        <v>0</v>
      </c>
      <c r="C5930" s="14" t="s">
        <v>672</v>
      </c>
      <c r="D5930" s="14" t="str">
        <f t="shared" si="91"/>
        <v>Error?</v>
      </c>
    </row>
    <row r="5931" spans="1:4" x14ac:dyDescent="0.2">
      <c r="A5931" s="83">
        <v>5870</v>
      </c>
      <c r="D5931" s="14" t="str">
        <f t="shared" si="91"/>
        <v>OK</v>
      </c>
    </row>
    <row r="5932" spans="1:4" x14ac:dyDescent="0.2">
      <c r="A5932" s="83">
        <v>5871</v>
      </c>
      <c r="D5932" s="14" t="str">
        <f t="shared" si="91"/>
        <v>OK</v>
      </c>
    </row>
    <row r="5933" spans="1:4" x14ac:dyDescent="0.2">
      <c r="A5933" s="83">
        <v>5872</v>
      </c>
      <c r="D5933" s="14" t="str">
        <f t="shared" si="91"/>
        <v>OK</v>
      </c>
    </row>
    <row r="5934" spans="1:4" x14ac:dyDescent="0.2">
      <c r="A5934" s="83">
        <v>5873</v>
      </c>
      <c r="D5934" s="14" t="str">
        <f t="shared" si="91"/>
        <v>OK</v>
      </c>
    </row>
    <row r="5935" spans="1:4" x14ac:dyDescent="0.2">
      <c r="A5935" s="83">
        <v>5874</v>
      </c>
      <c r="D5935" s="14" t="str">
        <f t="shared" si="91"/>
        <v>OK</v>
      </c>
    </row>
    <row r="5936" spans="1:4" x14ac:dyDescent="0.2">
      <c r="A5936" s="83">
        <v>5875</v>
      </c>
      <c r="D5936" s="14" t="str">
        <f t="shared" si="91"/>
        <v>OK</v>
      </c>
    </row>
    <row r="5937" spans="1:4" x14ac:dyDescent="0.2">
      <c r="A5937" s="83">
        <v>5876</v>
      </c>
      <c r="D5937" s="14" t="str">
        <f t="shared" si="91"/>
        <v>OK</v>
      </c>
    </row>
    <row r="5938" spans="1:4" x14ac:dyDescent="0.2">
      <c r="A5938" s="83">
        <v>5877</v>
      </c>
      <c r="D5938" s="14" t="str">
        <f t="shared" si="91"/>
        <v>OK</v>
      </c>
    </row>
    <row r="5939" spans="1:4" x14ac:dyDescent="0.2">
      <c r="A5939" s="83">
        <v>5878</v>
      </c>
      <c r="D5939" s="14" t="str">
        <f t="shared" si="91"/>
        <v>OK</v>
      </c>
    </row>
    <row r="5940" spans="1:4" x14ac:dyDescent="0.2">
      <c r="A5940" s="83">
        <v>5879</v>
      </c>
      <c r="D5940" s="14" t="str">
        <f t="shared" si="91"/>
        <v>OK</v>
      </c>
    </row>
    <row r="5941" spans="1:4" x14ac:dyDescent="0.2">
      <c r="A5941" s="83">
        <v>5880</v>
      </c>
      <c r="D5941" s="14" t="str">
        <f t="shared" si="91"/>
        <v>OK</v>
      </c>
    </row>
    <row r="5942" spans="1:4" x14ac:dyDescent="0.2">
      <c r="A5942" s="83">
        <v>5881</v>
      </c>
      <c r="D5942" s="14" t="str">
        <f t="shared" si="91"/>
        <v>OK</v>
      </c>
    </row>
    <row r="5943" spans="1:4" x14ac:dyDescent="0.2">
      <c r="A5943" s="83">
        <v>5882</v>
      </c>
      <c r="D5943" s="14" t="str">
        <f t="shared" si="91"/>
        <v>OK</v>
      </c>
    </row>
    <row r="5944" spans="1:4" x14ac:dyDescent="0.2">
      <c r="A5944" s="83">
        <v>5883</v>
      </c>
      <c r="D5944" s="14" t="str">
        <f t="shared" si="91"/>
        <v>OK</v>
      </c>
    </row>
    <row r="5945" spans="1:4" x14ac:dyDescent="0.2">
      <c r="A5945" s="83">
        <v>5884</v>
      </c>
      <c r="D5945" s="14" t="str">
        <f t="shared" si="91"/>
        <v>OK</v>
      </c>
    </row>
    <row r="5946" spans="1:4" x14ac:dyDescent="0.2">
      <c r="A5946" s="55">
        <v>5885</v>
      </c>
      <c r="B5946" s="1233">
        <f>'Revenues 9-14'!I275</f>
        <v>21356</v>
      </c>
      <c r="C5946" s="14" t="s">
        <v>672</v>
      </c>
      <c r="D5946" s="14" t="str">
        <f t="shared" si="91"/>
        <v>Error?</v>
      </c>
    </row>
    <row r="5947" spans="1:4" x14ac:dyDescent="0.2">
      <c r="A5947" s="83">
        <v>5886</v>
      </c>
      <c r="D5947" s="14" t="str">
        <f t="shared" si="91"/>
        <v>OK</v>
      </c>
    </row>
    <row r="5948" spans="1:4" x14ac:dyDescent="0.2">
      <c r="A5948" s="83">
        <v>5887</v>
      </c>
      <c r="D5948" s="14" t="str">
        <f t="shared" si="91"/>
        <v>OK</v>
      </c>
    </row>
    <row r="5949" spans="1:4" x14ac:dyDescent="0.2">
      <c r="A5949" s="83">
        <v>5888</v>
      </c>
      <c r="C5949" s="14" t="s">
        <v>672</v>
      </c>
      <c r="D5949" s="14" t="str">
        <f t="shared" si="91"/>
        <v>OK</v>
      </c>
    </row>
    <row r="5950" spans="1:4" x14ac:dyDescent="0.2">
      <c r="A5950" s="83">
        <v>5889</v>
      </c>
      <c r="D5950" s="14" t="str">
        <f t="shared" si="91"/>
        <v>OK</v>
      </c>
    </row>
    <row r="5951" spans="1:4" x14ac:dyDescent="0.2">
      <c r="A5951" s="83">
        <v>5890</v>
      </c>
      <c r="D5951" s="14" t="str">
        <f t="shared" ref="D5951:D6014" si="92">IF(ISBLANK(B5951),"OK",IF(A5951-B5951=0,"OK","Error?"))</f>
        <v>OK</v>
      </c>
    </row>
    <row r="5952" spans="1:4" x14ac:dyDescent="0.2">
      <c r="A5952" s="83">
        <v>5891</v>
      </c>
      <c r="D5952" s="14" t="str">
        <f t="shared" si="92"/>
        <v>OK</v>
      </c>
    </row>
    <row r="5953" spans="1:4" x14ac:dyDescent="0.2">
      <c r="A5953" s="83">
        <v>5892</v>
      </c>
      <c r="D5953" s="14" t="str">
        <f t="shared" si="92"/>
        <v>OK</v>
      </c>
    </row>
    <row r="5954" spans="1:4" x14ac:dyDescent="0.2">
      <c r="A5954" s="83">
        <v>5893</v>
      </c>
      <c r="C5954" s="14" t="s">
        <v>672</v>
      </c>
      <c r="D5954" s="14" t="str">
        <f t="shared" si="92"/>
        <v>OK</v>
      </c>
    </row>
    <row r="5955" spans="1:4" x14ac:dyDescent="0.2">
      <c r="A5955" s="83">
        <v>5894</v>
      </c>
      <c r="D5955" s="14" t="str">
        <f t="shared" si="92"/>
        <v>OK</v>
      </c>
    </row>
    <row r="5956" spans="1:4" x14ac:dyDescent="0.2">
      <c r="A5956" s="83">
        <v>5895</v>
      </c>
      <c r="D5956" s="14" t="str">
        <f t="shared" si="92"/>
        <v>OK</v>
      </c>
    </row>
    <row r="5957" spans="1:4" x14ac:dyDescent="0.2">
      <c r="A5957" s="83">
        <v>5896</v>
      </c>
      <c r="C5957" s="14" t="s">
        <v>672</v>
      </c>
      <c r="D5957" s="14" t="str">
        <f t="shared" si="92"/>
        <v>OK</v>
      </c>
    </row>
    <row r="5958" spans="1:4" x14ac:dyDescent="0.2">
      <c r="A5958" s="83">
        <v>5897</v>
      </c>
      <c r="D5958" s="14" t="str">
        <f t="shared" si="92"/>
        <v>OK</v>
      </c>
    </row>
    <row r="5959" spans="1:4" x14ac:dyDescent="0.2">
      <c r="A5959" s="83">
        <v>5898</v>
      </c>
      <c r="D5959" s="14" t="str">
        <f t="shared" si="92"/>
        <v>OK</v>
      </c>
    </row>
    <row r="5960" spans="1:4" x14ac:dyDescent="0.2">
      <c r="A5960" s="83">
        <v>5899</v>
      </c>
      <c r="D5960" s="14" t="str">
        <f t="shared" si="92"/>
        <v>OK</v>
      </c>
    </row>
    <row r="5961" spans="1:4" x14ac:dyDescent="0.2">
      <c r="A5961" s="83">
        <v>5900</v>
      </c>
      <c r="C5961" s="14" t="s">
        <v>672</v>
      </c>
      <c r="D5961" s="14" t="str">
        <f t="shared" si="92"/>
        <v>OK</v>
      </c>
    </row>
    <row r="5962" spans="1:4" x14ac:dyDescent="0.2">
      <c r="A5962" s="83">
        <v>5901</v>
      </c>
      <c r="D5962" s="14" t="str">
        <f t="shared" si="92"/>
        <v>OK</v>
      </c>
    </row>
    <row r="5963" spans="1:4" x14ac:dyDescent="0.2">
      <c r="A5963" s="83">
        <v>5902</v>
      </c>
      <c r="D5963" s="14" t="str">
        <f t="shared" si="92"/>
        <v>OK</v>
      </c>
    </row>
    <row r="5964" spans="1:4" x14ac:dyDescent="0.2">
      <c r="A5964" s="83">
        <v>5903</v>
      </c>
      <c r="D5964" s="14" t="str">
        <f t="shared" si="92"/>
        <v>OK</v>
      </c>
    </row>
    <row r="5965" spans="1:4" x14ac:dyDescent="0.2">
      <c r="A5965" s="83">
        <v>5904</v>
      </c>
      <c r="D5965" s="14" t="str">
        <f t="shared" si="92"/>
        <v>OK</v>
      </c>
    </row>
    <row r="5966" spans="1:4" x14ac:dyDescent="0.2">
      <c r="A5966" s="83">
        <v>5905</v>
      </c>
      <c r="D5966" s="14" t="str">
        <f t="shared" si="92"/>
        <v>OK</v>
      </c>
    </row>
    <row r="5967" spans="1:4" x14ac:dyDescent="0.2">
      <c r="A5967" s="83">
        <v>5906</v>
      </c>
      <c r="D5967" s="14" t="str">
        <f t="shared" si="92"/>
        <v>OK</v>
      </c>
    </row>
    <row r="5968" spans="1:4" x14ac:dyDescent="0.2">
      <c r="A5968" s="83">
        <v>5907</v>
      </c>
      <c r="C5968" s="14" t="s">
        <v>672</v>
      </c>
      <c r="D5968" s="14" t="str">
        <f t="shared" si="92"/>
        <v>OK</v>
      </c>
    </row>
    <row r="5969" spans="1:4" x14ac:dyDescent="0.2">
      <c r="A5969" s="83">
        <v>5908</v>
      </c>
      <c r="D5969" s="14" t="str">
        <f t="shared" si="92"/>
        <v>OK</v>
      </c>
    </row>
    <row r="5970" spans="1:4" x14ac:dyDescent="0.2">
      <c r="A5970" s="83">
        <v>5909</v>
      </c>
      <c r="D5970" s="14" t="str">
        <f t="shared" si="92"/>
        <v>OK</v>
      </c>
    </row>
    <row r="5971" spans="1:4" x14ac:dyDescent="0.2">
      <c r="A5971" s="83">
        <v>5910</v>
      </c>
      <c r="D5971" s="14" t="str">
        <f t="shared" si="92"/>
        <v>OK</v>
      </c>
    </row>
    <row r="5972" spans="1:4" x14ac:dyDescent="0.2">
      <c r="A5972" s="83">
        <v>5911</v>
      </c>
      <c r="D5972" s="14" t="str">
        <f t="shared" si="92"/>
        <v>OK</v>
      </c>
    </row>
    <row r="5973" spans="1:4" x14ac:dyDescent="0.2">
      <c r="A5973" s="83">
        <v>5912</v>
      </c>
      <c r="D5973" s="14" t="str">
        <f t="shared" si="92"/>
        <v>OK</v>
      </c>
    </row>
    <row r="5974" spans="1:4" x14ac:dyDescent="0.2">
      <c r="A5974" s="83">
        <v>5913</v>
      </c>
      <c r="D5974" s="14" t="str">
        <f t="shared" si="92"/>
        <v>OK</v>
      </c>
    </row>
    <row r="5975" spans="1:4" x14ac:dyDescent="0.2">
      <c r="A5975" s="83">
        <v>5914</v>
      </c>
      <c r="D5975" s="14" t="str">
        <f t="shared" si="92"/>
        <v>OK</v>
      </c>
    </row>
    <row r="5976" spans="1:4" x14ac:dyDescent="0.2">
      <c r="A5976" s="83">
        <v>5915</v>
      </c>
      <c r="C5976" s="14" t="s">
        <v>672</v>
      </c>
      <c r="D5976" s="14" t="str">
        <f t="shared" si="92"/>
        <v>OK</v>
      </c>
    </row>
    <row r="5977" spans="1:4" x14ac:dyDescent="0.2">
      <c r="A5977" s="83">
        <v>5916</v>
      </c>
      <c r="D5977" s="14" t="str">
        <f t="shared" si="92"/>
        <v>OK</v>
      </c>
    </row>
    <row r="5978" spans="1:4" x14ac:dyDescent="0.2">
      <c r="A5978" s="83">
        <v>5917</v>
      </c>
      <c r="D5978" s="14" t="str">
        <f t="shared" si="92"/>
        <v>OK</v>
      </c>
    </row>
    <row r="5979" spans="1:4" x14ac:dyDescent="0.2">
      <c r="A5979" s="83">
        <v>5918</v>
      </c>
      <c r="D5979" s="14" t="str">
        <f t="shared" si="92"/>
        <v>OK</v>
      </c>
    </row>
    <row r="5980" spans="1:4" x14ac:dyDescent="0.2">
      <c r="A5980" s="83">
        <v>5919</v>
      </c>
      <c r="D5980" s="14" t="str">
        <f t="shared" si="92"/>
        <v>OK</v>
      </c>
    </row>
    <row r="5981" spans="1:4" x14ac:dyDescent="0.2">
      <c r="A5981" s="83">
        <v>5920</v>
      </c>
      <c r="D5981" s="14" t="str">
        <f t="shared" si="92"/>
        <v>OK</v>
      </c>
    </row>
    <row r="5982" spans="1:4" x14ac:dyDescent="0.2">
      <c r="A5982" s="83">
        <v>5921</v>
      </c>
      <c r="D5982" s="14" t="str">
        <f t="shared" si="92"/>
        <v>OK</v>
      </c>
    </row>
    <row r="5983" spans="1:4" x14ac:dyDescent="0.2">
      <c r="A5983" s="83">
        <v>5922</v>
      </c>
      <c r="D5983" s="14" t="str">
        <f t="shared" si="92"/>
        <v>OK</v>
      </c>
    </row>
    <row r="5984" spans="1:4" x14ac:dyDescent="0.2">
      <c r="A5984" s="83">
        <v>5923</v>
      </c>
      <c r="C5984" s="14" t="s">
        <v>672</v>
      </c>
      <c r="D5984" s="14" t="str">
        <f t="shared" si="92"/>
        <v>OK</v>
      </c>
    </row>
    <row r="5985" spans="1:4" x14ac:dyDescent="0.2">
      <c r="A5985" s="55">
        <v>5924</v>
      </c>
      <c r="B5985" s="1233">
        <f>'Revenues 9-14'!K5</f>
        <v>0</v>
      </c>
      <c r="D5985" s="14" t="str">
        <f t="shared" si="92"/>
        <v>Error?</v>
      </c>
    </row>
    <row r="5986" spans="1:4" x14ac:dyDescent="0.2">
      <c r="A5986" s="55">
        <v>5925</v>
      </c>
      <c r="B5986" s="1233">
        <f>'Revenues 9-14'!K11</f>
        <v>0</v>
      </c>
      <c r="D5986" s="14" t="str">
        <f t="shared" si="92"/>
        <v>Error?</v>
      </c>
    </row>
    <row r="5987" spans="1:4" x14ac:dyDescent="0.2">
      <c r="A5987" s="55">
        <v>5926</v>
      </c>
      <c r="B5987" s="1233">
        <f>'Revenues 9-14'!K12</f>
        <v>0</v>
      </c>
      <c r="C5987" s="14" t="s">
        <v>672</v>
      </c>
      <c r="D5987" s="14" t="str">
        <f t="shared" si="92"/>
        <v>Error?</v>
      </c>
    </row>
    <row r="5988" spans="1:4" x14ac:dyDescent="0.2">
      <c r="A5988" s="55">
        <v>5927</v>
      </c>
      <c r="B5988" s="1233">
        <f>'Revenues 9-14'!K14</f>
        <v>0</v>
      </c>
      <c r="D5988" s="14" t="str">
        <f t="shared" si="92"/>
        <v>Error?</v>
      </c>
    </row>
    <row r="5989" spans="1:4" x14ac:dyDescent="0.2">
      <c r="A5989" s="55">
        <v>5928</v>
      </c>
      <c r="B5989" s="1233">
        <f>'Revenues 9-14'!K15</f>
        <v>0</v>
      </c>
      <c r="D5989" s="14" t="str">
        <f t="shared" si="92"/>
        <v>Error?</v>
      </c>
    </row>
    <row r="5990" spans="1:4" x14ac:dyDescent="0.2">
      <c r="A5990" s="55">
        <v>5929</v>
      </c>
      <c r="B5990" s="1233">
        <f>'Revenues 9-14'!K16</f>
        <v>0</v>
      </c>
      <c r="D5990" s="14" t="str">
        <f t="shared" si="92"/>
        <v>Error?</v>
      </c>
    </row>
    <row r="5991" spans="1:4" x14ac:dyDescent="0.2">
      <c r="A5991" s="55">
        <v>5930</v>
      </c>
      <c r="B5991" s="1233">
        <f>'Revenues 9-14'!K17</f>
        <v>0</v>
      </c>
      <c r="D5991" s="14" t="str">
        <f t="shared" si="92"/>
        <v>Error?</v>
      </c>
    </row>
    <row r="5992" spans="1:4" x14ac:dyDescent="0.2">
      <c r="A5992" s="55">
        <v>5931</v>
      </c>
      <c r="B5992" s="1233">
        <f>'Revenues 9-14'!K18</f>
        <v>0</v>
      </c>
      <c r="C5992" s="14" t="s">
        <v>672</v>
      </c>
      <c r="D5992" s="14" t="str">
        <f t="shared" si="92"/>
        <v>Error?</v>
      </c>
    </row>
    <row r="5993" spans="1:4" x14ac:dyDescent="0.2">
      <c r="A5993" s="55">
        <v>5932</v>
      </c>
      <c r="B5993" s="1233">
        <f>'Revenues 9-14'!K65</f>
        <v>636</v>
      </c>
      <c r="D5993" s="14" t="str">
        <f t="shared" si="92"/>
        <v>Error?</v>
      </c>
    </row>
    <row r="5994" spans="1:4" x14ac:dyDescent="0.2">
      <c r="A5994" s="55">
        <v>5933</v>
      </c>
      <c r="B5994" s="1233">
        <f>'Revenues 9-14'!K66</f>
        <v>0</v>
      </c>
      <c r="D5994" s="14" t="str">
        <f t="shared" si="92"/>
        <v>Error?</v>
      </c>
    </row>
    <row r="5995" spans="1:4" x14ac:dyDescent="0.2">
      <c r="A5995" s="55">
        <v>5934</v>
      </c>
      <c r="B5995" s="1233">
        <f>'Revenues 9-14'!K67</f>
        <v>636</v>
      </c>
      <c r="C5995" s="14" t="s">
        <v>672</v>
      </c>
      <c r="D5995" s="14" t="str">
        <f t="shared" si="92"/>
        <v>Error?</v>
      </c>
    </row>
    <row r="5996" spans="1:4" x14ac:dyDescent="0.2">
      <c r="A5996" s="55">
        <v>5935</v>
      </c>
      <c r="B5996" s="1233">
        <f>'Revenues 9-14'!K96</f>
        <v>0</v>
      </c>
      <c r="D5996" s="14" t="str">
        <f t="shared" si="92"/>
        <v>Error?</v>
      </c>
    </row>
    <row r="5997" spans="1:4" x14ac:dyDescent="0.2">
      <c r="A5997" s="55">
        <v>5936</v>
      </c>
      <c r="B5997" s="1233">
        <f>'Revenues 9-14'!K99</f>
        <v>0</v>
      </c>
      <c r="D5997" s="14" t="str">
        <f t="shared" si="92"/>
        <v>Error?</v>
      </c>
    </row>
    <row r="5998" spans="1:4" x14ac:dyDescent="0.2">
      <c r="A5998" s="55">
        <v>5937</v>
      </c>
      <c r="B5998" s="1233">
        <f>'Revenues 9-14'!K107</f>
        <v>0</v>
      </c>
      <c r="D5998" s="14" t="str">
        <f t="shared" si="92"/>
        <v>Error?</v>
      </c>
    </row>
    <row r="5999" spans="1:4" x14ac:dyDescent="0.2">
      <c r="A5999" s="55">
        <v>5938</v>
      </c>
      <c r="B5999" s="1233">
        <f>'Revenues 9-14'!K108</f>
        <v>0</v>
      </c>
      <c r="C5999" s="14" t="s">
        <v>672</v>
      </c>
      <c r="D5999" s="14" t="str">
        <f t="shared" si="92"/>
        <v>Error?</v>
      </c>
    </row>
    <row r="6000" spans="1:4" x14ac:dyDescent="0.2">
      <c r="A6000" s="55">
        <v>5939</v>
      </c>
      <c r="B6000" s="1233">
        <f>'Revenues 9-14'!K117</f>
        <v>0</v>
      </c>
      <c r="D6000" s="14" t="str">
        <f t="shared" si="92"/>
        <v>Error?</v>
      </c>
    </row>
    <row r="6001" spans="1:4" x14ac:dyDescent="0.2">
      <c r="A6001" s="55">
        <v>5940</v>
      </c>
      <c r="B6001" s="1233">
        <f>'Revenues 9-14'!K119</f>
        <v>0</v>
      </c>
      <c r="D6001" s="14" t="str">
        <f t="shared" si="92"/>
        <v>Error?</v>
      </c>
    </row>
    <row r="6002" spans="1:4" x14ac:dyDescent="0.2">
      <c r="A6002" s="83">
        <v>5941</v>
      </c>
      <c r="D6002" s="14" t="str">
        <f t="shared" si="92"/>
        <v>OK</v>
      </c>
    </row>
    <row r="6003" spans="1:4" x14ac:dyDescent="0.2">
      <c r="A6003" s="83">
        <v>5942</v>
      </c>
      <c r="D6003" s="14" t="str">
        <f t="shared" si="92"/>
        <v>OK</v>
      </c>
    </row>
    <row r="6004" spans="1:4" x14ac:dyDescent="0.2">
      <c r="A6004" s="83">
        <v>5943</v>
      </c>
      <c r="D6004" s="14" t="str">
        <f t="shared" si="92"/>
        <v>OK</v>
      </c>
    </row>
    <row r="6005" spans="1:4" x14ac:dyDescent="0.2">
      <c r="A6005" s="83">
        <v>5944</v>
      </c>
      <c r="D6005" s="14" t="str">
        <f t="shared" si="92"/>
        <v>OK</v>
      </c>
    </row>
    <row r="6006" spans="1:4" x14ac:dyDescent="0.2">
      <c r="A6006" s="55">
        <v>5945</v>
      </c>
      <c r="B6006" s="1233">
        <f>'Revenues 9-14'!K121</f>
        <v>0</v>
      </c>
      <c r="C6006" s="14" t="s">
        <v>672</v>
      </c>
      <c r="D6006" s="14" t="str">
        <f t="shared" si="92"/>
        <v>Error?</v>
      </c>
    </row>
    <row r="6007" spans="1:4" x14ac:dyDescent="0.2">
      <c r="A6007" s="83">
        <v>5946</v>
      </c>
      <c r="D6007" s="14" t="str">
        <f t="shared" si="92"/>
        <v>OK</v>
      </c>
    </row>
    <row r="6008" spans="1:4" x14ac:dyDescent="0.2">
      <c r="A6008" s="83">
        <v>5947</v>
      </c>
      <c r="D6008" s="14" t="str">
        <f t="shared" si="92"/>
        <v>OK</v>
      </c>
    </row>
    <row r="6009" spans="1:4" x14ac:dyDescent="0.2">
      <c r="A6009" s="83">
        <v>5948</v>
      </c>
      <c r="D6009" s="14" t="str">
        <f t="shared" si="92"/>
        <v>OK</v>
      </c>
    </row>
    <row r="6010" spans="1:4" x14ac:dyDescent="0.2">
      <c r="A6010" s="83">
        <v>5949</v>
      </c>
      <c r="D6010" s="14" t="str">
        <f t="shared" si="92"/>
        <v>OK</v>
      </c>
    </row>
    <row r="6011" spans="1:4" x14ac:dyDescent="0.2">
      <c r="A6011" s="83">
        <v>5950</v>
      </c>
      <c r="D6011" s="14" t="str">
        <f t="shared" si="92"/>
        <v>OK</v>
      </c>
    </row>
    <row r="6012" spans="1:4" x14ac:dyDescent="0.2">
      <c r="A6012" s="83">
        <v>5951</v>
      </c>
      <c r="D6012" s="14" t="str">
        <f t="shared" si="92"/>
        <v>OK</v>
      </c>
    </row>
    <row r="6013" spans="1:4" x14ac:dyDescent="0.2">
      <c r="A6013" s="83">
        <v>5952</v>
      </c>
      <c r="D6013" s="14" t="str">
        <f t="shared" si="92"/>
        <v>OK</v>
      </c>
    </row>
    <row r="6014" spans="1:4" x14ac:dyDescent="0.2">
      <c r="A6014" s="55">
        <v>5953</v>
      </c>
      <c r="B6014" s="1233">
        <f>'Revenues 9-14'!K173</f>
        <v>0</v>
      </c>
      <c r="C6014" s="14" t="s">
        <v>672</v>
      </c>
      <c r="D6014" s="14" t="str">
        <f t="shared" si="92"/>
        <v>Error?</v>
      </c>
    </row>
    <row r="6015" spans="1:4" x14ac:dyDescent="0.2">
      <c r="A6015" s="83">
        <v>5954</v>
      </c>
      <c r="D6015" s="14" t="str">
        <f t="shared" ref="D6015:D6078" si="93">IF(ISBLANK(B6015),"OK",IF(A6015-B6015=0,"OK","Error?"))</f>
        <v>OK</v>
      </c>
    </row>
    <row r="6016" spans="1:4" x14ac:dyDescent="0.2">
      <c r="A6016" s="55">
        <v>5955</v>
      </c>
      <c r="B6016" s="1233">
        <f>'Revenues 9-14'!K184</f>
        <v>0</v>
      </c>
      <c r="C6016" s="14" t="s">
        <v>672</v>
      </c>
      <c r="D6016" s="14" t="str">
        <f t="shared" si="93"/>
        <v>Error?</v>
      </c>
    </row>
    <row r="6017" spans="1:5" x14ac:dyDescent="0.2">
      <c r="A6017" s="83">
        <v>5956</v>
      </c>
      <c r="D6017" s="14" t="str">
        <f t="shared" si="93"/>
        <v>OK</v>
      </c>
    </row>
    <row r="6018" spans="1:5" x14ac:dyDescent="0.2">
      <c r="A6018" s="83">
        <v>5957</v>
      </c>
      <c r="D6018" s="14" t="str">
        <f t="shared" si="93"/>
        <v>OK</v>
      </c>
    </row>
    <row r="6019" spans="1:5" x14ac:dyDescent="0.2">
      <c r="A6019" s="83">
        <v>5958</v>
      </c>
      <c r="D6019" s="14" t="str">
        <f t="shared" si="93"/>
        <v>OK</v>
      </c>
    </row>
    <row r="6020" spans="1:5" x14ac:dyDescent="0.2">
      <c r="A6020" s="83">
        <v>5959</v>
      </c>
      <c r="D6020" s="14" t="str">
        <f t="shared" si="93"/>
        <v>OK</v>
      </c>
    </row>
    <row r="6021" spans="1:5" x14ac:dyDescent="0.2">
      <c r="A6021" s="83">
        <v>5960</v>
      </c>
      <c r="D6021" s="14" t="str">
        <f t="shared" si="93"/>
        <v>OK</v>
      </c>
    </row>
    <row r="6022" spans="1:5" x14ac:dyDescent="0.2">
      <c r="A6022" s="55">
        <v>5961</v>
      </c>
      <c r="B6022" s="1233">
        <f>'Revenues 9-14'!K274</f>
        <v>0</v>
      </c>
      <c r="C6022" s="14" t="s">
        <v>672</v>
      </c>
      <c r="D6022" s="14" t="str">
        <f t="shared" si="93"/>
        <v>Error?</v>
      </c>
    </row>
    <row r="6023" spans="1:5" x14ac:dyDescent="0.2">
      <c r="A6023" s="55">
        <v>5962</v>
      </c>
      <c r="B6023" s="1233">
        <f>'Revenues 9-14'!K275</f>
        <v>636</v>
      </c>
      <c r="C6023" s="14" t="s">
        <v>672</v>
      </c>
      <c r="D6023" s="14" t="str">
        <f t="shared" si="93"/>
        <v>Error?</v>
      </c>
    </row>
    <row r="6024" spans="1:5" x14ac:dyDescent="0.2">
      <c r="A6024" s="55">
        <v>5963</v>
      </c>
      <c r="B6024" s="1233">
        <f>'Revenues 9-14'!G109</f>
        <v>404599</v>
      </c>
      <c r="C6024" s="14" t="s">
        <v>672</v>
      </c>
      <c r="D6024" s="14" t="str">
        <f t="shared" si="93"/>
        <v>Error?</v>
      </c>
    </row>
    <row r="6025" spans="1:5" x14ac:dyDescent="0.2">
      <c r="A6025" s="55">
        <v>5964</v>
      </c>
      <c r="B6025" s="1233">
        <f>'Revenues 9-14'!H109</f>
        <v>0</v>
      </c>
      <c r="C6025" s="14" t="s">
        <v>672</v>
      </c>
      <c r="D6025" s="14" t="str">
        <f t="shared" si="93"/>
        <v>Error?</v>
      </c>
    </row>
    <row r="6026" spans="1:5" x14ac:dyDescent="0.2">
      <c r="A6026" s="55">
        <v>5965</v>
      </c>
      <c r="B6026" s="1233">
        <f>'Revenues 9-14'!I109</f>
        <v>21356</v>
      </c>
      <c r="C6026" s="14" t="s">
        <v>672</v>
      </c>
      <c r="D6026" s="14" t="str">
        <f t="shared" si="93"/>
        <v>Error?</v>
      </c>
    </row>
    <row r="6027" spans="1:5" x14ac:dyDescent="0.2">
      <c r="A6027" s="83">
        <v>5966</v>
      </c>
      <c r="C6027" s="14" t="s">
        <v>672</v>
      </c>
      <c r="D6027" s="14" t="str">
        <f t="shared" si="93"/>
        <v>OK</v>
      </c>
    </row>
    <row r="6028" spans="1:5" x14ac:dyDescent="0.2">
      <c r="A6028" s="55">
        <v>5967</v>
      </c>
      <c r="B6028" s="1233">
        <f>'Revenues 9-14'!K109</f>
        <v>636</v>
      </c>
      <c r="C6028" s="14" t="s">
        <v>672</v>
      </c>
      <c r="D6028" s="14" t="str">
        <f t="shared" si="93"/>
        <v>Error?</v>
      </c>
    </row>
    <row r="6029" spans="1:5" x14ac:dyDescent="0.2">
      <c r="A6029" s="83">
        <v>5968</v>
      </c>
      <c r="D6029" s="14" t="str">
        <f t="shared" si="93"/>
        <v>OK</v>
      </c>
    </row>
    <row r="6030" spans="1:5" x14ac:dyDescent="0.2">
      <c r="A6030" s="83">
        <v>5969</v>
      </c>
      <c r="D6030" s="14" t="str">
        <f t="shared" si="93"/>
        <v>OK</v>
      </c>
    </row>
    <row r="6031" spans="1:5" x14ac:dyDescent="0.2">
      <c r="A6031" s="55">
        <v>5970</v>
      </c>
      <c r="B6031" s="1233">
        <f>'Revenues 9-14'!C69</f>
        <v>6891</v>
      </c>
      <c r="D6031" s="14" t="str">
        <f t="shared" si="93"/>
        <v>Error?</v>
      </c>
    </row>
    <row r="6032" spans="1:5" x14ac:dyDescent="0.2">
      <c r="A6032" s="55">
        <v>5971</v>
      </c>
      <c r="B6032" s="1233">
        <f>'Acct Summary 7-8'!G15</f>
        <v>0</v>
      </c>
      <c r="C6032" s="14" t="s">
        <v>672</v>
      </c>
      <c r="D6032" s="14" t="str">
        <f t="shared" si="93"/>
        <v>Error?</v>
      </c>
      <c r="E6032" s="14" t="s">
        <v>109</v>
      </c>
    </row>
    <row r="6033" spans="1:5" x14ac:dyDescent="0.2">
      <c r="A6033" s="83">
        <v>5972</v>
      </c>
      <c r="C6033" s="14" t="s">
        <v>672</v>
      </c>
      <c r="D6033" s="14" t="str">
        <f t="shared" si="93"/>
        <v>OK</v>
      </c>
      <c r="E6033" s="14" t="s">
        <v>109</v>
      </c>
    </row>
    <row r="6034" spans="1:5" x14ac:dyDescent="0.2">
      <c r="A6034" s="189">
        <v>5973</v>
      </c>
      <c r="B6034" s="1234"/>
      <c r="C6034" s="14" t="s">
        <v>672</v>
      </c>
      <c r="D6034" s="14" t="str">
        <f t="shared" si="93"/>
        <v>OK</v>
      </c>
      <c r="E6034" s="14" t="s">
        <v>872</v>
      </c>
    </row>
    <row r="6035" spans="1:5" x14ac:dyDescent="0.2">
      <c r="A6035" s="107">
        <v>5974</v>
      </c>
      <c r="B6035" s="1234">
        <f>'ICR Computation 30'!E11</f>
        <v>0</v>
      </c>
      <c r="C6035" s="14" t="s">
        <v>672</v>
      </c>
      <c r="D6035" s="14" t="str">
        <f t="shared" si="93"/>
        <v>Error?</v>
      </c>
      <c r="E6035" s="14" t="s">
        <v>1094</v>
      </c>
    </row>
    <row r="6036" spans="1:5" x14ac:dyDescent="0.2">
      <c r="A6036" s="189">
        <v>5975</v>
      </c>
      <c r="B6036" s="1234"/>
      <c r="D6036" s="14" t="str">
        <f t="shared" si="93"/>
        <v>OK</v>
      </c>
      <c r="E6036" s="14" t="s">
        <v>1094</v>
      </c>
    </row>
    <row r="6037" spans="1:5" x14ac:dyDescent="0.2">
      <c r="A6037" s="189">
        <v>5976</v>
      </c>
      <c r="B6037" s="1234"/>
      <c r="D6037" s="14" t="str">
        <f t="shared" si="93"/>
        <v>OK</v>
      </c>
      <c r="E6037" s="14" t="s">
        <v>1094</v>
      </c>
    </row>
    <row r="6038" spans="1:5" x14ac:dyDescent="0.2">
      <c r="A6038" s="189">
        <v>5977</v>
      </c>
      <c r="B6038" s="1234"/>
      <c r="D6038" s="14" t="str">
        <f t="shared" si="93"/>
        <v>OK</v>
      </c>
      <c r="E6038" s="14" t="s">
        <v>1094</v>
      </c>
    </row>
    <row r="6039" spans="1:5" x14ac:dyDescent="0.2">
      <c r="A6039" s="189">
        <v>5978</v>
      </c>
      <c r="B6039" s="1234"/>
      <c r="D6039" s="14" t="str">
        <f t="shared" si="93"/>
        <v>OK</v>
      </c>
      <c r="E6039" s="14" t="s">
        <v>1094</v>
      </c>
    </row>
    <row r="6040" spans="1:5" x14ac:dyDescent="0.2">
      <c r="A6040" s="189">
        <v>5979</v>
      </c>
      <c r="B6040" s="1234"/>
      <c r="D6040" s="14" t="str">
        <f t="shared" si="93"/>
        <v>OK</v>
      </c>
      <c r="E6040" s="14" t="s">
        <v>1094</v>
      </c>
    </row>
    <row r="6041" spans="1:5" x14ac:dyDescent="0.2">
      <c r="A6041" s="189">
        <v>5980</v>
      </c>
      <c r="B6041" s="1234"/>
      <c r="D6041" s="14" t="str">
        <f t="shared" si="93"/>
        <v>OK</v>
      </c>
      <c r="E6041" s="14" t="s">
        <v>1094</v>
      </c>
    </row>
    <row r="6042" spans="1:5" x14ac:dyDescent="0.2">
      <c r="A6042" s="189">
        <v>5981</v>
      </c>
      <c r="B6042" s="1234"/>
      <c r="D6042" s="14" t="str">
        <f t="shared" si="93"/>
        <v>OK</v>
      </c>
      <c r="E6042" s="14" t="s">
        <v>1094</v>
      </c>
    </row>
    <row r="6043" spans="1:5" x14ac:dyDescent="0.2">
      <c r="A6043" s="189">
        <v>5982</v>
      </c>
      <c r="B6043" s="1234"/>
      <c r="D6043" s="14" t="str">
        <f t="shared" si="93"/>
        <v>OK</v>
      </c>
      <c r="E6043" s="14" t="s">
        <v>1094</v>
      </c>
    </row>
    <row r="6044" spans="1:5" x14ac:dyDescent="0.2">
      <c r="A6044" s="189">
        <v>5983</v>
      </c>
      <c r="B6044" s="1234"/>
      <c r="D6044" s="14" t="str">
        <f t="shared" si="93"/>
        <v>OK</v>
      </c>
      <c r="E6044" s="14" t="s">
        <v>1094</v>
      </c>
    </row>
    <row r="6045" spans="1:5" x14ac:dyDescent="0.2">
      <c r="A6045" s="189">
        <v>5984</v>
      </c>
      <c r="B6045" s="1234"/>
      <c r="D6045" s="14" t="str">
        <f t="shared" si="93"/>
        <v>OK</v>
      </c>
      <c r="E6045" s="14" t="s">
        <v>1094</v>
      </c>
    </row>
    <row r="6046" spans="1:5" x14ac:dyDescent="0.2">
      <c r="A6046" s="189">
        <v>5985</v>
      </c>
      <c r="B6046" s="1234"/>
      <c r="D6046" s="14" t="str">
        <f t="shared" si="93"/>
        <v>OK</v>
      </c>
      <c r="E6046" s="14" t="s">
        <v>1094</v>
      </c>
    </row>
    <row r="6047" spans="1:5" x14ac:dyDescent="0.2">
      <c r="A6047" s="189">
        <v>5986</v>
      </c>
      <c r="B6047" s="1234"/>
      <c r="D6047" s="14" t="str">
        <f t="shared" si="93"/>
        <v>OK</v>
      </c>
      <c r="E6047" s="14" t="s">
        <v>1094</v>
      </c>
    </row>
    <row r="6048" spans="1:5" x14ac:dyDescent="0.2">
      <c r="A6048" s="189">
        <v>5987</v>
      </c>
      <c r="B6048" s="1234"/>
      <c r="D6048" s="14" t="str">
        <f t="shared" si="93"/>
        <v>OK</v>
      </c>
      <c r="E6048" s="14" t="s">
        <v>1094</v>
      </c>
    </row>
    <row r="6049" spans="1:5" x14ac:dyDescent="0.2">
      <c r="A6049" s="189">
        <v>5988</v>
      </c>
      <c r="B6049" s="1234"/>
      <c r="D6049" s="14" t="str">
        <f t="shared" si="93"/>
        <v>OK</v>
      </c>
      <c r="E6049" s="14" t="s">
        <v>1094</v>
      </c>
    </row>
    <row r="6050" spans="1:5" x14ac:dyDescent="0.2">
      <c r="A6050" s="189">
        <v>5989</v>
      </c>
      <c r="B6050" s="1234"/>
      <c r="D6050" s="14" t="str">
        <f t="shared" si="93"/>
        <v>OK</v>
      </c>
      <c r="E6050" s="14" t="s">
        <v>1094</v>
      </c>
    </row>
    <row r="6051" spans="1:5" x14ac:dyDescent="0.2">
      <c r="A6051" s="189">
        <v>5990</v>
      </c>
      <c r="B6051" s="1234"/>
      <c r="D6051" s="14" t="str">
        <f t="shared" si="93"/>
        <v>OK</v>
      </c>
      <c r="E6051" s="14" t="s">
        <v>1094</v>
      </c>
    </row>
    <row r="6052" spans="1:5" x14ac:dyDescent="0.2">
      <c r="A6052" s="189">
        <v>5991</v>
      </c>
      <c r="B6052" s="1234"/>
      <c r="D6052" s="14" t="str">
        <f t="shared" si="93"/>
        <v>OK</v>
      </c>
      <c r="E6052" s="14" t="s">
        <v>1094</v>
      </c>
    </row>
    <row r="6053" spans="1:5" x14ac:dyDescent="0.2">
      <c r="A6053" s="189">
        <v>5992</v>
      </c>
      <c r="B6053" s="1234"/>
      <c r="D6053" s="14" t="str">
        <f t="shared" si="93"/>
        <v>OK</v>
      </c>
      <c r="E6053" s="14" t="s">
        <v>1094</v>
      </c>
    </row>
    <row r="6054" spans="1:5" x14ac:dyDescent="0.2">
      <c r="A6054" s="189">
        <v>5993</v>
      </c>
      <c r="B6054" s="1234"/>
      <c r="C6054" s="14" t="s">
        <v>672</v>
      </c>
      <c r="D6054" s="14" t="str">
        <f t="shared" si="93"/>
        <v>OK</v>
      </c>
      <c r="E6054" s="14" t="s">
        <v>1094</v>
      </c>
    </row>
    <row r="6055" spans="1:5" x14ac:dyDescent="0.2">
      <c r="A6055" s="189">
        <v>5994</v>
      </c>
      <c r="B6055" s="1234"/>
      <c r="D6055" s="14" t="str">
        <f t="shared" si="93"/>
        <v>OK</v>
      </c>
      <c r="E6055" s="14" t="s">
        <v>1094</v>
      </c>
    </row>
    <row r="6056" spans="1:5" x14ac:dyDescent="0.2">
      <c r="A6056" s="189">
        <v>5995</v>
      </c>
      <c r="B6056" s="1234"/>
      <c r="D6056" s="14" t="str">
        <f t="shared" si="93"/>
        <v>OK</v>
      </c>
      <c r="E6056" s="14" t="s">
        <v>1094</v>
      </c>
    </row>
    <row r="6057" spans="1:5" x14ac:dyDescent="0.2">
      <c r="A6057" s="189">
        <v>5996</v>
      </c>
      <c r="B6057" s="1234"/>
      <c r="D6057" s="14" t="str">
        <f t="shared" si="93"/>
        <v>OK</v>
      </c>
      <c r="E6057" s="14" t="s">
        <v>1094</v>
      </c>
    </row>
    <row r="6058" spans="1:5" x14ac:dyDescent="0.2">
      <c r="A6058" s="189">
        <v>5997</v>
      </c>
      <c r="B6058" s="1234"/>
      <c r="D6058" s="14" t="str">
        <f t="shared" si="93"/>
        <v>OK</v>
      </c>
      <c r="E6058" s="14" t="s">
        <v>1094</v>
      </c>
    </row>
    <row r="6059" spans="1:5" x14ac:dyDescent="0.2">
      <c r="A6059" s="189">
        <v>5998</v>
      </c>
      <c r="B6059" s="1234"/>
      <c r="D6059" s="14" t="str">
        <f t="shared" si="93"/>
        <v>OK</v>
      </c>
      <c r="E6059" s="14" t="s">
        <v>1094</v>
      </c>
    </row>
    <row r="6060" spans="1:5" x14ac:dyDescent="0.2">
      <c r="A6060" s="189">
        <v>5999</v>
      </c>
      <c r="B6060" s="1234"/>
      <c r="D6060" s="14" t="str">
        <f t="shared" si="93"/>
        <v>OK</v>
      </c>
      <c r="E6060" s="14" t="s">
        <v>1094</v>
      </c>
    </row>
    <row r="6061" spans="1:5" x14ac:dyDescent="0.2">
      <c r="A6061" s="189">
        <v>6000</v>
      </c>
      <c r="B6061" s="1234"/>
      <c r="D6061" s="14" t="str">
        <f t="shared" si="93"/>
        <v>OK</v>
      </c>
      <c r="E6061" s="14" t="s">
        <v>1094</v>
      </c>
    </row>
    <row r="6062" spans="1:5" x14ac:dyDescent="0.2">
      <c r="A6062" s="189">
        <v>6001</v>
      </c>
      <c r="B6062" s="1234"/>
      <c r="D6062" s="14" t="str">
        <f t="shared" si="93"/>
        <v>OK</v>
      </c>
      <c r="E6062" s="14" t="s">
        <v>1094</v>
      </c>
    </row>
    <row r="6063" spans="1:5" x14ac:dyDescent="0.2">
      <c r="A6063" s="189">
        <v>6002</v>
      </c>
      <c r="B6063" s="1234"/>
      <c r="D6063" s="14" t="str">
        <f t="shared" si="93"/>
        <v>OK</v>
      </c>
      <c r="E6063" s="14" t="s">
        <v>1094</v>
      </c>
    </row>
    <row r="6064" spans="1:5" x14ac:dyDescent="0.2">
      <c r="A6064" s="189">
        <v>6003</v>
      </c>
      <c r="B6064" s="1234"/>
      <c r="D6064" s="14" t="str">
        <f t="shared" si="93"/>
        <v>OK</v>
      </c>
      <c r="E6064" s="14" t="s">
        <v>1094</v>
      </c>
    </row>
    <row r="6065" spans="1:5" x14ac:dyDescent="0.2">
      <c r="A6065" s="189">
        <v>6004</v>
      </c>
      <c r="B6065" s="1234"/>
      <c r="D6065" s="14" t="str">
        <f t="shared" si="93"/>
        <v>OK</v>
      </c>
      <c r="E6065" s="14" t="s">
        <v>1094</v>
      </c>
    </row>
    <row r="6066" spans="1:5" x14ac:dyDescent="0.2">
      <c r="A6066" s="189">
        <v>6005</v>
      </c>
      <c r="B6066" s="1234"/>
      <c r="D6066" s="14" t="str">
        <f t="shared" si="93"/>
        <v>OK</v>
      </c>
      <c r="E6066" s="14" t="s">
        <v>1094</v>
      </c>
    </row>
    <row r="6067" spans="1:5" x14ac:dyDescent="0.2">
      <c r="A6067" s="811">
        <v>6006</v>
      </c>
      <c r="B6067" s="1234"/>
      <c r="D6067" s="14" t="str">
        <f t="shared" si="93"/>
        <v>OK</v>
      </c>
      <c r="E6067" s="14" t="s">
        <v>1094</v>
      </c>
    </row>
    <row r="6068" spans="1:5" x14ac:dyDescent="0.2">
      <c r="A6068" s="811">
        <v>6007</v>
      </c>
      <c r="B6068" s="1234"/>
      <c r="D6068" s="14" t="str">
        <f t="shared" si="93"/>
        <v>OK</v>
      </c>
      <c r="E6068" s="14" t="s">
        <v>1094</v>
      </c>
    </row>
    <row r="6069" spans="1:5" x14ac:dyDescent="0.2">
      <c r="A6069" s="811">
        <v>6008</v>
      </c>
      <c r="B6069" s="1234"/>
      <c r="D6069" s="14" t="str">
        <f t="shared" si="93"/>
        <v>OK</v>
      </c>
      <c r="E6069" s="14" t="s">
        <v>1094</v>
      </c>
    </row>
    <row r="6070" spans="1:5" x14ac:dyDescent="0.2">
      <c r="A6070" s="811">
        <v>6009</v>
      </c>
      <c r="B6070" s="1234"/>
      <c r="D6070" s="14" t="str">
        <f t="shared" si="93"/>
        <v>OK</v>
      </c>
      <c r="E6070" s="14" t="s">
        <v>1094</v>
      </c>
    </row>
    <row r="6071" spans="1:5" x14ac:dyDescent="0.2">
      <c r="A6071" s="811">
        <v>6010</v>
      </c>
      <c r="B6071" s="1234"/>
      <c r="D6071" s="14" t="str">
        <f t="shared" si="93"/>
        <v>OK</v>
      </c>
      <c r="E6071" s="14" t="s">
        <v>1094</v>
      </c>
    </row>
    <row r="6072" spans="1:5" x14ac:dyDescent="0.2">
      <c r="A6072" s="811">
        <v>6011</v>
      </c>
      <c r="B6072" s="1234"/>
      <c r="D6072" s="14" t="str">
        <f t="shared" si="93"/>
        <v>OK</v>
      </c>
      <c r="E6072" s="14" t="s">
        <v>1094</v>
      </c>
    </row>
    <row r="6073" spans="1:5" x14ac:dyDescent="0.2">
      <c r="A6073" s="811">
        <v>6012</v>
      </c>
      <c r="B6073" s="1234"/>
      <c r="C6073" s="14" t="s">
        <v>672</v>
      </c>
      <c r="D6073" s="14" t="str">
        <f t="shared" si="93"/>
        <v>OK</v>
      </c>
      <c r="E6073" s="14" t="s">
        <v>1094</v>
      </c>
    </row>
    <row r="6074" spans="1:5" x14ac:dyDescent="0.2">
      <c r="A6074" s="80">
        <v>6013</v>
      </c>
      <c r="B6074" s="1234">
        <f>'PCTC-OEPP 28-29'!F77</f>
        <v>774</v>
      </c>
      <c r="D6074" s="14" t="str">
        <f t="shared" si="93"/>
        <v>Error?</v>
      </c>
      <c r="E6074" s="14" t="s">
        <v>1105</v>
      </c>
    </row>
    <row r="6075" spans="1:5" x14ac:dyDescent="0.2">
      <c r="A6075" s="811">
        <v>6014</v>
      </c>
      <c r="B6075" s="1234"/>
      <c r="D6075" s="14" t="str">
        <f t="shared" si="93"/>
        <v>OK</v>
      </c>
      <c r="E6075" s="14" t="s">
        <v>1105</v>
      </c>
    </row>
    <row r="6076" spans="1:5" x14ac:dyDescent="0.2">
      <c r="A6076">
        <v>6015</v>
      </c>
      <c r="B6076" s="1233">
        <f>'Short-Term Long-Term Debt 25'!C27</f>
        <v>0</v>
      </c>
      <c r="D6076" s="14" t="str">
        <f t="shared" si="93"/>
        <v>Error?</v>
      </c>
      <c r="E6076" s="14" t="s">
        <v>1105</v>
      </c>
    </row>
    <row r="6077" spans="1:5" x14ac:dyDescent="0.2">
      <c r="A6077">
        <v>6016</v>
      </c>
      <c r="B6077" s="1233">
        <f>'Short-Term Long-Term Debt 25'!D27</f>
        <v>0</v>
      </c>
      <c r="D6077" s="14" t="str">
        <f t="shared" si="93"/>
        <v>Error?</v>
      </c>
      <c r="E6077" s="14" t="s">
        <v>1105</v>
      </c>
    </row>
    <row r="6078" spans="1:5" x14ac:dyDescent="0.2">
      <c r="A6078">
        <v>6017</v>
      </c>
      <c r="B6078" s="1233">
        <f>'Short-Term Long-Term Debt 25'!E27</f>
        <v>0</v>
      </c>
      <c r="D6078" s="14" t="str">
        <f t="shared" si="93"/>
        <v>Error?</v>
      </c>
      <c r="E6078" s="14" t="s">
        <v>1105</v>
      </c>
    </row>
    <row r="6079" spans="1:5" x14ac:dyDescent="0.2">
      <c r="A6079">
        <v>6018</v>
      </c>
      <c r="B6079" s="1233">
        <f>'Short-Term Long-Term Debt 25'!F27</f>
        <v>0</v>
      </c>
      <c r="D6079" s="14" t="str">
        <f t="shared" ref="D6079:D6142" si="94">IF(ISBLANK(B6079),"OK",IF(A6079-B6079=0,"OK","Error?"))</f>
        <v>Error?</v>
      </c>
      <c r="E6079" s="14" t="s">
        <v>161</v>
      </c>
    </row>
    <row r="6080" spans="1:5" x14ac:dyDescent="0.2">
      <c r="A6080" s="813">
        <v>6019</v>
      </c>
      <c r="D6080" s="14" t="str">
        <f t="shared" si="94"/>
        <v>OK</v>
      </c>
      <c r="E6080" s="14" t="s">
        <v>572</v>
      </c>
    </row>
    <row r="6081" spans="1:5" x14ac:dyDescent="0.2">
      <c r="A6081">
        <v>6020</v>
      </c>
      <c r="B6081" s="1233">
        <f>'Assets-Liab 5-6'!C7</f>
        <v>0</v>
      </c>
      <c r="D6081" s="14" t="str">
        <f t="shared" si="94"/>
        <v>Error?</v>
      </c>
      <c r="E6081" s="14" t="s">
        <v>209</v>
      </c>
    </row>
    <row r="6082" spans="1:5" x14ac:dyDescent="0.2">
      <c r="A6082">
        <v>6021</v>
      </c>
      <c r="B6082" s="1233">
        <f>'Assets-Liab 5-6'!D7</f>
        <v>0</v>
      </c>
      <c r="D6082" s="14" t="str">
        <f t="shared" si="94"/>
        <v>Error?</v>
      </c>
      <c r="E6082" s="14" t="s">
        <v>209</v>
      </c>
    </row>
    <row r="6083" spans="1:5" x14ac:dyDescent="0.2">
      <c r="A6083">
        <v>6022</v>
      </c>
      <c r="B6083" s="1233">
        <f>'Assets-Liab 5-6'!E7</f>
        <v>0</v>
      </c>
      <c r="D6083" s="14" t="str">
        <f t="shared" si="94"/>
        <v>Error?</v>
      </c>
      <c r="E6083" s="14" t="s">
        <v>209</v>
      </c>
    </row>
    <row r="6084" spans="1:5" x14ac:dyDescent="0.2">
      <c r="A6084">
        <v>6023</v>
      </c>
      <c r="B6084" s="1233">
        <f>'Assets-Liab 5-6'!F7</f>
        <v>0</v>
      </c>
      <c r="D6084" s="14" t="str">
        <f t="shared" si="94"/>
        <v>Error?</v>
      </c>
      <c r="E6084" s="14" t="s">
        <v>209</v>
      </c>
    </row>
    <row r="6085" spans="1:5" x14ac:dyDescent="0.2">
      <c r="A6085">
        <v>6024</v>
      </c>
      <c r="B6085" s="1233">
        <f>'Assets-Liab 5-6'!G7</f>
        <v>0</v>
      </c>
      <c r="D6085" s="14" t="str">
        <f t="shared" si="94"/>
        <v>Error?</v>
      </c>
      <c r="E6085" s="14" t="s">
        <v>209</v>
      </c>
    </row>
    <row r="6086" spans="1:5" x14ac:dyDescent="0.2">
      <c r="A6086">
        <v>6025</v>
      </c>
      <c r="B6086" s="1233">
        <f>'Assets-Liab 5-6'!H7</f>
        <v>0</v>
      </c>
      <c r="D6086" s="14" t="str">
        <f t="shared" si="94"/>
        <v>Error?</v>
      </c>
      <c r="E6086" s="14" t="s">
        <v>209</v>
      </c>
    </row>
    <row r="6087" spans="1:5" x14ac:dyDescent="0.2">
      <c r="A6087">
        <v>6026</v>
      </c>
      <c r="B6087" s="1233">
        <f>'Assets-Liab 5-6'!I7</f>
        <v>0</v>
      </c>
      <c r="D6087" s="14" t="str">
        <f t="shared" si="94"/>
        <v>Error?</v>
      </c>
      <c r="E6087" s="14" t="s">
        <v>209</v>
      </c>
    </row>
    <row r="6088" spans="1:5" x14ac:dyDescent="0.2">
      <c r="A6088">
        <v>6027</v>
      </c>
      <c r="B6088" s="1233">
        <f>'Assets-Liab 5-6'!J7</f>
        <v>0</v>
      </c>
      <c r="D6088" s="14" t="str">
        <f t="shared" si="94"/>
        <v>Error?</v>
      </c>
      <c r="E6088" s="14" t="s">
        <v>209</v>
      </c>
    </row>
    <row r="6089" spans="1:5" x14ac:dyDescent="0.2">
      <c r="A6089">
        <v>6028</v>
      </c>
      <c r="B6089" s="1233">
        <f>'Assets-Liab 5-6'!K7</f>
        <v>0</v>
      </c>
      <c r="D6089" s="14" t="str">
        <f t="shared" si="94"/>
        <v>Error?</v>
      </c>
      <c r="E6089" s="14" t="s">
        <v>209</v>
      </c>
    </row>
    <row r="6090" spans="1:5" x14ac:dyDescent="0.2">
      <c r="A6090">
        <v>6029</v>
      </c>
      <c r="B6090" s="1233">
        <f>'Assets-Liab 5-6'!C8</f>
        <v>119566</v>
      </c>
      <c r="D6090" s="14" t="str">
        <f t="shared" si="94"/>
        <v>Error?</v>
      </c>
      <c r="E6090" s="14" t="s">
        <v>209</v>
      </c>
    </row>
    <row r="6091" spans="1:5" x14ac:dyDescent="0.2">
      <c r="A6091">
        <v>6030</v>
      </c>
      <c r="B6091" s="1233">
        <f>'Assets-Liab 5-6'!D8</f>
        <v>0</v>
      </c>
      <c r="D6091" s="14" t="str">
        <f t="shared" si="94"/>
        <v>Error?</v>
      </c>
      <c r="E6091" s="14" t="s">
        <v>209</v>
      </c>
    </row>
    <row r="6092" spans="1:5" x14ac:dyDescent="0.2">
      <c r="A6092">
        <v>6031</v>
      </c>
      <c r="B6092" s="1233">
        <f>'Assets-Liab 5-6'!E8</f>
        <v>0</v>
      </c>
      <c r="D6092" s="14" t="str">
        <f t="shared" si="94"/>
        <v>Error?</v>
      </c>
      <c r="E6092" s="14" t="s">
        <v>209</v>
      </c>
    </row>
    <row r="6093" spans="1:5" x14ac:dyDescent="0.2">
      <c r="A6093">
        <v>6032</v>
      </c>
      <c r="B6093" s="1233">
        <f>'Assets-Liab 5-6'!F8</f>
        <v>34757</v>
      </c>
      <c r="D6093" s="14" t="str">
        <f t="shared" si="94"/>
        <v>Error?</v>
      </c>
      <c r="E6093" s="14" t="s">
        <v>209</v>
      </c>
    </row>
    <row r="6094" spans="1:5" x14ac:dyDescent="0.2">
      <c r="A6094">
        <v>6033</v>
      </c>
      <c r="B6094" s="1233">
        <f>'Assets-Liab 5-6'!G8</f>
        <v>0</v>
      </c>
      <c r="D6094" s="14" t="str">
        <f t="shared" si="94"/>
        <v>Error?</v>
      </c>
      <c r="E6094" s="14" t="s">
        <v>209</v>
      </c>
    </row>
    <row r="6095" spans="1:5" x14ac:dyDescent="0.2">
      <c r="A6095">
        <v>6034</v>
      </c>
      <c r="B6095" s="1233">
        <f>'Assets-Liab 5-6'!H8</f>
        <v>0</v>
      </c>
      <c r="D6095" s="14" t="str">
        <f t="shared" si="94"/>
        <v>Error?</v>
      </c>
      <c r="E6095" s="14" t="s">
        <v>209</v>
      </c>
    </row>
    <row r="6096" spans="1:5" x14ac:dyDescent="0.2">
      <c r="A6096">
        <v>6035</v>
      </c>
      <c r="B6096" s="1233">
        <f>'Assets-Liab 5-6'!I8</f>
        <v>0</v>
      </c>
      <c r="D6096" s="14" t="str">
        <f t="shared" si="94"/>
        <v>Error?</v>
      </c>
      <c r="E6096" s="14" t="s">
        <v>209</v>
      </c>
    </row>
    <row r="6097" spans="1:5" x14ac:dyDescent="0.2">
      <c r="A6097">
        <v>6036</v>
      </c>
      <c r="B6097" s="1233">
        <f>'Assets-Liab 5-6'!J8</f>
        <v>0</v>
      </c>
      <c r="D6097" s="14" t="str">
        <f t="shared" si="94"/>
        <v>Error?</v>
      </c>
      <c r="E6097" s="14" t="s">
        <v>209</v>
      </c>
    </row>
    <row r="6098" spans="1:5" x14ac:dyDescent="0.2">
      <c r="A6098">
        <v>6037</v>
      </c>
      <c r="B6098" s="1233">
        <f>'Assets-Liab 5-6'!K8</f>
        <v>0</v>
      </c>
      <c r="D6098" s="14" t="str">
        <f t="shared" si="94"/>
        <v>Error?</v>
      </c>
      <c r="E6098" s="14" t="s">
        <v>209</v>
      </c>
    </row>
    <row r="6099" spans="1:5" x14ac:dyDescent="0.2">
      <c r="A6099">
        <v>6038</v>
      </c>
      <c r="B6099" s="1233">
        <f>'Assets-Liab 5-6'!C9</f>
        <v>11727</v>
      </c>
      <c r="D6099" s="14" t="str">
        <f t="shared" si="94"/>
        <v>Error?</v>
      </c>
      <c r="E6099" s="14" t="s">
        <v>209</v>
      </c>
    </row>
    <row r="6100" spans="1:5" x14ac:dyDescent="0.2">
      <c r="A6100">
        <v>6039</v>
      </c>
      <c r="B6100" s="1233">
        <f>'Assets-Liab 5-6'!D9</f>
        <v>0</v>
      </c>
      <c r="D6100" s="14" t="str">
        <f t="shared" si="94"/>
        <v>Error?</v>
      </c>
      <c r="E6100" s="14" t="s">
        <v>209</v>
      </c>
    </row>
    <row r="6101" spans="1:5" x14ac:dyDescent="0.2">
      <c r="A6101">
        <v>6040</v>
      </c>
      <c r="B6101" s="1233">
        <f>'Assets-Liab 5-6'!E9</f>
        <v>0</v>
      </c>
      <c r="D6101" s="14" t="str">
        <f t="shared" si="94"/>
        <v>Error?</v>
      </c>
      <c r="E6101" s="14" t="s">
        <v>209</v>
      </c>
    </row>
    <row r="6102" spans="1:5" x14ac:dyDescent="0.2">
      <c r="A6102">
        <v>6041</v>
      </c>
      <c r="B6102" s="1233">
        <f>'Assets-Liab 5-6'!F9</f>
        <v>0</v>
      </c>
      <c r="D6102" s="14" t="str">
        <f t="shared" si="94"/>
        <v>Error?</v>
      </c>
      <c r="E6102" s="14" t="s">
        <v>209</v>
      </c>
    </row>
    <row r="6103" spans="1:5" x14ac:dyDescent="0.2">
      <c r="A6103">
        <f>A6102+1</f>
        <v>6042</v>
      </c>
      <c r="B6103" s="1233">
        <f>'Assets-Liab 5-6'!G9</f>
        <v>0</v>
      </c>
      <c r="D6103" s="14" t="str">
        <f t="shared" si="94"/>
        <v>Error?</v>
      </c>
      <c r="E6103" s="14" t="s">
        <v>209</v>
      </c>
    </row>
    <row r="6104" spans="1:5" x14ac:dyDescent="0.2">
      <c r="A6104">
        <v>6043</v>
      </c>
      <c r="B6104" s="1233">
        <f>'Assets-Liab 5-6'!H9</f>
        <v>0</v>
      </c>
      <c r="D6104" s="14" t="str">
        <f t="shared" si="94"/>
        <v>Error?</v>
      </c>
      <c r="E6104" s="14" t="s">
        <v>209</v>
      </c>
    </row>
    <row r="6105" spans="1:5" x14ac:dyDescent="0.2">
      <c r="A6105">
        <v>6044</v>
      </c>
      <c r="B6105" s="1233">
        <f>'Assets-Liab 5-6'!I9</f>
        <v>0</v>
      </c>
      <c r="D6105" s="14" t="str">
        <f t="shared" si="94"/>
        <v>Error?</v>
      </c>
      <c r="E6105" s="14" t="s">
        <v>209</v>
      </c>
    </row>
    <row r="6106" spans="1:5" x14ac:dyDescent="0.2">
      <c r="A6106">
        <v>6045</v>
      </c>
      <c r="B6106" s="1233">
        <f>'Assets-Liab 5-6'!J9</f>
        <v>0</v>
      </c>
      <c r="D6106" s="14" t="str">
        <f t="shared" si="94"/>
        <v>Error?</v>
      </c>
      <c r="E6106" s="14" t="s">
        <v>209</v>
      </c>
    </row>
    <row r="6107" spans="1:5" x14ac:dyDescent="0.2">
      <c r="A6107">
        <v>6046</v>
      </c>
      <c r="B6107" s="1233">
        <f>'Assets-Liab 5-6'!K9</f>
        <v>0</v>
      </c>
      <c r="D6107" s="14" t="str">
        <f t="shared" si="94"/>
        <v>Error?</v>
      </c>
      <c r="E6107" s="14" t="s">
        <v>209</v>
      </c>
    </row>
    <row r="6108" spans="1:5" x14ac:dyDescent="0.2">
      <c r="A6108">
        <v>6047</v>
      </c>
      <c r="B6108" s="1233">
        <f>'Assets-Liab 5-6'!L9</f>
        <v>0</v>
      </c>
      <c r="D6108" s="14" t="str">
        <f t="shared" si="94"/>
        <v>Error?</v>
      </c>
      <c r="E6108" s="14" t="s">
        <v>209</v>
      </c>
    </row>
    <row r="6109" spans="1:5" x14ac:dyDescent="0.2">
      <c r="A6109">
        <v>6048</v>
      </c>
      <c r="B6109" s="1233">
        <f>'Assets-Liab 5-6'!E10</f>
        <v>0</v>
      </c>
      <c r="D6109" s="14" t="str">
        <f t="shared" si="94"/>
        <v>Error?</v>
      </c>
      <c r="E6109" s="14" t="s">
        <v>209</v>
      </c>
    </row>
    <row r="6110" spans="1:5" x14ac:dyDescent="0.2">
      <c r="A6110">
        <v>6049</v>
      </c>
      <c r="B6110" s="1233">
        <f>'Assets-Liab 5-6'!G10</f>
        <v>0</v>
      </c>
      <c r="D6110" s="14" t="str">
        <f t="shared" si="94"/>
        <v>Error?</v>
      </c>
      <c r="E6110" s="14" t="s">
        <v>209</v>
      </c>
    </row>
    <row r="6111" spans="1:5" x14ac:dyDescent="0.2">
      <c r="A6111">
        <v>6050</v>
      </c>
      <c r="B6111" s="1233">
        <f>'Assets-Liab 5-6'!I10</f>
        <v>0</v>
      </c>
      <c r="D6111" s="14" t="str">
        <f t="shared" si="94"/>
        <v>Error?</v>
      </c>
      <c r="E6111" s="14" t="s">
        <v>209</v>
      </c>
    </row>
    <row r="6112" spans="1:5" x14ac:dyDescent="0.2">
      <c r="A6112">
        <v>6051</v>
      </c>
      <c r="B6112" s="1233">
        <f>'Assets-Liab 5-6'!J10</f>
        <v>0</v>
      </c>
      <c r="D6112" s="14" t="str">
        <f t="shared" si="94"/>
        <v>Error?</v>
      </c>
      <c r="E6112" s="14" t="s">
        <v>209</v>
      </c>
    </row>
    <row r="6113" spans="1:5" x14ac:dyDescent="0.2">
      <c r="A6113">
        <v>6052</v>
      </c>
      <c r="B6113" s="1233">
        <f>'Assets-Liab 5-6'!C11</f>
        <v>0</v>
      </c>
      <c r="D6113" s="14" t="str">
        <f t="shared" si="94"/>
        <v>Error?</v>
      </c>
      <c r="E6113" s="14" t="s">
        <v>209</v>
      </c>
    </row>
    <row r="6114" spans="1:5" x14ac:dyDescent="0.2">
      <c r="A6114">
        <v>6053</v>
      </c>
      <c r="B6114" s="1233">
        <f>'Assets-Liab 5-6'!D11</f>
        <v>0</v>
      </c>
      <c r="D6114" s="14" t="str">
        <f t="shared" si="94"/>
        <v>Error?</v>
      </c>
      <c r="E6114" s="14" t="s">
        <v>209</v>
      </c>
    </row>
    <row r="6115" spans="1:5" x14ac:dyDescent="0.2">
      <c r="A6115">
        <v>6054</v>
      </c>
      <c r="B6115" s="1233">
        <f>'Assets-Liab 5-6'!E11</f>
        <v>0</v>
      </c>
      <c r="D6115" s="14" t="str">
        <f t="shared" si="94"/>
        <v>Error?</v>
      </c>
      <c r="E6115" s="14" t="s">
        <v>209</v>
      </c>
    </row>
    <row r="6116" spans="1:5" x14ac:dyDescent="0.2">
      <c r="A6116">
        <v>6055</v>
      </c>
      <c r="B6116" s="1233">
        <f>'Assets-Liab 5-6'!F11</f>
        <v>0</v>
      </c>
      <c r="D6116" s="14" t="str">
        <f t="shared" si="94"/>
        <v>Error?</v>
      </c>
      <c r="E6116" s="14" t="s">
        <v>209</v>
      </c>
    </row>
    <row r="6117" spans="1:5" x14ac:dyDescent="0.2">
      <c r="A6117">
        <v>6056</v>
      </c>
      <c r="B6117" s="1233">
        <f>'Assets-Liab 5-6'!G11</f>
        <v>0</v>
      </c>
      <c r="D6117" s="14" t="str">
        <f t="shared" si="94"/>
        <v>Error?</v>
      </c>
      <c r="E6117" s="14" t="s">
        <v>209</v>
      </c>
    </row>
    <row r="6118" spans="1:5" x14ac:dyDescent="0.2">
      <c r="A6118">
        <v>6057</v>
      </c>
      <c r="B6118" s="1233">
        <f>'Assets-Liab 5-6'!H11</f>
        <v>0</v>
      </c>
      <c r="D6118" s="14" t="str">
        <f t="shared" si="94"/>
        <v>Error?</v>
      </c>
      <c r="E6118" s="14" t="s">
        <v>209</v>
      </c>
    </row>
    <row r="6119" spans="1:5" x14ac:dyDescent="0.2">
      <c r="A6119">
        <v>6058</v>
      </c>
      <c r="B6119" s="1233">
        <f>'Assets-Liab 5-6'!I11</f>
        <v>0</v>
      </c>
      <c r="D6119" s="14" t="str">
        <f t="shared" si="94"/>
        <v>Error?</v>
      </c>
      <c r="E6119" s="14" t="s">
        <v>209</v>
      </c>
    </row>
    <row r="6120" spans="1:5" x14ac:dyDescent="0.2">
      <c r="A6120">
        <v>6059</v>
      </c>
      <c r="B6120" s="1233">
        <f>'Assets-Liab 5-6'!J11</f>
        <v>0</v>
      </c>
      <c r="D6120" s="14" t="str">
        <f t="shared" si="94"/>
        <v>Error?</v>
      </c>
      <c r="E6120" s="14" t="s">
        <v>209</v>
      </c>
    </row>
    <row r="6121" spans="1:5" x14ac:dyDescent="0.2">
      <c r="A6121">
        <v>6060</v>
      </c>
      <c r="B6121" s="1233">
        <f>'Assets-Liab 5-6'!K11</f>
        <v>0</v>
      </c>
      <c r="D6121" s="14" t="str">
        <f t="shared" si="94"/>
        <v>Error?</v>
      </c>
      <c r="E6121" s="14" t="s">
        <v>209</v>
      </c>
    </row>
    <row r="6122" spans="1:5" x14ac:dyDescent="0.2">
      <c r="A6122">
        <v>6061</v>
      </c>
      <c r="B6122" s="1233">
        <f>'Assets-Liab 5-6'!L11</f>
        <v>0</v>
      </c>
      <c r="D6122" s="14" t="str">
        <f t="shared" si="94"/>
        <v>Error?</v>
      </c>
      <c r="E6122" s="14" t="s">
        <v>209</v>
      </c>
    </row>
    <row r="6123" spans="1:5" x14ac:dyDescent="0.2">
      <c r="A6123">
        <v>6062</v>
      </c>
      <c r="B6123" s="1233">
        <f>'Assets-Liab 5-6'!J12</f>
        <v>0</v>
      </c>
      <c r="D6123" s="14" t="str">
        <f t="shared" si="94"/>
        <v>Error?</v>
      </c>
      <c r="E6123" s="14" t="s">
        <v>209</v>
      </c>
    </row>
    <row r="6124" spans="1:5" x14ac:dyDescent="0.2">
      <c r="A6124">
        <v>6063</v>
      </c>
      <c r="B6124" s="1233">
        <f>'Assets-Liab 5-6'!J13</f>
        <v>310702</v>
      </c>
      <c r="D6124" s="14" t="str">
        <f t="shared" si="94"/>
        <v>Error?</v>
      </c>
      <c r="E6124" s="14" t="s">
        <v>209</v>
      </c>
    </row>
    <row r="6125" spans="1:5" x14ac:dyDescent="0.2">
      <c r="A6125">
        <v>6064</v>
      </c>
      <c r="B6125" s="1233">
        <f>'Assets-Liab 5-6'!C25</f>
        <v>0</v>
      </c>
      <c r="D6125" s="14" t="str">
        <f t="shared" si="94"/>
        <v>Error?</v>
      </c>
      <c r="E6125" s="14" t="s">
        <v>209</v>
      </c>
    </row>
    <row r="6126" spans="1:5" x14ac:dyDescent="0.2">
      <c r="A6126">
        <v>6065</v>
      </c>
      <c r="B6126" s="1233">
        <f>'Assets-Liab 5-6'!D25</f>
        <v>0</v>
      </c>
      <c r="D6126" s="14" t="str">
        <f t="shared" si="94"/>
        <v>Error?</v>
      </c>
      <c r="E6126" s="14" t="s">
        <v>209</v>
      </c>
    </row>
    <row r="6127" spans="1:5" x14ac:dyDescent="0.2">
      <c r="A6127">
        <v>6066</v>
      </c>
      <c r="B6127" s="1233">
        <f>'Assets-Liab 5-6'!E25</f>
        <v>0</v>
      </c>
      <c r="D6127" s="14" t="str">
        <f t="shared" si="94"/>
        <v>Error?</v>
      </c>
      <c r="E6127" s="14" t="s">
        <v>209</v>
      </c>
    </row>
    <row r="6128" spans="1:5" x14ac:dyDescent="0.2">
      <c r="A6128">
        <v>6067</v>
      </c>
      <c r="B6128" s="1233">
        <f>'Assets-Liab 5-6'!F25</f>
        <v>0</v>
      </c>
      <c r="D6128" s="14" t="str">
        <f t="shared" si="94"/>
        <v>Error?</v>
      </c>
      <c r="E6128" s="14" t="s">
        <v>209</v>
      </c>
    </row>
    <row r="6129" spans="1:5" x14ac:dyDescent="0.2">
      <c r="A6129">
        <v>6068</v>
      </c>
      <c r="B6129" s="1233">
        <f>'Assets-Liab 5-6'!G25</f>
        <v>0</v>
      </c>
      <c r="D6129" s="14" t="str">
        <f t="shared" si="94"/>
        <v>Error?</v>
      </c>
      <c r="E6129" s="14" t="s">
        <v>209</v>
      </c>
    </row>
    <row r="6130" spans="1:5" x14ac:dyDescent="0.2">
      <c r="A6130">
        <v>6069</v>
      </c>
      <c r="B6130" s="1233">
        <f>'Assets-Liab 5-6'!H25</f>
        <v>0</v>
      </c>
      <c r="D6130" s="14" t="str">
        <f t="shared" si="94"/>
        <v>Error?</v>
      </c>
      <c r="E6130" s="14" t="s">
        <v>209</v>
      </c>
    </row>
    <row r="6131" spans="1:5" x14ac:dyDescent="0.2">
      <c r="A6131">
        <v>6070</v>
      </c>
      <c r="B6131" s="1233">
        <f>'Assets-Liab 5-6'!J25</f>
        <v>0</v>
      </c>
      <c r="D6131" s="14" t="str">
        <f t="shared" si="94"/>
        <v>Error?</v>
      </c>
      <c r="E6131" s="14" t="s">
        <v>209</v>
      </c>
    </row>
    <row r="6132" spans="1:5" x14ac:dyDescent="0.2">
      <c r="A6132">
        <v>6071</v>
      </c>
      <c r="B6132" s="1233">
        <f>'Assets-Liab 5-6'!K25</f>
        <v>0</v>
      </c>
      <c r="D6132" s="14" t="str">
        <f t="shared" si="94"/>
        <v>Error?</v>
      </c>
      <c r="E6132" s="14" t="s">
        <v>209</v>
      </c>
    </row>
    <row r="6133" spans="1:5" x14ac:dyDescent="0.2">
      <c r="A6133">
        <v>6072</v>
      </c>
      <c r="B6133" s="1233">
        <f>'Assets-Liab 5-6'!C26</f>
        <v>0</v>
      </c>
      <c r="D6133" s="14" t="str">
        <f t="shared" si="94"/>
        <v>Error?</v>
      </c>
      <c r="E6133" s="14" t="s">
        <v>209</v>
      </c>
    </row>
    <row r="6134" spans="1:5" x14ac:dyDescent="0.2">
      <c r="A6134">
        <v>6073</v>
      </c>
      <c r="B6134" s="1233">
        <f>'Assets-Liab 5-6'!D26</f>
        <v>0</v>
      </c>
      <c r="D6134" s="14" t="str">
        <f t="shared" si="94"/>
        <v>Error?</v>
      </c>
      <c r="E6134" s="14" t="s">
        <v>209</v>
      </c>
    </row>
    <row r="6135" spans="1:5" x14ac:dyDescent="0.2">
      <c r="A6135">
        <v>6074</v>
      </c>
      <c r="B6135" s="1233">
        <f>'Assets-Liab 5-6'!E26</f>
        <v>0</v>
      </c>
      <c r="D6135" s="14" t="str">
        <f t="shared" si="94"/>
        <v>Error?</v>
      </c>
      <c r="E6135" s="14" t="s">
        <v>209</v>
      </c>
    </row>
    <row r="6136" spans="1:5" x14ac:dyDescent="0.2">
      <c r="A6136">
        <v>6075</v>
      </c>
      <c r="B6136" s="1233">
        <f>'Assets-Liab 5-6'!F26</f>
        <v>0</v>
      </c>
      <c r="D6136" s="14" t="str">
        <f t="shared" si="94"/>
        <v>Error?</v>
      </c>
      <c r="E6136" s="14" t="s">
        <v>209</v>
      </c>
    </row>
    <row r="6137" spans="1:5" x14ac:dyDescent="0.2">
      <c r="A6137">
        <v>6076</v>
      </c>
      <c r="B6137" s="1233">
        <f>'Assets-Liab 5-6'!G26</f>
        <v>0</v>
      </c>
      <c r="D6137" s="14" t="str">
        <f t="shared" si="94"/>
        <v>Error?</v>
      </c>
      <c r="E6137" s="14" t="s">
        <v>209</v>
      </c>
    </row>
    <row r="6138" spans="1:5" x14ac:dyDescent="0.2">
      <c r="A6138">
        <v>6077</v>
      </c>
      <c r="B6138" s="1233">
        <f>'Assets-Liab 5-6'!H26</f>
        <v>0</v>
      </c>
      <c r="D6138" s="14" t="str">
        <f t="shared" si="94"/>
        <v>Error?</v>
      </c>
      <c r="E6138" s="14" t="s">
        <v>209</v>
      </c>
    </row>
    <row r="6139" spans="1:5" x14ac:dyDescent="0.2">
      <c r="A6139">
        <v>6078</v>
      </c>
      <c r="B6139" s="1233">
        <f>'Assets-Liab 5-6'!I26</f>
        <v>0</v>
      </c>
      <c r="D6139" s="14" t="str">
        <f t="shared" si="94"/>
        <v>Error?</v>
      </c>
      <c r="E6139" s="14" t="s">
        <v>209</v>
      </c>
    </row>
    <row r="6140" spans="1:5" x14ac:dyDescent="0.2">
      <c r="A6140">
        <v>6079</v>
      </c>
      <c r="B6140" s="1233">
        <f>'Assets-Liab 5-6'!J26</f>
        <v>0</v>
      </c>
      <c r="D6140" s="14" t="str">
        <f t="shared" si="94"/>
        <v>Error?</v>
      </c>
      <c r="E6140" s="14" t="s">
        <v>209</v>
      </c>
    </row>
    <row r="6141" spans="1:5" x14ac:dyDescent="0.2">
      <c r="A6141">
        <v>6080</v>
      </c>
      <c r="B6141" s="1233">
        <f>'Assets-Liab 5-6'!K26</f>
        <v>0</v>
      </c>
      <c r="D6141" s="14" t="str">
        <f t="shared" si="94"/>
        <v>Error?</v>
      </c>
      <c r="E6141" s="14" t="s">
        <v>209</v>
      </c>
    </row>
    <row r="6142" spans="1:5" x14ac:dyDescent="0.2">
      <c r="A6142">
        <v>6081</v>
      </c>
      <c r="B6142" s="1233">
        <f>'Assets-Liab 5-6'!C27</f>
        <v>96658</v>
      </c>
      <c r="D6142" s="14" t="str">
        <f t="shared" si="94"/>
        <v>Error?</v>
      </c>
      <c r="E6142" s="14" t="s">
        <v>209</v>
      </c>
    </row>
    <row r="6143" spans="1:5" x14ac:dyDescent="0.2">
      <c r="A6143">
        <v>6082</v>
      </c>
      <c r="B6143" s="1233">
        <f>'Assets-Liab 5-6'!D27</f>
        <v>18081</v>
      </c>
      <c r="D6143" s="14" t="str">
        <f t="shared" ref="D6143:D6206" si="95">IF(ISBLANK(B6143),"OK",IF(A6143-B6143=0,"OK","Error?"))</f>
        <v>Error?</v>
      </c>
      <c r="E6143" s="14" t="s">
        <v>209</v>
      </c>
    </row>
    <row r="6144" spans="1:5" x14ac:dyDescent="0.2">
      <c r="A6144">
        <v>6083</v>
      </c>
      <c r="B6144" s="1233">
        <f>'Assets-Liab 5-6'!E27</f>
        <v>0</v>
      </c>
      <c r="D6144" s="14" t="str">
        <f t="shared" si="95"/>
        <v>Error?</v>
      </c>
      <c r="E6144" s="14" t="s">
        <v>209</v>
      </c>
    </row>
    <row r="6145" spans="1:5" x14ac:dyDescent="0.2">
      <c r="A6145">
        <v>6084</v>
      </c>
      <c r="B6145" s="1233">
        <f>'Assets-Liab 5-6'!F27</f>
        <v>5919</v>
      </c>
      <c r="D6145" s="14" t="str">
        <f t="shared" si="95"/>
        <v>Error?</v>
      </c>
      <c r="E6145" s="14" t="s">
        <v>209</v>
      </c>
    </row>
    <row r="6146" spans="1:5" x14ac:dyDescent="0.2">
      <c r="A6146">
        <v>6085</v>
      </c>
      <c r="B6146" s="1233">
        <f>'Assets-Liab 5-6'!G27</f>
        <v>0</v>
      </c>
      <c r="D6146" s="14" t="str">
        <f t="shared" si="95"/>
        <v>Error?</v>
      </c>
      <c r="E6146" s="14" t="s">
        <v>209</v>
      </c>
    </row>
    <row r="6147" spans="1:5" x14ac:dyDescent="0.2">
      <c r="A6147">
        <v>6086</v>
      </c>
      <c r="B6147" s="1233">
        <f>'Assets-Liab 5-6'!H27</f>
        <v>0</v>
      </c>
      <c r="D6147" s="14" t="str">
        <f t="shared" si="95"/>
        <v>Error?</v>
      </c>
      <c r="E6147" s="14" t="s">
        <v>209</v>
      </c>
    </row>
    <row r="6148" spans="1:5" x14ac:dyDescent="0.2">
      <c r="A6148">
        <v>6087</v>
      </c>
      <c r="B6148" s="1233">
        <f>'Assets-Liab 5-6'!I27</f>
        <v>0</v>
      </c>
      <c r="D6148" s="14" t="str">
        <f t="shared" si="95"/>
        <v>Error?</v>
      </c>
      <c r="E6148" s="14" t="s">
        <v>209</v>
      </c>
    </row>
    <row r="6149" spans="1:5" x14ac:dyDescent="0.2">
      <c r="A6149">
        <v>6088</v>
      </c>
      <c r="B6149" s="1233">
        <f>'Assets-Liab 5-6'!J27</f>
        <v>7619</v>
      </c>
      <c r="D6149" s="14" t="str">
        <f t="shared" si="95"/>
        <v>Error?</v>
      </c>
      <c r="E6149" s="14" t="s">
        <v>209</v>
      </c>
    </row>
    <row r="6150" spans="1:5" x14ac:dyDescent="0.2">
      <c r="A6150">
        <v>6089</v>
      </c>
      <c r="B6150" s="1233">
        <f>'Assets-Liab 5-6'!K27</f>
        <v>0</v>
      </c>
      <c r="D6150" s="14" t="str">
        <f t="shared" si="95"/>
        <v>Error?</v>
      </c>
      <c r="E6150" s="14" t="s">
        <v>209</v>
      </c>
    </row>
    <row r="6151" spans="1:5" x14ac:dyDescent="0.2">
      <c r="A6151">
        <v>6090</v>
      </c>
      <c r="B6151" s="1233">
        <f>'Assets-Liab 5-6'!C28</f>
        <v>0</v>
      </c>
      <c r="D6151" s="14" t="str">
        <f t="shared" si="95"/>
        <v>Error?</v>
      </c>
      <c r="E6151" s="14" t="s">
        <v>209</v>
      </c>
    </row>
    <row r="6152" spans="1:5" x14ac:dyDescent="0.2">
      <c r="A6152">
        <v>6091</v>
      </c>
      <c r="B6152" s="1233">
        <f>'Assets-Liab 5-6'!D28</f>
        <v>0</v>
      </c>
      <c r="D6152" s="14" t="str">
        <f t="shared" si="95"/>
        <v>Error?</v>
      </c>
      <c r="E6152" s="14" t="s">
        <v>209</v>
      </c>
    </row>
    <row r="6153" spans="1:5" x14ac:dyDescent="0.2">
      <c r="A6153">
        <v>6092</v>
      </c>
      <c r="B6153" s="1233">
        <f>'Assets-Liab 5-6'!E28</f>
        <v>0</v>
      </c>
      <c r="D6153" s="14" t="str">
        <f t="shared" si="95"/>
        <v>Error?</v>
      </c>
      <c r="E6153" s="14" t="s">
        <v>209</v>
      </c>
    </row>
    <row r="6154" spans="1:5" x14ac:dyDescent="0.2">
      <c r="A6154">
        <v>6093</v>
      </c>
      <c r="B6154" s="1233">
        <f>'Assets-Liab 5-6'!F28</f>
        <v>0</v>
      </c>
      <c r="D6154" s="14" t="str">
        <f t="shared" si="95"/>
        <v>Error?</v>
      </c>
      <c r="E6154" s="14" t="s">
        <v>209</v>
      </c>
    </row>
    <row r="6155" spans="1:5" x14ac:dyDescent="0.2">
      <c r="A6155">
        <v>6094</v>
      </c>
      <c r="B6155" s="1233">
        <f>'Assets-Liab 5-6'!G28</f>
        <v>0</v>
      </c>
      <c r="D6155" s="14" t="str">
        <f t="shared" si="95"/>
        <v>Error?</v>
      </c>
      <c r="E6155" s="14" t="s">
        <v>209</v>
      </c>
    </row>
    <row r="6156" spans="1:5" x14ac:dyDescent="0.2">
      <c r="A6156">
        <v>6095</v>
      </c>
      <c r="B6156" s="1233">
        <f>'Assets-Liab 5-6'!H28</f>
        <v>0</v>
      </c>
      <c r="D6156" s="14" t="str">
        <f t="shared" si="95"/>
        <v>Error?</v>
      </c>
      <c r="E6156" s="14" t="s">
        <v>209</v>
      </c>
    </row>
    <row r="6157" spans="1:5" x14ac:dyDescent="0.2">
      <c r="A6157">
        <v>6096</v>
      </c>
      <c r="B6157" s="1233">
        <f>'Assets-Liab 5-6'!I28</f>
        <v>0</v>
      </c>
      <c r="D6157" s="14" t="str">
        <f t="shared" si="95"/>
        <v>Error?</v>
      </c>
      <c r="E6157" s="14" t="s">
        <v>209</v>
      </c>
    </row>
    <row r="6158" spans="1:5" x14ac:dyDescent="0.2">
      <c r="A6158">
        <v>6097</v>
      </c>
      <c r="B6158" s="1233">
        <f>'Assets-Liab 5-6'!J28</f>
        <v>0</v>
      </c>
      <c r="D6158" s="14" t="str">
        <f t="shared" si="95"/>
        <v>Error?</v>
      </c>
      <c r="E6158" s="14" t="s">
        <v>209</v>
      </c>
    </row>
    <row r="6159" spans="1:5" x14ac:dyDescent="0.2">
      <c r="A6159">
        <v>6098</v>
      </c>
      <c r="B6159" s="1233">
        <f>'Assets-Liab 5-6'!K28</f>
        <v>0</v>
      </c>
      <c r="D6159" s="14" t="str">
        <f t="shared" si="95"/>
        <v>Error?</v>
      </c>
      <c r="E6159" s="14" t="s">
        <v>209</v>
      </c>
    </row>
    <row r="6160" spans="1:5" x14ac:dyDescent="0.2">
      <c r="A6160">
        <v>6099</v>
      </c>
      <c r="B6160" s="1233">
        <f>'Assets-Liab 5-6'!C29</f>
        <v>0</v>
      </c>
      <c r="D6160" s="14" t="str">
        <f t="shared" si="95"/>
        <v>Error?</v>
      </c>
      <c r="E6160" s="14" t="s">
        <v>209</v>
      </c>
    </row>
    <row r="6161" spans="1:5" x14ac:dyDescent="0.2">
      <c r="A6161">
        <v>6100</v>
      </c>
      <c r="B6161" s="1233">
        <f>'Assets-Liab 5-6'!D29</f>
        <v>0</v>
      </c>
      <c r="D6161" s="14" t="str">
        <f t="shared" si="95"/>
        <v>Error?</v>
      </c>
      <c r="E6161" s="14" t="s">
        <v>209</v>
      </c>
    </row>
    <row r="6162" spans="1:5" x14ac:dyDescent="0.2">
      <c r="A6162">
        <v>6101</v>
      </c>
      <c r="B6162" s="1233">
        <f>'Assets-Liab 5-6'!E29</f>
        <v>0</v>
      </c>
      <c r="D6162" s="14" t="str">
        <f t="shared" si="95"/>
        <v>Error?</v>
      </c>
      <c r="E6162" s="14" t="s">
        <v>209</v>
      </c>
    </row>
    <row r="6163" spans="1:5" x14ac:dyDescent="0.2">
      <c r="A6163">
        <v>6102</v>
      </c>
      <c r="B6163" s="1233">
        <f>'Assets-Liab 5-6'!F29</f>
        <v>0</v>
      </c>
      <c r="D6163" s="14" t="str">
        <f t="shared" si="95"/>
        <v>Error?</v>
      </c>
      <c r="E6163" s="14" t="s">
        <v>209</v>
      </c>
    </row>
    <row r="6164" spans="1:5" x14ac:dyDescent="0.2">
      <c r="A6164">
        <v>6103</v>
      </c>
      <c r="B6164" s="1233">
        <f>'Assets-Liab 5-6'!G29</f>
        <v>0</v>
      </c>
      <c r="D6164" s="14" t="str">
        <f t="shared" si="95"/>
        <v>Error?</v>
      </c>
      <c r="E6164" s="14" t="s">
        <v>209</v>
      </c>
    </row>
    <row r="6165" spans="1:5" x14ac:dyDescent="0.2">
      <c r="A6165">
        <v>6104</v>
      </c>
      <c r="B6165" s="1233">
        <f>'Assets-Liab 5-6'!H29</f>
        <v>0</v>
      </c>
      <c r="D6165" s="14" t="str">
        <f t="shared" si="95"/>
        <v>Error?</v>
      </c>
      <c r="E6165" s="14" t="s">
        <v>209</v>
      </c>
    </row>
    <row r="6166" spans="1:5" x14ac:dyDescent="0.2">
      <c r="A6166">
        <v>6105</v>
      </c>
      <c r="B6166" s="1233">
        <f>'Assets-Liab 5-6'!I29</f>
        <v>0</v>
      </c>
      <c r="D6166" s="14" t="str">
        <f t="shared" si="95"/>
        <v>Error?</v>
      </c>
      <c r="E6166" s="14" t="s">
        <v>209</v>
      </c>
    </row>
    <row r="6167" spans="1:5" x14ac:dyDescent="0.2">
      <c r="A6167">
        <v>6106</v>
      </c>
      <c r="B6167" s="1233">
        <f>'Assets-Liab 5-6'!J29</f>
        <v>0</v>
      </c>
      <c r="D6167" s="14" t="str">
        <f t="shared" si="95"/>
        <v>Error?</v>
      </c>
      <c r="E6167" s="14" t="s">
        <v>209</v>
      </c>
    </row>
    <row r="6168" spans="1:5" x14ac:dyDescent="0.2">
      <c r="A6168">
        <v>6107</v>
      </c>
      <c r="B6168" s="1233">
        <f>'Assets-Liab 5-6'!K29</f>
        <v>0</v>
      </c>
      <c r="D6168" s="14" t="str">
        <f t="shared" si="95"/>
        <v>Error?</v>
      </c>
      <c r="E6168" s="14" t="s">
        <v>209</v>
      </c>
    </row>
    <row r="6169" spans="1:5" x14ac:dyDescent="0.2">
      <c r="A6169">
        <v>6108</v>
      </c>
      <c r="B6169" s="1233">
        <f>'Assets-Liab 5-6'!C30</f>
        <v>0</v>
      </c>
      <c r="D6169" s="14" t="str">
        <f t="shared" si="95"/>
        <v>Error?</v>
      </c>
      <c r="E6169" s="14" t="s">
        <v>209</v>
      </c>
    </row>
    <row r="6170" spans="1:5" x14ac:dyDescent="0.2">
      <c r="A6170">
        <v>6109</v>
      </c>
      <c r="B6170" s="1233">
        <f>'Assets-Liab 5-6'!D30</f>
        <v>0</v>
      </c>
      <c r="D6170" s="14" t="str">
        <f t="shared" si="95"/>
        <v>Error?</v>
      </c>
      <c r="E6170" s="14" t="s">
        <v>209</v>
      </c>
    </row>
    <row r="6171" spans="1:5" x14ac:dyDescent="0.2">
      <c r="A6171">
        <v>6110</v>
      </c>
      <c r="B6171" s="1233">
        <f>'Assets-Liab 5-6'!E30</f>
        <v>0</v>
      </c>
      <c r="D6171" s="14" t="str">
        <f t="shared" si="95"/>
        <v>Error?</v>
      </c>
      <c r="E6171" s="14" t="s">
        <v>209</v>
      </c>
    </row>
    <row r="6172" spans="1:5" x14ac:dyDescent="0.2">
      <c r="A6172">
        <v>6111</v>
      </c>
      <c r="B6172" s="1233">
        <f>'Assets-Liab 5-6'!F30</f>
        <v>0</v>
      </c>
      <c r="D6172" s="14" t="str">
        <f t="shared" si="95"/>
        <v>Error?</v>
      </c>
      <c r="E6172" s="14" t="s">
        <v>209</v>
      </c>
    </row>
    <row r="6173" spans="1:5" x14ac:dyDescent="0.2">
      <c r="A6173">
        <v>6112</v>
      </c>
      <c r="B6173" s="1233">
        <f>'Assets-Liab 5-6'!G30</f>
        <v>0</v>
      </c>
      <c r="D6173" s="14" t="str">
        <f t="shared" si="95"/>
        <v>Error?</v>
      </c>
      <c r="E6173" s="14" t="s">
        <v>209</v>
      </c>
    </row>
    <row r="6174" spans="1:5" x14ac:dyDescent="0.2">
      <c r="A6174">
        <v>6113</v>
      </c>
      <c r="B6174" s="1233">
        <f>'Assets-Liab 5-6'!H30</f>
        <v>0</v>
      </c>
      <c r="D6174" s="14" t="str">
        <f t="shared" si="95"/>
        <v>Error?</v>
      </c>
      <c r="E6174" s="14" t="s">
        <v>209</v>
      </c>
    </row>
    <row r="6175" spans="1:5" x14ac:dyDescent="0.2">
      <c r="A6175">
        <v>6114</v>
      </c>
      <c r="B6175" s="1233">
        <f>'Assets-Liab 5-6'!I30</f>
        <v>0</v>
      </c>
      <c r="D6175" s="14" t="str">
        <f t="shared" si="95"/>
        <v>Error?</v>
      </c>
      <c r="E6175" s="14" t="s">
        <v>209</v>
      </c>
    </row>
    <row r="6176" spans="1:5" x14ac:dyDescent="0.2">
      <c r="A6176">
        <v>6115</v>
      </c>
      <c r="B6176" s="1233">
        <f>'Assets-Liab 5-6'!J30</f>
        <v>0</v>
      </c>
      <c r="D6176" s="14" t="str">
        <f t="shared" si="95"/>
        <v>Error?</v>
      </c>
      <c r="E6176" s="14" t="s">
        <v>209</v>
      </c>
    </row>
    <row r="6177" spans="1:5" x14ac:dyDescent="0.2">
      <c r="A6177">
        <v>6116</v>
      </c>
      <c r="B6177" s="1233">
        <f>'Assets-Liab 5-6'!K30</f>
        <v>0</v>
      </c>
      <c r="D6177" s="14" t="str">
        <f t="shared" si="95"/>
        <v>Error?</v>
      </c>
      <c r="E6177" s="14" t="s">
        <v>209</v>
      </c>
    </row>
    <row r="6178" spans="1:5" x14ac:dyDescent="0.2">
      <c r="A6178">
        <v>6117</v>
      </c>
      <c r="B6178" s="1233">
        <f>'Assets-Liab 5-6'!E31</f>
        <v>0</v>
      </c>
      <c r="D6178" s="14" t="str">
        <f t="shared" si="95"/>
        <v>Error?</v>
      </c>
      <c r="E6178" s="14" t="s">
        <v>209</v>
      </c>
    </row>
    <row r="6179" spans="1:5" x14ac:dyDescent="0.2">
      <c r="A6179">
        <v>6118</v>
      </c>
      <c r="B6179" s="1233">
        <f>'Assets-Liab 5-6'!I31</f>
        <v>0</v>
      </c>
      <c r="D6179" s="14" t="str">
        <f t="shared" si="95"/>
        <v>Error?</v>
      </c>
      <c r="E6179" s="14" t="s">
        <v>209</v>
      </c>
    </row>
    <row r="6180" spans="1:5" x14ac:dyDescent="0.2">
      <c r="A6180">
        <v>6119</v>
      </c>
      <c r="B6180" s="1233">
        <f>'Assets-Liab 5-6'!J31</f>
        <v>0</v>
      </c>
      <c r="D6180" s="14" t="str">
        <f t="shared" si="95"/>
        <v>Error?</v>
      </c>
      <c r="E6180" s="14" t="s">
        <v>209</v>
      </c>
    </row>
    <row r="6181" spans="1:5" x14ac:dyDescent="0.2">
      <c r="A6181">
        <v>6120</v>
      </c>
      <c r="B6181" s="1233">
        <f>'Assets-Liab 5-6'!J32</f>
        <v>82577</v>
      </c>
      <c r="D6181" s="14" t="str">
        <f t="shared" si="95"/>
        <v>Error?</v>
      </c>
      <c r="E6181" s="14" t="s">
        <v>209</v>
      </c>
    </row>
    <row r="6182" spans="1:5" x14ac:dyDescent="0.2">
      <c r="A6182">
        <v>6121</v>
      </c>
      <c r="B6182" s="1233">
        <f>'Assets-Liab 5-6'!C33</f>
        <v>0</v>
      </c>
      <c r="D6182" s="14" t="str">
        <f t="shared" si="95"/>
        <v>Error?</v>
      </c>
      <c r="E6182" s="14" t="s">
        <v>209</v>
      </c>
    </row>
    <row r="6183" spans="1:5" x14ac:dyDescent="0.2">
      <c r="A6183">
        <v>6122</v>
      </c>
      <c r="B6183" s="1233">
        <f>'Assets-Liab 5-6'!D33</f>
        <v>0</v>
      </c>
      <c r="D6183" s="14" t="str">
        <f t="shared" si="95"/>
        <v>Error?</v>
      </c>
      <c r="E6183" s="14" t="s">
        <v>209</v>
      </c>
    </row>
    <row r="6184" spans="1:5" x14ac:dyDescent="0.2">
      <c r="A6184">
        <v>6123</v>
      </c>
      <c r="B6184" s="1233">
        <f>'Assets-Liab 5-6'!E33</f>
        <v>0</v>
      </c>
      <c r="D6184" s="14" t="str">
        <f t="shared" si="95"/>
        <v>Error?</v>
      </c>
      <c r="E6184" s="14" t="s">
        <v>209</v>
      </c>
    </row>
    <row r="6185" spans="1:5" x14ac:dyDescent="0.2">
      <c r="A6185">
        <v>6124</v>
      </c>
      <c r="B6185" s="1233">
        <f>'Assets-Liab 5-6'!F33</f>
        <v>0</v>
      </c>
      <c r="D6185" s="14" t="str">
        <f t="shared" si="95"/>
        <v>Error?</v>
      </c>
      <c r="E6185" s="14" t="s">
        <v>209</v>
      </c>
    </row>
    <row r="6186" spans="1:5" x14ac:dyDescent="0.2">
      <c r="A6186">
        <v>6125</v>
      </c>
      <c r="B6186" s="1233">
        <f>'Assets-Liab 5-6'!G33</f>
        <v>0</v>
      </c>
      <c r="D6186" s="14" t="str">
        <f t="shared" si="95"/>
        <v>Error?</v>
      </c>
      <c r="E6186" s="14" t="s">
        <v>209</v>
      </c>
    </row>
    <row r="6187" spans="1:5" x14ac:dyDescent="0.2">
      <c r="A6187">
        <v>6126</v>
      </c>
      <c r="B6187" s="1233">
        <f>'Assets-Liab 5-6'!H33</f>
        <v>0</v>
      </c>
      <c r="D6187" s="14" t="str">
        <f t="shared" si="95"/>
        <v>Error?</v>
      </c>
      <c r="E6187" s="14" t="s">
        <v>209</v>
      </c>
    </row>
    <row r="6188" spans="1:5" x14ac:dyDescent="0.2">
      <c r="A6188">
        <v>6127</v>
      </c>
      <c r="B6188" s="1233">
        <f>'Assets-Liab 5-6'!I33</f>
        <v>0</v>
      </c>
      <c r="D6188" s="14" t="str">
        <f t="shared" si="95"/>
        <v>Error?</v>
      </c>
      <c r="E6188" s="14" t="s">
        <v>209</v>
      </c>
    </row>
    <row r="6189" spans="1:5" x14ac:dyDescent="0.2">
      <c r="A6189">
        <v>6128</v>
      </c>
      <c r="B6189" s="1233">
        <f>'Assets-Liab 5-6'!J33</f>
        <v>0</v>
      </c>
      <c r="D6189" s="14" t="str">
        <f t="shared" si="95"/>
        <v>Error?</v>
      </c>
      <c r="E6189" s="14" t="s">
        <v>209</v>
      </c>
    </row>
    <row r="6190" spans="1:5" x14ac:dyDescent="0.2">
      <c r="A6190">
        <v>6129</v>
      </c>
      <c r="B6190" s="1233">
        <f>'Assets-Liab 5-6'!K33</f>
        <v>0</v>
      </c>
      <c r="D6190" s="14" t="str">
        <f t="shared" si="95"/>
        <v>Error?</v>
      </c>
      <c r="E6190" s="14" t="s">
        <v>209</v>
      </c>
    </row>
    <row r="6191" spans="1:5" x14ac:dyDescent="0.2">
      <c r="A6191">
        <v>6130</v>
      </c>
      <c r="B6191" s="1233">
        <f>'Assets-Liab 5-6'!J34</f>
        <v>90196</v>
      </c>
      <c r="D6191" s="14" t="str">
        <f t="shared" si="95"/>
        <v>Error?</v>
      </c>
      <c r="E6191" s="14" t="s">
        <v>209</v>
      </c>
    </row>
    <row r="6192" spans="1:5" x14ac:dyDescent="0.2">
      <c r="A6192" s="813">
        <v>6131</v>
      </c>
      <c r="D6192" s="14" t="str">
        <f t="shared" si="95"/>
        <v>OK</v>
      </c>
      <c r="E6192" s="14" t="s">
        <v>143</v>
      </c>
    </row>
    <row r="6193" spans="1:5" x14ac:dyDescent="0.2">
      <c r="A6193" s="813">
        <v>6132</v>
      </c>
      <c r="D6193" s="14" t="str">
        <f t="shared" si="95"/>
        <v>OK</v>
      </c>
      <c r="E6193" s="14" t="s">
        <v>143</v>
      </c>
    </row>
    <row r="6194" spans="1:5" x14ac:dyDescent="0.2">
      <c r="A6194" s="813">
        <v>6133</v>
      </c>
      <c r="D6194" s="14" t="str">
        <f t="shared" si="95"/>
        <v>OK</v>
      </c>
      <c r="E6194" s="14" t="s">
        <v>143</v>
      </c>
    </row>
    <row r="6195" spans="1:5" x14ac:dyDescent="0.2">
      <c r="A6195" s="813">
        <v>6134</v>
      </c>
      <c r="D6195" s="14" t="str">
        <f t="shared" si="95"/>
        <v>OK</v>
      </c>
      <c r="E6195" s="14" t="s">
        <v>143</v>
      </c>
    </row>
    <row r="6196" spans="1:5" x14ac:dyDescent="0.2">
      <c r="A6196" s="813">
        <v>6135</v>
      </c>
      <c r="D6196" s="14" t="str">
        <f t="shared" si="95"/>
        <v>OK</v>
      </c>
      <c r="E6196" s="14" t="s">
        <v>143</v>
      </c>
    </row>
    <row r="6197" spans="1:5" x14ac:dyDescent="0.2">
      <c r="A6197" s="813">
        <v>6136</v>
      </c>
      <c r="D6197" s="14" t="str">
        <f t="shared" si="95"/>
        <v>OK</v>
      </c>
      <c r="E6197" s="14" t="s">
        <v>143</v>
      </c>
    </row>
    <row r="6198" spans="1:5" x14ac:dyDescent="0.2">
      <c r="A6198" s="813">
        <v>6137</v>
      </c>
      <c r="D6198" s="14" t="str">
        <f t="shared" si="95"/>
        <v>OK</v>
      </c>
      <c r="E6198" s="14" t="s">
        <v>143</v>
      </c>
    </row>
    <row r="6199" spans="1:5" x14ac:dyDescent="0.2">
      <c r="A6199" s="813">
        <v>6138</v>
      </c>
      <c r="D6199" s="14" t="str">
        <f t="shared" si="95"/>
        <v>OK</v>
      </c>
      <c r="E6199" s="14" t="s">
        <v>143</v>
      </c>
    </row>
    <row r="6200" spans="1:5" x14ac:dyDescent="0.2">
      <c r="A6200" s="813">
        <v>6139</v>
      </c>
      <c r="D6200" s="14" t="str">
        <f t="shared" si="95"/>
        <v>OK</v>
      </c>
      <c r="E6200" s="14" t="s">
        <v>143</v>
      </c>
    </row>
    <row r="6201" spans="1:5" x14ac:dyDescent="0.2">
      <c r="A6201" s="813">
        <v>6140</v>
      </c>
      <c r="D6201" s="14" t="str">
        <f t="shared" si="95"/>
        <v>OK</v>
      </c>
      <c r="E6201" s="14" t="s">
        <v>143</v>
      </c>
    </row>
    <row r="6202" spans="1:5" x14ac:dyDescent="0.2">
      <c r="A6202" s="813">
        <v>6141</v>
      </c>
      <c r="D6202" s="14" t="str">
        <f t="shared" si="95"/>
        <v>OK</v>
      </c>
      <c r="E6202" s="14" t="s">
        <v>143</v>
      </c>
    </row>
    <row r="6203" spans="1:5" x14ac:dyDescent="0.2">
      <c r="A6203" s="813">
        <v>6142</v>
      </c>
      <c r="D6203" s="14" t="str">
        <f t="shared" si="95"/>
        <v>OK</v>
      </c>
      <c r="E6203" s="14" t="s">
        <v>143</v>
      </c>
    </row>
    <row r="6204" spans="1:5" x14ac:dyDescent="0.2">
      <c r="A6204" s="813">
        <v>6143</v>
      </c>
      <c r="D6204" s="14" t="str">
        <f t="shared" si="95"/>
        <v>OK</v>
      </c>
      <c r="E6204" s="14" t="s">
        <v>143</v>
      </c>
    </row>
    <row r="6205" spans="1:5" x14ac:dyDescent="0.2">
      <c r="A6205" s="813">
        <v>6144</v>
      </c>
      <c r="D6205" s="14" t="str">
        <f t="shared" si="95"/>
        <v>OK</v>
      </c>
      <c r="E6205" s="14" t="s">
        <v>143</v>
      </c>
    </row>
    <row r="6206" spans="1:5" x14ac:dyDescent="0.2">
      <c r="A6206" s="813">
        <v>6145</v>
      </c>
      <c r="D6206" s="14" t="str">
        <f t="shared" si="95"/>
        <v>OK</v>
      </c>
      <c r="E6206" s="14" t="s">
        <v>143</v>
      </c>
    </row>
    <row r="6207" spans="1:5" x14ac:dyDescent="0.2">
      <c r="A6207" s="813">
        <v>6146</v>
      </c>
      <c r="D6207" s="14" t="str">
        <f t="shared" ref="D6207:D6270" si="96">IF(ISBLANK(B6207),"OK",IF(A6207-B6207=0,"OK","Error?"))</f>
        <v>OK</v>
      </c>
      <c r="E6207" s="14" t="s">
        <v>143</v>
      </c>
    </row>
    <row r="6208" spans="1:5" x14ac:dyDescent="0.2">
      <c r="A6208" s="813">
        <v>6147</v>
      </c>
      <c r="D6208" s="14" t="str">
        <f t="shared" si="96"/>
        <v>OK</v>
      </c>
      <c r="E6208" s="14" t="s">
        <v>143</v>
      </c>
    </row>
    <row r="6209" spans="1:5" x14ac:dyDescent="0.2">
      <c r="A6209" s="813">
        <v>6148</v>
      </c>
      <c r="D6209" s="14" t="str">
        <f t="shared" si="96"/>
        <v>OK</v>
      </c>
      <c r="E6209" s="14" t="s">
        <v>143</v>
      </c>
    </row>
    <row r="6210" spans="1:5" x14ac:dyDescent="0.2">
      <c r="A6210" s="813">
        <v>6149</v>
      </c>
      <c r="D6210" s="14" t="str">
        <f t="shared" si="96"/>
        <v>OK</v>
      </c>
      <c r="E6210" s="14" t="s">
        <v>143</v>
      </c>
    </row>
    <row r="6211" spans="1:5" x14ac:dyDescent="0.2">
      <c r="A6211" s="813">
        <v>6150</v>
      </c>
      <c r="D6211" s="14" t="str">
        <f t="shared" si="96"/>
        <v>OK</v>
      </c>
      <c r="E6211" s="14" t="s">
        <v>143</v>
      </c>
    </row>
    <row r="6212" spans="1:5" x14ac:dyDescent="0.2">
      <c r="A6212" s="813">
        <v>6151</v>
      </c>
      <c r="D6212" s="14" t="str">
        <f t="shared" si="96"/>
        <v>OK</v>
      </c>
      <c r="E6212" s="14" t="s">
        <v>143</v>
      </c>
    </row>
    <row r="6213" spans="1:5" x14ac:dyDescent="0.2">
      <c r="A6213" s="813">
        <v>6152</v>
      </c>
      <c r="D6213" s="14" t="str">
        <f t="shared" si="96"/>
        <v>OK</v>
      </c>
      <c r="E6213" s="14" t="s">
        <v>143</v>
      </c>
    </row>
    <row r="6214" spans="1:5" x14ac:dyDescent="0.2">
      <c r="A6214">
        <v>6153</v>
      </c>
      <c r="B6214" s="1233">
        <f>'Assets-Liab 5-6'!J38</f>
        <v>220506</v>
      </c>
      <c r="D6214" s="14" t="str">
        <f t="shared" si="96"/>
        <v>Error?</v>
      </c>
      <c r="E6214" s="14" t="s">
        <v>209</v>
      </c>
    </row>
    <row r="6215" spans="1:5" x14ac:dyDescent="0.2">
      <c r="A6215">
        <v>6154</v>
      </c>
      <c r="B6215" s="1233">
        <f>'Assets-Liab 5-6'!J39</f>
        <v>0</v>
      </c>
      <c r="D6215" s="14" t="str">
        <f t="shared" si="96"/>
        <v>Error?</v>
      </c>
      <c r="E6215" s="14" t="s">
        <v>209</v>
      </c>
    </row>
    <row r="6216" spans="1:5" x14ac:dyDescent="0.2">
      <c r="A6216">
        <v>6155</v>
      </c>
      <c r="B6216" s="1233">
        <f>'Assets-Liab 5-6'!J41</f>
        <v>310702</v>
      </c>
      <c r="D6216" s="14" t="str">
        <f t="shared" si="96"/>
        <v>Error?</v>
      </c>
      <c r="E6216" s="14" t="s">
        <v>209</v>
      </c>
    </row>
    <row r="6217" spans="1:5" x14ac:dyDescent="0.2">
      <c r="A6217">
        <v>6156</v>
      </c>
      <c r="B6217" s="1233">
        <f>'Assets-Liab 5-6'!J4</f>
        <v>0</v>
      </c>
      <c r="D6217" s="14" t="str">
        <f t="shared" si="96"/>
        <v>Error?</v>
      </c>
      <c r="E6217" s="14" t="s">
        <v>209</v>
      </c>
    </row>
    <row r="6218" spans="1:5" x14ac:dyDescent="0.2">
      <c r="A6218">
        <v>6157</v>
      </c>
      <c r="B6218" s="1233">
        <f>'Assets-Liab 5-6'!J5</f>
        <v>228125</v>
      </c>
      <c r="D6218" s="14" t="str">
        <f t="shared" si="96"/>
        <v>Error?</v>
      </c>
      <c r="E6218" s="14" t="s">
        <v>209</v>
      </c>
    </row>
    <row r="6219" spans="1:5" x14ac:dyDescent="0.2">
      <c r="A6219">
        <v>6158</v>
      </c>
      <c r="B6219" s="1233">
        <f>'Assets-Liab 5-6'!J6</f>
        <v>82577</v>
      </c>
      <c r="D6219" s="14" t="str">
        <f t="shared" si="96"/>
        <v>Error?</v>
      </c>
      <c r="E6219" s="14" t="s">
        <v>209</v>
      </c>
    </row>
    <row r="6220" spans="1:5" x14ac:dyDescent="0.2">
      <c r="A6220">
        <v>6159</v>
      </c>
      <c r="B6220" s="1233">
        <f>'Acct Summary 7-8'!J4</f>
        <v>192245</v>
      </c>
      <c r="D6220" s="14" t="str">
        <f t="shared" si="96"/>
        <v>Error?</v>
      </c>
      <c r="E6220" s="14" t="s">
        <v>209</v>
      </c>
    </row>
    <row r="6221" spans="1:5" x14ac:dyDescent="0.2">
      <c r="A6221">
        <v>6160</v>
      </c>
      <c r="B6221" s="1233">
        <f>'Acct Summary 7-8'!J6</f>
        <v>0</v>
      </c>
      <c r="D6221" s="14" t="str">
        <f t="shared" si="96"/>
        <v>Error?</v>
      </c>
      <c r="E6221" s="14" t="s">
        <v>209</v>
      </c>
    </row>
    <row r="6222" spans="1:5" x14ac:dyDescent="0.2">
      <c r="A6222">
        <v>6161</v>
      </c>
      <c r="B6222" s="1233">
        <f>'Acct Summary 7-8'!J7</f>
        <v>0</v>
      </c>
      <c r="D6222" s="14" t="str">
        <f t="shared" si="96"/>
        <v>Error?</v>
      </c>
      <c r="E6222" s="14" t="s">
        <v>209</v>
      </c>
    </row>
    <row r="6223" spans="1:5" x14ac:dyDescent="0.2">
      <c r="A6223">
        <v>6162</v>
      </c>
      <c r="B6223" s="1233">
        <f>'Acct Summary 7-8'!J8</f>
        <v>192245</v>
      </c>
      <c r="D6223" s="14" t="str">
        <f t="shared" si="96"/>
        <v>Error?</v>
      </c>
      <c r="E6223" s="14" t="s">
        <v>209</v>
      </c>
    </row>
    <row r="6224" spans="1:5" x14ac:dyDescent="0.2">
      <c r="A6224">
        <v>6163</v>
      </c>
      <c r="B6224" s="1233">
        <f>'Acct Summary 7-8'!J9</f>
        <v>0</v>
      </c>
      <c r="D6224" s="14" t="str">
        <f t="shared" si="96"/>
        <v>Error?</v>
      </c>
      <c r="E6224" s="14" t="s">
        <v>209</v>
      </c>
    </row>
    <row r="6225" spans="1:5" x14ac:dyDescent="0.2">
      <c r="A6225">
        <v>6164</v>
      </c>
      <c r="B6225" s="1233">
        <f>'Acct Summary 7-8'!J10</f>
        <v>192245</v>
      </c>
      <c r="D6225" s="14" t="str">
        <f t="shared" si="96"/>
        <v>Error?</v>
      </c>
      <c r="E6225" s="14" t="s">
        <v>209</v>
      </c>
    </row>
    <row r="6226" spans="1:5" x14ac:dyDescent="0.2">
      <c r="A6226">
        <v>6165</v>
      </c>
      <c r="B6226" s="1233">
        <f>'Acct Summary 7-8'!J16</f>
        <v>0</v>
      </c>
      <c r="D6226" s="14" t="str">
        <f t="shared" si="96"/>
        <v>Error?</v>
      </c>
      <c r="E6226" s="14" t="s">
        <v>209</v>
      </c>
    </row>
    <row r="6227" spans="1:5" x14ac:dyDescent="0.2">
      <c r="A6227">
        <v>6166</v>
      </c>
      <c r="B6227" s="1233">
        <f>'Acct Summary 7-8'!J17</f>
        <v>256484</v>
      </c>
      <c r="D6227" s="14" t="str">
        <f t="shared" si="96"/>
        <v>Error?</v>
      </c>
      <c r="E6227" s="14" t="s">
        <v>209</v>
      </c>
    </row>
    <row r="6228" spans="1:5" x14ac:dyDescent="0.2">
      <c r="A6228">
        <v>6167</v>
      </c>
      <c r="B6228" s="1233">
        <f>'Acct Summary 7-8'!J18</f>
        <v>0</v>
      </c>
      <c r="D6228" s="14" t="str">
        <f t="shared" si="96"/>
        <v>Error?</v>
      </c>
      <c r="E6228" s="14" t="s">
        <v>209</v>
      </c>
    </row>
    <row r="6229" spans="1:5" x14ac:dyDescent="0.2">
      <c r="A6229">
        <v>6168</v>
      </c>
      <c r="B6229" s="1233">
        <f>'Acct Summary 7-8'!J19</f>
        <v>256484</v>
      </c>
      <c r="D6229" s="14" t="str">
        <f t="shared" si="96"/>
        <v>Error?</v>
      </c>
      <c r="E6229" s="14" t="s">
        <v>209</v>
      </c>
    </row>
    <row r="6230" spans="1:5" x14ac:dyDescent="0.2">
      <c r="A6230">
        <v>6169</v>
      </c>
      <c r="B6230" s="1233">
        <f>'Acct Summary 7-8'!J20</f>
        <v>-64239</v>
      </c>
      <c r="D6230" s="14" t="str">
        <f t="shared" si="96"/>
        <v>Error?</v>
      </c>
      <c r="E6230" s="14" t="s">
        <v>209</v>
      </c>
    </row>
    <row r="6231" spans="1:5" x14ac:dyDescent="0.2">
      <c r="A6231">
        <v>6170</v>
      </c>
      <c r="B6231" s="1233">
        <f>'Acct Summary 7-8'!J26</f>
        <v>0</v>
      </c>
      <c r="D6231" s="14" t="str">
        <f t="shared" si="96"/>
        <v>Error?</v>
      </c>
      <c r="E6231" s="14" t="s">
        <v>209</v>
      </c>
    </row>
    <row r="6232" spans="1:5" x14ac:dyDescent="0.2">
      <c r="A6232">
        <v>6171</v>
      </c>
      <c r="B6232" s="1233">
        <f>'Acct Summary 7-8'!J28</f>
        <v>0</v>
      </c>
      <c r="D6232" s="14" t="str">
        <f t="shared" si="96"/>
        <v>Error?</v>
      </c>
      <c r="E6232" s="14" t="s">
        <v>209</v>
      </c>
    </row>
    <row r="6233" spans="1:5" x14ac:dyDescent="0.2">
      <c r="A6233">
        <v>6172</v>
      </c>
      <c r="B6233" s="1233">
        <f>'Acct Summary 7-8'!J33</f>
        <v>0</v>
      </c>
      <c r="D6233" s="14" t="str">
        <f t="shared" si="96"/>
        <v>Error?</v>
      </c>
      <c r="E6233" s="14" t="s">
        <v>209</v>
      </c>
    </row>
    <row r="6234" spans="1:5" x14ac:dyDescent="0.2">
      <c r="A6234">
        <v>6173</v>
      </c>
      <c r="B6234" s="1233">
        <f>'Acct Summary 7-8'!J34</f>
        <v>0</v>
      </c>
      <c r="D6234" s="14" t="str">
        <f t="shared" si="96"/>
        <v>Error?</v>
      </c>
      <c r="E6234" s="14" t="s">
        <v>209</v>
      </c>
    </row>
    <row r="6235" spans="1:5" x14ac:dyDescent="0.2">
      <c r="A6235">
        <v>6174</v>
      </c>
      <c r="B6235" s="1233">
        <f>'Acct Summary 7-8'!J35</f>
        <v>0</v>
      </c>
      <c r="D6235" s="14" t="str">
        <f t="shared" si="96"/>
        <v>Error?</v>
      </c>
      <c r="E6235" s="14" t="s">
        <v>209</v>
      </c>
    </row>
    <row r="6236" spans="1:5" x14ac:dyDescent="0.2">
      <c r="A6236">
        <v>6175</v>
      </c>
      <c r="B6236" s="1233">
        <f>'Acct Summary 7-8'!J36</f>
        <v>0</v>
      </c>
      <c r="D6236" s="14" t="str">
        <f t="shared" si="96"/>
        <v>Error?</v>
      </c>
      <c r="E6236" s="14" t="s">
        <v>209</v>
      </c>
    </row>
    <row r="6237" spans="1:5" x14ac:dyDescent="0.2">
      <c r="A6237">
        <v>6176</v>
      </c>
      <c r="B6237" s="1233">
        <f>'Acct Summary 7-8'!J43</f>
        <v>0</v>
      </c>
      <c r="D6237" s="14" t="str">
        <f t="shared" si="96"/>
        <v>Error?</v>
      </c>
      <c r="E6237" s="14" t="s">
        <v>209</v>
      </c>
    </row>
    <row r="6238" spans="1:5" x14ac:dyDescent="0.2">
      <c r="A6238">
        <v>6177</v>
      </c>
      <c r="B6238" s="1233">
        <f>'Acct Summary 7-8'!J44</f>
        <v>0</v>
      </c>
      <c r="D6238" s="14" t="str">
        <f t="shared" si="96"/>
        <v>Error?</v>
      </c>
      <c r="E6238" s="14" t="s">
        <v>209</v>
      </c>
    </row>
    <row r="6239" spans="1:5" x14ac:dyDescent="0.2">
      <c r="A6239">
        <v>6178</v>
      </c>
      <c r="B6239" s="1233">
        <f>'Acct Summary 7-8'!J50</f>
        <v>0</v>
      </c>
      <c r="D6239" s="14" t="str">
        <f t="shared" si="96"/>
        <v>Error?</v>
      </c>
      <c r="E6239" s="14" t="s">
        <v>209</v>
      </c>
    </row>
    <row r="6240" spans="1:5" x14ac:dyDescent="0.2">
      <c r="A6240">
        <v>6179</v>
      </c>
      <c r="B6240" s="1233">
        <f>'Acct Summary 7-8'!C54</f>
        <v>0</v>
      </c>
      <c r="D6240" s="14" t="str">
        <f t="shared" si="96"/>
        <v>Error?</v>
      </c>
      <c r="E6240" s="14" t="s">
        <v>209</v>
      </c>
    </row>
    <row r="6241" spans="1:5" x14ac:dyDescent="0.2">
      <c r="A6241">
        <v>6180</v>
      </c>
      <c r="B6241" s="1233">
        <f>'Acct Summary 7-8'!D54</f>
        <v>0</v>
      </c>
      <c r="D6241" s="14" t="str">
        <f t="shared" si="96"/>
        <v>Error?</v>
      </c>
      <c r="E6241" s="14" t="s">
        <v>209</v>
      </c>
    </row>
    <row r="6242" spans="1:5" x14ac:dyDescent="0.2">
      <c r="A6242">
        <v>6181</v>
      </c>
      <c r="B6242" s="1233">
        <f>'Acct Summary 7-8'!H54</f>
        <v>0</v>
      </c>
      <c r="D6242" s="14" t="str">
        <f t="shared" si="96"/>
        <v>Error?</v>
      </c>
      <c r="E6242" s="14" t="s">
        <v>209</v>
      </c>
    </row>
    <row r="6243" spans="1:5" x14ac:dyDescent="0.2">
      <c r="A6243">
        <v>6182</v>
      </c>
      <c r="B6243" s="1233">
        <f>'Acct Summary 7-8'!C58</f>
        <v>0</v>
      </c>
      <c r="D6243" s="14" t="str">
        <f t="shared" si="96"/>
        <v>Error?</v>
      </c>
      <c r="E6243" s="14" t="s">
        <v>209</v>
      </c>
    </row>
    <row r="6244" spans="1:5" x14ac:dyDescent="0.2">
      <c r="A6244">
        <v>6183</v>
      </c>
      <c r="B6244" s="1233">
        <f>'Acct Summary 7-8'!D58</f>
        <v>0</v>
      </c>
      <c r="D6244" s="14" t="str">
        <f t="shared" si="96"/>
        <v>Error?</v>
      </c>
      <c r="E6244" s="14" t="s">
        <v>209</v>
      </c>
    </row>
    <row r="6245" spans="1:5" x14ac:dyDescent="0.2">
      <c r="A6245">
        <v>6184</v>
      </c>
      <c r="B6245" s="1233">
        <f>'Acct Summary 7-8'!H58</f>
        <v>0</v>
      </c>
      <c r="D6245" s="14" t="str">
        <f t="shared" si="96"/>
        <v>Error?</v>
      </c>
      <c r="E6245" s="14" t="s">
        <v>209</v>
      </c>
    </row>
    <row r="6246" spans="1:5" x14ac:dyDescent="0.2">
      <c r="A6246">
        <v>6185</v>
      </c>
      <c r="B6246" s="1233">
        <f>'Acct Summary 7-8'!C62</f>
        <v>0</v>
      </c>
      <c r="D6246" s="14" t="str">
        <f t="shared" si="96"/>
        <v>Error?</v>
      </c>
      <c r="E6246" s="14" t="s">
        <v>209</v>
      </c>
    </row>
    <row r="6247" spans="1:5" x14ac:dyDescent="0.2">
      <c r="A6247">
        <v>6186</v>
      </c>
      <c r="B6247" s="1233">
        <f>'Acct Summary 7-8'!D62</f>
        <v>0</v>
      </c>
      <c r="D6247" s="14" t="str">
        <f t="shared" si="96"/>
        <v>Error?</v>
      </c>
      <c r="E6247" s="14" t="s">
        <v>209</v>
      </c>
    </row>
    <row r="6248" spans="1:5" x14ac:dyDescent="0.2">
      <c r="A6248">
        <v>6187</v>
      </c>
      <c r="B6248" s="1233">
        <f>'Acct Summary 7-8'!C66</f>
        <v>0</v>
      </c>
      <c r="D6248" s="14" t="str">
        <f t="shared" si="96"/>
        <v>Error?</v>
      </c>
      <c r="E6248" s="14" t="s">
        <v>209</v>
      </c>
    </row>
    <row r="6249" spans="1:5" x14ac:dyDescent="0.2">
      <c r="A6249">
        <v>6188</v>
      </c>
      <c r="B6249" s="1233">
        <f>'Acct Summary 7-8'!D66</f>
        <v>0</v>
      </c>
      <c r="D6249" s="14" t="str">
        <f t="shared" si="96"/>
        <v>Error?</v>
      </c>
      <c r="E6249" s="14" t="s">
        <v>209</v>
      </c>
    </row>
    <row r="6250" spans="1:5" x14ac:dyDescent="0.2">
      <c r="A6250">
        <v>6189</v>
      </c>
      <c r="B6250" s="1233">
        <f>'Acct Summary 7-8'!C70</f>
        <v>0</v>
      </c>
      <c r="D6250" s="14" t="str">
        <f t="shared" si="96"/>
        <v>Error?</v>
      </c>
      <c r="E6250" s="14" t="s">
        <v>209</v>
      </c>
    </row>
    <row r="6251" spans="1:5" x14ac:dyDescent="0.2">
      <c r="A6251">
        <v>6190</v>
      </c>
      <c r="B6251" s="1233">
        <f>'Acct Summary 7-8'!D70</f>
        <v>0</v>
      </c>
      <c r="D6251" s="14" t="str">
        <f t="shared" si="96"/>
        <v>Error?</v>
      </c>
      <c r="E6251" s="14" t="s">
        <v>209</v>
      </c>
    </row>
    <row r="6252" spans="1:5" x14ac:dyDescent="0.2">
      <c r="A6252">
        <v>6191</v>
      </c>
      <c r="B6252" s="1233">
        <f>'Acct Summary 7-8'!C74</f>
        <v>0</v>
      </c>
      <c r="D6252" s="14" t="str">
        <f t="shared" si="96"/>
        <v>Error?</v>
      </c>
      <c r="E6252" s="14" t="s">
        <v>209</v>
      </c>
    </row>
    <row r="6253" spans="1:5" x14ac:dyDescent="0.2">
      <c r="A6253">
        <v>6192</v>
      </c>
      <c r="B6253" s="1233">
        <f>'Acct Summary 7-8'!D74</f>
        <v>0</v>
      </c>
      <c r="D6253" s="14" t="str">
        <f t="shared" si="96"/>
        <v>Error?</v>
      </c>
      <c r="E6253" s="14" t="s">
        <v>209</v>
      </c>
    </row>
    <row r="6254" spans="1:5" x14ac:dyDescent="0.2">
      <c r="A6254">
        <v>6193</v>
      </c>
      <c r="B6254" s="1233">
        <f>'Acct Summary 7-8'!F74</f>
        <v>0</v>
      </c>
      <c r="D6254" s="14" t="str">
        <f t="shared" si="96"/>
        <v>Error?</v>
      </c>
      <c r="E6254" s="14" t="s">
        <v>209</v>
      </c>
    </row>
    <row r="6255" spans="1:5" x14ac:dyDescent="0.2">
      <c r="A6255">
        <v>6194</v>
      </c>
      <c r="B6255" s="1233">
        <f>'Acct Summary 7-8'!G74</f>
        <v>0</v>
      </c>
      <c r="D6255" s="14" t="str">
        <f t="shared" si="96"/>
        <v>Error?</v>
      </c>
      <c r="E6255" s="14" t="s">
        <v>209</v>
      </c>
    </row>
    <row r="6256" spans="1:5" x14ac:dyDescent="0.2">
      <c r="A6256">
        <v>6195</v>
      </c>
      <c r="B6256" s="1233">
        <f>'Acct Summary 7-8'!H74</f>
        <v>0</v>
      </c>
      <c r="D6256" s="14" t="str">
        <f t="shared" si="96"/>
        <v>Error?</v>
      </c>
      <c r="E6256" s="14" t="s">
        <v>209</v>
      </c>
    </row>
    <row r="6257" spans="1:5" x14ac:dyDescent="0.2">
      <c r="A6257">
        <v>6196</v>
      </c>
      <c r="B6257" s="1233">
        <f>'Acct Summary 7-8'!K74</f>
        <v>0</v>
      </c>
      <c r="D6257" s="14" t="str">
        <f t="shared" si="96"/>
        <v>Error?</v>
      </c>
      <c r="E6257" s="14" t="s">
        <v>209</v>
      </c>
    </row>
    <row r="6258" spans="1:5" x14ac:dyDescent="0.2">
      <c r="A6258">
        <v>6197</v>
      </c>
      <c r="B6258" s="1233">
        <f>'Acct Summary 7-8'!G75</f>
        <v>0</v>
      </c>
      <c r="D6258" s="14" t="str">
        <f t="shared" si="96"/>
        <v>Error?</v>
      </c>
      <c r="E6258" s="14" t="s">
        <v>209</v>
      </c>
    </row>
    <row r="6259" spans="1:5" x14ac:dyDescent="0.2">
      <c r="A6259">
        <v>6198</v>
      </c>
      <c r="B6259" s="1233">
        <f>'Acct Summary 7-8'!I75</f>
        <v>0</v>
      </c>
      <c r="D6259" s="14" t="str">
        <f t="shared" si="96"/>
        <v>Error?</v>
      </c>
      <c r="E6259" s="14" t="s">
        <v>209</v>
      </c>
    </row>
    <row r="6260" spans="1:5" x14ac:dyDescent="0.2">
      <c r="A6260">
        <v>6199</v>
      </c>
      <c r="B6260" s="1233">
        <f>'Acct Summary 7-8'!J75</f>
        <v>0</v>
      </c>
      <c r="D6260" s="14" t="str">
        <f t="shared" si="96"/>
        <v>Error?</v>
      </c>
      <c r="E6260" s="14" t="s">
        <v>209</v>
      </c>
    </row>
    <row r="6261" spans="1:5" x14ac:dyDescent="0.2">
      <c r="A6261">
        <v>6200</v>
      </c>
      <c r="B6261" s="1233">
        <f>'Acct Summary 7-8'!J76</f>
        <v>0</v>
      </c>
      <c r="D6261" s="14" t="str">
        <f t="shared" si="96"/>
        <v>Error?</v>
      </c>
      <c r="E6261" s="14" t="s">
        <v>209</v>
      </c>
    </row>
    <row r="6262" spans="1:5" x14ac:dyDescent="0.2">
      <c r="A6262">
        <v>6201</v>
      </c>
      <c r="B6262" s="1233">
        <f>'Acct Summary 7-8'!J77</f>
        <v>0</v>
      </c>
      <c r="D6262" s="14" t="str">
        <f t="shared" si="96"/>
        <v>Error?</v>
      </c>
      <c r="E6262" s="14" t="s">
        <v>209</v>
      </c>
    </row>
    <row r="6263" spans="1:5" x14ac:dyDescent="0.2">
      <c r="A6263">
        <v>6202</v>
      </c>
      <c r="B6263" s="1233">
        <f>'Acct Summary 7-8'!J78</f>
        <v>-64239</v>
      </c>
      <c r="D6263" s="14" t="str">
        <f t="shared" si="96"/>
        <v>Error?</v>
      </c>
      <c r="E6263" s="14" t="s">
        <v>209</v>
      </c>
    </row>
    <row r="6264" spans="1:5" x14ac:dyDescent="0.2">
      <c r="A6264">
        <v>6203</v>
      </c>
      <c r="B6264" s="1233">
        <f>'Acct Summary 7-8'!J79</f>
        <v>284745</v>
      </c>
      <c r="D6264" s="14" t="str">
        <f t="shared" si="96"/>
        <v>Error?</v>
      </c>
      <c r="E6264" s="14" t="s">
        <v>209</v>
      </c>
    </row>
    <row r="6265" spans="1:5" x14ac:dyDescent="0.2">
      <c r="A6265">
        <v>6204</v>
      </c>
      <c r="B6265" s="1233">
        <f>'Acct Summary 7-8'!J80</f>
        <v>0</v>
      </c>
      <c r="D6265" s="14" t="str">
        <f t="shared" si="96"/>
        <v>Error?</v>
      </c>
      <c r="E6265" s="14" t="s">
        <v>209</v>
      </c>
    </row>
    <row r="6266" spans="1:5" x14ac:dyDescent="0.2">
      <c r="A6266">
        <v>6205</v>
      </c>
      <c r="B6266" s="1233">
        <f>'Acct Summary 7-8'!J81</f>
        <v>220506</v>
      </c>
      <c r="D6266" s="14" t="str">
        <f t="shared" si="96"/>
        <v>Error?</v>
      </c>
      <c r="E6266" s="14" t="s">
        <v>209</v>
      </c>
    </row>
    <row r="6267" spans="1:5" x14ac:dyDescent="0.2">
      <c r="A6267">
        <v>6206</v>
      </c>
      <c r="B6267" s="1233">
        <f>'Acct Summary 7-8'!C82</f>
        <v>595758</v>
      </c>
      <c r="D6267" s="14" t="str">
        <f t="shared" si="96"/>
        <v>Error?</v>
      </c>
      <c r="E6267" s="14" t="s">
        <v>209</v>
      </c>
    </row>
    <row r="6268" spans="1:5" x14ac:dyDescent="0.2">
      <c r="A6268">
        <v>6207</v>
      </c>
      <c r="B6268" s="1233">
        <f>'Acct Summary 7-8'!D82</f>
        <v>-34932</v>
      </c>
      <c r="D6268" s="14" t="str">
        <f t="shared" si="96"/>
        <v>Error?</v>
      </c>
      <c r="E6268" s="14" t="s">
        <v>209</v>
      </c>
    </row>
    <row r="6269" spans="1:5" x14ac:dyDescent="0.2">
      <c r="A6269">
        <v>6208</v>
      </c>
      <c r="B6269" s="1233">
        <f>'Acct Summary 7-8'!E82</f>
        <v>19118</v>
      </c>
      <c r="D6269" s="14" t="str">
        <f t="shared" si="96"/>
        <v>Error?</v>
      </c>
      <c r="E6269" s="14" t="s">
        <v>209</v>
      </c>
    </row>
    <row r="6270" spans="1:5" x14ac:dyDescent="0.2">
      <c r="A6270">
        <v>6209</v>
      </c>
      <c r="B6270" s="1233">
        <f>'Acct Summary 7-8'!F82</f>
        <v>66913</v>
      </c>
      <c r="D6270" s="14" t="str">
        <f t="shared" si="96"/>
        <v>Error?</v>
      </c>
      <c r="E6270" s="14" t="s">
        <v>209</v>
      </c>
    </row>
    <row r="6271" spans="1:5" x14ac:dyDescent="0.2">
      <c r="A6271">
        <v>6210</v>
      </c>
      <c r="B6271" s="1233">
        <f>'Acct Summary 7-8'!G82</f>
        <v>104869</v>
      </c>
      <c r="D6271" s="14" t="str">
        <f t="shared" ref="D6271:D6334" si="97">IF(ISBLANK(B6271),"OK",IF(A6271-B6271=0,"OK","Error?"))</f>
        <v>Error?</v>
      </c>
      <c r="E6271" s="14" t="s">
        <v>209</v>
      </c>
    </row>
    <row r="6272" spans="1:5" x14ac:dyDescent="0.2">
      <c r="A6272">
        <v>6211</v>
      </c>
      <c r="B6272" s="1233">
        <f>'Acct Summary 7-8'!H82</f>
        <v>0</v>
      </c>
      <c r="D6272" s="14" t="str">
        <f t="shared" si="97"/>
        <v>Error?</v>
      </c>
      <c r="E6272" s="14" t="s">
        <v>209</v>
      </c>
    </row>
    <row r="6273" spans="1:5" x14ac:dyDescent="0.2">
      <c r="A6273">
        <v>6212</v>
      </c>
      <c r="B6273" s="1233">
        <f>'Acct Summary 7-8'!I82</f>
        <v>-178644</v>
      </c>
      <c r="D6273" s="14" t="str">
        <f t="shared" si="97"/>
        <v>Error?</v>
      </c>
      <c r="E6273" s="14" t="s">
        <v>209</v>
      </c>
    </row>
    <row r="6274" spans="1:5" x14ac:dyDescent="0.2">
      <c r="A6274">
        <v>6213</v>
      </c>
      <c r="B6274" s="1233">
        <f>'Acct Summary 7-8'!J82</f>
        <v>-64239</v>
      </c>
      <c r="D6274" s="14" t="str">
        <f t="shared" si="97"/>
        <v>Error?</v>
      </c>
      <c r="E6274" s="14" t="s">
        <v>209</v>
      </c>
    </row>
    <row r="6275" spans="1:5" x14ac:dyDescent="0.2">
      <c r="A6275">
        <v>6214</v>
      </c>
      <c r="B6275" s="1233">
        <f>'Acct Summary 7-8'!K82</f>
        <v>636</v>
      </c>
      <c r="D6275" s="14" t="str">
        <f t="shared" si="97"/>
        <v>Error?</v>
      </c>
      <c r="E6275" s="14" t="s">
        <v>209</v>
      </c>
    </row>
    <row r="6276" spans="1:5" x14ac:dyDescent="0.2">
      <c r="A6276">
        <v>6215</v>
      </c>
      <c r="B6276" s="1233">
        <f>'Acct Summary 7-8'!C83</f>
        <v>8.0125379909572178E-2</v>
      </c>
      <c r="D6276" s="14" t="str">
        <f t="shared" si="97"/>
        <v>Error?</v>
      </c>
      <c r="E6276" s="14" t="s">
        <v>209</v>
      </c>
    </row>
    <row r="6277" spans="1:5" x14ac:dyDescent="0.2">
      <c r="A6277">
        <v>6216</v>
      </c>
      <c r="B6277" s="1233">
        <f>'Acct Summary 7-8'!D83</f>
        <v>-7.4117295096402136E-2</v>
      </c>
      <c r="D6277" s="14" t="str">
        <f t="shared" si="97"/>
        <v>Error?</v>
      </c>
      <c r="E6277" s="14" t="s">
        <v>209</v>
      </c>
    </row>
    <row r="6278" spans="1:5" x14ac:dyDescent="0.2">
      <c r="A6278">
        <v>6217</v>
      </c>
      <c r="B6278" s="1233">
        <f>'Acct Summary 7-8'!E83</f>
        <v>7.531130221033433E-2</v>
      </c>
      <c r="D6278" s="14" t="str">
        <f t="shared" si="97"/>
        <v>Error?</v>
      </c>
      <c r="E6278" s="14" t="s">
        <v>209</v>
      </c>
    </row>
    <row r="6279" spans="1:5" x14ac:dyDescent="0.2">
      <c r="A6279">
        <v>6218</v>
      </c>
      <c r="B6279" s="1233">
        <f>'Acct Summary 7-8'!F83</f>
        <v>0.1492128266880742</v>
      </c>
      <c r="D6279" s="14" t="str">
        <f t="shared" si="97"/>
        <v>Error?</v>
      </c>
      <c r="E6279" s="14" t="s">
        <v>209</v>
      </c>
    </row>
    <row r="6280" spans="1:5" x14ac:dyDescent="0.2">
      <c r="A6280">
        <v>6219</v>
      </c>
      <c r="B6280" s="1233">
        <f>'Acct Summary 7-8'!G83</f>
        <v>0.29670528653680206</v>
      </c>
      <c r="D6280" s="14" t="str">
        <f t="shared" si="97"/>
        <v>Error?</v>
      </c>
      <c r="E6280" s="14" t="s">
        <v>209</v>
      </c>
    </row>
    <row r="6281" spans="1:5" x14ac:dyDescent="0.2">
      <c r="A6281">
        <v>6220</v>
      </c>
      <c r="B6281" s="1233" t="e">
        <f>'Acct Summary 7-8'!H83</f>
        <v>#DIV/0!</v>
      </c>
      <c r="D6281" s="14" t="e">
        <f t="shared" si="97"/>
        <v>#DIV/0!</v>
      </c>
      <c r="E6281" s="14" t="s">
        <v>209</v>
      </c>
    </row>
    <row r="6282" spans="1:5" x14ac:dyDescent="0.2">
      <c r="A6282">
        <v>6221</v>
      </c>
      <c r="B6282" s="1233">
        <f>'Acct Summary 7-8'!I83</f>
        <v>-0.10750631729901843</v>
      </c>
      <c r="D6282" s="14" t="str">
        <f t="shared" si="97"/>
        <v>Error?</v>
      </c>
      <c r="E6282" s="14" t="s">
        <v>209</v>
      </c>
    </row>
    <row r="6283" spans="1:5" x14ac:dyDescent="0.2">
      <c r="A6283">
        <v>6222</v>
      </c>
      <c r="B6283" s="1233">
        <f>'Acct Summary 7-8'!J83</f>
        <v>-0.29132540611139834</v>
      </c>
      <c r="D6283" s="14" t="str">
        <f t="shared" si="97"/>
        <v>Error?</v>
      </c>
      <c r="E6283" s="14" t="s">
        <v>209</v>
      </c>
    </row>
    <row r="6284" spans="1:5" x14ac:dyDescent="0.2">
      <c r="A6284">
        <v>6223</v>
      </c>
      <c r="B6284" s="1233">
        <f>'Acct Summary 7-8'!K83</f>
        <v>1.0004404454791418E-2</v>
      </c>
      <c r="D6284" s="14" t="str">
        <f t="shared" si="97"/>
        <v>Error?</v>
      </c>
      <c r="E6284" s="14" t="s">
        <v>209</v>
      </c>
    </row>
    <row r="6285" spans="1:5" x14ac:dyDescent="0.2">
      <c r="A6285">
        <v>6224</v>
      </c>
      <c r="B6285" s="1233">
        <f>'Acct Summary 7-8'!E37</f>
        <v>0</v>
      </c>
      <c r="D6285" s="14" t="str">
        <f t="shared" si="97"/>
        <v>Error?</v>
      </c>
      <c r="E6285" s="14" t="s">
        <v>209</v>
      </c>
    </row>
    <row r="6286" spans="1:5" x14ac:dyDescent="0.2">
      <c r="A6286">
        <v>6225</v>
      </c>
      <c r="B6286" s="1233">
        <f>'Acct Summary 7-8'!E38</f>
        <v>0</v>
      </c>
      <c r="D6286" s="14" t="str">
        <f t="shared" si="97"/>
        <v>Error?</v>
      </c>
      <c r="E6286" s="14" t="s">
        <v>209</v>
      </c>
    </row>
    <row r="6287" spans="1:5" x14ac:dyDescent="0.2">
      <c r="A6287">
        <v>6226</v>
      </c>
      <c r="B6287" s="1233">
        <f>'Acct Summary 7-8'!E39</f>
        <v>0</v>
      </c>
      <c r="D6287" s="14" t="str">
        <f t="shared" si="97"/>
        <v>Error?</v>
      </c>
      <c r="E6287" s="14" t="s">
        <v>209</v>
      </c>
    </row>
    <row r="6288" spans="1:5" x14ac:dyDescent="0.2">
      <c r="A6288">
        <v>6227</v>
      </c>
      <c r="B6288" s="1233">
        <f>'Acct Summary 7-8'!E40</f>
        <v>0</v>
      </c>
      <c r="D6288" s="14" t="str">
        <f t="shared" si="97"/>
        <v>Error?</v>
      </c>
      <c r="E6288" s="14" t="s">
        <v>209</v>
      </c>
    </row>
    <row r="6289" spans="1:5" x14ac:dyDescent="0.2">
      <c r="A6289">
        <v>6228</v>
      </c>
      <c r="B6289" s="1233">
        <f>'Acct Summary 7-8'!H41</f>
        <v>0</v>
      </c>
      <c r="D6289" s="14" t="str">
        <f t="shared" si="97"/>
        <v>Error?</v>
      </c>
      <c r="E6289" s="14" t="s">
        <v>209</v>
      </c>
    </row>
    <row r="6290" spans="1:5" x14ac:dyDescent="0.2">
      <c r="A6290">
        <v>6229</v>
      </c>
      <c r="B6290" s="1233">
        <f>'Acct Summary 7-8'!C42</f>
        <v>0</v>
      </c>
      <c r="D6290" s="14" t="str">
        <f t="shared" si="97"/>
        <v>Error?</v>
      </c>
      <c r="E6290" s="14" t="s">
        <v>209</v>
      </c>
    </row>
    <row r="6291" spans="1:5" x14ac:dyDescent="0.2">
      <c r="A6291">
        <v>6230</v>
      </c>
      <c r="B6291" s="1233">
        <f>'Acct Summary 7-8'!D42</f>
        <v>0</v>
      </c>
      <c r="D6291" s="14" t="str">
        <f t="shared" si="97"/>
        <v>Error?</v>
      </c>
      <c r="E6291" s="14" t="s">
        <v>209</v>
      </c>
    </row>
    <row r="6292" spans="1:5" x14ac:dyDescent="0.2">
      <c r="A6292">
        <v>6231</v>
      </c>
      <c r="B6292" s="1233">
        <f>'Acct Summary 7-8'!E42</f>
        <v>0</v>
      </c>
      <c r="D6292" s="14" t="str">
        <f t="shared" si="97"/>
        <v>Error?</v>
      </c>
      <c r="E6292" s="14" t="s">
        <v>209</v>
      </c>
    </row>
    <row r="6293" spans="1:5" x14ac:dyDescent="0.2">
      <c r="A6293">
        <v>6232</v>
      </c>
      <c r="B6293" s="1233">
        <f>'Acct Summary 7-8'!F42</f>
        <v>0</v>
      </c>
      <c r="D6293" s="14" t="str">
        <f t="shared" si="97"/>
        <v>Error?</v>
      </c>
      <c r="E6293" s="14" t="s">
        <v>209</v>
      </c>
    </row>
    <row r="6294" spans="1:5" x14ac:dyDescent="0.2">
      <c r="A6294">
        <v>6233</v>
      </c>
      <c r="B6294" s="1233">
        <f>'Acct Summary 7-8'!G42</f>
        <v>0</v>
      </c>
      <c r="D6294" s="14" t="str">
        <f t="shared" si="97"/>
        <v>Error?</v>
      </c>
      <c r="E6294" s="14" t="s">
        <v>209</v>
      </c>
    </row>
    <row r="6295" spans="1:5" x14ac:dyDescent="0.2">
      <c r="A6295">
        <v>6234</v>
      </c>
      <c r="B6295" s="1233">
        <f>'Acct Summary 7-8'!H42</f>
        <v>0</v>
      </c>
      <c r="D6295" s="14" t="str">
        <f t="shared" si="97"/>
        <v>Error?</v>
      </c>
      <c r="E6295" s="14" t="s">
        <v>209</v>
      </c>
    </row>
    <row r="6296" spans="1:5" x14ac:dyDescent="0.2">
      <c r="A6296">
        <v>6235</v>
      </c>
      <c r="B6296" s="1233">
        <f>'Acct Summary 7-8'!K42</f>
        <v>0</v>
      </c>
      <c r="D6296" s="14" t="str">
        <f t="shared" si="97"/>
        <v>Error?</v>
      </c>
      <c r="E6296" s="14" t="s">
        <v>209</v>
      </c>
    </row>
    <row r="6297" spans="1:5" x14ac:dyDescent="0.2">
      <c r="A6297">
        <v>6236</v>
      </c>
      <c r="B6297" s="1233">
        <f>'Assets-Liab 5-6'!M15</f>
        <v>0</v>
      </c>
      <c r="D6297" s="14" t="str">
        <f t="shared" si="97"/>
        <v>Error?</v>
      </c>
      <c r="E6297" s="14" t="s">
        <v>209</v>
      </c>
    </row>
    <row r="6298" spans="1:5" x14ac:dyDescent="0.2">
      <c r="A6298">
        <v>6237</v>
      </c>
      <c r="B6298" s="1233">
        <f>'Revenues 9-14'!J5</f>
        <v>189876</v>
      </c>
      <c r="D6298" s="14" t="str">
        <f t="shared" si="97"/>
        <v>Error?</v>
      </c>
      <c r="E6298" s="14" t="s">
        <v>209</v>
      </c>
    </row>
    <row r="6299" spans="1:5" x14ac:dyDescent="0.2">
      <c r="A6299">
        <v>6238</v>
      </c>
      <c r="B6299" s="1233">
        <f>'Revenues 9-14'!H7</f>
        <v>0</v>
      </c>
      <c r="D6299" s="14" t="str">
        <f t="shared" si="97"/>
        <v>Error?</v>
      </c>
      <c r="E6299" s="14" t="s">
        <v>209</v>
      </c>
    </row>
    <row r="6300" spans="1:5" x14ac:dyDescent="0.2">
      <c r="A6300">
        <v>6239</v>
      </c>
      <c r="B6300" s="1233">
        <f>'Revenues 9-14'!J11</f>
        <v>0</v>
      </c>
      <c r="D6300" s="14" t="str">
        <f t="shared" si="97"/>
        <v>Error?</v>
      </c>
      <c r="E6300" s="14" t="s">
        <v>209</v>
      </c>
    </row>
    <row r="6301" spans="1:5" x14ac:dyDescent="0.2">
      <c r="A6301">
        <v>6240</v>
      </c>
      <c r="B6301" s="1233">
        <f>'Revenues 9-14'!J12</f>
        <v>189876</v>
      </c>
      <c r="D6301" s="14" t="str">
        <f t="shared" si="97"/>
        <v>Error?</v>
      </c>
      <c r="E6301" s="14" t="s">
        <v>209</v>
      </c>
    </row>
    <row r="6302" spans="1:5" x14ac:dyDescent="0.2">
      <c r="A6302">
        <v>6241</v>
      </c>
      <c r="B6302" s="1233">
        <f>'Revenues 9-14'!J14</f>
        <v>0</v>
      </c>
      <c r="D6302" s="14" t="str">
        <f t="shared" si="97"/>
        <v>Error?</v>
      </c>
      <c r="E6302" s="14" t="s">
        <v>209</v>
      </c>
    </row>
    <row r="6303" spans="1:5" x14ac:dyDescent="0.2">
      <c r="A6303">
        <v>6242</v>
      </c>
      <c r="B6303" s="1233">
        <f>'Revenues 9-14'!J15</f>
        <v>0</v>
      </c>
      <c r="D6303" s="14" t="str">
        <f t="shared" si="97"/>
        <v>Error?</v>
      </c>
      <c r="E6303" s="14" t="s">
        <v>209</v>
      </c>
    </row>
    <row r="6304" spans="1:5" x14ac:dyDescent="0.2">
      <c r="A6304">
        <v>6243</v>
      </c>
      <c r="B6304" s="1233">
        <f>'Revenues 9-14'!J16</f>
        <v>0</v>
      </c>
      <c r="D6304" s="14" t="str">
        <f t="shared" si="97"/>
        <v>Error?</v>
      </c>
      <c r="E6304" s="14" t="s">
        <v>209</v>
      </c>
    </row>
    <row r="6305" spans="1:5" x14ac:dyDescent="0.2">
      <c r="A6305">
        <v>6244</v>
      </c>
      <c r="B6305" s="1233">
        <f>'Revenues 9-14'!J17</f>
        <v>0</v>
      </c>
      <c r="D6305" s="14" t="str">
        <f t="shared" si="97"/>
        <v>Error?</v>
      </c>
      <c r="E6305" s="14" t="s">
        <v>209</v>
      </c>
    </row>
    <row r="6306" spans="1:5" x14ac:dyDescent="0.2">
      <c r="A6306">
        <v>6245</v>
      </c>
      <c r="B6306" s="1233">
        <f>'Revenues 9-14'!J18</f>
        <v>0</v>
      </c>
      <c r="D6306" s="14" t="str">
        <f t="shared" si="97"/>
        <v>Error?</v>
      </c>
      <c r="E6306" s="14" t="s">
        <v>209</v>
      </c>
    </row>
    <row r="6307" spans="1:5" x14ac:dyDescent="0.2">
      <c r="A6307">
        <v>6246</v>
      </c>
      <c r="B6307" s="1233">
        <f>'Revenues 9-14'!C23</f>
        <v>0</v>
      </c>
      <c r="D6307" s="14" t="str">
        <f t="shared" si="97"/>
        <v>Error?</v>
      </c>
      <c r="E6307" s="14" t="s">
        <v>209</v>
      </c>
    </row>
    <row r="6308" spans="1:5" x14ac:dyDescent="0.2">
      <c r="A6308">
        <v>6247</v>
      </c>
      <c r="B6308" s="1233">
        <f>'Revenues 9-14'!C27</f>
        <v>0</v>
      </c>
      <c r="D6308" s="14" t="str">
        <f t="shared" si="97"/>
        <v>Error?</v>
      </c>
      <c r="E6308" s="14" t="s">
        <v>209</v>
      </c>
    </row>
    <row r="6309" spans="1:5" x14ac:dyDescent="0.2">
      <c r="A6309">
        <v>6248</v>
      </c>
      <c r="B6309" s="1233">
        <f>'Revenues 9-14'!C31</f>
        <v>0</v>
      </c>
      <c r="D6309" s="14" t="str">
        <f t="shared" si="97"/>
        <v>Error?</v>
      </c>
      <c r="E6309" s="14" t="s">
        <v>209</v>
      </c>
    </row>
    <row r="6310" spans="1:5" x14ac:dyDescent="0.2">
      <c r="A6310">
        <v>6249</v>
      </c>
      <c r="B6310" s="1233">
        <f>'Revenues 9-14'!C35</f>
        <v>0</v>
      </c>
      <c r="D6310" s="14" t="str">
        <f t="shared" si="97"/>
        <v>Error?</v>
      </c>
      <c r="E6310" s="14" t="s">
        <v>209</v>
      </c>
    </row>
    <row r="6311" spans="1:5" x14ac:dyDescent="0.2">
      <c r="A6311">
        <v>6250</v>
      </c>
      <c r="B6311" s="1233">
        <f>'Revenues 9-14'!C39</f>
        <v>0</v>
      </c>
      <c r="D6311" s="14" t="str">
        <f t="shared" si="97"/>
        <v>Error?</v>
      </c>
      <c r="E6311" s="14" t="s">
        <v>209</v>
      </c>
    </row>
    <row r="6312" spans="1:5" x14ac:dyDescent="0.2">
      <c r="A6312">
        <v>6251</v>
      </c>
      <c r="B6312" s="1233">
        <f>'Revenues 9-14'!F46</f>
        <v>0</v>
      </c>
      <c r="D6312" s="14" t="str">
        <f t="shared" si="97"/>
        <v>Error?</v>
      </c>
      <c r="E6312" s="14" t="s">
        <v>209</v>
      </c>
    </row>
    <row r="6313" spans="1:5" x14ac:dyDescent="0.2">
      <c r="A6313">
        <v>6252</v>
      </c>
      <c r="B6313" s="1233">
        <f>'Revenues 9-14'!F50</f>
        <v>0</v>
      </c>
      <c r="D6313" s="14" t="str">
        <f t="shared" si="97"/>
        <v>Error?</v>
      </c>
      <c r="E6313" s="14" t="s">
        <v>209</v>
      </c>
    </row>
    <row r="6314" spans="1:5" x14ac:dyDescent="0.2">
      <c r="A6314">
        <v>6253</v>
      </c>
      <c r="B6314" s="1233">
        <f>'Revenues 9-14'!F54</f>
        <v>0</v>
      </c>
      <c r="D6314" s="14" t="str">
        <f t="shared" si="97"/>
        <v>Error?</v>
      </c>
      <c r="E6314" s="14" t="s">
        <v>209</v>
      </c>
    </row>
    <row r="6315" spans="1:5" x14ac:dyDescent="0.2">
      <c r="A6315">
        <v>6254</v>
      </c>
      <c r="B6315" s="1233">
        <f>'Revenues 9-14'!F62</f>
        <v>0</v>
      </c>
      <c r="D6315" s="14" t="str">
        <f t="shared" si="97"/>
        <v>Error?</v>
      </c>
      <c r="E6315" s="14" t="s">
        <v>209</v>
      </c>
    </row>
    <row r="6316" spans="1:5" x14ac:dyDescent="0.2">
      <c r="A6316">
        <v>6255</v>
      </c>
      <c r="B6316" s="1233">
        <f>'Revenues 9-14'!J65</f>
        <v>2369</v>
      </c>
      <c r="D6316" s="14" t="str">
        <f t="shared" si="97"/>
        <v>Error?</v>
      </c>
      <c r="E6316" s="14" t="s">
        <v>209</v>
      </c>
    </row>
    <row r="6317" spans="1:5" x14ac:dyDescent="0.2">
      <c r="A6317">
        <v>6256</v>
      </c>
      <c r="B6317" s="1233">
        <f>'Revenues 9-14'!J66</f>
        <v>0</v>
      </c>
      <c r="D6317" s="14" t="str">
        <f t="shared" si="97"/>
        <v>Error?</v>
      </c>
      <c r="E6317" s="14" t="s">
        <v>209</v>
      </c>
    </row>
    <row r="6318" spans="1:5" x14ac:dyDescent="0.2">
      <c r="A6318">
        <v>6257</v>
      </c>
      <c r="B6318" s="1233">
        <f>'Revenues 9-14'!J67</f>
        <v>2369</v>
      </c>
      <c r="D6318" s="14" t="str">
        <f t="shared" si="97"/>
        <v>Error?</v>
      </c>
      <c r="E6318" s="14" t="s">
        <v>209</v>
      </c>
    </row>
    <row r="6319" spans="1:5" x14ac:dyDescent="0.2">
      <c r="A6319">
        <v>6258</v>
      </c>
      <c r="B6319" s="1233">
        <f>'Revenues 9-14'!J96</f>
        <v>0</v>
      </c>
      <c r="D6319" s="14" t="str">
        <f t="shared" si="97"/>
        <v>Error?</v>
      </c>
      <c r="E6319" s="14" t="s">
        <v>209</v>
      </c>
    </row>
    <row r="6320" spans="1:5" x14ac:dyDescent="0.2">
      <c r="A6320">
        <v>6259</v>
      </c>
      <c r="B6320" s="1233">
        <f>'Revenues 9-14'!C97</f>
        <v>0</v>
      </c>
      <c r="D6320" s="14" t="str">
        <f t="shared" si="97"/>
        <v>Error?</v>
      </c>
      <c r="E6320" s="14" t="s">
        <v>209</v>
      </c>
    </row>
    <row r="6321" spans="1:5" x14ac:dyDescent="0.2">
      <c r="A6321">
        <v>6260</v>
      </c>
      <c r="B6321" s="1233">
        <f>'Revenues 9-14'!D97</f>
        <v>0</v>
      </c>
      <c r="D6321" s="14" t="str">
        <f t="shared" si="97"/>
        <v>Error?</v>
      </c>
      <c r="E6321" s="14" t="s">
        <v>209</v>
      </c>
    </row>
    <row r="6322" spans="1:5" x14ac:dyDescent="0.2">
      <c r="A6322">
        <v>6261</v>
      </c>
      <c r="B6322" s="1233">
        <f>'Revenues 9-14'!E97</f>
        <v>0</v>
      </c>
      <c r="D6322" s="14" t="str">
        <f t="shared" si="97"/>
        <v>Error?</v>
      </c>
      <c r="E6322" s="14" t="s">
        <v>209</v>
      </c>
    </row>
    <row r="6323" spans="1:5" x14ac:dyDescent="0.2">
      <c r="A6323">
        <v>6262</v>
      </c>
      <c r="B6323" s="1233">
        <f>'Revenues 9-14'!F97</f>
        <v>0</v>
      </c>
      <c r="D6323" s="14" t="str">
        <f t="shared" si="97"/>
        <v>Error?</v>
      </c>
      <c r="E6323" s="14" t="s">
        <v>209</v>
      </c>
    </row>
    <row r="6324" spans="1:5" x14ac:dyDescent="0.2">
      <c r="A6324">
        <v>6263</v>
      </c>
      <c r="B6324" s="1233">
        <f>'Revenues 9-14'!G97</f>
        <v>0</v>
      </c>
      <c r="D6324" s="14" t="str">
        <f t="shared" si="97"/>
        <v>Error?</v>
      </c>
      <c r="E6324" s="14" t="s">
        <v>209</v>
      </c>
    </row>
    <row r="6325" spans="1:5" x14ac:dyDescent="0.2">
      <c r="A6325">
        <v>6264</v>
      </c>
      <c r="B6325" s="1233">
        <f>'Revenues 9-14'!H97</f>
        <v>0</v>
      </c>
      <c r="D6325" s="14" t="str">
        <f t="shared" si="97"/>
        <v>Error?</v>
      </c>
      <c r="E6325" s="14" t="s">
        <v>209</v>
      </c>
    </row>
    <row r="6326" spans="1:5" x14ac:dyDescent="0.2">
      <c r="A6326">
        <v>6265</v>
      </c>
      <c r="B6326" s="1233">
        <f>'Revenues 9-14'!I97</f>
        <v>0</v>
      </c>
      <c r="D6326" s="14" t="str">
        <f t="shared" si="97"/>
        <v>Error?</v>
      </c>
      <c r="E6326" s="14" t="s">
        <v>209</v>
      </c>
    </row>
    <row r="6327" spans="1:5" x14ac:dyDescent="0.2">
      <c r="A6327">
        <v>6266</v>
      </c>
      <c r="B6327" s="1233">
        <f>'Revenues 9-14'!J97</f>
        <v>0</v>
      </c>
      <c r="D6327" s="14" t="str">
        <f t="shared" si="97"/>
        <v>Error?</v>
      </c>
      <c r="E6327" s="14" t="s">
        <v>209</v>
      </c>
    </row>
    <row r="6328" spans="1:5" x14ac:dyDescent="0.2">
      <c r="A6328">
        <v>6267</v>
      </c>
      <c r="B6328" s="1233">
        <f>'Revenues 9-14'!K97</f>
        <v>0</v>
      </c>
      <c r="D6328" s="14" t="str">
        <f t="shared" si="97"/>
        <v>Error?</v>
      </c>
      <c r="E6328" s="14" t="s">
        <v>209</v>
      </c>
    </row>
    <row r="6329" spans="1:5" x14ac:dyDescent="0.2">
      <c r="A6329">
        <v>6268</v>
      </c>
      <c r="B6329" s="1233">
        <f>'Revenues 9-14'!J99</f>
        <v>0</v>
      </c>
      <c r="D6329" s="14" t="str">
        <f t="shared" si="97"/>
        <v>Error?</v>
      </c>
      <c r="E6329" s="14" t="s">
        <v>209</v>
      </c>
    </row>
    <row r="6330" spans="1:5" x14ac:dyDescent="0.2">
      <c r="A6330">
        <v>6269</v>
      </c>
      <c r="B6330" s="1233">
        <f>'Revenues 9-14'!C100</f>
        <v>0</v>
      </c>
      <c r="D6330" s="14" t="str">
        <f t="shared" si="97"/>
        <v>Error?</v>
      </c>
      <c r="E6330" s="14" t="s">
        <v>209</v>
      </c>
    </row>
    <row r="6331" spans="1:5" x14ac:dyDescent="0.2">
      <c r="A6331">
        <v>6270</v>
      </c>
      <c r="B6331" s="1233">
        <f>'Revenues 9-14'!D100</f>
        <v>0</v>
      </c>
      <c r="D6331" s="14" t="str">
        <f t="shared" si="97"/>
        <v>Error?</v>
      </c>
      <c r="E6331" s="14" t="s">
        <v>209</v>
      </c>
    </row>
    <row r="6332" spans="1:5" x14ac:dyDescent="0.2">
      <c r="A6332">
        <v>6271</v>
      </c>
      <c r="B6332" s="1233">
        <f>'Revenues 9-14'!E100</f>
        <v>0</v>
      </c>
      <c r="D6332" s="14" t="str">
        <f t="shared" si="97"/>
        <v>Error?</v>
      </c>
      <c r="E6332" s="14" t="s">
        <v>209</v>
      </c>
    </row>
    <row r="6333" spans="1:5" x14ac:dyDescent="0.2">
      <c r="A6333">
        <v>6272</v>
      </c>
      <c r="B6333" s="1233">
        <f>'Revenues 9-14'!F100</f>
        <v>0</v>
      </c>
      <c r="D6333" s="14" t="str">
        <f t="shared" si="97"/>
        <v>Error?</v>
      </c>
      <c r="E6333" s="14" t="s">
        <v>209</v>
      </c>
    </row>
    <row r="6334" spans="1:5" x14ac:dyDescent="0.2">
      <c r="A6334">
        <v>6273</v>
      </c>
      <c r="B6334" s="1233">
        <f>'Revenues 9-14'!G100</f>
        <v>0</v>
      </c>
      <c r="D6334" s="14" t="str">
        <f t="shared" si="97"/>
        <v>Error?</v>
      </c>
      <c r="E6334" s="14" t="s">
        <v>209</v>
      </c>
    </row>
    <row r="6335" spans="1:5" x14ac:dyDescent="0.2">
      <c r="A6335">
        <v>6274</v>
      </c>
      <c r="B6335" s="1233">
        <f>'Revenues 9-14'!H100</f>
        <v>0</v>
      </c>
      <c r="D6335" s="14" t="str">
        <f t="shared" ref="D6335:D6398" si="98">IF(ISBLANK(B6335),"OK",IF(A6335-B6335=0,"OK","Error?"))</f>
        <v>Error?</v>
      </c>
      <c r="E6335" s="14" t="s">
        <v>209</v>
      </c>
    </row>
    <row r="6336" spans="1:5" x14ac:dyDescent="0.2">
      <c r="A6336">
        <v>6275</v>
      </c>
      <c r="B6336" s="1233">
        <f>'Revenues 9-14'!I100</f>
        <v>0</v>
      </c>
      <c r="D6336" s="14" t="str">
        <f t="shared" si="98"/>
        <v>Error?</v>
      </c>
      <c r="E6336" s="14" t="s">
        <v>209</v>
      </c>
    </row>
    <row r="6337" spans="1:5" x14ac:dyDescent="0.2">
      <c r="A6337">
        <v>6276</v>
      </c>
      <c r="B6337" s="1233">
        <f>'Revenues 9-14'!J100</f>
        <v>0</v>
      </c>
      <c r="D6337" s="14" t="str">
        <f t="shared" si="98"/>
        <v>Error?</v>
      </c>
      <c r="E6337" s="14" t="s">
        <v>209</v>
      </c>
    </row>
    <row r="6338" spans="1:5" x14ac:dyDescent="0.2">
      <c r="A6338">
        <v>6277</v>
      </c>
      <c r="B6338" s="1233">
        <f>'Revenues 9-14'!K100</f>
        <v>0</v>
      </c>
      <c r="D6338" s="14" t="str">
        <f t="shared" si="98"/>
        <v>Error?</v>
      </c>
      <c r="E6338" s="14" t="s">
        <v>209</v>
      </c>
    </row>
    <row r="6339" spans="1:5" x14ac:dyDescent="0.2">
      <c r="A6339">
        <v>6278</v>
      </c>
      <c r="B6339" s="1233">
        <f>'Revenues 9-14'!C101</f>
        <v>0</v>
      </c>
      <c r="D6339" s="14" t="str">
        <f t="shared" si="98"/>
        <v>Error?</v>
      </c>
      <c r="E6339" s="14" t="s">
        <v>209</v>
      </c>
    </row>
    <row r="6340" spans="1:5" x14ac:dyDescent="0.2">
      <c r="A6340">
        <v>6279</v>
      </c>
      <c r="B6340" s="1233">
        <f>'Revenues 9-14'!C102</f>
        <v>0</v>
      </c>
      <c r="D6340" s="14" t="str">
        <f t="shared" si="98"/>
        <v>Error?</v>
      </c>
      <c r="E6340" s="14" t="s">
        <v>209</v>
      </c>
    </row>
    <row r="6341" spans="1:5" x14ac:dyDescent="0.2">
      <c r="A6341">
        <v>6280</v>
      </c>
      <c r="B6341" s="1233">
        <f>'Revenues 9-14'!D102</f>
        <v>0</v>
      </c>
      <c r="D6341" s="14" t="str">
        <f t="shared" si="98"/>
        <v>Error?</v>
      </c>
      <c r="E6341" s="14" t="s">
        <v>209</v>
      </c>
    </row>
    <row r="6342" spans="1:5" x14ac:dyDescent="0.2">
      <c r="A6342">
        <v>6281</v>
      </c>
      <c r="B6342" s="1233">
        <f>'Revenues 9-14'!E102</f>
        <v>0</v>
      </c>
      <c r="D6342" s="14" t="str">
        <f t="shared" si="98"/>
        <v>Error?</v>
      </c>
      <c r="E6342" s="14" t="s">
        <v>209</v>
      </c>
    </row>
    <row r="6343" spans="1:5" x14ac:dyDescent="0.2">
      <c r="A6343">
        <v>6282</v>
      </c>
      <c r="B6343" s="1233">
        <f>'Revenues 9-14'!F102</f>
        <v>0</v>
      </c>
      <c r="D6343" s="14" t="str">
        <f t="shared" si="98"/>
        <v>Error?</v>
      </c>
      <c r="E6343" s="14" t="s">
        <v>209</v>
      </c>
    </row>
    <row r="6344" spans="1:5" x14ac:dyDescent="0.2">
      <c r="A6344">
        <v>6283</v>
      </c>
      <c r="B6344" s="1233">
        <f>'Revenues 9-14'!G102</f>
        <v>0</v>
      </c>
      <c r="D6344" s="14" t="str">
        <f t="shared" si="98"/>
        <v>Error?</v>
      </c>
      <c r="E6344" s="14" t="s">
        <v>209</v>
      </c>
    </row>
    <row r="6345" spans="1:5" x14ac:dyDescent="0.2">
      <c r="A6345">
        <v>6284</v>
      </c>
      <c r="B6345" s="1233">
        <f>'Revenues 9-14'!H102</f>
        <v>0</v>
      </c>
      <c r="D6345" s="14" t="str">
        <f t="shared" si="98"/>
        <v>Error?</v>
      </c>
      <c r="E6345" s="14" t="s">
        <v>209</v>
      </c>
    </row>
    <row r="6346" spans="1:5" x14ac:dyDescent="0.2">
      <c r="A6346">
        <v>6285</v>
      </c>
      <c r="B6346" s="1233">
        <f>'Revenues 9-14'!I102</f>
        <v>0</v>
      </c>
      <c r="D6346" s="14" t="str">
        <f t="shared" si="98"/>
        <v>Error?</v>
      </c>
      <c r="E6346" s="14" t="s">
        <v>209</v>
      </c>
    </row>
    <row r="6347" spans="1:5" x14ac:dyDescent="0.2">
      <c r="A6347">
        <v>6286</v>
      </c>
      <c r="B6347" s="1233">
        <f>'Revenues 9-14'!J102</f>
        <v>0</v>
      </c>
      <c r="D6347" s="14" t="str">
        <f t="shared" si="98"/>
        <v>Error?</v>
      </c>
      <c r="E6347" s="14" t="s">
        <v>209</v>
      </c>
    </row>
    <row r="6348" spans="1:5" x14ac:dyDescent="0.2">
      <c r="A6348">
        <v>6287</v>
      </c>
      <c r="B6348" s="1233">
        <f>'Revenues 9-14'!K102</f>
        <v>0</v>
      </c>
      <c r="D6348" s="14" t="str">
        <f t="shared" si="98"/>
        <v>Error?</v>
      </c>
      <c r="E6348" s="14" t="s">
        <v>209</v>
      </c>
    </row>
    <row r="6349" spans="1:5" x14ac:dyDescent="0.2">
      <c r="A6349">
        <v>6288</v>
      </c>
      <c r="B6349" s="1233">
        <f>'Revenues 9-14'!G104</f>
        <v>0</v>
      </c>
      <c r="D6349" s="14" t="str">
        <f t="shared" si="98"/>
        <v>Error?</v>
      </c>
      <c r="E6349" s="14" t="s">
        <v>209</v>
      </c>
    </row>
    <row r="6350" spans="1:5" x14ac:dyDescent="0.2">
      <c r="A6350">
        <v>6289</v>
      </c>
      <c r="B6350" s="1233">
        <f>'Revenues 9-14'!J107</f>
        <v>0</v>
      </c>
      <c r="D6350" s="14" t="str">
        <f t="shared" si="98"/>
        <v>Error?</v>
      </c>
      <c r="E6350" s="14" t="s">
        <v>209</v>
      </c>
    </row>
    <row r="6351" spans="1:5" x14ac:dyDescent="0.2">
      <c r="A6351">
        <v>6290</v>
      </c>
      <c r="B6351" s="1233">
        <f>'Revenues 9-14'!J108</f>
        <v>0</v>
      </c>
      <c r="D6351" s="14" t="str">
        <f t="shared" si="98"/>
        <v>Error?</v>
      </c>
      <c r="E6351" s="14" t="s">
        <v>209</v>
      </c>
    </row>
    <row r="6352" spans="1:5" x14ac:dyDescent="0.2">
      <c r="A6352">
        <v>6291</v>
      </c>
      <c r="B6352" s="1233">
        <f>'Revenues 9-14'!J109</f>
        <v>192245</v>
      </c>
      <c r="D6352" s="14" t="str">
        <f t="shared" si="98"/>
        <v>Error?</v>
      </c>
      <c r="E6352" s="14" t="s">
        <v>209</v>
      </c>
    </row>
    <row r="6353" spans="1:5" x14ac:dyDescent="0.2">
      <c r="A6353">
        <v>6292</v>
      </c>
      <c r="B6353" s="1233">
        <f>'Revenues 9-14'!J117</f>
        <v>0</v>
      </c>
      <c r="D6353" s="14" t="str">
        <f t="shared" si="98"/>
        <v>Error?</v>
      </c>
      <c r="E6353" s="14" t="s">
        <v>209</v>
      </c>
    </row>
    <row r="6354" spans="1:5" x14ac:dyDescent="0.2">
      <c r="A6354">
        <v>6293</v>
      </c>
      <c r="B6354" s="1233">
        <f>'Revenues 9-14'!J118</f>
        <v>0</v>
      </c>
      <c r="D6354" s="14" t="str">
        <f t="shared" si="98"/>
        <v>Error?</v>
      </c>
      <c r="E6354" s="14" t="s">
        <v>209</v>
      </c>
    </row>
    <row r="6355" spans="1:5" x14ac:dyDescent="0.2">
      <c r="A6355">
        <v>6294</v>
      </c>
      <c r="B6355" s="1233">
        <f>'Revenues 9-14'!J119</f>
        <v>0</v>
      </c>
      <c r="D6355" s="14" t="str">
        <f t="shared" si="98"/>
        <v>Error?</v>
      </c>
      <c r="E6355" s="14" t="s">
        <v>209</v>
      </c>
    </row>
    <row r="6356" spans="1:5" x14ac:dyDescent="0.2">
      <c r="A6356">
        <v>6295</v>
      </c>
      <c r="B6356" s="1233">
        <f>'Revenues 9-14'!J120</f>
        <v>0</v>
      </c>
      <c r="D6356" s="14" t="str">
        <f t="shared" si="98"/>
        <v>Error?</v>
      </c>
      <c r="E6356" s="14" t="s">
        <v>209</v>
      </c>
    </row>
    <row r="6357" spans="1:5" x14ac:dyDescent="0.2">
      <c r="A6357">
        <v>6296</v>
      </c>
      <c r="B6357" s="1233">
        <f>'Revenues 9-14'!J121</f>
        <v>0</v>
      </c>
      <c r="D6357" s="14" t="str">
        <f t="shared" si="98"/>
        <v>Error?</v>
      </c>
      <c r="E6357" s="14" t="s">
        <v>209</v>
      </c>
    </row>
    <row r="6358" spans="1:5" x14ac:dyDescent="0.2">
      <c r="A6358">
        <v>6297</v>
      </c>
      <c r="B6358" s="1233">
        <f>'Revenues 9-14'!G134</f>
        <v>0</v>
      </c>
      <c r="D6358" s="14" t="str">
        <f t="shared" si="98"/>
        <v>Error?</v>
      </c>
      <c r="E6358" s="14" t="s">
        <v>209</v>
      </c>
    </row>
    <row r="6359" spans="1:5" x14ac:dyDescent="0.2">
      <c r="A6359">
        <v>6298</v>
      </c>
      <c r="B6359" s="1233">
        <f>'Revenues 9-14'!C136</f>
        <v>0</v>
      </c>
      <c r="D6359" s="14" t="str">
        <f t="shared" si="98"/>
        <v>Error?</v>
      </c>
      <c r="E6359" s="14" t="s">
        <v>209</v>
      </c>
    </row>
    <row r="6360" spans="1:5" x14ac:dyDescent="0.2">
      <c r="A6360">
        <v>6299</v>
      </c>
      <c r="B6360" s="1233">
        <f>'Revenues 9-14'!D136</f>
        <v>0</v>
      </c>
      <c r="D6360" s="14" t="str">
        <f t="shared" si="98"/>
        <v>Error?</v>
      </c>
      <c r="E6360" s="14" t="s">
        <v>209</v>
      </c>
    </row>
    <row r="6361" spans="1:5" x14ac:dyDescent="0.2">
      <c r="A6361">
        <v>6300</v>
      </c>
      <c r="B6361" s="1233">
        <f>'Revenues 9-14'!G136</f>
        <v>0</v>
      </c>
      <c r="D6361" s="14" t="str">
        <f t="shared" si="98"/>
        <v>Error?</v>
      </c>
      <c r="E6361" s="14" t="s">
        <v>209</v>
      </c>
    </row>
    <row r="6362" spans="1:5" x14ac:dyDescent="0.2">
      <c r="A6362">
        <v>6301</v>
      </c>
      <c r="B6362" s="1233">
        <f>'Revenues 9-14'!C137</f>
        <v>0</v>
      </c>
      <c r="D6362" s="14" t="str">
        <f t="shared" si="98"/>
        <v>Error?</v>
      </c>
      <c r="E6362" s="14" t="s">
        <v>209</v>
      </c>
    </row>
    <row r="6363" spans="1:5" x14ac:dyDescent="0.2">
      <c r="A6363">
        <v>6302</v>
      </c>
      <c r="B6363" s="1233">
        <f>'Revenues 9-14'!D137</f>
        <v>0</v>
      </c>
      <c r="D6363" s="14" t="str">
        <f t="shared" si="98"/>
        <v>Error?</v>
      </c>
      <c r="E6363" s="14" t="s">
        <v>209</v>
      </c>
    </row>
    <row r="6364" spans="1:5" x14ac:dyDescent="0.2">
      <c r="A6364">
        <v>6303</v>
      </c>
      <c r="B6364" s="1233">
        <f>'Revenues 9-14'!G137</f>
        <v>0</v>
      </c>
      <c r="D6364" s="14" t="str">
        <f t="shared" si="98"/>
        <v>Error?</v>
      </c>
      <c r="E6364" s="14" t="s">
        <v>209</v>
      </c>
    </row>
    <row r="6365" spans="1:5" x14ac:dyDescent="0.2">
      <c r="A6365">
        <v>6304</v>
      </c>
      <c r="B6365" s="1233">
        <f>'Revenues 9-14'!C138</f>
        <v>0</v>
      </c>
      <c r="D6365" s="14" t="str">
        <f t="shared" si="98"/>
        <v>Error?</v>
      </c>
      <c r="E6365" s="14" t="s">
        <v>209</v>
      </c>
    </row>
    <row r="6366" spans="1:5" x14ac:dyDescent="0.2">
      <c r="A6366">
        <v>6305</v>
      </c>
      <c r="B6366" s="1233">
        <f>'Revenues 9-14'!D138</f>
        <v>0</v>
      </c>
      <c r="D6366" s="14" t="str">
        <f t="shared" si="98"/>
        <v>Error?</v>
      </c>
      <c r="E6366" s="14" t="s">
        <v>209</v>
      </c>
    </row>
    <row r="6367" spans="1:5" x14ac:dyDescent="0.2">
      <c r="A6367">
        <v>6306</v>
      </c>
      <c r="B6367" s="1233">
        <f>'Revenues 9-14'!G138</f>
        <v>0</v>
      </c>
      <c r="D6367" s="14" t="str">
        <f t="shared" si="98"/>
        <v>Error?</v>
      </c>
      <c r="E6367" s="14" t="s">
        <v>209</v>
      </c>
    </row>
    <row r="6368" spans="1:5" x14ac:dyDescent="0.2">
      <c r="A6368">
        <v>6307</v>
      </c>
      <c r="B6368" s="1233">
        <f>'Revenues 9-14'!E148</f>
        <v>0</v>
      </c>
      <c r="D6368" s="14" t="str">
        <f t="shared" si="98"/>
        <v>Error?</v>
      </c>
      <c r="E6368" s="14" t="s">
        <v>209</v>
      </c>
    </row>
    <row r="6369" spans="1:5" x14ac:dyDescent="0.2">
      <c r="A6369">
        <v>6308</v>
      </c>
      <c r="B6369" s="1233">
        <f>'Revenues 9-14'!F148</f>
        <v>0</v>
      </c>
      <c r="D6369" s="14" t="str">
        <f t="shared" si="98"/>
        <v>Error?</v>
      </c>
      <c r="E6369" s="14" t="s">
        <v>209</v>
      </c>
    </row>
    <row r="6370" spans="1:5" x14ac:dyDescent="0.2">
      <c r="A6370">
        <v>6309</v>
      </c>
      <c r="B6370" s="1233">
        <f>'Revenues 9-14'!G148</f>
        <v>0</v>
      </c>
      <c r="D6370" s="14" t="str">
        <f t="shared" si="98"/>
        <v>Error?</v>
      </c>
      <c r="E6370" s="14" t="s">
        <v>209</v>
      </c>
    </row>
    <row r="6371" spans="1:5" x14ac:dyDescent="0.2">
      <c r="A6371">
        <v>6310</v>
      </c>
      <c r="B6371" s="1233">
        <f>'Revenues 9-14'!H148</f>
        <v>0</v>
      </c>
      <c r="D6371" s="14" t="str">
        <f t="shared" si="98"/>
        <v>Error?</v>
      </c>
      <c r="E6371" s="14" t="s">
        <v>209</v>
      </c>
    </row>
    <row r="6372" spans="1:5" x14ac:dyDescent="0.2">
      <c r="A6372">
        <v>6311</v>
      </c>
      <c r="B6372" s="1233">
        <f>'Revenues 9-14'!I148</f>
        <v>0</v>
      </c>
      <c r="D6372" s="14" t="str">
        <f t="shared" si="98"/>
        <v>Error?</v>
      </c>
      <c r="E6372" s="14" t="s">
        <v>209</v>
      </c>
    </row>
    <row r="6373" spans="1:5" x14ac:dyDescent="0.2">
      <c r="A6373">
        <v>6312</v>
      </c>
      <c r="B6373" s="1233">
        <f>'Revenues 9-14'!J148</f>
        <v>0</v>
      </c>
      <c r="D6373" s="14" t="str">
        <f t="shared" si="98"/>
        <v>Error?</v>
      </c>
      <c r="E6373" s="14" t="s">
        <v>209</v>
      </c>
    </row>
    <row r="6374" spans="1:5" x14ac:dyDescent="0.2">
      <c r="A6374">
        <v>6313</v>
      </c>
      <c r="B6374" s="1233">
        <f>'Revenues 9-14'!K148</f>
        <v>0</v>
      </c>
      <c r="D6374" s="14" t="str">
        <f t="shared" si="98"/>
        <v>Error?</v>
      </c>
      <c r="E6374" s="14" t="s">
        <v>209</v>
      </c>
    </row>
    <row r="6375" spans="1:5" x14ac:dyDescent="0.2">
      <c r="A6375">
        <v>6314</v>
      </c>
      <c r="B6375" s="1233">
        <f>'Revenues 9-14'!E149</f>
        <v>0</v>
      </c>
      <c r="D6375" s="14" t="str">
        <f t="shared" si="98"/>
        <v>Error?</v>
      </c>
      <c r="E6375" s="14" t="s">
        <v>209</v>
      </c>
    </row>
    <row r="6376" spans="1:5" x14ac:dyDescent="0.2">
      <c r="A6376">
        <v>6315</v>
      </c>
      <c r="B6376" s="1233">
        <f>'Revenues 9-14'!H149</f>
        <v>0</v>
      </c>
      <c r="D6376" s="14" t="str">
        <f t="shared" si="98"/>
        <v>Error?</v>
      </c>
      <c r="E6376" s="14" t="s">
        <v>209</v>
      </c>
    </row>
    <row r="6377" spans="1:5" x14ac:dyDescent="0.2">
      <c r="A6377">
        <v>6316</v>
      </c>
      <c r="B6377" s="1233">
        <f>'Revenues 9-14'!I149</f>
        <v>0</v>
      </c>
      <c r="D6377" s="14" t="str">
        <f t="shared" si="98"/>
        <v>Error?</v>
      </c>
      <c r="E6377" s="14" t="s">
        <v>209</v>
      </c>
    </row>
    <row r="6378" spans="1:5" x14ac:dyDescent="0.2">
      <c r="A6378">
        <v>6317</v>
      </c>
      <c r="B6378" s="1233">
        <f>'Revenues 9-14'!J149</f>
        <v>0</v>
      </c>
      <c r="D6378" s="14" t="str">
        <f t="shared" si="98"/>
        <v>Error?</v>
      </c>
      <c r="E6378" s="14" t="s">
        <v>209</v>
      </c>
    </row>
    <row r="6379" spans="1:5" x14ac:dyDescent="0.2">
      <c r="A6379">
        <v>6318</v>
      </c>
      <c r="B6379" s="1233">
        <f>'Revenues 9-14'!K149</f>
        <v>0</v>
      </c>
      <c r="D6379" s="14" t="str">
        <f t="shared" si="98"/>
        <v>Error?</v>
      </c>
      <c r="E6379" s="14" t="s">
        <v>209</v>
      </c>
    </row>
    <row r="6380" spans="1:5" x14ac:dyDescent="0.2">
      <c r="A6380">
        <v>6319</v>
      </c>
      <c r="B6380" s="1233">
        <f>'Revenues 9-14'!G151</f>
        <v>0</v>
      </c>
      <c r="D6380" s="14" t="str">
        <f t="shared" si="98"/>
        <v>Error?</v>
      </c>
      <c r="E6380" s="14" t="s">
        <v>209</v>
      </c>
    </row>
    <row r="6381" spans="1:5" x14ac:dyDescent="0.2">
      <c r="A6381">
        <v>6320</v>
      </c>
      <c r="B6381" s="1233">
        <f>'Revenues 9-14'!G152</f>
        <v>0</v>
      </c>
      <c r="D6381" s="14" t="str">
        <f t="shared" si="98"/>
        <v>Error?</v>
      </c>
      <c r="E6381" s="14" t="s">
        <v>209</v>
      </c>
    </row>
    <row r="6382" spans="1:5" x14ac:dyDescent="0.2">
      <c r="A6382">
        <v>6321</v>
      </c>
      <c r="B6382" s="1233">
        <f>'Revenues 9-14'!C161</f>
        <v>0</v>
      </c>
      <c r="D6382" s="14" t="str">
        <f t="shared" si="98"/>
        <v>Error?</v>
      </c>
      <c r="E6382" s="14" t="s">
        <v>209</v>
      </c>
    </row>
    <row r="6383" spans="1:5" x14ac:dyDescent="0.2">
      <c r="A6383">
        <v>6322</v>
      </c>
      <c r="B6383" s="1233">
        <f>'Revenues 9-14'!F161</f>
        <v>0</v>
      </c>
      <c r="D6383" s="14" t="str">
        <f t="shared" si="98"/>
        <v>Error?</v>
      </c>
      <c r="E6383" s="14" t="s">
        <v>209</v>
      </c>
    </row>
    <row r="6384" spans="1:5" x14ac:dyDescent="0.2">
      <c r="A6384">
        <v>6323</v>
      </c>
      <c r="B6384" s="1233">
        <f>'Revenues 9-14'!G161</f>
        <v>0</v>
      </c>
      <c r="D6384" s="14" t="str">
        <f t="shared" si="98"/>
        <v>Error?</v>
      </c>
      <c r="E6384" s="14" t="s">
        <v>209</v>
      </c>
    </row>
    <row r="6385" spans="1:5" x14ac:dyDescent="0.2">
      <c r="A6385">
        <v>6324</v>
      </c>
      <c r="B6385" s="1233">
        <f>'Revenues 9-14'!C162</f>
        <v>0</v>
      </c>
      <c r="D6385" s="14" t="str">
        <f t="shared" si="98"/>
        <v>Error?</v>
      </c>
      <c r="E6385" s="14" t="s">
        <v>209</v>
      </c>
    </row>
    <row r="6386" spans="1:5" x14ac:dyDescent="0.2">
      <c r="A6386">
        <v>6325</v>
      </c>
      <c r="B6386" s="1233">
        <f>'Revenues 9-14'!F162</f>
        <v>0</v>
      </c>
      <c r="D6386" s="14" t="str">
        <f t="shared" si="98"/>
        <v>Error?</v>
      </c>
      <c r="E6386" s="14" t="s">
        <v>209</v>
      </c>
    </row>
    <row r="6387" spans="1:5" x14ac:dyDescent="0.2">
      <c r="A6387">
        <v>6326</v>
      </c>
      <c r="B6387" s="1233">
        <f>'Revenues 9-14'!G162</f>
        <v>0</v>
      </c>
      <c r="D6387" s="14" t="str">
        <f t="shared" si="98"/>
        <v>Error?</v>
      </c>
      <c r="E6387" s="14" t="s">
        <v>209</v>
      </c>
    </row>
    <row r="6388" spans="1:5" x14ac:dyDescent="0.2">
      <c r="A6388">
        <v>6327</v>
      </c>
      <c r="B6388" s="1233">
        <f>'Revenues 9-14'!C166</f>
        <v>0</v>
      </c>
      <c r="D6388" s="14" t="str">
        <f t="shared" si="98"/>
        <v>Error?</v>
      </c>
      <c r="E6388" s="14" t="s">
        <v>209</v>
      </c>
    </row>
    <row r="6389" spans="1:5" x14ac:dyDescent="0.2">
      <c r="A6389">
        <v>6328</v>
      </c>
      <c r="B6389" s="1233">
        <f>'Revenues 9-14'!D166</f>
        <v>0</v>
      </c>
      <c r="D6389" s="14" t="str">
        <f t="shared" si="98"/>
        <v>Error?</v>
      </c>
      <c r="E6389" s="14" t="s">
        <v>209</v>
      </c>
    </row>
    <row r="6390" spans="1:5" x14ac:dyDescent="0.2">
      <c r="A6390">
        <v>6329</v>
      </c>
      <c r="B6390" s="1233">
        <f>'Revenues 9-14'!E166</f>
        <v>0</v>
      </c>
      <c r="D6390" s="14" t="str">
        <f t="shared" si="98"/>
        <v>Error?</v>
      </c>
      <c r="E6390" s="14" t="s">
        <v>209</v>
      </c>
    </row>
    <row r="6391" spans="1:5" x14ac:dyDescent="0.2">
      <c r="A6391">
        <v>6330</v>
      </c>
      <c r="B6391" s="1233">
        <f>'Revenues 9-14'!F166</f>
        <v>0</v>
      </c>
      <c r="D6391" s="14" t="str">
        <f t="shared" si="98"/>
        <v>Error?</v>
      </c>
      <c r="E6391" s="14" t="s">
        <v>209</v>
      </c>
    </row>
    <row r="6392" spans="1:5" x14ac:dyDescent="0.2">
      <c r="A6392">
        <v>6331</v>
      </c>
      <c r="B6392" s="1233">
        <f>'Revenues 9-14'!G166</f>
        <v>0</v>
      </c>
      <c r="D6392" s="14" t="str">
        <f t="shared" si="98"/>
        <v>Error?</v>
      </c>
      <c r="E6392" s="14" t="s">
        <v>209</v>
      </c>
    </row>
    <row r="6393" spans="1:5" x14ac:dyDescent="0.2">
      <c r="A6393">
        <v>6332</v>
      </c>
      <c r="B6393" s="1233">
        <f>'Revenues 9-14'!H166</f>
        <v>0</v>
      </c>
      <c r="D6393" s="14" t="str">
        <f t="shared" si="98"/>
        <v>Error?</v>
      </c>
      <c r="E6393" s="14" t="s">
        <v>209</v>
      </c>
    </row>
    <row r="6394" spans="1:5" x14ac:dyDescent="0.2">
      <c r="A6394">
        <v>6333</v>
      </c>
      <c r="B6394" s="1233">
        <f>'Revenues 9-14'!K166</f>
        <v>0</v>
      </c>
      <c r="D6394" s="14" t="str">
        <f t="shared" si="98"/>
        <v>Error?</v>
      </c>
      <c r="E6394" s="14" t="s">
        <v>209</v>
      </c>
    </row>
    <row r="6395" spans="1:5" x14ac:dyDescent="0.2">
      <c r="A6395">
        <v>6334</v>
      </c>
      <c r="B6395" s="1233">
        <f>'Revenues 9-14'!J171</f>
        <v>0</v>
      </c>
      <c r="D6395" s="14" t="str">
        <f t="shared" si="98"/>
        <v>Error?</v>
      </c>
      <c r="E6395" s="14" t="s">
        <v>209</v>
      </c>
    </row>
    <row r="6396" spans="1:5" x14ac:dyDescent="0.2">
      <c r="A6396">
        <v>6335</v>
      </c>
      <c r="B6396" s="1233">
        <f>'Revenues 9-14'!J172</f>
        <v>0</v>
      </c>
      <c r="D6396" s="14" t="str">
        <f t="shared" si="98"/>
        <v>Error?</v>
      </c>
      <c r="E6396" s="14" t="s">
        <v>209</v>
      </c>
    </row>
    <row r="6397" spans="1:5" x14ac:dyDescent="0.2">
      <c r="A6397">
        <v>6336</v>
      </c>
      <c r="B6397" s="1233">
        <f>'Revenues 9-14'!J173</f>
        <v>0</v>
      </c>
      <c r="D6397" s="14" t="str">
        <f t="shared" si="98"/>
        <v>Error?</v>
      </c>
      <c r="E6397" s="14" t="s">
        <v>209</v>
      </c>
    </row>
    <row r="6398" spans="1:5" x14ac:dyDescent="0.2">
      <c r="A6398">
        <v>6337</v>
      </c>
      <c r="B6398" s="1233">
        <f>'Revenues 9-14'!J176</f>
        <v>0</v>
      </c>
      <c r="D6398" s="14" t="str">
        <f t="shared" si="98"/>
        <v>Error?</v>
      </c>
      <c r="E6398" s="14" t="s">
        <v>209</v>
      </c>
    </row>
    <row r="6399" spans="1:5" x14ac:dyDescent="0.2">
      <c r="A6399">
        <v>6338</v>
      </c>
      <c r="B6399" s="1233">
        <f>'Revenues 9-14'!J177</f>
        <v>0</v>
      </c>
      <c r="D6399" s="14" t="str">
        <f t="shared" ref="D6399:D6462" si="99">IF(ISBLANK(B6399),"OK",IF(A6399-B6399=0,"OK","Error?"))</f>
        <v>Error?</v>
      </c>
      <c r="E6399" s="14" t="s">
        <v>209</v>
      </c>
    </row>
    <row r="6400" spans="1:5" x14ac:dyDescent="0.2">
      <c r="A6400">
        <v>6339</v>
      </c>
      <c r="B6400" s="1233">
        <f>'Revenues 9-14'!J178</f>
        <v>0</v>
      </c>
      <c r="D6400" s="14" t="str">
        <f t="shared" si="99"/>
        <v>Error?</v>
      </c>
      <c r="E6400" s="14" t="s">
        <v>209</v>
      </c>
    </row>
    <row r="6401" spans="1:5" x14ac:dyDescent="0.2">
      <c r="A6401">
        <v>6340</v>
      </c>
      <c r="B6401" s="1233">
        <f>'Revenues 9-14'!C193</f>
        <v>0</v>
      </c>
      <c r="D6401" s="14" t="str">
        <f t="shared" si="99"/>
        <v>Error?</v>
      </c>
      <c r="E6401" s="14" t="s">
        <v>209</v>
      </c>
    </row>
    <row r="6402" spans="1:5" x14ac:dyDescent="0.2">
      <c r="A6402">
        <v>6341</v>
      </c>
      <c r="B6402" s="1233">
        <f>'Revenues 9-14'!G193</f>
        <v>0</v>
      </c>
      <c r="D6402" s="14" t="str">
        <f t="shared" si="99"/>
        <v>Error?</v>
      </c>
      <c r="E6402" s="14" t="s">
        <v>209</v>
      </c>
    </row>
    <row r="6403" spans="1:5" x14ac:dyDescent="0.2">
      <c r="A6403">
        <v>6342</v>
      </c>
      <c r="B6403" s="1233">
        <f>'Revenues 9-14'!G194</f>
        <v>0</v>
      </c>
      <c r="D6403" s="14" t="str">
        <f t="shared" si="99"/>
        <v>Error?</v>
      </c>
      <c r="E6403" s="14" t="s">
        <v>209</v>
      </c>
    </row>
    <row r="6404" spans="1:5" x14ac:dyDescent="0.2">
      <c r="A6404">
        <v>6343</v>
      </c>
      <c r="B6404" s="1233">
        <f>'Revenues 9-14'!G195</f>
        <v>0</v>
      </c>
      <c r="D6404" s="14" t="str">
        <f t="shared" si="99"/>
        <v>Error?</v>
      </c>
      <c r="E6404" s="14" t="s">
        <v>209</v>
      </c>
    </row>
    <row r="6405" spans="1:5" x14ac:dyDescent="0.2">
      <c r="A6405">
        <v>6344</v>
      </c>
      <c r="B6405" s="1233">
        <f>'Revenues 9-14'!G196</f>
        <v>0</v>
      </c>
      <c r="D6405" s="14" t="str">
        <f t="shared" si="99"/>
        <v>Error?</v>
      </c>
      <c r="E6405" s="14" t="s">
        <v>209</v>
      </c>
    </row>
    <row r="6406" spans="1:5" x14ac:dyDescent="0.2">
      <c r="A6406">
        <v>6345</v>
      </c>
      <c r="B6406" s="1233">
        <f>'Revenues 9-14'!G197</f>
        <v>0</v>
      </c>
      <c r="D6406" s="14" t="str">
        <f t="shared" si="99"/>
        <v>Error?</v>
      </c>
      <c r="E6406" s="14" t="s">
        <v>209</v>
      </c>
    </row>
    <row r="6407" spans="1:5" x14ac:dyDescent="0.2">
      <c r="A6407">
        <v>6346</v>
      </c>
      <c r="B6407" s="1233">
        <f>'Revenues 9-14'!G198</f>
        <v>0</v>
      </c>
      <c r="D6407" s="14" t="str">
        <f t="shared" si="99"/>
        <v>Error?</v>
      </c>
      <c r="E6407" s="14" t="s">
        <v>209</v>
      </c>
    </row>
    <row r="6408" spans="1:5" x14ac:dyDescent="0.2">
      <c r="A6408">
        <v>6347</v>
      </c>
      <c r="B6408" s="1233">
        <f>'Revenues 9-14'!G200</f>
        <v>0</v>
      </c>
      <c r="D6408" s="14" t="str">
        <f t="shared" si="99"/>
        <v>Error?</v>
      </c>
      <c r="E6408" s="14" t="s">
        <v>209</v>
      </c>
    </row>
    <row r="6409" spans="1:5" x14ac:dyDescent="0.2">
      <c r="A6409">
        <v>6348</v>
      </c>
      <c r="B6409" s="1233">
        <f>'Revenues 9-14'!G201</f>
        <v>0</v>
      </c>
      <c r="D6409" s="14" t="str">
        <f t="shared" si="99"/>
        <v>Error?</v>
      </c>
      <c r="E6409" s="14" t="s">
        <v>209</v>
      </c>
    </row>
    <row r="6410" spans="1:5" x14ac:dyDescent="0.2">
      <c r="A6410">
        <v>6349</v>
      </c>
      <c r="B6410" s="1233">
        <f>'Revenues 9-14'!C208</f>
        <v>0</v>
      </c>
      <c r="D6410" s="14" t="str">
        <f t="shared" si="99"/>
        <v>Error?</v>
      </c>
      <c r="E6410" s="14" t="s">
        <v>209</v>
      </c>
    </row>
    <row r="6411" spans="1:5" x14ac:dyDescent="0.2">
      <c r="A6411">
        <v>6350</v>
      </c>
      <c r="B6411" s="1233">
        <f>'Revenues 9-14'!D208</f>
        <v>0</v>
      </c>
      <c r="D6411" s="14" t="str">
        <f t="shared" si="99"/>
        <v>Error?</v>
      </c>
      <c r="E6411" s="14" t="s">
        <v>209</v>
      </c>
    </row>
    <row r="6412" spans="1:5" x14ac:dyDescent="0.2">
      <c r="A6412">
        <v>6351</v>
      </c>
      <c r="B6412" s="1233">
        <f>'Revenues 9-14'!F208</f>
        <v>0</v>
      </c>
      <c r="D6412" s="14" t="str">
        <f t="shared" si="99"/>
        <v>Error?</v>
      </c>
      <c r="E6412" s="14" t="s">
        <v>209</v>
      </c>
    </row>
    <row r="6413" spans="1:5" x14ac:dyDescent="0.2">
      <c r="A6413">
        <v>6352</v>
      </c>
      <c r="B6413" s="1233">
        <f>'Revenues 9-14'!G208</f>
        <v>0</v>
      </c>
      <c r="D6413" s="14" t="str">
        <f t="shared" si="99"/>
        <v>Error?</v>
      </c>
      <c r="E6413" s="14" t="s">
        <v>209</v>
      </c>
    </row>
    <row r="6414" spans="1:5" x14ac:dyDescent="0.2">
      <c r="A6414">
        <v>6353</v>
      </c>
      <c r="B6414" s="1233">
        <f>'Cap Outlay Deprec 27'!C3</f>
        <v>0</v>
      </c>
      <c r="D6414" s="14" t="str">
        <f t="shared" si="99"/>
        <v>Error?</v>
      </c>
      <c r="E6414" s="14" t="s">
        <v>209</v>
      </c>
    </row>
    <row r="6415" spans="1:5" x14ac:dyDescent="0.2">
      <c r="A6415">
        <v>6354</v>
      </c>
      <c r="B6415" s="1233">
        <f>'Cap Outlay Deprec 27'!D3</f>
        <v>0</v>
      </c>
      <c r="D6415" s="14" t="str">
        <f t="shared" si="99"/>
        <v>Error?</v>
      </c>
      <c r="E6415" s="14" t="s">
        <v>209</v>
      </c>
    </row>
    <row r="6416" spans="1:5" x14ac:dyDescent="0.2">
      <c r="A6416">
        <v>6355</v>
      </c>
      <c r="D6416" s="14" t="str">
        <f t="shared" si="99"/>
        <v>OK</v>
      </c>
      <c r="E6416" s="14" t="s">
        <v>211</v>
      </c>
    </row>
    <row r="6417" spans="1:5" x14ac:dyDescent="0.2">
      <c r="A6417">
        <v>6356</v>
      </c>
      <c r="D6417" s="14" t="str">
        <f t="shared" si="99"/>
        <v>OK</v>
      </c>
      <c r="E6417" s="14" t="s">
        <v>211</v>
      </c>
    </row>
    <row r="6418" spans="1:5" x14ac:dyDescent="0.2">
      <c r="A6418">
        <v>6357</v>
      </c>
      <c r="D6418" s="14" t="str">
        <f t="shared" si="99"/>
        <v>OK</v>
      </c>
      <c r="E6418" s="14" t="s">
        <v>211</v>
      </c>
    </row>
    <row r="6419" spans="1:5" x14ac:dyDescent="0.2">
      <c r="A6419">
        <v>6358</v>
      </c>
      <c r="D6419" s="14" t="str">
        <f t="shared" si="99"/>
        <v>OK</v>
      </c>
      <c r="E6419" s="14" t="s">
        <v>211</v>
      </c>
    </row>
    <row r="6420" spans="1:5" x14ac:dyDescent="0.2">
      <c r="A6420">
        <v>6359</v>
      </c>
      <c r="D6420" s="14" t="str">
        <f t="shared" si="99"/>
        <v>OK</v>
      </c>
      <c r="E6420" s="14" t="s">
        <v>211</v>
      </c>
    </row>
    <row r="6421" spans="1:5" x14ac:dyDescent="0.2">
      <c r="A6421">
        <v>6360</v>
      </c>
      <c r="D6421" s="14" t="str">
        <f t="shared" si="99"/>
        <v>OK</v>
      </c>
      <c r="E6421" s="14" t="s">
        <v>211</v>
      </c>
    </row>
    <row r="6422" spans="1:5" x14ac:dyDescent="0.2">
      <c r="A6422">
        <v>6361</v>
      </c>
      <c r="D6422" s="14" t="str">
        <f t="shared" si="99"/>
        <v>OK</v>
      </c>
      <c r="E6422" s="14" t="s">
        <v>211</v>
      </c>
    </row>
    <row r="6423" spans="1:5" x14ac:dyDescent="0.2">
      <c r="A6423">
        <v>6362</v>
      </c>
      <c r="D6423" s="14" t="str">
        <f t="shared" si="99"/>
        <v>OK</v>
      </c>
      <c r="E6423" s="14" t="s">
        <v>211</v>
      </c>
    </row>
    <row r="6424" spans="1:5" x14ac:dyDescent="0.2">
      <c r="A6424">
        <v>6363</v>
      </c>
      <c r="D6424" s="14" t="str">
        <f t="shared" si="99"/>
        <v>OK</v>
      </c>
      <c r="E6424" s="14" t="s">
        <v>211</v>
      </c>
    </row>
    <row r="6425" spans="1:5" x14ac:dyDescent="0.2">
      <c r="A6425">
        <v>6364</v>
      </c>
      <c r="D6425" s="14" t="str">
        <f t="shared" si="99"/>
        <v>OK</v>
      </c>
      <c r="E6425" s="14" t="s">
        <v>211</v>
      </c>
    </row>
    <row r="6426" spans="1:5" x14ac:dyDescent="0.2">
      <c r="A6426">
        <v>6365</v>
      </c>
      <c r="D6426" s="14" t="str">
        <f t="shared" si="99"/>
        <v>OK</v>
      </c>
      <c r="E6426" s="14" t="s">
        <v>211</v>
      </c>
    </row>
    <row r="6427" spans="1:5" x14ac:dyDescent="0.2">
      <c r="A6427">
        <v>6366</v>
      </c>
      <c r="D6427" s="14" t="str">
        <f t="shared" si="99"/>
        <v>OK</v>
      </c>
      <c r="E6427" s="14" t="s">
        <v>211</v>
      </c>
    </row>
    <row r="6428" spans="1:5" x14ac:dyDescent="0.2">
      <c r="A6428">
        <v>6367</v>
      </c>
      <c r="D6428" s="14" t="str">
        <f t="shared" si="99"/>
        <v>OK</v>
      </c>
      <c r="E6428" s="14" t="s">
        <v>211</v>
      </c>
    </row>
    <row r="6429" spans="1:5" x14ac:dyDescent="0.2">
      <c r="A6429">
        <v>6368</v>
      </c>
      <c r="D6429" s="14" t="str">
        <f t="shared" si="99"/>
        <v>OK</v>
      </c>
      <c r="E6429" s="14" t="s">
        <v>211</v>
      </c>
    </row>
    <row r="6430" spans="1:5" x14ac:dyDescent="0.2">
      <c r="A6430">
        <v>6369</v>
      </c>
      <c r="D6430" s="14" t="str">
        <f t="shared" si="99"/>
        <v>OK</v>
      </c>
      <c r="E6430" s="14" t="s">
        <v>211</v>
      </c>
    </row>
    <row r="6431" spans="1:5" x14ac:dyDescent="0.2">
      <c r="A6431">
        <v>6370</v>
      </c>
      <c r="D6431" s="14" t="str">
        <f t="shared" si="99"/>
        <v>OK</v>
      </c>
      <c r="E6431" s="14" t="s">
        <v>211</v>
      </c>
    </row>
    <row r="6432" spans="1:5" x14ac:dyDescent="0.2">
      <c r="A6432">
        <v>6371</v>
      </c>
      <c r="D6432" s="14" t="str">
        <f t="shared" si="99"/>
        <v>OK</v>
      </c>
      <c r="E6432" s="14" t="s">
        <v>211</v>
      </c>
    </row>
    <row r="6433" spans="1:5" x14ac:dyDescent="0.2">
      <c r="A6433">
        <v>6372</v>
      </c>
      <c r="D6433" s="14" t="str">
        <f t="shared" si="99"/>
        <v>OK</v>
      </c>
      <c r="E6433" s="14" t="s">
        <v>211</v>
      </c>
    </row>
    <row r="6434" spans="1:5" x14ac:dyDescent="0.2">
      <c r="A6434">
        <v>6373</v>
      </c>
      <c r="D6434" s="14" t="str">
        <f t="shared" si="99"/>
        <v>OK</v>
      </c>
      <c r="E6434" s="14" t="s">
        <v>211</v>
      </c>
    </row>
    <row r="6435" spans="1:5" x14ac:dyDescent="0.2">
      <c r="A6435">
        <v>6374</v>
      </c>
      <c r="D6435" s="14" t="str">
        <f t="shared" si="99"/>
        <v>OK</v>
      </c>
      <c r="E6435" s="14" t="s">
        <v>211</v>
      </c>
    </row>
    <row r="6436" spans="1:5" x14ac:dyDescent="0.2">
      <c r="A6436">
        <v>6375</v>
      </c>
      <c r="D6436" s="14" t="str">
        <f t="shared" si="99"/>
        <v>OK</v>
      </c>
      <c r="E6436" s="14" t="s">
        <v>211</v>
      </c>
    </row>
    <row r="6437" spans="1:5" x14ac:dyDescent="0.2">
      <c r="A6437">
        <v>6376</v>
      </c>
      <c r="D6437" s="14" t="str">
        <f t="shared" si="99"/>
        <v>OK</v>
      </c>
      <c r="E6437" s="14" t="s">
        <v>211</v>
      </c>
    </row>
    <row r="6438" spans="1:5" x14ac:dyDescent="0.2">
      <c r="A6438">
        <v>6377</v>
      </c>
      <c r="D6438" s="14" t="str">
        <f t="shared" si="99"/>
        <v>OK</v>
      </c>
      <c r="E6438" s="14" t="s">
        <v>211</v>
      </c>
    </row>
    <row r="6439" spans="1:5" x14ac:dyDescent="0.2">
      <c r="A6439">
        <v>6378</v>
      </c>
      <c r="D6439" s="14" t="str">
        <f t="shared" si="99"/>
        <v>OK</v>
      </c>
      <c r="E6439" s="14" t="s">
        <v>211</v>
      </c>
    </row>
    <row r="6440" spans="1:5" x14ac:dyDescent="0.2">
      <c r="A6440">
        <v>6379</v>
      </c>
      <c r="D6440" s="14" t="str">
        <f t="shared" si="99"/>
        <v>OK</v>
      </c>
      <c r="E6440" s="14" t="s">
        <v>211</v>
      </c>
    </row>
    <row r="6441" spans="1:5" x14ac:dyDescent="0.2">
      <c r="A6441">
        <v>6380</v>
      </c>
      <c r="D6441" s="14" t="str">
        <f t="shared" si="99"/>
        <v>OK</v>
      </c>
      <c r="E6441" s="14" t="s">
        <v>211</v>
      </c>
    </row>
    <row r="6442" spans="1:5" x14ac:dyDescent="0.2">
      <c r="A6442">
        <v>6381</v>
      </c>
      <c r="D6442" s="14" t="str">
        <f t="shared" si="99"/>
        <v>OK</v>
      </c>
      <c r="E6442" s="14" t="s">
        <v>211</v>
      </c>
    </row>
    <row r="6443" spans="1:5" x14ac:dyDescent="0.2">
      <c r="A6443">
        <v>6382</v>
      </c>
      <c r="D6443" s="14" t="str">
        <f t="shared" si="99"/>
        <v>OK</v>
      </c>
      <c r="E6443" s="14" t="s">
        <v>211</v>
      </c>
    </row>
    <row r="6444" spans="1:5" x14ac:dyDescent="0.2">
      <c r="A6444">
        <v>6383</v>
      </c>
      <c r="D6444" s="14" t="str">
        <f t="shared" si="99"/>
        <v>OK</v>
      </c>
      <c r="E6444" s="14" t="s">
        <v>211</v>
      </c>
    </row>
    <row r="6445" spans="1:5" x14ac:dyDescent="0.2">
      <c r="A6445">
        <v>6384</v>
      </c>
      <c r="D6445" s="14" t="str">
        <f t="shared" si="99"/>
        <v>OK</v>
      </c>
      <c r="E6445" s="14" t="s">
        <v>211</v>
      </c>
    </row>
    <row r="6446" spans="1:5" x14ac:dyDescent="0.2">
      <c r="A6446">
        <v>6385</v>
      </c>
      <c r="D6446" s="14" t="str">
        <f t="shared" si="99"/>
        <v>OK</v>
      </c>
      <c r="E6446" s="14" t="s">
        <v>211</v>
      </c>
    </row>
    <row r="6447" spans="1:5" x14ac:dyDescent="0.2">
      <c r="A6447">
        <v>6386</v>
      </c>
      <c r="D6447" s="14" t="str">
        <f t="shared" si="99"/>
        <v>OK</v>
      </c>
      <c r="E6447" s="14" t="s">
        <v>211</v>
      </c>
    </row>
    <row r="6448" spans="1:5" x14ac:dyDescent="0.2">
      <c r="A6448">
        <v>6387</v>
      </c>
      <c r="D6448" s="14" t="str">
        <f t="shared" si="99"/>
        <v>OK</v>
      </c>
      <c r="E6448" s="14" t="s">
        <v>211</v>
      </c>
    </row>
    <row r="6449" spans="1:5" x14ac:dyDescent="0.2">
      <c r="A6449">
        <v>6388</v>
      </c>
      <c r="D6449" s="14" t="str">
        <f t="shared" si="99"/>
        <v>OK</v>
      </c>
      <c r="E6449" s="14" t="s">
        <v>211</v>
      </c>
    </row>
    <row r="6450" spans="1:5" x14ac:dyDescent="0.2">
      <c r="A6450">
        <v>6389</v>
      </c>
      <c r="D6450" s="14" t="str">
        <f t="shared" si="99"/>
        <v>OK</v>
      </c>
      <c r="E6450" s="14" t="s">
        <v>211</v>
      </c>
    </row>
    <row r="6451" spans="1:5" x14ac:dyDescent="0.2">
      <c r="A6451">
        <v>6390</v>
      </c>
      <c r="D6451" s="14" t="str">
        <f t="shared" si="99"/>
        <v>OK</v>
      </c>
      <c r="E6451" s="14" t="s">
        <v>211</v>
      </c>
    </row>
    <row r="6452" spans="1:5" x14ac:dyDescent="0.2">
      <c r="A6452">
        <v>6391</v>
      </c>
      <c r="D6452" s="14" t="str">
        <f t="shared" si="99"/>
        <v>OK</v>
      </c>
      <c r="E6452" s="14" t="s">
        <v>211</v>
      </c>
    </row>
    <row r="6453" spans="1:5" x14ac:dyDescent="0.2">
      <c r="A6453">
        <v>6392</v>
      </c>
      <c r="D6453" s="14" t="str">
        <f t="shared" si="99"/>
        <v>OK</v>
      </c>
      <c r="E6453" s="14" t="s">
        <v>211</v>
      </c>
    </row>
    <row r="6454" spans="1:5" x14ac:dyDescent="0.2">
      <c r="A6454">
        <v>6393</v>
      </c>
      <c r="D6454" s="14" t="str">
        <f t="shared" si="99"/>
        <v>OK</v>
      </c>
      <c r="E6454" s="14" t="s">
        <v>211</v>
      </c>
    </row>
    <row r="6455" spans="1:5" x14ac:dyDescent="0.2">
      <c r="A6455">
        <v>6394</v>
      </c>
      <c r="D6455" s="14" t="str">
        <f t="shared" si="99"/>
        <v>OK</v>
      </c>
      <c r="E6455" s="14" t="s">
        <v>211</v>
      </c>
    </row>
    <row r="6456" spans="1:5" x14ac:dyDescent="0.2">
      <c r="A6456">
        <v>6395</v>
      </c>
      <c r="D6456" s="14" t="str">
        <f t="shared" si="99"/>
        <v>OK</v>
      </c>
      <c r="E6456" s="14" t="s">
        <v>211</v>
      </c>
    </row>
    <row r="6457" spans="1:5" x14ac:dyDescent="0.2">
      <c r="A6457">
        <v>6396</v>
      </c>
      <c r="D6457" s="14" t="str">
        <f t="shared" si="99"/>
        <v>OK</v>
      </c>
      <c r="E6457" s="14" t="s">
        <v>211</v>
      </c>
    </row>
    <row r="6458" spans="1:5" x14ac:dyDescent="0.2">
      <c r="A6458">
        <v>6397</v>
      </c>
      <c r="D6458" s="14" t="str">
        <f t="shared" si="99"/>
        <v>OK</v>
      </c>
      <c r="E6458" s="14" t="s">
        <v>211</v>
      </c>
    </row>
    <row r="6459" spans="1:5" x14ac:dyDescent="0.2">
      <c r="A6459">
        <v>6398</v>
      </c>
      <c r="D6459" s="14" t="str">
        <f t="shared" si="99"/>
        <v>OK</v>
      </c>
      <c r="E6459" s="14" t="s">
        <v>211</v>
      </c>
    </row>
    <row r="6460" spans="1:5" x14ac:dyDescent="0.2">
      <c r="A6460">
        <v>6399</v>
      </c>
      <c r="D6460" s="14" t="str">
        <f t="shared" si="99"/>
        <v>OK</v>
      </c>
      <c r="E6460" s="14" t="s">
        <v>211</v>
      </c>
    </row>
    <row r="6461" spans="1:5" x14ac:dyDescent="0.2">
      <c r="A6461">
        <v>6400</v>
      </c>
      <c r="D6461" s="14" t="str">
        <f t="shared" si="99"/>
        <v>OK</v>
      </c>
      <c r="E6461" s="14" t="s">
        <v>211</v>
      </c>
    </row>
    <row r="6462" spans="1:5" x14ac:dyDescent="0.2">
      <c r="A6462">
        <v>6401</v>
      </c>
      <c r="D6462" s="14" t="str">
        <f t="shared" si="99"/>
        <v>OK</v>
      </c>
      <c r="E6462" s="14" t="s">
        <v>211</v>
      </c>
    </row>
    <row r="6463" spans="1:5" x14ac:dyDescent="0.2">
      <c r="A6463">
        <v>6402</v>
      </c>
      <c r="D6463" s="14" t="str">
        <f t="shared" ref="D6463:D6526" si="100">IF(ISBLANK(B6463),"OK",IF(A6463-B6463=0,"OK","Error?"))</f>
        <v>OK</v>
      </c>
      <c r="E6463" s="14" t="s">
        <v>211</v>
      </c>
    </row>
    <row r="6464" spans="1:5" x14ac:dyDescent="0.2">
      <c r="A6464">
        <v>6403</v>
      </c>
      <c r="D6464" s="14" t="str">
        <f t="shared" si="100"/>
        <v>OK</v>
      </c>
      <c r="E6464" s="14" t="s">
        <v>211</v>
      </c>
    </row>
    <row r="6465" spans="1:5" x14ac:dyDescent="0.2">
      <c r="A6465">
        <v>6404</v>
      </c>
      <c r="D6465" s="14" t="str">
        <f t="shared" si="100"/>
        <v>OK</v>
      </c>
      <c r="E6465" s="14" t="s">
        <v>211</v>
      </c>
    </row>
    <row r="6466" spans="1:5" x14ac:dyDescent="0.2">
      <c r="A6466">
        <v>6405</v>
      </c>
      <c r="D6466" s="14" t="str">
        <f t="shared" si="100"/>
        <v>OK</v>
      </c>
      <c r="E6466" s="14" t="s">
        <v>211</v>
      </c>
    </row>
    <row r="6467" spans="1:5" x14ac:dyDescent="0.2">
      <c r="A6467">
        <v>6406</v>
      </c>
      <c r="D6467" s="14" t="str">
        <f t="shared" si="100"/>
        <v>OK</v>
      </c>
      <c r="E6467" s="14" t="s">
        <v>211</v>
      </c>
    </row>
    <row r="6468" spans="1:5" x14ac:dyDescent="0.2">
      <c r="A6468">
        <v>6407</v>
      </c>
      <c r="D6468" s="14" t="str">
        <f t="shared" si="100"/>
        <v>OK</v>
      </c>
      <c r="E6468" s="14" t="s">
        <v>211</v>
      </c>
    </row>
    <row r="6469" spans="1:5" x14ac:dyDescent="0.2">
      <c r="A6469">
        <v>6408</v>
      </c>
      <c r="D6469" s="14" t="str">
        <f t="shared" si="100"/>
        <v>OK</v>
      </c>
      <c r="E6469" s="14" t="s">
        <v>211</v>
      </c>
    </row>
    <row r="6470" spans="1:5" x14ac:dyDescent="0.2">
      <c r="A6470">
        <v>6409</v>
      </c>
      <c r="D6470" s="14" t="str">
        <f t="shared" si="100"/>
        <v>OK</v>
      </c>
      <c r="E6470" s="14" t="s">
        <v>211</v>
      </c>
    </row>
    <row r="6471" spans="1:5" x14ac:dyDescent="0.2">
      <c r="A6471">
        <v>6410</v>
      </c>
      <c r="D6471" s="14" t="str">
        <f t="shared" si="100"/>
        <v>OK</v>
      </c>
      <c r="E6471" s="14" t="s">
        <v>211</v>
      </c>
    </row>
    <row r="6472" spans="1:5" x14ac:dyDescent="0.2">
      <c r="A6472">
        <v>6411</v>
      </c>
      <c r="D6472" s="14" t="str">
        <f t="shared" si="100"/>
        <v>OK</v>
      </c>
      <c r="E6472" s="14" t="s">
        <v>211</v>
      </c>
    </row>
    <row r="6473" spans="1:5" x14ac:dyDescent="0.2">
      <c r="A6473">
        <v>6412</v>
      </c>
      <c r="D6473" s="14" t="str">
        <f t="shared" si="100"/>
        <v>OK</v>
      </c>
      <c r="E6473" s="14" t="s">
        <v>211</v>
      </c>
    </row>
    <row r="6474" spans="1:5" x14ac:dyDescent="0.2">
      <c r="A6474">
        <v>6413</v>
      </c>
      <c r="D6474" s="14" t="str">
        <f t="shared" si="100"/>
        <v>OK</v>
      </c>
      <c r="E6474" s="14" t="s">
        <v>211</v>
      </c>
    </row>
    <row r="6475" spans="1:5" x14ac:dyDescent="0.2">
      <c r="A6475">
        <v>6414</v>
      </c>
      <c r="D6475" s="14" t="str">
        <f t="shared" si="100"/>
        <v>OK</v>
      </c>
      <c r="E6475" s="14" t="s">
        <v>211</v>
      </c>
    </row>
    <row r="6476" spans="1:5" x14ac:dyDescent="0.2">
      <c r="A6476">
        <v>6415</v>
      </c>
      <c r="D6476" s="14" t="str">
        <f t="shared" si="100"/>
        <v>OK</v>
      </c>
      <c r="E6476" s="14" t="s">
        <v>211</v>
      </c>
    </row>
    <row r="6477" spans="1:5" x14ac:dyDescent="0.2">
      <c r="A6477">
        <v>6416</v>
      </c>
      <c r="D6477" s="14" t="str">
        <f t="shared" si="100"/>
        <v>OK</v>
      </c>
      <c r="E6477" s="14" t="s">
        <v>211</v>
      </c>
    </row>
    <row r="6478" spans="1:5" x14ac:dyDescent="0.2">
      <c r="A6478">
        <v>6417</v>
      </c>
      <c r="D6478" s="14" t="str">
        <f t="shared" si="100"/>
        <v>OK</v>
      </c>
      <c r="E6478" s="14" t="s">
        <v>211</v>
      </c>
    </row>
    <row r="6479" spans="1:5" x14ac:dyDescent="0.2">
      <c r="A6479">
        <v>6418</v>
      </c>
      <c r="D6479" s="14" t="str">
        <f t="shared" si="100"/>
        <v>OK</v>
      </c>
      <c r="E6479" s="14" t="s">
        <v>211</v>
      </c>
    </row>
    <row r="6480" spans="1:5" x14ac:dyDescent="0.2">
      <c r="A6480">
        <v>6419</v>
      </c>
      <c r="D6480" s="14" t="str">
        <f t="shared" si="100"/>
        <v>OK</v>
      </c>
      <c r="E6480" s="14" t="s">
        <v>211</v>
      </c>
    </row>
    <row r="6481" spans="1:5" x14ac:dyDescent="0.2">
      <c r="A6481">
        <v>6420</v>
      </c>
      <c r="D6481" s="14" t="str">
        <f t="shared" si="100"/>
        <v>OK</v>
      </c>
      <c r="E6481" s="14" t="s">
        <v>211</v>
      </c>
    </row>
    <row r="6482" spans="1:5" x14ac:dyDescent="0.2">
      <c r="A6482">
        <v>6421</v>
      </c>
      <c r="D6482" s="14" t="str">
        <f t="shared" si="100"/>
        <v>OK</v>
      </c>
      <c r="E6482" s="14" t="s">
        <v>211</v>
      </c>
    </row>
    <row r="6483" spans="1:5" x14ac:dyDescent="0.2">
      <c r="A6483">
        <v>6422</v>
      </c>
      <c r="D6483" s="14" t="str">
        <f t="shared" si="100"/>
        <v>OK</v>
      </c>
      <c r="E6483" s="14" t="s">
        <v>211</v>
      </c>
    </row>
    <row r="6484" spans="1:5" x14ac:dyDescent="0.2">
      <c r="A6484">
        <v>6423</v>
      </c>
      <c r="D6484" s="14" t="str">
        <f t="shared" si="100"/>
        <v>OK</v>
      </c>
      <c r="E6484" s="14" t="s">
        <v>211</v>
      </c>
    </row>
    <row r="6485" spans="1:5" x14ac:dyDescent="0.2">
      <c r="A6485">
        <v>6424</v>
      </c>
      <c r="D6485" s="14" t="str">
        <f t="shared" si="100"/>
        <v>OK</v>
      </c>
      <c r="E6485" s="14" t="s">
        <v>211</v>
      </c>
    </row>
    <row r="6486" spans="1:5" x14ac:dyDescent="0.2">
      <c r="A6486">
        <v>6425</v>
      </c>
      <c r="D6486" s="14" t="str">
        <f t="shared" si="100"/>
        <v>OK</v>
      </c>
      <c r="E6486" s="14" t="s">
        <v>211</v>
      </c>
    </row>
    <row r="6487" spans="1:5" x14ac:dyDescent="0.2">
      <c r="A6487">
        <v>6426</v>
      </c>
      <c r="D6487" s="14" t="str">
        <f t="shared" si="100"/>
        <v>OK</v>
      </c>
      <c r="E6487" s="14" t="s">
        <v>211</v>
      </c>
    </row>
    <row r="6488" spans="1:5" x14ac:dyDescent="0.2">
      <c r="A6488">
        <v>6427</v>
      </c>
      <c r="D6488" s="14" t="str">
        <f t="shared" si="100"/>
        <v>OK</v>
      </c>
      <c r="E6488" s="14" t="s">
        <v>211</v>
      </c>
    </row>
    <row r="6489" spans="1:5" x14ac:dyDescent="0.2">
      <c r="A6489">
        <v>6428</v>
      </c>
      <c r="D6489" s="14" t="str">
        <f t="shared" si="100"/>
        <v>OK</v>
      </c>
      <c r="E6489" s="14" t="s">
        <v>211</v>
      </c>
    </row>
    <row r="6490" spans="1:5" x14ac:dyDescent="0.2">
      <c r="A6490">
        <v>6429</v>
      </c>
      <c r="D6490" s="14" t="str">
        <f t="shared" si="100"/>
        <v>OK</v>
      </c>
      <c r="E6490" s="14" t="s">
        <v>211</v>
      </c>
    </row>
    <row r="6491" spans="1:5" x14ac:dyDescent="0.2">
      <c r="A6491">
        <v>6430</v>
      </c>
      <c r="D6491" s="14" t="str">
        <f t="shared" si="100"/>
        <v>OK</v>
      </c>
      <c r="E6491" s="14" t="s">
        <v>211</v>
      </c>
    </row>
    <row r="6492" spans="1:5" x14ac:dyDescent="0.2">
      <c r="A6492">
        <v>6431</v>
      </c>
      <c r="D6492" s="14" t="str">
        <f t="shared" si="100"/>
        <v>OK</v>
      </c>
      <c r="E6492" s="14" t="s">
        <v>211</v>
      </c>
    </row>
    <row r="6493" spans="1:5" x14ac:dyDescent="0.2">
      <c r="A6493">
        <v>6432</v>
      </c>
      <c r="D6493" s="14" t="str">
        <f t="shared" si="100"/>
        <v>OK</v>
      </c>
      <c r="E6493" s="14" t="s">
        <v>211</v>
      </c>
    </row>
    <row r="6494" spans="1:5" x14ac:dyDescent="0.2">
      <c r="A6494">
        <v>6433</v>
      </c>
      <c r="D6494" s="14" t="str">
        <f t="shared" si="100"/>
        <v>OK</v>
      </c>
      <c r="E6494" s="14" t="s">
        <v>211</v>
      </c>
    </row>
    <row r="6495" spans="1:5" x14ac:dyDescent="0.2">
      <c r="A6495">
        <v>6434</v>
      </c>
      <c r="D6495" s="14" t="str">
        <f t="shared" si="100"/>
        <v>OK</v>
      </c>
      <c r="E6495" s="14" t="s">
        <v>211</v>
      </c>
    </row>
    <row r="6496" spans="1:5" x14ac:dyDescent="0.2">
      <c r="A6496">
        <v>6435</v>
      </c>
      <c r="D6496" s="14" t="str">
        <f t="shared" si="100"/>
        <v>OK</v>
      </c>
      <c r="E6496" s="14" t="s">
        <v>211</v>
      </c>
    </row>
    <row r="6497" spans="1:5" x14ac:dyDescent="0.2">
      <c r="A6497">
        <v>6436</v>
      </c>
      <c r="D6497" s="14" t="str">
        <f t="shared" si="100"/>
        <v>OK</v>
      </c>
      <c r="E6497" s="14" t="s">
        <v>211</v>
      </c>
    </row>
    <row r="6498" spans="1:5" x14ac:dyDescent="0.2">
      <c r="A6498">
        <v>6437</v>
      </c>
      <c r="D6498" s="14" t="str">
        <f t="shared" si="100"/>
        <v>OK</v>
      </c>
      <c r="E6498" s="14" t="s">
        <v>211</v>
      </c>
    </row>
    <row r="6499" spans="1:5" x14ac:dyDescent="0.2">
      <c r="A6499">
        <v>6438</v>
      </c>
      <c r="D6499" s="14" t="str">
        <f t="shared" si="100"/>
        <v>OK</v>
      </c>
      <c r="E6499" s="14" t="s">
        <v>211</v>
      </c>
    </row>
    <row r="6500" spans="1:5" x14ac:dyDescent="0.2">
      <c r="A6500">
        <v>6439</v>
      </c>
      <c r="D6500" s="14" t="str">
        <f t="shared" si="100"/>
        <v>OK</v>
      </c>
      <c r="E6500" s="14" t="s">
        <v>211</v>
      </c>
    </row>
    <row r="6501" spans="1:5" x14ac:dyDescent="0.2">
      <c r="A6501">
        <v>6440</v>
      </c>
      <c r="D6501" s="14" t="str">
        <f t="shared" si="100"/>
        <v>OK</v>
      </c>
      <c r="E6501" s="14" t="s">
        <v>211</v>
      </c>
    </row>
    <row r="6502" spans="1:5" x14ac:dyDescent="0.2">
      <c r="A6502">
        <v>6441</v>
      </c>
      <c r="D6502" s="14" t="str">
        <f t="shared" si="100"/>
        <v>OK</v>
      </c>
      <c r="E6502" s="14" t="s">
        <v>211</v>
      </c>
    </row>
    <row r="6503" spans="1:5" x14ac:dyDescent="0.2">
      <c r="A6503">
        <v>6442</v>
      </c>
      <c r="D6503" s="14" t="str">
        <f t="shared" si="100"/>
        <v>OK</v>
      </c>
      <c r="E6503" s="14" t="s">
        <v>211</v>
      </c>
    </row>
    <row r="6504" spans="1:5" x14ac:dyDescent="0.2">
      <c r="A6504">
        <v>6443</v>
      </c>
      <c r="D6504" s="14" t="str">
        <f t="shared" si="100"/>
        <v>OK</v>
      </c>
      <c r="E6504" s="14" t="s">
        <v>211</v>
      </c>
    </row>
    <row r="6505" spans="1:5" x14ac:dyDescent="0.2">
      <c r="A6505">
        <v>6444</v>
      </c>
      <c r="D6505" s="14" t="str">
        <f t="shared" si="100"/>
        <v>OK</v>
      </c>
      <c r="E6505" s="14" t="s">
        <v>211</v>
      </c>
    </row>
    <row r="6506" spans="1:5" x14ac:dyDescent="0.2">
      <c r="A6506">
        <v>6445</v>
      </c>
      <c r="D6506" s="14" t="str">
        <f t="shared" si="100"/>
        <v>OK</v>
      </c>
      <c r="E6506" s="14" t="s">
        <v>211</v>
      </c>
    </row>
    <row r="6507" spans="1:5" x14ac:dyDescent="0.2">
      <c r="A6507">
        <v>6446</v>
      </c>
      <c r="D6507" s="14" t="str">
        <f t="shared" si="100"/>
        <v>OK</v>
      </c>
      <c r="E6507" s="14" t="s">
        <v>211</v>
      </c>
    </row>
    <row r="6508" spans="1:5" x14ac:dyDescent="0.2">
      <c r="A6508">
        <v>6447</v>
      </c>
      <c r="D6508" s="14" t="str">
        <f t="shared" si="100"/>
        <v>OK</v>
      </c>
      <c r="E6508" s="14" t="s">
        <v>211</v>
      </c>
    </row>
    <row r="6509" spans="1:5" x14ac:dyDescent="0.2">
      <c r="A6509">
        <v>6448</v>
      </c>
      <c r="D6509" s="14" t="str">
        <f t="shared" si="100"/>
        <v>OK</v>
      </c>
      <c r="E6509" s="14" t="s">
        <v>211</v>
      </c>
    </row>
    <row r="6510" spans="1:5" x14ac:dyDescent="0.2">
      <c r="A6510">
        <v>6449</v>
      </c>
      <c r="D6510" s="14" t="str">
        <f t="shared" si="100"/>
        <v>OK</v>
      </c>
      <c r="E6510" s="14" t="s">
        <v>211</v>
      </c>
    </row>
    <row r="6511" spans="1:5" x14ac:dyDescent="0.2">
      <c r="A6511">
        <v>6450</v>
      </c>
      <c r="D6511" s="14" t="str">
        <f t="shared" si="100"/>
        <v>OK</v>
      </c>
      <c r="E6511" s="14" t="s">
        <v>211</v>
      </c>
    </row>
    <row r="6512" spans="1:5" x14ac:dyDescent="0.2">
      <c r="A6512">
        <v>6451</v>
      </c>
      <c r="D6512" s="14" t="str">
        <f t="shared" si="100"/>
        <v>OK</v>
      </c>
      <c r="E6512" s="14" t="s">
        <v>211</v>
      </c>
    </row>
    <row r="6513" spans="1:5" x14ac:dyDescent="0.2">
      <c r="A6513">
        <v>6452</v>
      </c>
      <c r="D6513" s="14" t="str">
        <f t="shared" si="100"/>
        <v>OK</v>
      </c>
      <c r="E6513" s="14" t="s">
        <v>211</v>
      </c>
    </row>
    <row r="6514" spans="1:5" x14ac:dyDescent="0.2">
      <c r="A6514">
        <v>6453</v>
      </c>
      <c r="D6514" s="14" t="str">
        <f t="shared" si="100"/>
        <v>OK</v>
      </c>
      <c r="E6514" s="14" t="s">
        <v>211</v>
      </c>
    </row>
    <row r="6515" spans="1:5" x14ac:dyDescent="0.2">
      <c r="A6515">
        <v>6454</v>
      </c>
      <c r="D6515" s="14" t="str">
        <f t="shared" si="100"/>
        <v>OK</v>
      </c>
      <c r="E6515" s="14" t="s">
        <v>211</v>
      </c>
    </row>
    <row r="6516" spans="1:5" x14ac:dyDescent="0.2">
      <c r="A6516">
        <v>6455</v>
      </c>
      <c r="D6516" s="14" t="str">
        <f t="shared" si="100"/>
        <v>OK</v>
      </c>
      <c r="E6516" s="14" t="s">
        <v>211</v>
      </c>
    </row>
    <row r="6517" spans="1:5" x14ac:dyDescent="0.2">
      <c r="A6517">
        <v>6456</v>
      </c>
      <c r="D6517" s="14" t="str">
        <f t="shared" si="100"/>
        <v>OK</v>
      </c>
      <c r="E6517" s="14" t="s">
        <v>211</v>
      </c>
    </row>
    <row r="6518" spans="1:5" x14ac:dyDescent="0.2">
      <c r="A6518">
        <v>6457</v>
      </c>
      <c r="D6518" s="14" t="str">
        <f t="shared" si="100"/>
        <v>OK</v>
      </c>
      <c r="E6518" s="14" t="s">
        <v>211</v>
      </c>
    </row>
    <row r="6519" spans="1:5" x14ac:dyDescent="0.2">
      <c r="A6519">
        <v>6458</v>
      </c>
      <c r="D6519" s="14" t="str">
        <f t="shared" si="100"/>
        <v>OK</v>
      </c>
      <c r="E6519" s="14" t="s">
        <v>211</v>
      </c>
    </row>
    <row r="6520" spans="1:5" x14ac:dyDescent="0.2">
      <c r="A6520">
        <v>6459</v>
      </c>
      <c r="D6520" s="14" t="str">
        <f t="shared" si="100"/>
        <v>OK</v>
      </c>
      <c r="E6520" s="14" t="s">
        <v>211</v>
      </c>
    </row>
    <row r="6521" spans="1:5" x14ac:dyDescent="0.2">
      <c r="A6521">
        <v>6460</v>
      </c>
      <c r="D6521" s="14" t="str">
        <f t="shared" si="100"/>
        <v>OK</v>
      </c>
      <c r="E6521" s="14" t="s">
        <v>211</v>
      </c>
    </row>
    <row r="6522" spans="1:5" x14ac:dyDescent="0.2">
      <c r="A6522">
        <v>6461</v>
      </c>
      <c r="D6522" s="14" t="str">
        <f t="shared" si="100"/>
        <v>OK</v>
      </c>
      <c r="E6522" s="14" t="s">
        <v>211</v>
      </c>
    </row>
    <row r="6523" spans="1:5" x14ac:dyDescent="0.2">
      <c r="A6523">
        <v>6462</v>
      </c>
      <c r="D6523" s="14" t="str">
        <f t="shared" si="100"/>
        <v>OK</v>
      </c>
      <c r="E6523" s="14" t="s">
        <v>211</v>
      </c>
    </row>
    <row r="6524" spans="1:5" x14ac:dyDescent="0.2">
      <c r="A6524">
        <v>6463</v>
      </c>
      <c r="D6524" s="14" t="str">
        <f t="shared" si="100"/>
        <v>OK</v>
      </c>
      <c r="E6524" s="14" t="s">
        <v>211</v>
      </c>
    </row>
    <row r="6525" spans="1:5" x14ac:dyDescent="0.2">
      <c r="A6525">
        <v>6464</v>
      </c>
      <c r="D6525" s="14" t="str">
        <f t="shared" si="100"/>
        <v>OK</v>
      </c>
      <c r="E6525" s="14" t="s">
        <v>211</v>
      </c>
    </row>
    <row r="6526" spans="1:5" x14ac:dyDescent="0.2">
      <c r="A6526">
        <v>6465</v>
      </c>
      <c r="D6526" s="14" t="str">
        <f t="shared" si="100"/>
        <v>OK</v>
      </c>
      <c r="E6526" s="14" t="s">
        <v>211</v>
      </c>
    </row>
    <row r="6527" spans="1:5" x14ac:dyDescent="0.2">
      <c r="A6527">
        <v>6466</v>
      </c>
      <c r="D6527" s="14" t="str">
        <f t="shared" ref="D6527:D6590" si="101">IF(ISBLANK(B6527),"OK",IF(A6527-B6527=0,"OK","Error?"))</f>
        <v>OK</v>
      </c>
      <c r="E6527" s="14" t="s">
        <v>211</v>
      </c>
    </row>
    <row r="6528" spans="1:5" x14ac:dyDescent="0.2">
      <c r="A6528">
        <v>6467</v>
      </c>
      <c r="D6528" s="14" t="str">
        <f t="shared" si="101"/>
        <v>OK</v>
      </c>
      <c r="E6528" s="14" t="s">
        <v>211</v>
      </c>
    </row>
    <row r="6529" spans="1:5" x14ac:dyDescent="0.2">
      <c r="A6529">
        <v>6468</v>
      </c>
      <c r="D6529" s="14" t="str">
        <f t="shared" si="101"/>
        <v>OK</v>
      </c>
      <c r="E6529" s="14" t="s">
        <v>211</v>
      </c>
    </row>
    <row r="6530" spans="1:5" x14ac:dyDescent="0.2">
      <c r="A6530">
        <v>6469</v>
      </c>
      <c r="D6530" s="14" t="str">
        <f t="shared" si="101"/>
        <v>OK</v>
      </c>
      <c r="E6530" s="14" t="s">
        <v>211</v>
      </c>
    </row>
    <row r="6531" spans="1:5" x14ac:dyDescent="0.2">
      <c r="A6531">
        <v>6470</v>
      </c>
      <c r="D6531" s="14" t="str">
        <f t="shared" si="101"/>
        <v>OK</v>
      </c>
      <c r="E6531" s="14" t="s">
        <v>211</v>
      </c>
    </row>
    <row r="6532" spans="1:5" x14ac:dyDescent="0.2">
      <c r="A6532">
        <v>6471</v>
      </c>
      <c r="D6532" s="14" t="str">
        <f t="shared" si="101"/>
        <v>OK</v>
      </c>
      <c r="E6532" s="14" t="s">
        <v>211</v>
      </c>
    </row>
    <row r="6533" spans="1:5" x14ac:dyDescent="0.2">
      <c r="A6533">
        <v>6472</v>
      </c>
      <c r="D6533" s="14" t="str">
        <f t="shared" si="101"/>
        <v>OK</v>
      </c>
      <c r="E6533" s="14" t="s">
        <v>211</v>
      </c>
    </row>
    <row r="6534" spans="1:5" x14ac:dyDescent="0.2">
      <c r="A6534">
        <v>6473</v>
      </c>
      <c r="D6534" s="14" t="str">
        <f t="shared" si="101"/>
        <v>OK</v>
      </c>
      <c r="E6534" s="14" t="s">
        <v>211</v>
      </c>
    </row>
    <row r="6535" spans="1:5" x14ac:dyDescent="0.2">
      <c r="A6535">
        <v>6474</v>
      </c>
      <c r="D6535" s="14" t="str">
        <f t="shared" si="101"/>
        <v>OK</v>
      </c>
      <c r="E6535" s="14" t="s">
        <v>211</v>
      </c>
    </row>
    <row r="6536" spans="1:5" x14ac:dyDescent="0.2">
      <c r="A6536">
        <v>6475</v>
      </c>
      <c r="D6536" s="14" t="str">
        <f t="shared" si="101"/>
        <v>OK</v>
      </c>
      <c r="E6536" s="14" t="s">
        <v>211</v>
      </c>
    </row>
    <row r="6537" spans="1:5" x14ac:dyDescent="0.2">
      <c r="A6537">
        <v>6476</v>
      </c>
      <c r="D6537" s="14" t="str">
        <f t="shared" si="101"/>
        <v>OK</v>
      </c>
      <c r="E6537" s="14" t="s">
        <v>211</v>
      </c>
    </row>
    <row r="6538" spans="1:5" x14ac:dyDescent="0.2">
      <c r="A6538">
        <v>6477</v>
      </c>
      <c r="D6538" s="14" t="str">
        <f t="shared" si="101"/>
        <v>OK</v>
      </c>
      <c r="E6538" s="14" t="s">
        <v>211</v>
      </c>
    </row>
    <row r="6539" spans="1:5" x14ac:dyDescent="0.2">
      <c r="A6539">
        <v>6478</v>
      </c>
      <c r="D6539" s="14" t="str">
        <f t="shared" si="101"/>
        <v>OK</v>
      </c>
      <c r="E6539" s="14" t="s">
        <v>211</v>
      </c>
    </row>
    <row r="6540" spans="1:5" x14ac:dyDescent="0.2">
      <c r="A6540">
        <v>6479</v>
      </c>
      <c r="D6540" s="14" t="str">
        <f t="shared" si="101"/>
        <v>OK</v>
      </c>
      <c r="E6540" s="14" t="s">
        <v>211</v>
      </c>
    </row>
    <row r="6541" spans="1:5" x14ac:dyDescent="0.2">
      <c r="A6541">
        <v>6480</v>
      </c>
      <c r="D6541" s="14" t="str">
        <f t="shared" si="101"/>
        <v>OK</v>
      </c>
      <c r="E6541" s="14" t="s">
        <v>211</v>
      </c>
    </row>
    <row r="6542" spans="1:5" x14ac:dyDescent="0.2">
      <c r="A6542">
        <v>6481</v>
      </c>
      <c r="D6542" s="14" t="str">
        <f t="shared" si="101"/>
        <v>OK</v>
      </c>
      <c r="E6542" s="14" t="s">
        <v>211</v>
      </c>
    </row>
    <row r="6543" spans="1:5" x14ac:dyDescent="0.2">
      <c r="A6543">
        <v>6482</v>
      </c>
      <c r="D6543" s="14" t="str">
        <f t="shared" si="101"/>
        <v>OK</v>
      </c>
      <c r="E6543" s="14" t="s">
        <v>211</v>
      </c>
    </row>
    <row r="6544" spans="1:5" x14ac:dyDescent="0.2">
      <c r="A6544">
        <v>6483</v>
      </c>
      <c r="D6544" s="14" t="str">
        <f t="shared" si="101"/>
        <v>OK</v>
      </c>
      <c r="E6544" s="14" t="s">
        <v>211</v>
      </c>
    </row>
    <row r="6545" spans="1:5" x14ac:dyDescent="0.2">
      <c r="A6545">
        <v>6484</v>
      </c>
      <c r="D6545" s="14" t="str">
        <f t="shared" si="101"/>
        <v>OK</v>
      </c>
      <c r="E6545" s="14" t="s">
        <v>211</v>
      </c>
    </row>
    <row r="6546" spans="1:5" x14ac:dyDescent="0.2">
      <c r="A6546">
        <v>6485</v>
      </c>
      <c r="D6546" s="14" t="str">
        <f t="shared" si="101"/>
        <v>OK</v>
      </c>
      <c r="E6546" s="14" t="s">
        <v>211</v>
      </c>
    </row>
    <row r="6547" spans="1:5" x14ac:dyDescent="0.2">
      <c r="A6547">
        <v>6486</v>
      </c>
      <c r="D6547" s="14" t="str">
        <f t="shared" si="101"/>
        <v>OK</v>
      </c>
      <c r="E6547" s="14" t="s">
        <v>211</v>
      </c>
    </row>
    <row r="6548" spans="1:5" x14ac:dyDescent="0.2">
      <c r="A6548">
        <v>6487</v>
      </c>
      <c r="D6548" s="14" t="str">
        <f t="shared" si="101"/>
        <v>OK</v>
      </c>
      <c r="E6548" s="14" t="s">
        <v>211</v>
      </c>
    </row>
    <row r="6549" spans="1:5" x14ac:dyDescent="0.2">
      <c r="A6549">
        <v>6488</v>
      </c>
      <c r="D6549" s="14" t="str">
        <f t="shared" si="101"/>
        <v>OK</v>
      </c>
      <c r="E6549" s="14" t="s">
        <v>211</v>
      </c>
    </row>
    <row r="6550" spans="1:5" x14ac:dyDescent="0.2">
      <c r="A6550">
        <v>6489</v>
      </c>
      <c r="D6550" s="14" t="str">
        <f t="shared" si="101"/>
        <v>OK</v>
      </c>
      <c r="E6550" s="14" t="s">
        <v>211</v>
      </c>
    </row>
    <row r="6551" spans="1:5" x14ac:dyDescent="0.2">
      <c r="A6551">
        <v>6490</v>
      </c>
      <c r="D6551" s="14" t="str">
        <f t="shared" si="101"/>
        <v>OK</v>
      </c>
      <c r="E6551" s="14" t="s">
        <v>211</v>
      </c>
    </row>
    <row r="6552" spans="1:5" x14ac:dyDescent="0.2">
      <c r="A6552">
        <v>6491</v>
      </c>
      <c r="D6552" s="14" t="str">
        <f t="shared" si="101"/>
        <v>OK</v>
      </c>
      <c r="E6552" s="14" t="s">
        <v>211</v>
      </c>
    </row>
    <row r="6553" spans="1:5" x14ac:dyDescent="0.2">
      <c r="A6553">
        <v>6492</v>
      </c>
      <c r="D6553" s="14" t="str">
        <f t="shared" si="101"/>
        <v>OK</v>
      </c>
      <c r="E6553" s="14" t="s">
        <v>211</v>
      </c>
    </row>
    <row r="6554" spans="1:5" x14ac:dyDescent="0.2">
      <c r="A6554">
        <v>6493</v>
      </c>
      <c r="D6554" s="14" t="str">
        <f t="shared" si="101"/>
        <v>OK</v>
      </c>
      <c r="E6554" s="14" t="s">
        <v>211</v>
      </c>
    </row>
    <row r="6555" spans="1:5" x14ac:dyDescent="0.2">
      <c r="A6555">
        <v>6494</v>
      </c>
      <c r="D6555" s="14" t="str">
        <f t="shared" si="101"/>
        <v>OK</v>
      </c>
      <c r="E6555" s="14" t="s">
        <v>211</v>
      </c>
    </row>
    <row r="6556" spans="1:5" x14ac:dyDescent="0.2">
      <c r="A6556">
        <v>6495</v>
      </c>
      <c r="D6556" s="14" t="str">
        <f t="shared" si="101"/>
        <v>OK</v>
      </c>
      <c r="E6556" s="14" t="s">
        <v>211</v>
      </c>
    </row>
    <row r="6557" spans="1:5" x14ac:dyDescent="0.2">
      <c r="A6557">
        <v>6496</v>
      </c>
      <c r="D6557" s="14" t="str">
        <f t="shared" si="101"/>
        <v>OK</v>
      </c>
      <c r="E6557" s="14" t="s">
        <v>211</v>
      </c>
    </row>
    <row r="6558" spans="1:5" x14ac:dyDescent="0.2">
      <c r="A6558">
        <v>6497</v>
      </c>
      <c r="D6558" s="14" t="str">
        <f t="shared" si="101"/>
        <v>OK</v>
      </c>
      <c r="E6558" s="14" t="s">
        <v>211</v>
      </c>
    </row>
    <row r="6559" spans="1:5" x14ac:dyDescent="0.2">
      <c r="A6559">
        <v>6498</v>
      </c>
      <c r="D6559" s="14" t="str">
        <f t="shared" si="101"/>
        <v>OK</v>
      </c>
      <c r="E6559" s="14" t="s">
        <v>211</v>
      </c>
    </row>
    <row r="6560" spans="1:5" x14ac:dyDescent="0.2">
      <c r="A6560">
        <v>6499</v>
      </c>
      <c r="D6560" s="14" t="str">
        <f t="shared" si="101"/>
        <v>OK</v>
      </c>
      <c r="E6560" s="14" t="s">
        <v>211</v>
      </c>
    </row>
    <row r="6561" spans="1:5" x14ac:dyDescent="0.2">
      <c r="A6561">
        <v>6500</v>
      </c>
      <c r="D6561" s="14" t="str">
        <f t="shared" si="101"/>
        <v>OK</v>
      </c>
      <c r="E6561" s="14" t="s">
        <v>211</v>
      </c>
    </row>
    <row r="6562" spans="1:5" x14ac:dyDescent="0.2">
      <c r="A6562">
        <v>6501</v>
      </c>
      <c r="D6562" s="14" t="str">
        <f t="shared" si="101"/>
        <v>OK</v>
      </c>
      <c r="E6562" s="14" t="s">
        <v>211</v>
      </c>
    </row>
    <row r="6563" spans="1:5" x14ac:dyDescent="0.2">
      <c r="A6563">
        <v>6502</v>
      </c>
      <c r="D6563" s="14" t="str">
        <f t="shared" si="101"/>
        <v>OK</v>
      </c>
      <c r="E6563" s="14" t="s">
        <v>211</v>
      </c>
    </row>
    <row r="6564" spans="1:5" x14ac:dyDescent="0.2">
      <c r="A6564">
        <v>6503</v>
      </c>
      <c r="D6564" s="14" t="str">
        <f t="shared" si="101"/>
        <v>OK</v>
      </c>
      <c r="E6564" s="14" t="s">
        <v>211</v>
      </c>
    </row>
    <row r="6565" spans="1:5" x14ac:dyDescent="0.2">
      <c r="A6565">
        <v>6504</v>
      </c>
      <c r="D6565" s="14" t="str">
        <f t="shared" si="101"/>
        <v>OK</v>
      </c>
      <c r="E6565" s="14" t="s">
        <v>211</v>
      </c>
    </row>
    <row r="6566" spans="1:5" x14ac:dyDescent="0.2">
      <c r="A6566">
        <v>6505</v>
      </c>
      <c r="D6566" s="14" t="str">
        <f t="shared" si="101"/>
        <v>OK</v>
      </c>
      <c r="E6566" s="14" t="s">
        <v>211</v>
      </c>
    </row>
    <row r="6567" spans="1:5" x14ac:dyDescent="0.2">
      <c r="A6567">
        <v>6506</v>
      </c>
      <c r="D6567" s="14" t="str">
        <f t="shared" si="101"/>
        <v>OK</v>
      </c>
      <c r="E6567" s="14" t="s">
        <v>211</v>
      </c>
    </row>
    <row r="6568" spans="1:5" x14ac:dyDescent="0.2">
      <c r="A6568">
        <v>6507</v>
      </c>
      <c r="D6568" s="14" t="str">
        <f t="shared" si="101"/>
        <v>OK</v>
      </c>
      <c r="E6568" s="14" t="s">
        <v>211</v>
      </c>
    </row>
    <row r="6569" spans="1:5" x14ac:dyDescent="0.2">
      <c r="A6569">
        <v>6508</v>
      </c>
      <c r="D6569" s="14" t="str">
        <f t="shared" si="101"/>
        <v>OK</v>
      </c>
      <c r="E6569" s="14" t="s">
        <v>211</v>
      </c>
    </row>
    <row r="6570" spans="1:5" x14ac:dyDescent="0.2">
      <c r="A6570">
        <v>6509</v>
      </c>
      <c r="D6570" s="14" t="str">
        <f t="shared" si="101"/>
        <v>OK</v>
      </c>
      <c r="E6570" s="14" t="s">
        <v>211</v>
      </c>
    </row>
    <row r="6571" spans="1:5" x14ac:dyDescent="0.2">
      <c r="A6571">
        <v>6510</v>
      </c>
      <c r="D6571" s="14" t="str">
        <f t="shared" si="101"/>
        <v>OK</v>
      </c>
      <c r="E6571" s="14" t="s">
        <v>211</v>
      </c>
    </row>
    <row r="6572" spans="1:5" x14ac:dyDescent="0.2">
      <c r="A6572">
        <v>6511</v>
      </c>
      <c r="D6572" s="14" t="str">
        <f t="shared" si="101"/>
        <v>OK</v>
      </c>
      <c r="E6572" s="14" t="s">
        <v>211</v>
      </c>
    </row>
    <row r="6573" spans="1:5" x14ac:dyDescent="0.2">
      <c r="A6573">
        <v>6512</v>
      </c>
      <c r="D6573" s="14" t="str">
        <f t="shared" si="101"/>
        <v>OK</v>
      </c>
      <c r="E6573" s="14" t="s">
        <v>211</v>
      </c>
    </row>
    <row r="6574" spans="1:5" x14ac:dyDescent="0.2">
      <c r="A6574">
        <v>6513</v>
      </c>
      <c r="D6574" s="14" t="str">
        <f t="shared" si="101"/>
        <v>OK</v>
      </c>
      <c r="E6574" s="14" t="s">
        <v>211</v>
      </c>
    </row>
    <row r="6575" spans="1:5" x14ac:dyDescent="0.2">
      <c r="A6575">
        <v>6514</v>
      </c>
      <c r="D6575" s="14" t="str">
        <f t="shared" si="101"/>
        <v>OK</v>
      </c>
      <c r="E6575" s="14" t="s">
        <v>211</v>
      </c>
    </row>
    <row r="6576" spans="1:5" x14ac:dyDescent="0.2">
      <c r="A6576">
        <v>6515</v>
      </c>
      <c r="D6576" s="14" t="str">
        <f t="shared" si="101"/>
        <v>OK</v>
      </c>
      <c r="E6576" s="14" t="s">
        <v>211</v>
      </c>
    </row>
    <row r="6577" spans="1:5" x14ac:dyDescent="0.2">
      <c r="A6577">
        <v>6516</v>
      </c>
      <c r="D6577" s="14" t="str">
        <f t="shared" si="101"/>
        <v>OK</v>
      </c>
      <c r="E6577" s="14" t="s">
        <v>211</v>
      </c>
    </row>
    <row r="6578" spans="1:5" x14ac:dyDescent="0.2">
      <c r="A6578">
        <v>6517</v>
      </c>
      <c r="D6578" s="14" t="str">
        <f t="shared" si="101"/>
        <v>OK</v>
      </c>
      <c r="E6578" s="14" t="s">
        <v>211</v>
      </c>
    </row>
    <row r="6579" spans="1:5" x14ac:dyDescent="0.2">
      <c r="A6579">
        <v>6518</v>
      </c>
      <c r="D6579" s="14" t="str">
        <f t="shared" si="101"/>
        <v>OK</v>
      </c>
      <c r="E6579" s="14" t="s">
        <v>211</v>
      </c>
    </row>
    <row r="6580" spans="1:5" x14ac:dyDescent="0.2">
      <c r="A6580">
        <v>6519</v>
      </c>
      <c r="D6580" s="14" t="str">
        <f t="shared" si="101"/>
        <v>OK</v>
      </c>
      <c r="E6580" s="14" t="s">
        <v>211</v>
      </c>
    </row>
    <row r="6581" spans="1:5" x14ac:dyDescent="0.2">
      <c r="A6581">
        <v>6520</v>
      </c>
      <c r="D6581" s="14" t="str">
        <f t="shared" si="101"/>
        <v>OK</v>
      </c>
      <c r="E6581" s="14" t="s">
        <v>211</v>
      </c>
    </row>
    <row r="6582" spans="1:5" x14ac:dyDescent="0.2">
      <c r="A6582">
        <v>6521</v>
      </c>
      <c r="D6582" s="14" t="str">
        <f t="shared" si="101"/>
        <v>OK</v>
      </c>
      <c r="E6582" s="14" t="s">
        <v>211</v>
      </c>
    </row>
    <row r="6583" spans="1:5" x14ac:dyDescent="0.2">
      <c r="A6583">
        <v>6522</v>
      </c>
      <c r="D6583" s="14" t="str">
        <f t="shared" si="101"/>
        <v>OK</v>
      </c>
      <c r="E6583" s="14" t="s">
        <v>211</v>
      </c>
    </row>
    <row r="6584" spans="1:5" x14ac:dyDescent="0.2">
      <c r="A6584">
        <v>6523</v>
      </c>
      <c r="D6584" s="14" t="str">
        <f t="shared" si="101"/>
        <v>OK</v>
      </c>
      <c r="E6584" s="14" t="s">
        <v>211</v>
      </c>
    </row>
    <row r="6585" spans="1:5" x14ac:dyDescent="0.2">
      <c r="A6585">
        <v>6524</v>
      </c>
      <c r="D6585" s="14" t="str">
        <f t="shared" si="101"/>
        <v>OK</v>
      </c>
      <c r="E6585" s="14" t="s">
        <v>211</v>
      </c>
    </row>
    <row r="6586" spans="1:5" x14ac:dyDescent="0.2">
      <c r="A6586">
        <v>6525</v>
      </c>
      <c r="D6586" s="14" t="str">
        <f t="shared" si="101"/>
        <v>OK</v>
      </c>
      <c r="E6586" s="14" t="s">
        <v>211</v>
      </c>
    </row>
    <row r="6587" spans="1:5" x14ac:dyDescent="0.2">
      <c r="A6587">
        <v>6526</v>
      </c>
      <c r="D6587" s="14" t="str">
        <f t="shared" si="101"/>
        <v>OK</v>
      </c>
      <c r="E6587" s="14" t="s">
        <v>211</v>
      </c>
    </row>
    <row r="6588" spans="1:5" x14ac:dyDescent="0.2">
      <c r="A6588">
        <v>6527</v>
      </c>
      <c r="D6588" s="14" t="str">
        <f t="shared" si="101"/>
        <v>OK</v>
      </c>
      <c r="E6588" s="14" t="s">
        <v>211</v>
      </c>
    </row>
    <row r="6589" spans="1:5" x14ac:dyDescent="0.2">
      <c r="A6589">
        <v>6528</v>
      </c>
      <c r="D6589" s="14" t="str">
        <f t="shared" si="101"/>
        <v>OK</v>
      </c>
      <c r="E6589" s="14" t="s">
        <v>211</v>
      </c>
    </row>
    <row r="6590" spans="1:5" x14ac:dyDescent="0.2">
      <c r="A6590">
        <v>6529</v>
      </c>
      <c r="D6590" s="14" t="str">
        <f t="shared" si="101"/>
        <v>OK</v>
      </c>
      <c r="E6590" s="14" t="s">
        <v>211</v>
      </c>
    </row>
    <row r="6591" spans="1:5" x14ac:dyDescent="0.2">
      <c r="A6591">
        <v>6530</v>
      </c>
      <c r="D6591" s="14" t="str">
        <f t="shared" ref="D6591:D6654" si="102">IF(ISBLANK(B6591),"OK",IF(A6591-B6591=0,"OK","Error?"))</f>
        <v>OK</v>
      </c>
      <c r="E6591" s="14" t="s">
        <v>211</v>
      </c>
    </row>
    <row r="6592" spans="1:5" x14ac:dyDescent="0.2">
      <c r="A6592">
        <v>6531</v>
      </c>
      <c r="D6592" s="14" t="str">
        <f t="shared" si="102"/>
        <v>OK</v>
      </c>
      <c r="E6592" s="14" t="s">
        <v>211</v>
      </c>
    </row>
    <row r="6593" spans="1:5" x14ac:dyDescent="0.2">
      <c r="A6593">
        <v>6532</v>
      </c>
      <c r="D6593" s="14" t="str">
        <f t="shared" si="102"/>
        <v>OK</v>
      </c>
      <c r="E6593" s="14" t="s">
        <v>211</v>
      </c>
    </row>
    <row r="6594" spans="1:5" x14ac:dyDescent="0.2">
      <c r="A6594">
        <v>6533</v>
      </c>
      <c r="D6594" s="14" t="str">
        <f t="shared" si="102"/>
        <v>OK</v>
      </c>
      <c r="E6594" s="14" t="s">
        <v>211</v>
      </c>
    </row>
    <row r="6595" spans="1:5" x14ac:dyDescent="0.2">
      <c r="A6595">
        <v>6534</v>
      </c>
      <c r="D6595" s="14" t="str">
        <f t="shared" si="102"/>
        <v>OK</v>
      </c>
      <c r="E6595" s="14" t="s">
        <v>211</v>
      </c>
    </row>
    <row r="6596" spans="1:5" x14ac:dyDescent="0.2">
      <c r="A6596">
        <v>6535</v>
      </c>
      <c r="D6596" s="14" t="str">
        <f t="shared" si="102"/>
        <v>OK</v>
      </c>
      <c r="E6596" s="14" t="s">
        <v>211</v>
      </c>
    </row>
    <row r="6597" spans="1:5" x14ac:dyDescent="0.2">
      <c r="A6597">
        <v>6536</v>
      </c>
      <c r="D6597" s="14" t="str">
        <f t="shared" si="102"/>
        <v>OK</v>
      </c>
      <c r="E6597" s="14" t="s">
        <v>211</v>
      </c>
    </row>
    <row r="6598" spans="1:5" x14ac:dyDescent="0.2">
      <c r="A6598">
        <v>6537</v>
      </c>
      <c r="D6598" s="14" t="str">
        <f t="shared" si="102"/>
        <v>OK</v>
      </c>
      <c r="E6598" s="14" t="s">
        <v>211</v>
      </c>
    </row>
    <row r="6599" spans="1:5" x14ac:dyDescent="0.2">
      <c r="A6599">
        <v>6538</v>
      </c>
      <c r="D6599" s="14" t="str">
        <f t="shared" si="102"/>
        <v>OK</v>
      </c>
      <c r="E6599" s="14" t="s">
        <v>211</v>
      </c>
    </row>
    <row r="6600" spans="1:5" x14ac:dyDescent="0.2">
      <c r="A6600">
        <v>6539</v>
      </c>
      <c r="D6600" s="14" t="str">
        <f t="shared" si="102"/>
        <v>OK</v>
      </c>
      <c r="E6600" s="14" t="s">
        <v>211</v>
      </c>
    </row>
    <row r="6601" spans="1:5" x14ac:dyDescent="0.2">
      <c r="A6601">
        <v>6540</v>
      </c>
      <c r="D6601" s="14" t="str">
        <f t="shared" si="102"/>
        <v>OK</v>
      </c>
      <c r="E6601" s="14" t="s">
        <v>211</v>
      </c>
    </row>
    <row r="6602" spans="1:5" x14ac:dyDescent="0.2">
      <c r="A6602">
        <v>6541</v>
      </c>
      <c r="D6602" s="14" t="str">
        <f t="shared" si="102"/>
        <v>OK</v>
      </c>
      <c r="E6602" s="14" t="s">
        <v>211</v>
      </c>
    </row>
    <row r="6603" spans="1:5" x14ac:dyDescent="0.2">
      <c r="A6603">
        <v>6542</v>
      </c>
      <c r="D6603" s="14" t="str">
        <f t="shared" si="102"/>
        <v>OK</v>
      </c>
      <c r="E6603" s="14" t="s">
        <v>211</v>
      </c>
    </row>
    <row r="6604" spans="1:5" x14ac:dyDescent="0.2">
      <c r="A6604">
        <v>6543</v>
      </c>
      <c r="D6604" s="14" t="str">
        <f t="shared" si="102"/>
        <v>OK</v>
      </c>
      <c r="E6604" s="14" t="s">
        <v>211</v>
      </c>
    </row>
    <row r="6605" spans="1:5" x14ac:dyDescent="0.2">
      <c r="A6605">
        <v>6544</v>
      </c>
      <c r="D6605" s="14" t="str">
        <f t="shared" si="102"/>
        <v>OK</v>
      </c>
      <c r="E6605" s="14" t="s">
        <v>211</v>
      </c>
    </row>
    <row r="6606" spans="1:5" x14ac:dyDescent="0.2">
      <c r="A6606">
        <v>6545</v>
      </c>
      <c r="D6606" s="14" t="str">
        <f t="shared" si="102"/>
        <v>OK</v>
      </c>
      <c r="E6606" s="14" t="s">
        <v>211</v>
      </c>
    </row>
    <row r="6607" spans="1:5" x14ac:dyDescent="0.2">
      <c r="A6607">
        <v>6546</v>
      </c>
      <c r="D6607" s="14" t="str">
        <f t="shared" si="102"/>
        <v>OK</v>
      </c>
      <c r="E6607" s="14" t="s">
        <v>211</v>
      </c>
    </row>
    <row r="6608" spans="1:5" x14ac:dyDescent="0.2">
      <c r="A6608">
        <v>6547</v>
      </c>
      <c r="D6608" s="14" t="str">
        <f t="shared" si="102"/>
        <v>OK</v>
      </c>
      <c r="E6608" s="14" t="s">
        <v>211</v>
      </c>
    </row>
    <row r="6609" spans="1:5" x14ac:dyDescent="0.2">
      <c r="A6609">
        <v>6548</v>
      </c>
      <c r="D6609" s="14" t="str">
        <f t="shared" si="102"/>
        <v>OK</v>
      </c>
      <c r="E6609" s="14" t="s">
        <v>211</v>
      </c>
    </row>
    <row r="6610" spans="1:5" x14ac:dyDescent="0.2">
      <c r="A6610">
        <v>6549</v>
      </c>
      <c r="D6610" s="14" t="str">
        <f t="shared" si="102"/>
        <v>OK</v>
      </c>
      <c r="E6610" s="14" t="s">
        <v>211</v>
      </c>
    </row>
    <row r="6611" spans="1:5" x14ac:dyDescent="0.2">
      <c r="A6611">
        <v>6550</v>
      </c>
      <c r="D6611" s="14" t="str">
        <f t="shared" si="102"/>
        <v>OK</v>
      </c>
      <c r="E6611" s="14" t="s">
        <v>211</v>
      </c>
    </row>
    <row r="6612" spans="1:5" x14ac:dyDescent="0.2">
      <c r="A6612">
        <v>6551</v>
      </c>
      <c r="D6612" s="14" t="str">
        <f t="shared" si="102"/>
        <v>OK</v>
      </c>
      <c r="E6612" s="14" t="s">
        <v>211</v>
      </c>
    </row>
    <row r="6613" spans="1:5" x14ac:dyDescent="0.2">
      <c r="A6613">
        <v>6552</v>
      </c>
      <c r="D6613" s="14" t="str">
        <f t="shared" si="102"/>
        <v>OK</v>
      </c>
      <c r="E6613" s="14" t="s">
        <v>211</v>
      </c>
    </row>
    <row r="6614" spans="1:5" x14ac:dyDescent="0.2">
      <c r="A6614">
        <v>6553</v>
      </c>
      <c r="B6614" s="1233">
        <f>'Revenues 9-14'!C230</f>
        <v>0</v>
      </c>
      <c r="D6614" s="14" t="str">
        <f t="shared" si="102"/>
        <v>Error?</v>
      </c>
      <c r="E6614" s="14" t="s">
        <v>209</v>
      </c>
    </row>
    <row r="6615" spans="1:5" x14ac:dyDescent="0.2">
      <c r="A6615">
        <v>6554</v>
      </c>
      <c r="B6615" s="1233">
        <f>'Revenues 9-14'!D230</f>
        <v>0</v>
      </c>
      <c r="D6615" s="14" t="str">
        <f t="shared" si="102"/>
        <v>Error?</v>
      </c>
      <c r="E6615" s="14" t="s">
        <v>209</v>
      </c>
    </row>
    <row r="6616" spans="1:5" x14ac:dyDescent="0.2">
      <c r="A6616">
        <v>6555</v>
      </c>
      <c r="B6616" s="1233">
        <f>'Revenues 9-14'!E230</f>
        <v>0</v>
      </c>
      <c r="D6616" s="14" t="str">
        <f t="shared" si="102"/>
        <v>Error?</v>
      </c>
      <c r="E6616" s="14" t="s">
        <v>209</v>
      </c>
    </row>
    <row r="6617" spans="1:5" x14ac:dyDescent="0.2">
      <c r="A6617">
        <v>6556</v>
      </c>
      <c r="B6617" s="1233">
        <f>'Revenues 9-14'!F230</f>
        <v>0</v>
      </c>
      <c r="D6617" s="14" t="str">
        <f t="shared" si="102"/>
        <v>Error?</v>
      </c>
      <c r="E6617" s="14" t="s">
        <v>209</v>
      </c>
    </row>
    <row r="6618" spans="1:5" x14ac:dyDescent="0.2">
      <c r="A6618">
        <v>6557</v>
      </c>
      <c r="B6618" s="1233">
        <f>'Revenues 9-14'!G230</f>
        <v>0</v>
      </c>
      <c r="D6618" s="14" t="str">
        <f t="shared" si="102"/>
        <v>Error?</v>
      </c>
      <c r="E6618" s="14" t="s">
        <v>209</v>
      </c>
    </row>
    <row r="6619" spans="1:5" x14ac:dyDescent="0.2">
      <c r="A6619">
        <v>6558</v>
      </c>
      <c r="B6619" s="1233">
        <f>'Revenues 9-14'!H230</f>
        <v>0</v>
      </c>
      <c r="D6619" s="14" t="str">
        <f t="shared" si="102"/>
        <v>Error?</v>
      </c>
      <c r="E6619" s="14" t="s">
        <v>209</v>
      </c>
    </row>
    <row r="6620" spans="1:5" x14ac:dyDescent="0.2">
      <c r="A6620">
        <v>6559</v>
      </c>
      <c r="B6620" s="1233">
        <f>'Revenues 9-14'!J230</f>
        <v>0</v>
      </c>
      <c r="D6620" s="14" t="str">
        <f t="shared" si="102"/>
        <v>Error?</v>
      </c>
      <c r="E6620" s="14" t="s">
        <v>209</v>
      </c>
    </row>
    <row r="6621" spans="1:5" x14ac:dyDescent="0.2">
      <c r="A6621">
        <v>6560</v>
      </c>
      <c r="B6621" s="1233">
        <f>'Revenues 9-14'!K230</f>
        <v>0</v>
      </c>
      <c r="D6621" s="14" t="str">
        <f t="shared" si="102"/>
        <v>Error?</v>
      </c>
      <c r="E6621" s="14" t="s">
        <v>209</v>
      </c>
    </row>
    <row r="6622" spans="1:5" x14ac:dyDescent="0.2">
      <c r="A6622">
        <v>6561</v>
      </c>
      <c r="B6622" s="1233">
        <f>'Revenues 9-14'!C231</f>
        <v>0</v>
      </c>
      <c r="D6622" s="14" t="str">
        <f t="shared" si="102"/>
        <v>Error?</v>
      </c>
      <c r="E6622" s="14" t="s">
        <v>209</v>
      </c>
    </row>
    <row r="6623" spans="1:5" x14ac:dyDescent="0.2">
      <c r="A6623">
        <v>6562</v>
      </c>
      <c r="B6623" s="1233">
        <f>'Revenues 9-14'!D231</f>
        <v>0</v>
      </c>
      <c r="D6623" s="14" t="str">
        <f t="shared" si="102"/>
        <v>Error?</v>
      </c>
      <c r="E6623" s="14" t="s">
        <v>209</v>
      </c>
    </row>
    <row r="6624" spans="1:5" x14ac:dyDescent="0.2">
      <c r="A6624">
        <v>6563</v>
      </c>
      <c r="B6624" s="1233">
        <f>'Revenues 9-14'!F231</f>
        <v>0</v>
      </c>
      <c r="D6624" s="14" t="str">
        <f t="shared" si="102"/>
        <v>Error?</v>
      </c>
      <c r="E6624" s="14" t="s">
        <v>209</v>
      </c>
    </row>
    <row r="6625" spans="1:5" x14ac:dyDescent="0.2">
      <c r="A6625">
        <v>6564</v>
      </c>
      <c r="B6625" s="1233">
        <f>'Revenues 9-14'!G231</f>
        <v>0</v>
      </c>
      <c r="D6625" s="14" t="str">
        <f t="shared" si="102"/>
        <v>Error?</v>
      </c>
      <c r="E6625" s="14" t="s">
        <v>209</v>
      </c>
    </row>
    <row r="6626" spans="1:5" x14ac:dyDescent="0.2">
      <c r="A6626">
        <v>6565</v>
      </c>
      <c r="B6626" s="1233">
        <f>'Revenues 9-14'!C232</f>
        <v>0</v>
      </c>
      <c r="D6626" s="14" t="str">
        <f t="shared" si="102"/>
        <v>Error?</v>
      </c>
      <c r="E6626" s="14" t="s">
        <v>209</v>
      </c>
    </row>
    <row r="6627" spans="1:5" x14ac:dyDescent="0.2">
      <c r="A6627">
        <v>6566</v>
      </c>
      <c r="B6627" s="1233">
        <f>'Revenues 9-14'!D232</f>
        <v>0</v>
      </c>
      <c r="D6627" s="14" t="str">
        <f t="shared" si="102"/>
        <v>Error?</v>
      </c>
      <c r="E6627" s="14" t="s">
        <v>209</v>
      </c>
    </row>
    <row r="6628" spans="1:5" x14ac:dyDescent="0.2">
      <c r="A6628">
        <v>6567</v>
      </c>
      <c r="B6628" s="1233">
        <f>'Revenues 9-14'!E232</f>
        <v>0</v>
      </c>
      <c r="D6628" s="14" t="str">
        <f t="shared" si="102"/>
        <v>Error?</v>
      </c>
      <c r="E6628" s="14" t="s">
        <v>209</v>
      </c>
    </row>
    <row r="6629" spans="1:5" x14ac:dyDescent="0.2">
      <c r="A6629">
        <v>6568</v>
      </c>
      <c r="B6629" s="1233">
        <f>'Revenues 9-14'!F232</f>
        <v>0</v>
      </c>
      <c r="D6629" s="14" t="str">
        <f t="shared" si="102"/>
        <v>Error?</v>
      </c>
      <c r="E6629" s="14" t="s">
        <v>209</v>
      </c>
    </row>
    <row r="6630" spans="1:5" x14ac:dyDescent="0.2">
      <c r="A6630">
        <v>6569</v>
      </c>
      <c r="B6630" s="1233">
        <f>'Revenues 9-14'!G232</f>
        <v>0</v>
      </c>
      <c r="D6630" s="14" t="str">
        <f t="shared" si="102"/>
        <v>Error?</v>
      </c>
      <c r="E6630" s="14" t="s">
        <v>209</v>
      </c>
    </row>
    <row r="6631" spans="1:5" x14ac:dyDescent="0.2">
      <c r="A6631">
        <v>6570</v>
      </c>
      <c r="B6631" s="1233">
        <f>'Revenues 9-14'!H232</f>
        <v>0</v>
      </c>
      <c r="D6631" s="14" t="str">
        <f t="shared" si="102"/>
        <v>Error?</v>
      </c>
      <c r="E6631" s="14" t="s">
        <v>209</v>
      </c>
    </row>
    <row r="6632" spans="1:5" x14ac:dyDescent="0.2">
      <c r="A6632">
        <v>6571</v>
      </c>
      <c r="B6632" s="1233">
        <f>'Revenues 9-14'!J232</f>
        <v>0</v>
      </c>
      <c r="D6632" s="14" t="str">
        <f t="shared" si="102"/>
        <v>Error?</v>
      </c>
      <c r="E6632" s="14" t="s">
        <v>209</v>
      </c>
    </row>
    <row r="6633" spans="1:5" x14ac:dyDescent="0.2">
      <c r="A6633">
        <v>6572</v>
      </c>
      <c r="B6633" s="1233">
        <f>'Revenues 9-14'!K232</f>
        <v>0</v>
      </c>
      <c r="D6633" s="14" t="str">
        <f t="shared" si="102"/>
        <v>Error?</v>
      </c>
      <c r="E6633" s="14" t="s">
        <v>209</v>
      </c>
    </row>
    <row r="6634" spans="1:5" x14ac:dyDescent="0.2">
      <c r="A6634">
        <v>6573</v>
      </c>
      <c r="B6634" s="1233">
        <f>'Revenues 9-14'!C233</f>
        <v>0</v>
      </c>
      <c r="D6634" s="14" t="str">
        <f t="shared" si="102"/>
        <v>Error?</v>
      </c>
      <c r="E6634" s="14" t="s">
        <v>209</v>
      </c>
    </row>
    <row r="6635" spans="1:5" x14ac:dyDescent="0.2">
      <c r="A6635">
        <v>6574</v>
      </c>
      <c r="B6635" s="1233">
        <f>'Revenues 9-14'!D233</f>
        <v>0</v>
      </c>
      <c r="D6635" s="14" t="str">
        <f t="shared" si="102"/>
        <v>Error?</v>
      </c>
      <c r="E6635" s="14" t="s">
        <v>209</v>
      </c>
    </row>
    <row r="6636" spans="1:5" x14ac:dyDescent="0.2">
      <c r="A6636">
        <v>6575</v>
      </c>
      <c r="B6636" s="1233">
        <f>'Revenues 9-14'!E233</f>
        <v>0</v>
      </c>
      <c r="D6636" s="14" t="str">
        <f t="shared" si="102"/>
        <v>Error?</v>
      </c>
      <c r="E6636" s="14" t="s">
        <v>209</v>
      </c>
    </row>
    <row r="6637" spans="1:5" x14ac:dyDescent="0.2">
      <c r="A6637">
        <v>6576</v>
      </c>
      <c r="B6637" s="1233">
        <f>'Revenues 9-14'!F233</f>
        <v>0</v>
      </c>
      <c r="D6637" s="14" t="str">
        <f t="shared" si="102"/>
        <v>Error?</v>
      </c>
      <c r="E6637" s="14" t="s">
        <v>209</v>
      </c>
    </row>
    <row r="6638" spans="1:5" x14ac:dyDescent="0.2">
      <c r="A6638">
        <v>6577</v>
      </c>
      <c r="B6638" s="1233">
        <f>'Revenues 9-14'!G233</f>
        <v>0</v>
      </c>
      <c r="D6638" s="14" t="str">
        <f t="shared" si="102"/>
        <v>Error?</v>
      </c>
      <c r="E6638" s="14" t="s">
        <v>209</v>
      </c>
    </row>
    <row r="6639" spans="1:5" x14ac:dyDescent="0.2">
      <c r="A6639">
        <v>6578</v>
      </c>
      <c r="B6639" s="1233">
        <f>'Revenues 9-14'!H233</f>
        <v>0</v>
      </c>
      <c r="D6639" s="14" t="str">
        <f t="shared" si="102"/>
        <v>Error?</v>
      </c>
      <c r="E6639" s="14" t="s">
        <v>209</v>
      </c>
    </row>
    <row r="6640" spans="1:5" x14ac:dyDescent="0.2">
      <c r="A6640">
        <v>6579</v>
      </c>
      <c r="B6640" s="1233">
        <f>'Revenues 9-14'!J233</f>
        <v>0</v>
      </c>
      <c r="D6640" s="14" t="str">
        <f t="shared" si="102"/>
        <v>Error?</v>
      </c>
      <c r="E6640" s="14" t="s">
        <v>209</v>
      </c>
    </row>
    <row r="6641" spans="1:5" x14ac:dyDescent="0.2">
      <c r="A6641">
        <v>6580</v>
      </c>
      <c r="B6641" s="1233">
        <f>'Revenues 9-14'!K233</f>
        <v>0</v>
      </c>
      <c r="D6641" s="14" t="str">
        <f t="shared" si="102"/>
        <v>Error?</v>
      </c>
      <c r="E6641" s="14" t="s">
        <v>209</v>
      </c>
    </row>
    <row r="6642" spans="1:5" x14ac:dyDescent="0.2">
      <c r="A6642">
        <v>6581</v>
      </c>
      <c r="B6642" s="1233">
        <f>'Revenues 9-14'!C234</f>
        <v>0</v>
      </c>
      <c r="D6642" s="14" t="str">
        <f t="shared" si="102"/>
        <v>Error?</v>
      </c>
      <c r="E6642" s="14" t="s">
        <v>209</v>
      </c>
    </row>
    <row r="6643" spans="1:5" x14ac:dyDescent="0.2">
      <c r="A6643">
        <v>6582</v>
      </c>
      <c r="B6643" s="1233">
        <f>'Revenues 9-14'!D234</f>
        <v>0</v>
      </c>
      <c r="D6643" s="14" t="str">
        <f t="shared" si="102"/>
        <v>Error?</v>
      </c>
      <c r="E6643" s="14" t="s">
        <v>209</v>
      </c>
    </row>
    <row r="6644" spans="1:5" x14ac:dyDescent="0.2">
      <c r="A6644">
        <v>6583</v>
      </c>
      <c r="B6644" s="1233">
        <f>'Revenues 9-14'!E234</f>
        <v>0</v>
      </c>
      <c r="D6644" s="14" t="str">
        <f t="shared" si="102"/>
        <v>Error?</v>
      </c>
      <c r="E6644" s="14" t="s">
        <v>209</v>
      </c>
    </row>
    <row r="6645" spans="1:5" x14ac:dyDescent="0.2">
      <c r="A6645">
        <v>6584</v>
      </c>
      <c r="B6645" s="1233">
        <f>'Revenues 9-14'!F234</f>
        <v>0</v>
      </c>
      <c r="D6645" s="14" t="str">
        <f t="shared" si="102"/>
        <v>Error?</v>
      </c>
      <c r="E6645" s="14" t="s">
        <v>209</v>
      </c>
    </row>
    <row r="6646" spans="1:5" x14ac:dyDescent="0.2">
      <c r="A6646">
        <v>6585</v>
      </c>
      <c r="B6646" s="1233">
        <f>'Revenues 9-14'!G234</f>
        <v>0</v>
      </c>
      <c r="D6646" s="14" t="str">
        <f t="shared" si="102"/>
        <v>Error?</v>
      </c>
      <c r="E6646" s="14" t="s">
        <v>209</v>
      </c>
    </row>
    <row r="6647" spans="1:5" x14ac:dyDescent="0.2">
      <c r="A6647">
        <v>6586</v>
      </c>
      <c r="B6647" s="1233">
        <f>'Revenues 9-14'!H234</f>
        <v>0</v>
      </c>
      <c r="D6647" s="14" t="str">
        <f t="shared" si="102"/>
        <v>Error?</v>
      </c>
      <c r="E6647" s="14" t="s">
        <v>209</v>
      </c>
    </row>
    <row r="6648" spans="1:5" x14ac:dyDescent="0.2">
      <c r="A6648">
        <v>6587</v>
      </c>
      <c r="B6648" s="1233">
        <f>'Revenues 9-14'!J234</f>
        <v>0</v>
      </c>
      <c r="D6648" s="14" t="str">
        <f t="shared" si="102"/>
        <v>Error?</v>
      </c>
      <c r="E6648" s="14" t="s">
        <v>209</v>
      </c>
    </row>
    <row r="6649" spans="1:5" x14ac:dyDescent="0.2">
      <c r="A6649">
        <v>6588</v>
      </c>
      <c r="B6649" s="1233">
        <f>'Revenues 9-14'!K234</f>
        <v>0</v>
      </c>
      <c r="D6649" s="14" t="str">
        <f t="shared" si="102"/>
        <v>Error?</v>
      </c>
      <c r="E6649" s="14" t="s">
        <v>209</v>
      </c>
    </row>
    <row r="6650" spans="1:5" x14ac:dyDescent="0.2">
      <c r="A6650">
        <v>6589</v>
      </c>
      <c r="B6650" s="1233">
        <f>'Revenues 9-14'!C235</f>
        <v>0</v>
      </c>
      <c r="D6650" s="14" t="str">
        <f t="shared" si="102"/>
        <v>Error?</v>
      </c>
      <c r="E6650" s="14" t="s">
        <v>209</v>
      </c>
    </row>
    <row r="6651" spans="1:5" x14ac:dyDescent="0.2">
      <c r="A6651">
        <v>6590</v>
      </c>
      <c r="B6651" s="1233">
        <f>'Revenues 9-14'!D235</f>
        <v>0</v>
      </c>
      <c r="D6651" s="14" t="str">
        <f t="shared" si="102"/>
        <v>Error?</v>
      </c>
      <c r="E6651" s="14" t="s">
        <v>209</v>
      </c>
    </row>
    <row r="6652" spans="1:5" x14ac:dyDescent="0.2">
      <c r="A6652">
        <v>6591</v>
      </c>
      <c r="B6652" s="1233">
        <f>'Revenues 9-14'!E235</f>
        <v>0</v>
      </c>
      <c r="D6652" s="14" t="str">
        <f t="shared" si="102"/>
        <v>Error?</v>
      </c>
      <c r="E6652" s="14" t="s">
        <v>209</v>
      </c>
    </row>
    <row r="6653" spans="1:5" x14ac:dyDescent="0.2">
      <c r="A6653">
        <v>6592</v>
      </c>
      <c r="B6653" s="1233">
        <f>'Revenues 9-14'!F235</f>
        <v>0</v>
      </c>
      <c r="D6653" s="14" t="str">
        <f t="shared" si="102"/>
        <v>Error?</v>
      </c>
      <c r="E6653" s="14" t="s">
        <v>209</v>
      </c>
    </row>
    <row r="6654" spans="1:5" x14ac:dyDescent="0.2">
      <c r="A6654">
        <v>6593</v>
      </c>
      <c r="B6654" s="1233">
        <f>'Revenues 9-14'!G235</f>
        <v>0</v>
      </c>
      <c r="D6654" s="14" t="str">
        <f t="shared" si="102"/>
        <v>Error?</v>
      </c>
      <c r="E6654" s="14" t="s">
        <v>209</v>
      </c>
    </row>
    <row r="6655" spans="1:5" x14ac:dyDescent="0.2">
      <c r="A6655">
        <v>6594</v>
      </c>
      <c r="B6655" s="1233">
        <f>'Revenues 9-14'!H235</f>
        <v>0</v>
      </c>
      <c r="D6655" s="14" t="str">
        <f t="shared" ref="D6655:D6718" si="103">IF(ISBLANK(B6655),"OK",IF(A6655-B6655=0,"OK","Error?"))</f>
        <v>Error?</v>
      </c>
      <c r="E6655" s="14" t="s">
        <v>209</v>
      </c>
    </row>
    <row r="6656" spans="1:5" x14ac:dyDescent="0.2">
      <c r="A6656">
        <v>6595</v>
      </c>
      <c r="B6656" s="1233">
        <f>'Revenues 9-14'!J235</f>
        <v>0</v>
      </c>
      <c r="D6656" s="14" t="str">
        <f t="shared" si="103"/>
        <v>Error?</v>
      </c>
      <c r="E6656" s="14" t="s">
        <v>209</v>
      </c>
    </row>
    <row r="6657" spans="1:5" x14ac:dyDescent="0.2">
      <c r="A6657">
        <v>6596</v>
      </c>
      <c r="B6657" s="1233">
        <f>'Revenues 9-14'!K235</f>
        <v>0</v>
      </c>
      <c r="D6657" s="14" t="str">
        <f t="shared" si="103"/>
        <v>Error?</v>
      </c>
      <c r="E6657" s="14" t="s">
        <v>209</v>
      </c>
    </row>
    <row r="6658" spans="1:5" x14ac:dyDescent="0.2">
      <c r="A6658">
        <v>6597</v>
      </c>
      <c r="B6658" s="1233">
        <f>'Revenues 9-14'!C236</f>
        <v>0</v>
      </c>
      <c r="D6658" s="14" t="str">
        <f t="shared" si="103"/>
        <v>Error?</v>
      </c>
      <c r="E6658" s="14" t="s">
        <v>209</v>
      </c>
    </row>
    <row r="6659" spans="1:5" x14ac:dyDescent="0.2">
      <c r="A6659">
        <v>6598</v>
      </c>
      <c r="B6659" s="1233">
        <f>'Revenues 9-14'!D236</f>
        <v>0</v>
      </c>
      <c r="D6659" s="14" t="str">
        <f t="shared" si="103"/>
        <v>Error?</v>
      </c>
      <c r="E6659" s="14" t="s">
        <v>209</v>
      </c>
    </row>
    <row r="6660" spans="1:5" x14ac:dyDescent="0.2">
      <c r="A6660">
        <v>6599</v>
      </c>
      <c r="B6660" s="1233">
        <f>'Revenues 9-14'!E236</f>
        <v>0</v>
      </c>
      <c r="D6660" s="14" t="str">
        <f t="shared" si="103"/>
        <v>Error?</v>
      </c>
      <c r="E6660" s="14" t="s">
        <v>209</v>
      </c>
    </row>
    <row r="6661" spans="1:5" x14ac:dyDescent="0.2">
      <c r="A6661">
        <v>6600</v>
      </c>
      <c r="B6661" s="1233">
        <f>'Revenues 9-14'!F236</f>
        <v>0</v>
      </c>
      <c r="D6661" s="14" t="str">
        <f t="shared" si="103"/>
        <v>Error?</v>
      </c>
      <c r="E6661" s="14" t="s">
        <v>209</v>
      </c>
    </row>
    <row r="6662" spans="1:5" x14ac:dyDescent="0.2">
      <c r="A6662">
        <v>6601</v>
      </c>
      <c r="B6662" s="1233">
        <f>'Revenues 9-14'!G236</f>
        <v>0</v>
      </c>
      <c r="D6662" s="14" t="str">
        <f t="shared" si="103"/>
        <v>Error?</v>
      </c>
      <c r="E6662" s="14" t="s">
        <v>209</v>
      </c>
    </row>
    <row r="6663" spans="1:5" x14ac:dyDescent="0.2">
      <c r="A6663">
        <v>6602</v>
      </c>
      <c r="B6663" s="1233">
        <f>'Revenues 9-14'!H236</f>
        <v>0</v>
      </c>
      <c r="D6663" s="14" t="str">
        <f t="shared" si="103"/>
        <v>Error?</v>
      </c>
      <c r="E6663" s="14" t="s">
        <v>209</v>
      </c>
    </row>
    <row r="6664" spans="1:5" x14ac:dyDescent="0.2">
      <c r="A6664">
        <v>6603</v>
      </c>
      <c r="B6664" s="1233">
        <f>'Revenues 9-14'!J236</f>
        <v>0</v>
      </c>
      <c r="D6664" s="14" t="str">
        <f t="shared" si="103"/>
        <v>Error?</v>
      </c>
      <c r="E6664" s="14" t="s">
        <v>209</v>
      </c>
    </row>
    <row r="6665" spans="1:5" x14ac:dyDescent="0.2">
      <c r="A6665">
        <v>6604</v>
      </c>
      <c r="B6665" s="1233">
        <f>'Revenues 9-14'!K236</f>
        <v>0</v>
      </c>
      <c r="D6665" s="14" t="str">
        <f t="shared" si="103"/>
        <v>Error?</v>
      </c>
      <c r="E6665" s="14" t="s">
        <v>209</v>
      </c>
    </row>
    <row r="6666" spans="1:5" x14ac:dyDescent="0.2">
      <c r="A6666">
        <v>6605</v>
      </c>
      <c r="B6666" s="1233">
        <f>'Revenues 9-14'!C237</f>
        <v>0</v>
      </c>
      <c r="D6666" s="14" t="str">
        <f t="shared" si="103"/>
        <v>Error?</v>
      </c>
      <c r="E6666" s="14" t="s">
        <v>209</v>
      </c>
    </row>
    <row r="6667" spans="1:5" x14ac:dyDescent="0.2">
      <c r="A6667">
        <v>6606</v>
      </c>
      <c r="B6667" s="1233">
        <f>'Revenues 9-14'!D237</f>
        <v>0</v>
      </c>
      <c r="D6667" s="14" t="str">
        <f t="shared" si="103"/>
        <v>Error?</v>
      </c>
      <c r="E6667" s="14" t="s">
        <v>209</v>
      </c>
    </row>
    <row r="6668" spans="1:5" x14ac:dyDescent="0.2">
      <c r="A6668">
        <v>6607</v>
      </c>
      <c r="B6668" s="1233">
        <f>'Revenues 9-14'!E237</f>
        <v>0</v>
      </c>
      <c r="D6668" s="14" t="str">
        <f t="shared" si="103"/>
        <v>Error?</v>
      </c>
      <c r="E6668" s="14" t="s">
        <v>209</v>
      </c>
    </row>
    <row r="6669" spans="1:5" x14ac:dyDescent="0.2">
      <c r="A6669">
        <v>6608</v>
      </c>
      <c r="B6669" s="1233">
        <f>'Revenues 9-14'!F237</f>
        <v>0</v>
      </c>
      <c r="D6669" s="14" t="str">
        <f t="shared" si="103"/>
        <v>Error?</v>
      </c>
      <c r="E6669" s="14" t="s">
        <v>209</v>
      </c>
    </row>
    <row r="6670" spans="1:5" x14ac:dyDescent="0.2">
      <c r="A6670">
        <v>6609</v>
      </c>
      <c r="B6670" s="1233">
        <f>'Revenues 9-14'!G237</f>
        <v>0</v>
      </c>
      <c r="D6670" s="14" t="str">
        <f t="shared" si="103"/>
        <v>Error?</v>
      </c>
      <c r="E6670" s="14" t="s">
        <v>209</v>
      </c>
    </row>
    <row r="6671" spans="1:5" x14ac:dyDescent="0.2">
      <c r="A6671">
        <v>6610</v>
      </c>
      <c r="B6671" s="1233">
        <f>'Revenues 9-14'!H237</f>
        <v>0</v>
      </c>
      <c r="D6671" s="14" t="str">
        <f t="shared" si="103"/>
        <v>Error?</v>
      </c>
      <c r="E6671" s="14" t="s">
        <v>209</v>
      </c>
    </row>
    <row r="6672" spans="1:5" x14ac:dyDescent="0.2">
      <c r="A6672">
        <v>6611</v>
      </c>
      <c r="B6672" s="1233">
        <f>'Revenues 9-14'!J237</f>
        <v>0</v>
      </c>
      <c r="D6672" s="14" t="str">
        <f t="shared" si="103"/>
        <v>Error?</v>
      </c>
      <c r="E6672" s="14" t="s">
        <v>209</v>
      </c>
    </row>
    <row r="6673" spans="1:5" x14ac:dyDescent="0.2">
      <c r="A6673">
        <v>6612</v>
      </c>
      <c r="B6673" s="1233">
        <f>'Revenues 9-14'!K237</f>
        <v>0</v>
      </c>
      <c r="D6673" s="14" t="str">
        <f t="shared" si="103"/>
        <v>Error?</v>
      </c>
      <c r="E6673" s="14" t="s">
        <v>209</v>
      </c>
    </row>
    <row r="6674" spans="1:5" x14ac:dyDescent="0.2">
      <c r="A6674">
        <v>6613</v>
      </c>
      <c r="B6674" s="1233">
        <f>'Revenues 9-14'!C238</f>
        <v>0</v>
      </c>
      <c r="D6674" s="14" t="str">
        <f t="shared" si="103"/>
        <v>Error?</v>
      </c>
      <c r="E6674" s="14" t="s">
        <v>209</v>
      </c>
    </row>
    <row r="6675" spans="1:5" x14ac:dyDescent="0.2">
      <c r="A6675">
        <v>6614</v>
      </c>
      <c r="B6675" s="1233">
        <f>'Revenues 9-14'!D238</f>
        <v>0</v>
      </c>
      <c r="D6675" s="14" t="str">
        <f t="shared" si="103"/>
        <v>Error?</v>
      </c>
      <c r="E6675" s="14" t="s">
        <v>209</v>
      </c>
    </row>
    <row r="6676" spans="1:5" x14ac:dyDescent="0.2">
      <c r="A6676">
        <v>6615</v>
      </c>
      <c r="B6676" s="1233">
        <f>'Revenues 9-14'!E238</f>
        <v>0</v>
      </c>
      <c r="D6676" s="14" t="str">
        <f t="shared" si="103"/>
        <v>Error?</v>
      </c>
      <c r="E6676" s="14" t="s">
        <v>209</v>
      </c>
    </row>
    <row r="6677" spans="1:5" x14ac:dyDescent="0.2">
      <c r="A6677">
        <v>6616</v>
      </c>
      <c r="B6677" s="1233">
        <f>'Revenues 9-14'!F238</f>
        <v>0</v>
      </c>
      <c r="D6677" s="14" t="str">
        <f t="shared" si="103"/>
        <v>Error?</v>
      </c>
      <c r="E6677" s="14" t="s">
        <v>209</v>
      </c>
    </row>
    <row r="6678" spans="1:5" x14ac:dyDescent="0.2">
      <c r="A6678">
        <v>6617</v>
      </c>
      <c r="B6678" s="1233">
        <f>'Revenues 9-14'!G238</f>
        <v>0</v>
      </c>
      <c r="D6678" s="14" t="str">
        <f t="shared" si="103"/>
        <v>Error?</v>
      </c>
      <c r="E6678" s="14" t="s">
        <v>209</v>
      </c>
    </row>
    <row r="6679" spans="1:5" x14ac:dyDescent="0.2">
      <c r="A6679">
        <v>6618</v>
      </c>
      <c r="B6679" s="1233">
        <f>'Revenues 9-14'!H238</f>
        <v>0</v>
      </c>
      <c r="D6679" s="14" t="str">
        <f t="shared" si="103"/>
        <v>Error?</v>
      </c>
      <c r="E6679" s="14" t="s">
        <v>209</v>
      </c>
    </row>
    <row r="6680" spans="1:5" x14ac:dyDescent="0.2">
      <c r="A6680">
        <v>6619</v>
      </c>
      <c r="B6680" s="1233">
        <f>'Revenues 9-14'!J238</f>
        <v>0</v>
      </c>
      <c r="D6680" s="14" t="str">
        <f t="shared" si="103"/>
        <v>Error?</v>
      </c>
      <c r="E6680" s="14" t="s">
        <v>209</v>
      </c>
    </row>
    <row r="6681" spans="1:5" x14ac:dyDescent="0.2">
      <c r="A6681">
        <v>6620</v>
      </c>
      <c r="B6681" s="1233">
        <f>'Revenues 9-14'!K238</f>
        <v>0</v>
      </c>
      <c r="D6681" s="14" t="str">
        <f t="shared" si="103"/>
        <v>Error?</v>
      </c>
      <c r="E6681" s="14" t="s">
        <v>209</v>
      </c>
    </row>
    <row r="6682" spans="1:5" x14ac:dyDescent="0.2">
      <c r="A6682">
        <v>6621</v>
      </c>
      <c r="B6682" s="1233">
        <f>'Revenues 9-14'!C239</f>
        <v>0</v>
      </c>
      <c r="D6682" s="14" t="str">
        <f t="shared" si="103"/>
        <v>Error?</v>
      </c>
      <c r="E6682" s="14" t="s">
        <v>209</v>
      </c>
    </row>
    <row r="6683" spans="1:5" x14ac:dyDescent="0.2">
      <c r="A6683">
        <v>6622</v>
      </c>
      <c r="B6683" s="1233">
        <f>'Revenues 9-14'!D239</f>
        <v>0</v>
      </c>
      <c r="D6683" s="14" t="str">
        <f t="shared" si="103"/>
        <v>Error?</v>
      </c>
      <c r="E6683" s="14" t="s">
        <v>209</v>
      </c>
    </row>
    <row r="6684" spans="1:5" x14ac:dyDescent="0.2">
      <c r="A6684">
        <v>6623</v>
      </c>
      <c r="B6684" s="1233">
        <f>'Revenues 9-14'!E239</f>
        <v>0</v>
      </c>
      <c r="D6684" s="14" t="str">
        <f t="shared" si="103"/>
        <v>Error?</v>
      </c>
      <c r="E6684" s="14" t="s">
        <v>209</v>
      </c>
    </row>
    <row r="6685" spans="1:5" x14ac:dyDescent="0.2">
      <c r="A6685">
        <v>6624</v>
      </c>
      <c r="B6685" s="1233">
        <f>'Revenues 9-14'!F239</f>
        <v>0</v>
      </c>
      <c r="D6685" s="14" t="str">
        <f t="shared" si="103"/>
        <v>Error?</v>
      </c>
      <c r="E6685" s="14" t="s">
        <v>209</v>
      </c>
    </row>
    <row r="6686" spans="1:5" x14ac:dyDescent="0.2">
      <c r="A6686">
        <v>6625</v>
      </c>
      <c r="B6686" s="1233">
        <f>'Revenues 9-14'!G239</f>
        <v>0</v>
      </c>
      <c r="D6686" s="14" t="str">
        <f t="shared" si="103"/>
        <v>Error?</v>
      </c>
      <c r="E6686" s="14" t="s">
        <v>209</v>
      </c>
    </row>
    <row r="6687" spans="1:5" x14ac:dyDescent="0.2">
      <c r="A6687">
        <v>6626</v>
      </c>
      <c r="B6687" s="1233">
        <f>'Revenues 9-14'!H239</f>
        <v>0</v>
      </c>
      <c r="D6687" s="14" t="str">
        <f t="shared" si="103"/>
        <v>Error?</v>
      </c>
      <c r="E6687" s="14" t="s">
        <v>209</v>
      </c>
    </row>
    <row r="6688" spans="1:5" x14ac:dyDescent="0.2">
      <c r="A6688">
        <v>6627</v>
      </c>
      <c r="B6688" s="1233">
        <f>'Revenues 9-14'!J239</f>
        <v>0</v>
      </c>
      <c r="D6688" s="14" t="str">
        <f t="shared" si="103"/>
        <v>Error?</v>
      </c>
      <c r="E6688" s="14" t="s">
        <v>209</v>
      </c>
    </row>
    <row r="6689" spans="1:5" x14ac:dyDescent="0.2">
      <c r="A6689">
        <v>6628</v>
      </c>
      <c r="B6689" s="1233">
        <f>'Revenues 9-14'!K239</f>
        <v>0</v>
      </c>
      <c r="D6689" s="14" t="str">
        <f t="shared" si="103"/>
        <v>Error?</v>
      </c>
      <c r="E6689" s="14" t="s">
        <v>209</v>
      </c>
    </row>
    <row r="6690" spans="1:5" x14ac:dyDescent="0.2">
      <c r="A6690">
        <v>6629</v>
      </c>
      <c r="B6690" s="1233">
        <f>'Revenues 9-14'!C240</f>
        <v>0</v>
      </c>
      <c r="D6690" s="14" t="str">
        <f t="shared" si="103"/>
        <v>Error?</v>
      </c>
      <c r="E6690" s="14" t="s">
        <v>209</v>
      </c>
    </row>
    <row r="6691" spans="1:5" x14ac:dyDescent="0.2">
      <c r="A6691">
        <v>6630</v>
      </c>
      <c r="B6691" s="1233">
        <f>'Revenues 9-14'!D240</f>
        <v>0</v>
      </c>
      <c r="D6691" s="14" t="str">
        <f t="shared" si="103"/>
        <v>Error?</v>
      </c>
      <c r="E6691" s="14" t="s">
        <v>209</v>
      </c>
    </row>
    <row r="6692" spans="1:5" x14ac:dyDescent="0.2">
      <c r="A6692">
        <v>6631</v>
      </c>
      <c r="B6692" s="1233">
        <f>'Revenues 9-14'!F240</f>
        <v>0</v>
      </c>
      <c r="D6692" s="14" t="str">
        <f t="shared" si="103"/>
        <v>Error?</v>
      </c>
      <c r="E6692" s="14" t="s">
        <v>209</v>
      </c>
    </row>
    <row r="6693" spans="1:5" x14ac:dyDescent="0.2">
      <c r="A6693">
        <v>6632</v>
      </c>
      <c r="B6693" s="1233">
        <f>'Revenues 9-14'!G240</f>
        <v>0</v>
      </c>
      <c r="D6693" s="14" t="str">
        <f t="shared" si="103"/>
        <v>Error?</v>
      </c>
      <c r="E6693" s="14" t="s">
        <v>209</v>
      </c>
    </row>
    <row r="6694" spans="1:5" x14ac:dyDescent="0.2">
      <c r="A6694">
        <v>6633</v>
      </c>
      <c r="B6694" s="1233">
        <f>'Revenues 9-14'!C241</f>
        <v>0</v>
      </c>
      <c r="D6694" s="14" t="str">
        <f t="shared" si="103"/>
        <v>Error?</v>
      </c>
      <c r="E6694" s="14" t="s">
        <v>209</v>
      </c>
    </row>
    <row r="6695" spans="1:5" x14ac:dyDescent="0.2">
      <c r="A6695">
        <v>6634</v>
      </c>
      <c r="B6695" s="1233">
        <f>'Revenues 9-14'!D241</f>
        <v>0</v>
      </c>
      <c r="D6695" s="14" t="str">
        <f t="shared" si="103"/>
        <v>Error?</v>
      </c>
      <c r="E6695" s="14" t="s">
        <v>209</v>
      </c>
    </row>
    <row r="6696" spans="1:5" x14ac:dyDescent="0.2">
      <c r="A6696">
        <v>6635</v>
      </c>
      <c r="B6696" s="1233">
        <f>'Revenues 9-14'!C242</f>
        <v>0</v>
      </c>
      <c r="D6696" s="14" t="str">
        <f t="shared" si="103"/>
        <v>Error?</v>
      </c>
      <c r="E6696" s="14" t="s">
        <v>209</v>
      </c>
    </row>
    <row r="6697" spans="1:5" x14ac:dyDescent="0.2">
      <c r="A6697">
        <v>6636</v>
      </c>
      <c r="B6697" s="1233">
        <f>'Revenues 9-14'!D242</f>
        <v>0</v>
      </c>
      <c r="D6697" s="14" t="str">
        <f t="shared" si="103"/>
        <v>Error?</v>
      </c>
      <c r="E6697" s="14" t="s">
        <v>209</v>
      </c>
    </row>
    <row r="6698" spans="1:5" x14ac:dyDescent="0.2">
      <c r="A6698">
        <v>6637</v>
      </c>
      <c r="B6698" s="1233">
        <f>'Revenues 9-14'!E242</f>
        <v>0</v>
      </c>
      <c r="D6698" s="14" t="str">
        <f t="shared" si="103"/>
        <v>Error?</v>
      </c>
      <c r="E6698" s="14" t="s">
        <v>209</v>
      </c>
    </row>
    <row r="6699" spans="1:5" x14ac:dyDescent="0.2">
      <c r="A6699">
        <v>6638</v>
      </c>
      <c r="B6699" s="1233">
        <f>'Revenues 9-14'!F242</f>
        <v>0</v>
      </c>
      <c r="D6699" s="14" t="str">
        <f t="shared" si="103"/>
        <v>Error?</v>
      </c>
      <c r="E6699" s="14" t="s">
        <v>209</v>
      </c>
    </row>
    <row r="6700" spans="1:5" x14ac:dyDescent="0.2">
      <c r="A6700">
        <v>6639</v>
      </c>
      <c r="B6700" s="1233">
        <f>'Revenues 9-14'!G242</f>
        <v>0</v>
      </c>
      <c r="D6700" s="14" t="str">
        <f t="shared" si="103"/>
        <v>Error?</v>
      </c>
      <c r="E6700" s="14" t="s">
        <v>209</v>
      </c>
    </row>
    <row r="6701" spans="1:5" x14ac:dyDescent="0.2">
      <c r="A6701">
        <v>6640</v>
      </c>
      <c r="B6701" s="1233">
        <f>'Revenues 9-14'!H242</f>
        <v>0</v>
      </c>
      <c r="D6701" s="14" t="str">
        <f t="shared" si="103"/>
        <v>Error?</v>
      </c>
      <c r="E6701" s="14" t="s">
        <v>209</v>
      </c>
    </row>
    <row r="6702" spans="1:5" x14ac:dyDescent="0.2">
      <c r="A6702">
        <v>6641</v>
      </c>
      <c r="B6702" s="1233">
        <f>'Revenues 9-14'!J242</f>
        <v>0</v>
      </c>
      <c r="D6702" s="14" t="str">
        <f t="shared" si="103"/>
        <v>Error?</v>
      </c>
      <c r="E6702" s="14" t="s">
        <v>209</v>
      </c>
    </row>
    <row r="6703" spans="1:5" x14ac:dyDescent="0.2">
      <c r="A6703">
        <v>6642</v>
      </c>
      <c r="B6703" s="1233">
        <f>'Revenues 9-14'!K242</f>
        <v>0</v>
      </c>
      <c r="D6703" s="14" t="str">
        <f t="shared" si="103"/>
        <v>Error?</v>
      </c>
      <c r="E6703" s="14" t="s">
        <v>209</v>
      </c>
    </row>
    <row r="6704" spans="1:5" x14ac:dyDescent="0.2">
      <c r="A6704">
        <v>6643</v>
      </c>
      <c r="B6704" s="1233">
        <f>'Revenues 9-14'!C243</f>
        <v>0</v>
      </c>
      <c r="D6704" s="14" t="str">
        <f t="shared" si="103"/>
        <v>Error?</v>
      </c>
      <c r="E6704" s="14" t="s">
        <v>209</v>
      </c>
    </row>
    <row r="6705" spans="1:5" x14ac:dyDescent="0.2">
      <c r="A6705">
        <v>6644</v>
      </c>
      <c r="B6705" s="1233">
        <f>'Revenues 9-14'!D243</f>
        <v>0</v>
      </c>
      <c r="D6705" s="14" t="str">
        <f t="shared" si="103"/>
        <v>Error?</v>
      </c>
      <c r="E6705" s="14" t="s">
        <v>209</v>
      </c>
    </row>
    <row r="6706" spans="1:5" x14ac:dyDescent="0.2">
      <c r="A6706">
        <v>6645</v>
      </c>
      <c r="B6706" s="1233">
        <f>'Revenues 9-14'!E243</f>
        <v>0</v>
      </c>
      <c r="D6706" s="14" t="str">
        <f t="shared" si="103"/>
        <v>Error?</v>
      </c>
      <c r="E6706" s="14" t="s">
        <v>209</v>
      </c>
    </row>
    <row r="6707" spans="1:5" x14ac:dyDescent="0.2">
      <c r="A6707">
        <v>6646</v>
      </c>
      <c r="B6707" s="1233">
        <f>'Revenues 9-14'!F243</f>
        <v>0</v>
      </c>
      <c r="D6707" s="14" t="str">
        <f t="shared" si="103"/>
        <v>Error?</v>
      </c>
      <c r="E6707" s="14" t="s">
        <v>209</v>
      </c>
    </row>
    <row r="6708" spans="1:5" x14ac:dyDescent="0.2">
      <c r="A6708">
        <v>6647</v>
      </c>
      <c r="B6708" s="1233">
        <f>'Revenues 9-14'!G243</f>
        <v>0</v>
      </c>
      <c r="D6708" s="14" t="str">
        <f t="shared" si="103"/>
        <v>Error?</v>
      </c>
      <c r="E6708" s="14" t="s">
        <v>209</v>
      </c>
    </row>
    <row r="6709" spans="1:5" x14ac:dyDescent="0.2">
      <c r="A6709">
        <v>6648</v>
      </c>
      <c r="B6709" s="1233">
        <f>'Revenues 9-14'!H243</f>
        <v>0</v>
      </c>
      <c r="D6709" s="14" t="str">
        <f t="shared" si="103"/>
        <v>Error?</v>
      </c>
      <c r="E6709" s="14" t="s">
        <v>209</v>
      </c>
    </row>
    <row r="6710" spans="1:5" x14ac:dyDescent="0.2">
      <c r="A6710">
        <v>6649</v>
      </c>
      <c r="B6710" s="1233">
        <f>'Revenues 9-14'!J243</f>
        <v>0</v>
      </c>
      <c r="D6710" s="14" t="str">
        <f t="shared" si="103"/>
        <v>Error?</v>
      </c>
      <c r="E6710" s="14" t="s">
        <v>209</v>
      </c>
    </row>
    <row r="6711" spans="1:5" x14ac:dyDescent="0.2">
      <c r="A6711">
        <v>6650</v>
      </c>
      <c r="B6711" s="1233">
        <f>'Revenues 9-14'!K243</f>
        <v>0</v>
      </c>
      <c r="D6711" s="14" t="str">
        <f t="shared" si="103"/>
        <v>Error?</v>
      </c>
      <c r="E6711" s="14" t="s">
        <v>209</v>
      </c>
    </row>
    <row r="6712" spans="1:5" x14ac:dyDescent="0.2">
      <c r="A6712">
        <v>6651</v>
      </c>
      <c r="B6712" s="1233">
        <f>'Revenues 9-14'!C244</f>
        <v>0</v>
      </c>
      <c r="D6712" s="14" t="str">
        <f t="shared" si="103"/>
        <v>Error?</v>
      </c>
      <c r="E6712" s="14" t="s">
        <v>209</v>
      </c>
    </row>
    <row r="6713" spans="1:5" x14ac:dyDescent="0.2">
      <c r="A6713">
        <v>6652</v>
      </c>
      <c r="B6713" s="1233">
        <f>'Revenues 9-14'!D244</f>
        <v>0</v>
      </c>
      <c r="D6713" s="14" t="str">
        <f t="shared" si="103"/>
        <v>Error?</v>
      </c>
      <c r="E6713" s="14" t="s">
        <v>209</v>
      </c>
    </row>
    <row r="6714" spans="1:5" x14ac:dyDescent="0.2">
      <c r="A6714">
        <v>6653</v>
      </c>
      <c r="B6714" s="1233">
        <f>'Revenues 9-14'!E244</f>
        <v>0</v>
      </c>
      <c r="D6714" s="14" t="str">
        <f t="shared" si="103"/>
        <v>Error?</v>
      </c>
      <c r="E6714" s="14" t="s">
        <v>209</v>
      </c>
    </row>
    <row r="6715" spans="1:5" x14ac:dyDescent="0.2">
      <c r="A6715">
        <v>6654</v>
      </c>
      <c r="B6715" s="1233">
        <f>'Revenues 9-14'!F244</f>
        <v>0</v>
      </c>
      <c r="D6715" s="14" t="str">
        <f t="shared" si="103"/>
        <v>Error?</v>
      </c>
      <c r="E6715" s="14" t="s">
        <v>209</v>
      </c>
    </row>
    <row r="6716" spans="1:5" x14ac:dyDescent="0.2">
      <c r="A6716">
        <v>6655</v>
      </c>
      <c r="B6716" s="1233">
        <f>'Revenues 9-14'!G244</f>
        <v>0</v>
      </c>
      <c r="D6716" s="14" t="str">
        <f t="shared" si="103"/>
        <v>Error?</v>
      </c>
      <c r="E6716" s="14" t="s">
        <v>209</v>
      </c>
    </row>
    <row r="6717" spans="1:5" x14ac:dyDescent="0.2">
      <c r="A6717">
        <v>6656</v>
      </c>
      <c r="B6717" s="1233">
        <f>'Revenues 9-14'!H244</f>
        <v>0</v>
      </c>
      <c r="D6717" s="14" t="str">
        <f t="shared" si="103"/>
        <v>Error?</v>
      </c>
      <c r="E6717" s="14" t="s">
        <v>209</v>
      </c>
    </row>
    <row r="6718" spans="1:5" x14ac:dyDescent="0.2">
      <c r="A6718">
        <v>6657</v>
      </c>
      <c r="B6718" s="1233">
        <f>'Revenues 9-14'!J244</f>
        <v>0</v>
      </c>
      <c r="D6718" s="14" t="str">
        <f t="shared" si="103"/>
        <v>Error?</v>
      </c>
      <c r="E6718" s="14" t="s">
        <v>209</v>
      </c>
    </row>
    <row r="6719" spans="1:5" x14ac:dyDescent="0.2">
      <c r="A6719">
        <v>6658</v>
      </c>
      <c r="B6719" s="1233">
        <f>'Revenues 9-14'!K244</f>
        <v>0</v>
      </c>
      <c r="D6719" s="14" t="str">
        <f t="shared" ref="D6719:D6782" si="104">IF(ISBLANK(B6719),"OK",IF(A6719-B6719=0,"OK","Error?"))</f>
        <v>Error?</v>
      </c>
      <c r="E6719" s="14" t="s">
        <v>209</v>
      </c>
    </row>
    <row r="6720" spans="1:5" x14ac:dyDescent="0.2">
      <c r="A6720">
        <v>6659</v>
      </c>
      <c r="B6720" s="1233">
        <f>'Revenues 9-14'!C245</f>
        <v>0</v>
      </c>
      <c r="D6720" s="14" t="str">
        <f t="shared" si="104"/>
        <v>Error?</v>
      </c>
      <c r="E6720" s="14" t="s">
        <v>209</v>
      </c>
    </row>
    <row r="6721" spans="1:5" x14ac:dyDescent="0.2">
      <c r="A6721">
        <v>6660</v>
      </c>
      <c r="B6721" s="1233">
        <f>'Revenues 9-14'!D245</f>
        <v>0</v>
      </c>
      <c r="D6721" s="14" t="str">
        <f t="shared" si="104"/>
        <v>Error?</v>
      </c>
      <c r="E6721" s="14" t="s">
        <v>209</v>
      </c>
    </row>
    <row r="6722" spans="1:5" x14ac:dyDescent="0.2">
      <c r="A6722">
        <v>6661</v>
      </c>
      <c r="B6722" s="1233">
        <f>'Revenues 9-14'!E245</f>
        <v>0</v>
      </c>
      <c r="D6722" s="14" t="str">
        <f t="shared" si="104"/>
        <v>Error?</v>
      </c>
      <c r="E6722" s="14" t="s">
        <v>209</v>
      </c>
    </row>
    <row r="6723" spans="1:5" x14ac:dyDescent="0.2">
      <c r="A6723">
        <v>6662</v>
      </c>
      <c r="B6723" s="1233">
        <f>'Revenues 9-14'!F245</f>
        <v>0</v>
      </c>
      <c r="D6723" s="14" t="str">
        <f t="shared" si="104"/>
        <v>Error?</v>
      </c>
      <c r="E6723" s="14" t="s">
        <v>209</v>
      </c>
    </row>
    <row r="6724" spans="1:5" x14ac:dyDescent="0.2">
      <c r="A6724">
        <v>6663</v>
      </c>
      <c r="B6724" s="1233">
        <f>'Revenues 9-14'!G245</f>
        <v>0</v>
      </c>
      <c r="D6724" s="14" t="str">
        <f t="shared" si="104"/>
        <v>Error?</v>
      </c>
      <c r="E6724" s="14" t="s">
        <v>209</v>
      </c>
    </row>
    <row r="6725" spans="1:5" x14ac:dyDescent="0.2">
      <c r="A6725">
        <v>6664</v>
      </c>
      <c r="B6725" s="1233">
        <f>'Revenues 9-14'!H245</f>
        <v>0</v>
      </c>
      <c r="D6725" s="14" t="str">
        <f t="shared" si="104"/>
        <v>Error?</v>
      </c>
      <c r="E6725" s="14" t="s">
        <v>209</v>
      </c>
    </row>
    <row r="6726" spans="1:5" x14ac:dyDescent="0.2">
      <c r="A6726">
        <v>6665</v>
      </c>
      <c r="B6726" s="1233">
        <f>'Revenues 9-14'!J245</f>
        <v>0</v>
      </c>
      <c r="D6726" s="14" t="str">
        <f t="shared" si="104"/>
        <v>Error?</v>
      </c>
      <c r="E6726" s="14" t="s">
        <v>209</v>
      </c>
    </row>
    <row r="6727" spans="1:5" x14ac:dyDescent="0.2">
      <c r="A6727" s="80">
        <v>6666</v>
      </c>
      <c r="B6727" s="1233">
        <f>'Expenditures 15-22'!C7</f>
        <v>0</v>
      </c>
      <c r="D6727" s="14" t="str">
        <f t="shared" si="104"/>
        <v>Error?</v>
      </c>
      <c r="E6727" s="14" t="s">
        <v>210</v>
      </c>
    </row>
    <row r="6728" spans="1:5" x14ac:dyDescent="0.2">
      <c r="A6728">
        <v>6667</v>
      </c>
      <c r="B6728" s="1233">
        <f>'Revenues 9-14'!K245</f>
        <v>0</v>
      </c>
      <c r="D6728" s="14" t="str">
        <f t="shared" si="104"/>
        <v>Error?</v>
      </c>
      <c r="E6728" s="14" t="s">
        <v>209</v>
      </c>
    </row>
    <row r="6729" spans="1:5" x14ac:dyDescent="0.2">
      <c r="A6729">
        <v>6668</v>
      </c>
      <c r="B6729" s="1233">
        <f>'Revenues 9-14'!C246</f>
        <v>0</v>
      </c>
      <c r="D6729" s="14" t="str">
        <f t="shared" si="104"/>
        <v>Error?</v>
      </c>
      <c r="E6729" s="14" t="s">
        <v>209</v>
      </c>
    </row>
    <row r="6730" spans="1:5" x14ac:dyDescent="0.2">
      <c r="A6730">
        <v>6669</v>
      </c>
      <c r="B6730" s="1233">
        <f>'Revenues 9-14'!D246</f>
        <v>0</v>
      </c>
      <c r="D6730" s="14" t="str">
        <f t="shared" si="104"/>
        <v>Error?</v>
      </c>
      <c r="E6730" s="14" t="s">
        <v>209</v>
      </c>
    </row>
    <row r="6731" spans="1:5" x14ac:dyDescent="0.2">
      <c r="A6731">
        <v>6670</v>
      </c>
      <c r="B6731" s="1233">
        <f>'Revenues 9-14'!E246</f>
        <v>0</v>
      </c>
      <c r="D6731" s="14" t="str">
        <f t="shared" si="104"/>
        <v>Error?</v>
      </c>
      <c r="E6731" s="14" t="s">
        <v>209</v>
      </c>
    </row>
    <row r="6732" spans="1:5" x14ac:dyDescent="0.2">
      <c r="A6732">
        <v>6671</v>
      </c>
      <c r="B6732" s="1233">
        <f>'Revenues 9-14'!F246</f>
        <v>0</v>
      </c>
      <c r="D6732" s="14" t="str">
        <f t="shared" si="104"/>
        <v>Error?</v>
      </c>
      <c r="E6732" s="14" t="s">
        <v>209</v>
      </c>
    </row>
    <row r="6733" spans="1:5" x14ac:dyDescent="0.2">
      <c r="A6733">
        <v>6672</v>
      </c>
      <c r="B6733" s="1233">
        <f>'Revenues 9-14'!G246</f>
        <v>0</v>
      </c>
      <c r="D6733" s="14" t="str">
        <f t="shared" si="104"/>
        <v>Error?</v>
      </c>
      <c r="E6733" s="14" t="s">
        <v>209</v>
      </c>
    </row>
    <row r="6734" spans="1:5" x14ac:dyDescent="0.2">
      <c r="A6734">
        <v>6673</v>
      </c>
      <c r="B6734" s="1233">
        <f>'Revenues 9-14'!H246</f>
        <v>0</v>
      </c>
      <c r="D6734" s="14" t="str">
        <f t="shared" si="104"/>
        <v>Error?</v>
      </c>
      <c r="E6734" s="14" t="s">
        <v>209</v>
      </c>
    </row>
    <row r="6735" spans="1:5" x14ac:dyDescent="0.2">
      <c r="A6735">
        <v>6674</v>
      </c>
      <c r="B6735" s="1233">
        <f>'Revenues 9-14'!J246</f>
        <v>0</v>
      </c>
      <c r="D6735" s="14" t="str">
        <f t="shared" si="104"/>
        <v>Error?</v>
      </c>
      <c r="E6735" s="14" t="s">
        <v>209</v>
      </c>
    </row>
    <row r="6736" spans="1:5" x14ac:dyDescent="0.2">
      <c r="A6736">
        <v>6675</v>
      </c>
      <c r="B6736" s="1233">
        <f>'Revenues 9-14'!K246</f>
        <v>0</v>
      </c>
      <c r="D6736" s="14" t="str">
        <f t="shared" si="104"/>
        <v>Error?</v>
      </c>
      <c r="E6736" s="14" t="s">
        <v>209</v>
      </c>
    </row>
    <row r="6737" spans="1:5" x14ac:dyDescent="0.2">
      <c r="A6737">
        <v>6676</v>
      </c>
      <c r="B6737" s="1233">
        <f>'Revenues 9-14'!C247</f>
        <v>0</v>
      </c>
      <c r="D6737" s="14" t="str">
        <f t="shared" si="104"/>
        <v>Error?</v>
      </c>
      <c r="E6737" s="14" t="s">
        <v>209</v>
      </c>
    </row>
    <row r="6738" spans="1:5" x14ac:dyDescent="0.2">
      <c r="A6738">
        <v>6677</v>
      </c>
      <c r="B6738" s="1233">
        <f>'Revenues 9-14'!D247</f>
        <v>0</v>
      </c>
      <c r="D6738" s="14" t="str">
        <f t="shared" si="104"/>
        <v>Error?</v>
      </c>
      <c r="E6738" s="14" t="s">
        <v>209</v>
      </c>
    </row>
    <row r="6739" spans="1:5" x14ac:dyDescent="0.2">
      <c r="A6739">
        <v>6678</v>
      </c>
      <c r="B6739" s="1233">
        <f>'Revenues 9-14'!E247</f>
        <v>0</v>
      </c>
      <c r="D6739" s="14" t="str">
        <f t="shared" si="104"/>
        <v>Error?</v>
      </c>
      <c r="E6739" s="14" t="s">
        <v>209</v>
      </c>
    </row>
    <row r="6740" spans="1:5" x14ac:dyDescent="0.2">
      <c r="A6740">
        <v>6679</v>
      </c>
      <c r="B6740" s="1233">
        <f>'Revenues 9-14'!F247</f>
        <v>0</v>
      </c>
      <c r="D6740" s="14" t="str">
        <f t="shared" si="104"/>
        <v>Error?</v>
      </c>
      <c r="E6740" s="14" t="s">
        <v>209</v>
      </c>
    </row>
    <row r="6741" spans="1:5" x14ac:dyDescent="0.2">
      <c r="A6741">
        <v>6680</v>
      </c>
      <c r="B6741" s="1233">
        <f>'Revenues 9-14'!G247</f>
        <v>0</v>
      </c>
      <c r="D6741" s="14" t="str">
        <f t="shared" si="104"/>
        <v>Error?</v>
      </c>
      <c r="E6741" s="14" t="s">
        <v>209</v>
      </c>
    </row>
    <row r="6742" spans="1:5" x14ac:dyDescent="0.2">
      <c r="A6742">
        <v>6681</v>
      </c>
      <c r="B6742" s="1233">
        <f>'Revenues 9-14'!H247</f>
        <v>0</v>
      </c>
      <c r="D6742" s="14" t="str">
        <f t="shared" si="104"/>
        <v>Error?</v>
      </c>
      <c r="E6742" s="14" t="s">
        <v>209</v>
      </c>
    </row>
    <row r="6743" spans="1:5" x14ac:dyDescent="0.2">
      <c r="A6743">
        <v>6682</v>
      </c>
      <c r="B6743" s="1233">
        <f>'Revenues 9-14'!J247</f>
        <v>0</v>
      </c>
      <c r="D6743" s="14" t="str">
        <f t="shared" si="104"/>
        <v>Error?</v>
      </c>
      <c r="E6743" s="14" t="s">
        <v>209</v>
      </c>
    </row>
    <row r="6744" spans="1:5" x14ac:dyDescent="0.2">
      <c r="A6744">
        <v>6683</v>
      </c>
      <c r="B6744" s="1233">
        <f>'Revenues 9-14'!K247</f>
        <v>0</v>
      </c>
      <c r="D6744" s="14" t="str">
        <f t="shared" si="104"/>
        <v>Error?</v>
      </c>
      <c r="E6744" s="14" t="s">
        <v>209</v>
      </c>
    </row>
    <row r="6745" spans="1:5" x14ac:dyDescent="0.2">
      <c r="A6745">
        <v>6684</v>
      </c>
      <c r="B6745" s="1233">
        <f>'Revenues 9-14'!C248</f>
        <v>0</v>
      </c>
      <c r="D6745" s="14" t="str">
        <f t="shared" si="104"/>
        <v>Error?</v>
      </c>
      <c r="E6745" s="14" t="s">
        <v>209</v>
      </c>
    </row>
    <row r="6746" spans="1:5" x14ac:dyDescent="0.2">
      <c r="A6746">
        <v>6685</v>
      </c>
      <c r="B6746" s="1233">
        <f>'Revenues 9-14'!D248</f>
        <v>0</v>
      </c>
      <c r="D6746" s="14" t="str">
        <f t="shared" si="104"/>
        <v>Error?</v>
      </c>
      <c r="E6746" s="14" t="s">
        <v>209</v>
      </c>
    </row>
    <row r="6747" spans="1:5" x14ac:dyDescent="0.2">
      <c r="A6747">
        <v>6686</v>
      </c>
      <c r="B6747" s="1233">
        <f>'Revenues 9-14'!E248</f>
        <v>0</v>
      </c>
      <c r="D6747" s="14" t="str">
        <f t="shared" si="104"/>
        <v>Error?</v>
      </c>
      <c r="E6747" s="14" t="s">
        <v>209</v>
      </c>
    </row>
    <row r="6748" spans="1:5" x14ac:dyDescent="0.2">
      <c r="A6748">
        <v>6687</v>
      </c>
      <c r="B6748" s="1233">
        <f>'Revenues 9-14'!F248</f>
        <v>0</v>
      </c>
      <c r="D6748" s="14" t="str">
        <f t="shared" si="104"/>
        <v>Error?</v>
      </c>
      <c r="E6748" s="14" t="s">
        <v>209</v>
      </c>
    </row>
    <row r="6749" spans="1:5" x14ac:dyDescent="0.2">
      <c r="A6749">
        <v>6688</v>
      </c>
      <c r="B6749" s="1233">
        <f>'Revenues 9-14'!G248</f>
        <v>0</v>
      </c>
      <c r="D6749" s="14" t="str">
        <f t="shared" si="104"/>
        <v>Error?</v>
      </c>
      <c r="E6749" s="14" t="s">
        <v>209</v>
      </c>
    </row>
    <row r="6750" spans="1:5" x14ac:dyDescent="0.2">
      <c r="A6750">
        <v>6689</v>
      </c>
      <c r="B6750" s="1233">
        <f>'Revenues 9-14'!H248</f>
        <v>0</v>
      </c>
      <c r="D6750" s="14" t="str">
        <f t="shared" si="104"/>
        <v>Error?</v>
      </c>
      <c r="E6750" s="14" t="s">
        <v>209</v>
      </c>
    </row>
    <row r="6751" spans="1:5" x14ac:dyDescent="0.2">
      <c r="A6751">
        <v>6690</v>
      </c>
      <c r="B6751" s="1233">
        <f>'Revenues 9-14'!J248</f>
        <v>0</v>
      </c>
      <c r="D6751" s="14" t="str">
        <f t="shared" si="104"/>
        <v>Error?</v>
      </c>
      <c r="E6751" s="14" t="s">
        <v>209</v>
      </c>
    </row>
    <row r="6752" spans="1:5" x14ac:dyDescent="0.2">
      <c r="A6752">
        <v>6691</v>
      </c>
      <c r="B6752" s="1233">
        <f>'Revenues 9-14'!K248</f>
        <v>0</v>
      </c>
      <c r="D6752" s="14" t="str">
        <f t="shared" si="104"/>
        <v>Error?</v>
      </c>
      <c r="E6752" s="14" t="s">
        <v>209</v>
      </c>
    </row>
    <row r="6753" spans="1:5" x14ac:dyDescent="0.2">
      <c r="A6753">
        <v>6692</v>
      </c>
      <c r="B6753" s="1233">
        <f>'Revenues 9-14'!C249</f>
        <v>0</v>
      </c>
      <c r="D6753" s="14" t="str">
        <f t="shared" si="104"/>
        <v>Error?</v>
      </c>
      <c r="E6753" s="14" t="s">
        <v>209</v>
      </c>
    </row>
    <row r="6754" spans="1:5" x14ac:dyDescent="0.2">
      <c r="A6754">
        <v>6693</v>
      </c>
      <c r="B6754" s="1233">
        <f>'Revenues 9-14'!D249</f>
        <v>0</v>
      </c>
      <c r="D6754" s="14" t="str">
        <f t="shared" si="104"/>
        <v>Error?</v>
      </c>
      <c r="E6754" s="14" t="s">
        <v>209</v>
      </c>
    </row>
    <row r="6755" spans="1:5" x14ac:dyDescent="0.2">
      <c r="A6755">
        <v>6694</v>
      </c>
      <c r="B6755" s="1233">
        <f>'Revenues 9-14'!E249</f>
        <v>0</v>
      </c>
      <c r="D6755" s="14" t="str">
        <f t="shared" si="104"/>
        <v>Error?</v>
      </c>
      <c r="E6755" s="14" t="s">
        <v>209</v>
      </c>
    </row>
    <row r="6756" spans="1:5" x14ac:dyDescent="0.2">
      <c r="A6756">
        <v>6695</v>
      </c>
      <c r="B6756" s="1233">
        <f>'Revenues 9-14'!F249</f>
        <v>0</v>
      </c>
      <c r="D6756" s="14" t="str">
        <f t="shared" si="104"/>
        <v>Error?</v>
      </c>
      <c r="E6756" s="14" t="s">
        <v>209</v>
      </c>
    </row>
    <row r="6757" spans="1:5" x14ac:dyDescent="0.2">
      <c r="A6757">
        <v>6696</v>
      </c>
      <c r="B6757" s="1233">
        <f>'Revenues 9-14'!G249</f>
        <v>0</v>
      </c>
      <c r="D6757" s="14" t="str">
        <f t="shared" si="104"/>
        <v>Error?</v>
      </c>
      <c r="E6757" s="14" t="s">
        <v>209</v>
      </c>
    </row>
    <row r="6758" spans="1:5" x14ac:dyDescent="0.2">
      <c r="A6758">
        <v>6697</v>
      </c>
      <c r="B6758" s="1233">
        <f>'Revenues 9-14'!H249</f>
        <v>0</v>
      </c>
      <c r="D6758" s="14" t="str">
        <f t="shared" si="104"/>
        <v>Error?</v>
      </c>
      <c r="E6758" s="14" t="s">
        <v>209</v>
      </c>
    </row>
    <row r="6759" spans="1:5" x14ac:dyDescent="0.2">
      <c r="A6759">
        <v>6698</v>
      </c>
      <c r="B6759" s="1233">
        <f>'Revenues 9-14'!J249</f>
        <v>0</v>
      </c>
      <c r="D6759" s="14" t="str">
        <f t="shared" si="104"/>
        <v>Error?</v>
      </c>
      <c r="E6759" s="14" t="s">
        <v>209</v>
      </c>
    </row>
    <row r="6760" spans="1:5" x14ac:dyDescent="0.2">
      <c r="A6760">
        <v>6699</v>
      </c>
      <c r="B6760" s="1233">
        <f>'Revenues 9-14'!K249</f>
        <v>0</v>
      </c>
      <c r="D6760" s="14" t="str">
        <f t="shared" si="104"/>
        <v>Error?</v>
      </c>
      <c r="E6760" s="14" t="s">
        <v>209</v>
      </c>
    </row>
    <row r="6761" spans="1:5" x14ac:dyDescent="0.2">
      <c r="A6761">
        <v>6700</v>
      </c>
      <c r="B6761" s="1233">
        <f>'Revenues 9-14'!C250</f>
        <v>0</v>
      </c>
      <c r="D6761" s="14" t="str">
        <f t="shared" si="104"/>
        <v>Error?</v>
      </c>
      <c r="E6761" s="14" t="s">
        <v>209</v>
      </c>
    </row>
    <row r="6762" spans="1:5" x14ac:dyDescent="0.2">
      <c r="A6762">
        <v>6701</v>
      </c>
      <c r="B6762" s="1233">
        <f>'Revenues 9-14'!D250</f>
        <v>0</v>
      </c>
      <c r="D6762" s="14" t="str">
        <f t="shared" si="104"/>
        <v>Error?</v>
      </c>
      <c r="E6762" s="14" t="s">
        <v>209</v>
      </c>
    </row>
    <row r="6763" spans="1:5" x14ac:dyDescent="0.2">
      <c r="A6763">
        <v>6702</v>
      </c>
      <c r="B6763" s="1233">
        <f>'Revenues 9-14'!E250</f>
        <v>0</v>
      </c>
      <c r="D6763" s="14" t="str">
        <f t="shared" si="104"/>
        <v>Error?</v>
      </c>
      <c r="E6763" s="14" t="s">
        <v>209</v>
      </c>
    </row>
    <row r="6764" spans="1:5" x14ac:dyDescent="0.2">
      <c r="A6764">
        <v>6703</v>
      </c>
      <c r="B6764" s="1233">
        <f>'Revenues 9-14'!F250</f>
        <v>0</v>
      </c>
      <c r="D6764" s="14" t="str">
        <f t="shared" si="104"/>
        <v>Error?</v>
      </c>
      <c r="E6764" s="14" t="s">
        <v>209</v>
      </c>
    </row>
    <row r="6765" spans="1:5" x14ac:dyDescent="0.2">
      <c r="A6765">
        <v>6704</v>
      </c>
      <c r="B6765" s="1233">
        <f>'Revenues 9-14'!G250</f>
        <v>0</v>
      </c>
      <c r="D6765" s="14" t="str">
        <f t="shared" si="104"/>
        <v>Error?</v>
      </c>
      <c r="E6765" s="14" t="s">
        <v>209</v>
      </c>
    </row>
    <row r="6766" spans="1:5" x14ac:dyDescent="0.2">
      <c r="A6766">
        <v>6705</v>
      </c>
      <c r="B6766" s="1233">
        <f>'Revenues 9-14'!H250</f>
        <v>0</v>
      </c>
      <c r="D6766" s="14" t="str">
        <f t="shared" si="104"/>
        <v>Error?</v>
      </c>
      <c r="E6766" s="14" t="s">
        <v>209</v>
      </c>
    </row>
    <row r="6767" spans="1:5" x14ac:dyDescent="0.2">
      <c r="A6767">
        <v>6706</v>
      </c>
      <c r="B6767" s="1233">
        <f>'Revenues 9-14'!J250</f>
        <v>0</v>
      </c>
      <c r="D6767" s="14" t="str">
        <f t="shared" si="104"/>
        <v>Error?</v>
      </c>
      <c r="E6767" s="14" t="s">
        <v>209</v>
      </c>
    </row>
    <row r="6768" spans="1:5" x14ac:dyDescent="0.2">
      <c r="A6768">
        <v>6707</v>
      </c>
      <c r="B6768" s="1233">
        <f>'Revenues 9-14'!K250</f>
        <v>0</v>
      </c>
      <c r="D6768" s="14" t="str">
        <f t="shared" si="104"/>
        <v>Error?</v>
      </c>
      <c r="E6768" s="14" t="s">
        <v>209</v>
      </c>
    </row>
    <row r="6769" spans="1:5" x14ac:dyDescent="0.2">
      <c r="A6769">
        <v>6708</v>
      </c>
      <c r="B6769" s="1233">
        <f>'Revenues 9-14'!C251</f>
        <v>0</v>
      </c>
      <c r="D6769" s="14" t="str">
        <f t="shared" si="104"/>
        <v>Error?</v>
      </c>
      <c r="E6769" s="14" t="s">
        <v>209</v>
      </c>
    </row>
    <row r="6770" spans="1:5" x14ac:dyDescent="0.2">
      <c r="A6770">
        <v>6709</v>
      </c>
      <c r="B6770" s="1233">
        <f>'Revenues 9-14'!D251</f>
        <v>0</v>
      </c>
      <c r="D6770" s="14" t="str">
        <f t="shared" si="104"/>
        <v>Error?</v>
      </c>
      <c r="E6770" s="14" t="s">
        <v>209</v>
      </c>
    </row>
    <row r="6771" spans="1:5" x14ac:dyDescent="0.2">
      <c r="A6771">
        <v>6710</v>
      </c>
      <c r="B6771" s="1233">
        <f>'Revenues 9-14'!E251</f>
        <v>0</v>
      </c>
      <c r="D6771" s="14" t="str">
        <f t="shared" si="104"/>
        <v>Error?</v>
      </c>
      <c r="E6771" s="14" t="s">
        <v>209</v>
      </c>
    </row>
    <row r="6772" spans="1:5" x14ac:dyDescent="0.2">
      <c r="A6772">
        <v>6711</v>
      </c>
      <c r="B6772" s="1233">
        <f>'Revenues 9-14'!F251</f>
        <v>0</v>
      </c>
      <c r="D6772" s="14" t="str">
        <f t="shared" si="104"/>
        <v>Error?</v>
      </c>
      <c r="E6772" s="14" t="s">
        <v>209</v>
      </c>
    </row>
    <row r="6773" spans="1:5" x14ac:dyDescent="0.2">
      <c r="A6773">
        <v>6712</v>
      </c>
      <c r="B6773" s="1233">
        <f>'Revenues 9-14'!G251</f>
        <v>0</v>
      </c>
      <c r="D6773" s="14" t="str">
        <f t="shared" si="104"/>
        <v>Error?</v>
      </c>
      <c r="E6773" s="14" t="s">
        <v>209</v>
      </c>
    </row>
    <row r="6774" spans="1:5" x14ac:dyDescent="0.2">
      <c r="A6774">
        <v>6713</v>
      </c>
      <c r="B6774" s="1233">
        <f>'Revenues 9-14'!H251</f>
        <v>0</v>
      </c>
      <c r="D6774" s="14" t="str">
        <f t="shared" si="104"/>
        <v>Error?</v>
      </c>
      <c r="E6774" s="14" t="s">
        <v>209</v>
      </c>
    </row>
    <row r="6775" spans="1:5" x14ac:dyDescent="0.2">
      <c r="A6775">
        <v>6714</v>
      </c>
      <c r="B6775" s="1233">
        <f>'Revenues 9-14'!J251</f>
        <v>0</v>
      </c>
      <c r="D6775" s="14" t="str">
        <f t="shared" si="104"/>
        <v>Error?</v>
      </c>
      <c r="E6775" s="14" t="s">
        <v>209</v>
      </c>
    </row>
    <row r="6776" spans="1:5" x14ac:dyDescent="0.2">
      <c r="A6776">
        <v>6715</v>
      </c>
      <c r="B6776" s="1233">
        <f>'Revenues 9-14'!K251</f>
        <v>0</v>
      </c>
      <c r="D6776" s="14" t="str">
        <f t="shared" si="104"/>
        <v>Error?</v>
      </c>
      <c r="E6776" s="14" t="s">
        <v>209</v>
      </c>
    </row>
    <row r="6777" spans="1:5" x14ac:dyDescent="0.2">
      <c r="A6777">
        <v>6716</v>
      </c>
      <c r="B6777" s="1233">
        <f>'Revenues 9-14'!C252</f>
        <v>0</v>
      </c>
      <c r="D6777" s="14" t="str">
        <f t="shared" si="104"/>
        <v>Error?</v>
      </c>
      <c r="E6777" s="14" t="s">
        <v>209</v>
      </c>
    </row>
    <row r="6778" spans="1:5" x14ac:dyDescent="0.2">
      <c r="A6778">
        <v>6717</v>
      </c>
      <c r="B6778" s="1233">
        <f>'Revenues 9-14'!D252</f>
        <v>0</v>
      </c>
      <c r="D6778" s="14" t="str">
        <f t="shared" si="104"/>
        <v>Error?</v>
      </c>
      <c r="E6778" s="14" t="s">
        <v>209</v>
      </c>
    </row>
    <row r="6779" spans="1:5" x14ac:dyDescent="0.2">
      <c r="A6779">
        <v>6718</v>
      </c>
      <c r="B6779" s="1233">
        <f>'Revenues 9-14'!E252</f>
        <v>0</v>
      </c>
      <c r="D6779" s="14" t="str">
        <f t="shared" si="104"/>
        <v>Error?</v>
      </c>
      <c r="E6779" s="14" t="s">
        <v>209</v>
      </c>
    </row>
    <row r="6780" spans="1:5" x14ac:dyDescent="0.2">
      <c r="A6780">
        <v>6719</v>
      </c>
      <c r="B6780" s="1233">
        <f>'Revenues 9-14'!F252</f>
        <v>0</v>
      </c>
      <c r="D6780" s="14" t="str">
        <f t="shared" si="104"/>
        <v>Error?</v>
      </c>
      <c r="E6780" s="14" t="s">
        <v>209</v>
      </c>
    </row>
    <row r="6781" spans="1:5" x14ac:dyDescent="0.2">
      <c r="A6781">
        <v>6720</v>
      </c>
      <c r="B6781" s="1233">
        <f>'Revenues 9-14'!G252</f>
        <v>0</v>
      </c>
      <c r="D6781" s="14" t="str">
        <f t="shared" si="104"/>
        <v>Error?</v>
      </c>
      <c r="E6781" s="14" t="s">
        <v>209</v>
      </c>
    </row>
    <row r="6782" spans="1:5" x14ac:dyDescent="0.2">
      <c r="A6782">
        <v>6721</v>
      </c>
      <c r="B6782" s="1233">
        <f>'Revenues 9-14'!H252</f>
        <v>0</v>
      </c>
      <c r="D6782" s="14" t="str">
        <f t="shared" si="104"/>
        <v>Error?</v>
      </c>
      <c r="E6782" s="14" t="s">
        <v>209</v>
      </c>
    </row>
    <row r="6783" spans="1:5" x14ac:dyDescent="0.2">
      <c r="A6783">
        <v>6722</v>
      </c>
      <c r="B6783" s="1233">
        <f>'Revenues 9-14'!J252</f>
        <v>0</v>
      </c>
      <c r="D6783" s="14" t="str">
        <f t="shared" ref="D6783:D6846" si="105">IF(ISBLANK(B6783),"OK",IF(A6783-B6783=0,"OK","Error?"))</f>
        <v>Error?</v>
      </c>
      <c r="E6783" s="14" t="s">
        <v>209</v>
      </c>
    </row>
    <row r="6784" spans="1:5" x14ac:dyDescent="0.2">
      <c r="A6784">
        <v>6723</v>
      </c>
      <c r="B6784" s="1233">
        <f>'Revenues 9-14'!K252</f>
        <v>0</v>
      </c>
      <c r="D6784" s="14" t="str">
        <f t="shared" si="105"/>
        <v>Error?</v>
      </c>
      <c r="E6784" s="14" t="s">
        <v>209</v>
      </c>
    </row>
    <row r="6785" spans="1:5" x14ac:dyDescent="0.2">
      <c r="A6785">
        <v>6724</v>
      </c>
      <c r="B6785" s="1233">
        <f>'Revenues 9-14'!C253</f>
        <v>0</v>
      </c>
      <c r="D6785" s="14" t="str">
        <f t="shared" si="105"/>
        <v>Error?</v>
      </c>
      <c r="E6785" s="14" t="s">
        <v>209</v>
      </c>
    </row>
    <row r="6786" spans="1:5" x14ac:dyDescent="0.2">
      <c r="A6786">
        <v>6725</v>
      </c>
      <c r="B6786" s="1233">
        <f>'Revenues 9-14'!D253</f>
        <v>0</v>
      </c>
      <c r="D6786" s="14" t="str">
        <f t="shared" si="105"/>
        <v>Error?</v>
      </c>
      <c r="E6786" s="14" t="s">
        <v>209</v>
      </c>
    </row>
    <row r="6787" spans="1:5" x14ac:dyDescent="0.2">
      <c r="A6787">
        <v>6726</v>
      </c>
      <c r="B6787" s="1233">
        <f>'Revenues 9-14'!E253</f>
        <v>0</v>
      </c>
      <c r="D6787" s="14" t="str">
        <f t="shared" si="105"/>
        <v>Error?</v>
      </c>
      <c r="E6787" s="14" t="s">
        <v>209</v>
      </c>
    </row>
    <row r="6788" spans="1:5" x14ac:dyDescent="0.2">
      <c r="A6788">
        <v>6727</v>
      </c>
      <c r="B6788" s="1233">
        <f>'Revenues 9-14'!F253</f>
        <v>0</v>
      </c>
      <c r="D6788" s="14" t="str">
        <f t="shared" si="105"/>
        <v>Error?</v>
      </c>
      <c r="E6788" s="14" t="s">
        <v>209</v>
      </c>
    </row>
    <row r="6789" spans="1:5" x14ac:dyDescent="0.2">
      <c r="A6789">
        <v>6728</v>
      </c>
      <c r="B6789" s="1233">
        <f>'Revenues 9-14'!G253</f>
        <v>0</v>
      </c>
      <c r="D6789" s="14" t="str">
        <f t="shared" si="105"/>
        <v>Error?</v>
      </c>
      <c r="E6789" s="14" t="s">
        <v>209</v>
      </c>
    </row>
    <row r="6790" spans="1:5" x14ac:dyDescent="0.2">
      <c r="A6790">
        <v>6729</v>
      </c>
      <c r="B6790" s="1233">
        <f>'Revenues 9-14'!H253</f>
        <v>0</v>
      </c>
      <c r="D6790" s="14" t="str">
        <f t="shared" si="105"/>
        <v>Error?</v>
      </c>
      <c r="E6790" s="14" t="s">
        <v>209</v>
      </c>
    </row>
    <row r="6791" spans="1:5" x14ac:dyDescent="0.2">
      <c r="A6791">
        <v>6730</v>
      </c>
      <c r="B6791" s="1233">
        <f>'Revenues 9-14'!J253</f>
        <v>0</v>
      </c>
      <c r="D6791" s="14" t="str">
        <f t="shared" si="105"/>
        <v>Error?</v>
      </c>
      <c r="E6791" s="14" t="s">
        <v>209</v>
      </c>
    </row>
    <row r="6792" spans="1:5" x14ac:dyDescent="0.2">
      <c r="A6792">
        <v>6731</v>
      </c>
      <c r="B6792" s="1233">
        <f>'Revenues 9-14'!K253</f>
        <v>0</v>
      </c>
      <c r="D6792" s="14" t="str">
        <f t="shared" si="105"/>
        <v>Error?</v>
      </c>
      <c r="E6792" s="14" t="s">
        <v>209</v>
      </c>
    </row>
    <row r="6793" spans="1:5" x14ac:dyDescent="0.2">
      <c r="A6793">
        <v>6732</v>
      </c>
      <c r="B6793" s="1233">
        <f>'Revenues 9-14'!C254</f>
        <v>0</v>
      </c>
      <c r="D6793" s="14" t="str">
        <f t="shared" si="105"/>
        <v>Error?</v>
      </c>
      <c r="E6793" s="14" t="s">
        <v>209</v>
      </c>
    </row>
    <row r="6794" spans="1:5" x14ac:dyDescent="0.2">
      <c r="A6794">
        <v>6733</v>
      </c>
      <c r="B6794" s="1233">
        <f>'Revenues 9-14'!D254</f>
        <v>0</v>
      </c>
      <c r="D6794" s="14" t="str">
        <f t="shared" si="105"/>
        <v>Error?</v>
      </c>
      <c r="E6794" s="14" t="s">
        <v>209</v>
      </c>
    </row>
    <row r="6795" spans="1:5" x14ac:dyDescent="0.2">
      <c r="A6795">
        <v>6734</v>
      </c>
      <c r="B6795" s="1233">
        <f>'Revenues 9-14'!E254</f>
        <v>0</v>
      </c>
      <c r="D6795" s="14" t="str">
        <f t="shared" si="105"/>
        <v>Error?</v>
      </c>
      <c r="E6795" s="14" t="s">
        <v>209</v>
      </c>
    </row>
    <row r="6796" spans="1:5" x14ac:dyDescent="0.2">
      <c r="A6796">
        <v>6735</v>
      </c>
      <c r="B6796" s="1233">
        <f>'Revenues 9-14'!F254</f>
        <v>0</v>
      </c>
      <c r="D6796" s="14" t="str">
        <f t="shared" si="105"/>
        <v>Error?</v>
      </c>
      <c r="E6796" s="14" t="s">
        <v>209</v>
      </c>
    </row>
    <row r="6797" spans="1:5" x14ac:dyDescent="0.2">
      <c r="A6797">
        <v>6736</v>
      </c>
      <c r="B6797" s="1233">
        <f>'Revenues 9-14'!G254</f>
        <v>0</v>
      </c>
      <c r="D6797" s="14" t="str">
        <f t="shared" si="105"/>
        <v>Error?</v>
      </c>
      <c r="E6797" s="14" t="s">
        <v>209</v>
      </c>
    </row>
    <row r="6798" spans="1:5" x14ac:dyDescent="0.2">
      <c r="A6798">
        <v>6737</v>
      </c>
      <c r="B6798" s="1233">
        <f>'Revenues 9-14'!H254</f>
        <v>0</v>
      </c>
      <c r="D6798" s="14" t="str">
        <f t="shared" si="105"/>
        <v>Error?</v>
      </c>
      <c r="E6798" s="14" t="s">
        <v>209</v>
      </c>
    </row>
    <row r="6799" spans="1:5" x14ac:dyDescent="0.2">
      <c r="A6799">
        <v>6738</v>
      </c>
      <c r="B6799" s="1233">
        <f>'Revenues 9-14'!J254</f>
        <v>0</v>
      </c>
      <c r="D6799" s="14" t="str">
        <f t="shared" si="105"/>
        <v>Error?</v>
      </c>
      <c r="E6799" s="14" t="s">
        <v>209</v>
      </c>
    </row>
    <row r="6800" spans="1:5" x14ac:dyDescent="0.2">
      <c r="A6800">
        <v>6739</v>
      </c>
      <c r="B6800" s="1233">
        <f>'Revenues 9-14'!K254</f>
        <v>0</v>
      </c>
      <c r="D6800" s="14" t="str">
        <f t="shared" si="105"/>
        <v>Error?</v>
      </c>
      <c r="E6800" s="14" t="s">
        <v>209</v>
      </c>
    </row>
    <row r="6801" spans="1:5" x14ac:dyDescent="0.2">
      <c r="A6801">
        <v>6740</v>
      </c>
      <c r="B6801" s="1233">
        <f>'Revenues 9-14'!C255</f>
        <v>0</v>
      </c>
      <c r="D6801" s="14" t="str">
        <f t="shared" si="105"/>
        <v>Error?</v>
      </c>
      <c r="E6801" s="14" t="s">
        <v>209</v>
      </c>
    </row>
    <row r="6802" spans="1:5" x14ac:dyDescent="0.2">
      <c r="A6802">
        <v>6741</v>
      </c>
      <c r="B6802" s="1233">
        <f>'Revenues 9-14'!D255</f>
        <v>0</v>
      </c>
      <c r="D6802" s="14" t="str">
        <f t="shared" si="105"/>
        <v>Error?</v>
      </c>
      <c r="E6802" s="14" t="s">
        <v>209</v>
      </c>
    </row>
    <row r="6803" spans="1:5" x14ac:dyDescent="0.2">
      <c r="A6803">
        <v>6742</v>
      </c>
      <c r="B6803" s="1233">
        <f>'Revenues 9-14'!E255</f>
        <v>0</v>
      </c>
      <c r="D6803" s="14" t="str">
        <f t="shared" si="105"/>
        <v>Error?</v>
      </c>
      <c r="E6803" s="14" t="s">
        <v>209</v>
      </c>
    </row>
    <row r="6804" spans="1:5" x14ac:dyDescent="0.2">
      <c r="A6804">
        <v>6743</v>
      </c>
      <c r="B6804" s="1233">
        <f>'Revenues 9-14'!F255</f>
        <v>0</v>
      </c>
      <c r="D6804" s="14" t="str">
        <f t="shared" si="105"/>
        <v>Error?</v>
      </c>
      <c r="E6804" s="14" t="s">
        <v>209</v>
      </c>
    </row>
    <row r="6805" spans="1:5" x14ac:dyDescent="0.2">
      <c r="A6805">
        <v>6744</v>
      </c>
      <c r="B6805" s="1233">
        <f>'Revenues 9-14'!G255</f>
        <v>0</v>
      </c>
      <c r="D6805" s="14" t="str">
        <f t="shared" si="105"/>
        <v>Error?</v>
      </c>
      <c r="E6805" s="14" t="s">
        <v>209</v>
      </c>
    </row>
    <row r="6806" spans="1:5" x14ac:dyDescent="0.2">
      <c r="A6806">
        <v>6745</v>
      </c>
      <c r="B6806" s="1233">
        <f>'Revenues 9-14'!H255</f>
        <v>0</v>
      </c>
      <c r="D6806" s="14" t="str">
        <f t="shared" si="105"/>
        <v>Error?</v>
      </c>
      <c r="E6806" s="14" t="s">
        <v>209</v>
      </c>
    </row>
    <row r="6807" spans="1:5" x14ac:dyDescent="0.2">
      <c r="A6807">
        <v>6746</v>
      </c>
      <c r="B6807" s="1233">
        <f>'Revenues 9-14'!J255</f>
        <v>0</v>
      </c>
      <c r="D6807" s="14" t="str">
        <f t="shared" si="105"/>
        <v>Error?</v>
      </c>
      <c r="E6807" s="14" t="s">
        <v>209</v>
      </c>
    </row>
    <row r="6808" spans="1:5" x14ac:dyDescent="0.2">
      <c r="A6808">
        <v>6747</v>
      </c>
      <c r="B6808" s="1233">
        <f>'Revenues 9-14'!K255</f>
        <v>0</v>
      </c>
      <c r="D6808" s="14" t="str">
        <f t="shared" si="105"/>
        <v>Error?</v>
      </c>
      <c r="E6808" s="14" t="s">
        <v>209</v>
      </c>
    </row>
    <row r="6809" spans="1:5" x14ac:dyDescent="0.2">
      <c r="A6809">
        <v>6748</v>
      </c>
      <c r="B6809" s="1233">
        <f>'Revenues 9-14'!C256</f>
        <v>0</v>
      </c>
      <c r="D6809" s="14" t="str">
        <f t="shared" si="105"/>
        <v>Error?</v>
      </c>
      <c r="E6809" s="14" t="s">
        <v>209</v>
      </c>
    </row>
    <row r="6810" spans="1:5" x14ac:dyDescent="0.2">
      <c r="A6810">
        <v>6749</v>
      </c>
      <c r="B6810" s="1233">
        <f>'Revenues 9-14'!D256</f>
        <v>0</v>
      </c>
      <c r="D6810" s="14" t="str">
        <f t="shared" si="105"/>
        <v>Error?</v>
      </c>
      <c r="E6810" s="14" t="s">
        <v>209</v>
      </c>
    </row>
    <row r="6811" spans="1:5" x14ac:dyDescent="0.2">
      <c r="A6811">
        <v>6750</v>
      </c>
      <c r="B6811" s="1233">
        <f>'Revenues 9-14'!E256</f>
        <v>0</v>
      </c>
      <c r="D6811" s="14" t="str">
        <f t="shared" si="105"/>
        <v>Error?</v>
      </c>
      <c r="E6811" s="14" t="s">
        <v>209</v>
      </c>
    </row>
    <row r="6812" spans="1:5" x14ac:dyDescent="0.2">
      <c r="A6812">
        <v>6751</v>
      </c>
      <c r="B6812" s="1233">
        <f>'Revenues 9-14'!F256</f>
        <v>0</v>
      </c>
      <c r="D6812" s="14" t="str">
        <f t="shared" si="105"/>
        <v>Error?</v>
      </c>
      <c r="E6812" s="14" t="s">
        <v>209</v>
      </c>
    </row>
    <row r="6813" spans="1:5" x14ac:dyDescent="0.2">
      <c r="A6813">
        <v>6752</v>
      </c>
      <c r="B6813" s="1233">
        <f>'Revenues 9-14'!G256</f>
        <v>0</v>
      </c>
      <c r="D6813" s="14" t="str">
        <f t="shared" si="105"/>
        <v>Error?</v>
      </c>
      <c r="E6813" s="14" t="s">
        <v>209</v>
      </c>
    </row>
    <row r="6814" spans="1:5" x14ac:dyDescent="0.2">
      <c r="A6814">
        <v>6753</v>
      </c>
      <c r="B6814" s="1233">
        <f>'Revenues 9-14'!H256</f>
        <v>0</v>
      </c>
      <c r="D6814" s="14" t="str">
        <f t="shared" si="105"/>
        <v>Error?</v>
      </c>
      <c r="E6814" s="14" t="s">
        <v>209</v>
      </c>
    </row>
    <row r="6815" spans="1:5" x14ac:dyDescent="0.2">
      <c r="A6815">
        <v>6754</v>
      </c>
      <c r="B6815" s="1233">
        <f>'Revenues 9-14'!J256</f>
        <v>0</v>
      </c>
      <c r="D6815" s="14" t="str">
        <f t="shared" si="105"/>
        <v>Error?</v>
      </c>
      <c r="E6815" s="14" t="s">
        <v>209</v>
      </c>
    </row>
    <row r="6816" spans="1:5" x14ac:dyDescent="0.2">
      <c r="A6816">
        <v>6755</v>
      </c>
      <c r="B6816" s="1233">
        <f>'Revenues 9-14'!K256</f>
        <v>0</v>
      </c>
      <c r="D6816" s="14" t="str">
        <f t="shared" si="105"/>
        <v>Error?</v>
      </c>
      <c r="E6816" s="14" t="s">
        <v>209</v>
      </c>
    </row>
    <row r="6817" spans="1:5" x14ac:dyDescent="0.2">
      <c r="A6817">
        <v>6756</v>
      </c>
      <c r="B6817" s="1233">
        <f>'Revenues 9-14'!C257</f>
        <v>0</v>
      </c>
      <c r="D6817" s="14" t="str">
        <f t="shared" si="105"/>
        <v>Error?</v>
      </c>
      <c r="E6817" s="14" t="s">
        <v>209</v>
      </c>
    </row>
    <row r="6818" spans="1:5" x14ac:dyDescent="0.2">
      <c r="A6818">
        <v>6757</v>
      </c>
      <c r="B6818" s="1233">
        <f>'Revenues 9-14'!D257</f>
        <v>0</v>
      </c>
      <c r="D6818" s="14" t="str">
        <f t="shared" si="105"/>
        <v>Error?</v>
      </c>
      <c r="E6818" s="14" t="s">
        <v>209</v>
      </c>
    </row>
    <row r="6819" spans="1:5" x14ac:dyDescent="0.2">
      <c r="A6819">
        <v>6758</v>
      </c>
      <c r="B6819" s="1233">
        <f>'Revenues 9-14'!E257</f>
        <v>0</v>
      </c>
      <c r="D6819" s="14" t="str">
        <f t="shared" si="105"/>
        <v>Error?</v>
      </c>
      <c r="E6819" s="14" t="s">
        <v>209</v>
      </c>
    </row>
    <row r="6820" spans="1:5" x14ac:dyDescent="0.2">
      <c r="A6820">
        <v>6759</v>
      </c>
      <c r="B6820" s="1233">
        <f>'Revenues 9-14'!F257</f>
        <v>0</v>
      </c>
      <c r="D6820" s="14" t="str">
        <f t="shared" si="105"/>
        <v>Error?</v>
      </c>
      <c r="E6820" s="14" t="s">
        <v>209</v>
      </c>
    </row>
    <row r="6821" spans="1:5" x14ac:dyDescent="0.2">
      <c r="A6821">
        <v>6760</v>
      </c>
      <c r="B6821" s="1233">
        <f>'Revenues 9-14'!G257</f>
        <v>0</v>
      </c>
      <c r="D6821" s="14" t="str">
        <f t="shared" si="105"/>
        <v>Error?</v>
      </c>
      <c r="E6821" s="14" t="s">
        <v>209</v>
      </c>
    </row>
    <row r="6822" spans="1:5" x14ac:dyDescent="0.2">
      <c r="A6822">
        <v>6761</v>
      </c>
      <c r="B6822" s="1233">
        <f>'Revenues 9-14'!H257</f>
        <v>0</v>
      </c>
      <c r="D6822" s="14" t="str">
        <f t="shared" si="105"/>
        <v>Error?</v>
      </c>
      <c r="E6822" s="14" t="s">
        <v>209</v>
      </c>
    </row>
    <row r="6823" spans="1:5" x14ac:dyDescent="0.2">
      <c r="A6823">
        <v>6762</v>
      </c>
      <c r="B6823" s="1233">
        <f>'Revenues 9-14'!J257</f>
        <v>0</v>
      </c>
      <c r="D6823" s="14" t="str">
        <f t="shared" si="105"/>
        <v>Error?</v>
      </c>
      <c r="E6823" s="14" t="s">
        <v>209</v>
      </c>
    </row>
    <row r="6824" spans="1:5" x14ac:dyDescent="0.2">
      <c r="A6824">
        <v>6763</v>
      </c>
      <c r="B6824" s="1233">
        <f>'Revenues 9-14'!K257</f>
        <v>0</v>
      </c>
      <c r="D6824" s="14" t="str">
        <f t="shared" si="105"/>
        <v>Error?</v>
      </c>
      <c r="E6824" s="14" t="s">
        <v>209</v>
      </c>
    </row>
    <row r="6825" spans="1:5" x14ac:dyDescent="0.2">
      <c r="A6825">
        <v>6764</v>
      </c>
      <c r="B6825" s="1233">
        <f>'Revenues 9-14'!C258</f>
        <v>0</v>
      </c>
      <c r="D6825" s="14" t="str">
        <f t="shared" si="105"/>
        <v>Error?</v>
      </c>
      <c r="E6825" s="14" t="s">
        <v>209</v>
      </c>
    </row>
    <row r="6826" spans="1:5" x14ac:dyDescent="0.2">
      <c r="A6826">
        <v>6765</v>
      </c>
      <c r="B6826" s="1233">
        <f>'Revenues 9-14'!D258</f>
        <v>0</v>
      </c>
      <c r="D6826" s="14" t="str">
        <f t="shared" si="105"/>
        <v>Error?</v>
      </c>
      <c r="E6826" s="14" t="s">
        <v>209</v>
      </c>
    </row>
    <row r="6827" spans="1:5" x14ac:dyDescent="0.2">
      <c r="A6827">
        <v>6766</v>
      </c>
      <c r="B6827" s="1233">
        <f>'Revenues 9-14'!E258</f>
        <v>0</v>
      </c>
      <c r="D6827" s="14" t="str">
        <f t="shared" si="105"/>
        <v>Error?</v>
      </c>
      <c r="E6827" s="14" t="s">
        <v>209</v>
      </c>
    </row>
    <row r="6828" spans="1:5" x14ac:dyDescent="0.2">
      <c r="A6828">
        <v>6767</v>
      </c>
      <c r="B6828" s="1233">
        <f>'Revenues 9-14'!F258</f>
        <v>0</v>
      </c>
      <c r="D6828" s="14" t="str">
        <f t="shared" si="105"/>
        <v>Error?</v>
      </c>
      <c r="E6828" s="14" t="s">
        <v>209</v>
      </c>
    </row>
    <row r="6829" spans="1:5" x14ac:dyDescent="0.2">
      <c r="A6829">
        <v>6768</v>
      </c>
      <c r="B6829" s="1233">
        <f>'Revenues 9-14'!G258</f>
        <v>0</v>
      </c>
      <c r="D6829" s="14" t="str">
        <f t="shared" si="105"/>
        <v>Error?</v>
      </c>
      <c r="E6829" s="14" t="s">
        <v>209</v>
      </c>
    </row>
    <row r="6830" spans="1:5" x14ac:dyDescent="0.2">
      <c r="A6830">
        <v>6769</v>
      </c>
      <c r="B6830" s="1233">
        <f>'Revenues 9-14'!H258</f>
        <v>0</v>
      </c>
      <c r="D6830" s="14" t="str">
        <f t="shared" si="105"/>
        <v>Error?</v>
      </c>
      <c r="E6830" s="14" t="s">
        <v>209</v>
      </c>
    </row>
    <row r="6831" spans="1:5" x14ac:dyDescent="0.2">
      <c r="A6831">
        <v>6770</v>
      </c>
      <c r="B6831" s="1233">
        <f>'Revenues 9-14'!J258</f>
        <v>0</v>
      </c>
      <c r="D6831" s="14" t="str">
        <f t="shared" si="105"/>
        <v>Error?</v>
      </c>
      <c r="E6831" s="14" t="s">
        <v>209</v>
      </c>
    </row>
    <row r="6832" spans="1:5" x14ac:dyDescent="0.2">
      <c r="A6832">
        <v>6771</v>
      </c>
      <c r="B6832" s="1233">
        <f>'Revenues 9-14'!K258</f>
        <v>0</v>
      </c>
      <c r="D6832" s="14" t="str">
        <f t="shared" si="105"/>
        <v>Error?</v>
      </c>
    </row>
    <row r="6833" spans="1:4" x14ac:dyDescent="0.2">
      <c r="A6833">
        <v>6772</v>
      </c>
      <c r="B6833" s="1233">
        <f>'Revenues 9-14'!C259</f>
        <v>0</v>
      </c>
      <c r="D6833" s="14" t="str">
        <f t="shared" si="105"/>
        <v>Error?</v>
      </c>
    </row>
    <row r="6834" spans="1:4" x14ac:dyDescent="0.2">
      <c r="A6834">
        <v>6773</v>
      </c>
      <c r="B6834" s="1233">
        <f>'Revenues 9-14'!D259</f>
        <v>0</v>
      </c>
      <c r="D6834" s="14" t="str">
        <f t="shared" si="105"/>
        <v>Error?</v>
      </c>
    </row>
    <row r="6835" spans="1:4" x14ac:dyDescent="0.2">
      <c r="A6835">
        <v>6774</v>
      </c>
      <c r="B6835" s="1233">
        <f>'Revenues 9-14'!E259</f>
        <v>0</v>
      </c>
      <c r="D6835" s="14" t="str">
        <f t="shared" si="105"/>
        <v>Error?</v>
      </c>
    </row>
    <row r="6836" spans="1:4" x14ac:dyDescent="0.2">
      <c r="A6836">
        <v>6775</v>
      </c>
      <c r="B6836" s="1233">
        <f>'Revenues 9-14'!F259</f>
        <v>0</v>
      </c>
      <c r="D6836" s="14" t="str">
        <f t="shared" si="105"/>
        <v>Error?</v>
      </c>
    </row>
    <row r="6837" spans="1:4" x14ac:dyDescent="0.2">
      <c r="A6837">
        <v>6776</v>
      </c>
      <c r="B6837" s="1233">
        <f>'Revenues 9-14'!G259</f>
        <v>0</v>
      </c>
      <c r="D6837" s="14" t="str">
        <f t="shared" si="105"/>
        <v>Error?</v>
      </c>
    </row>
    <row r="6838" spans="1:4" x14ac:dyDescent="0.2">
      <c r="A6838">
        <v>6777</v>
      </c>
      <c r="B6838" s="1233">
        <f>'Revenues 9-14'!H259</f>
        <v>0</v>
      </c>
      <c r="D6838" s="14" t="str">
        <f t="shared" si="105"/>
        <v>Error?</v>
      </c>
    </row>
    <row r="6839" spans="1:4" x14ac:dyDescent="0.2">
      <c r="A6839">
        <v>6778</v>
      </c>
      <c r="B6839" s="1233">
        <f>'Revenues 9-14'!J259</f>
        <v>0</v>
      </c>
      <c r="D6839" s="14" t="str">
        <f t="shared" si="105"/>
        <v>Error?</v>
      </c>
    </row>
    <row r="6840" spans="1:4" x14ac:dyDescent="0.2">
      <c r="A6840">
        <v>6779</v>
      </c>
      <c r="B6840" s="1233">
        <f>'Revenues 9-14'!K259</f>
        <v>0</v>
      </c>
      <c r="D6840" s="14" t="str">
        <f t="shared" si="105"/>
        <v>Error?</v>
      </c>
    </row>
    <row r="6841" spans="1:4" x14ac:dyDescent="0.2">
      <c r="A6841">
        <v>6780</v>
      </c>
      <c r="B6841" s="1233">
        <f>'Revenues 9-14'!C262</f>
        <v>0</v>
      </c>
      <c r="D6841" s="14" t="str">
        <f t="shared" si="105"/>
        <v>Error?</v>
      </c>
    </row>
    <row r="6842" spans="1:4" x14ac:dyDescent="0.2">
      <c r="A6842">
        <v>6781</v>
      </c>
      <c r="B6842" s="1233">
        <f>'Revenues 9-14'!D262</f>
        <v>0</v>
      </c>
      <c r="D6842" s="14" t="str">
        <f t="shared" si="105"/>
        <v>Error?</v>
      </c>
    </row>
    <row r="6843" spans="1:4" x14ac:dyDescent="0.2">
      <c r="A6843">
        <v>6782</v>
      </c>
      <c r="B6843" s="1233">
        <f>'Revenues 9-14'!G262</f>
        <v>0</v>
      </c>
      <c r="D6843" s="14" t="str">
        <f t="shared" si="105"/>
        <v>Error?</v>
      </c>
    </row>
    <row r="6844" spans="1:4" x14ac:dyDescent="0.2">
      <c r="A6844">
        <v>6783</v>
      </c>
      <c r="B6844" s="1233">
        <f>'Expenditures 15-22'!I5</f>
        <v>168714</v>
      </c>
      <c r="D6844" s="14" t="str">
        <f t="shared" si="105"/>
        <v>Error?</v>
      </c>
    </row>
    <row r="6845" spans="1:4" x14ac:dyDescent="0.2">
      <c r="A6845">
        <v>6784</v>
      </c>
      <c r="B6845" s="1233">
        <f>'Expenditures 15-22'!J5</f>
        <v>3946</v>
      </c>
      <c r="D6845" s="14" t="str">
        <f t="shared" si="105"/>
        <v>Error?</v>
      </c>
    </row>
    <row r="6846" spans="1:4" x14ac:dyDescent="0.2">
      <c r="A6846">
        <v>6785</v>
      </c>
      <c r="B6846" s="1233">
        <f>'Expenditures 15-22'!I7</f>
        <v>0</v>
      </c>
      <c r="D6846" s="14" t="str">
        <f t="shared" si="105"/>
        <v>Error?</v>
      </c>
    </row>
    <row r="6847" spans="1:4" x14ac:dyDescent="0.2">
      <c r="A6847">
        <v>6786</v>
      </c>
      <c r="B6847" s="1233">
        <f>'Expenditures 15-22'!J7</f>
        <v>0</v>
      </c>
      <c r="D6847" s="14" t="str">
        <f t="shared" ref="D6847:D6910" si="106">IF(ISBLANK(B6847),"OK",IF(A6847-B6847=0,"OK","Error?"))</f>
        <v>Error?</v>
      </c>
    </row>
    <row r="6848" spans="1:4" x14ac:dyDescent="0.2">
      <c r="A6848">
        <v>6787</v>
      </c>
      <c r="B6848" s="1233">
        <f>'Expenditures 15-22'!K7</f>
        <v>0</v>
      </c>
      <c r="D6848" s="14" t="str">
        <f t="shared" si="106"/>
        <v>Error?</v>
      </c>
    </row>
    <row r="6849" spans="1:4" x14ac:dyDescent="0.2">
      <c r="A6849">
        <v>6788</v>
      </c>
      <c r="B6849" s="1233">
        <f>'Expenditures 15-22'!I8</f>
        <v>686</v>
      </c>
      <c r="D6849" s="14" t="str">
        <f t="shared" si="106"/>
        <v>Error?</v>
      </c>
    </row>
    <row r="6850" spans="1:4" x14ac:dyDescent="0.2">
      <c r="A6850">
        <v>6789</v>
      </c>
      <c r="B6850" s="1233">
        <f>'Expenditures 15-22'!J8</f>
        <v>0</v>
      </c>
      <c r="D6850" s="14" t="str">
        <f t="shared" si="106"/>
        <v>Error?</v>
      </c>
    </row>
    <row r="6851" spans="1:4" x14ac:dyDescent="0.2">
      <c r="A6851">
        <v>6790</v>
      </c>
      <c r="B6851" s="1233">
        <f>'Expenditures 15-22'!I9</f>
        <v>0</v>
      </c>
      <c r="D6851" s="14" t="str">
        <f t="shared" si="106"/>
        <v>Error?</v>
      </c>
    </row>
    <row r="6852" spans="1:4" x14ac:dyDescent="0.2">
      <c r="A6852">
        <v>6791</v>
      </c>
      <c r="B6852" s="1233">
        <f>'Expenditures 15-22'!J9</f>
        <v>0</v>
      </c>
      <c r="D6852" s="14" t="str">
        <f t="shared" si="106"/>
        <v>Error?</v>
      </c>
    </row>
    <row r="6853" spans="1:4" x14ac:dyDescent="0.2">
      <c r="A6853">
        <v>6792</v>
      </c>
      <c r="B6853" s="1233">
        <f>'Expenditures 15-22'!K9</f>
        <v>129166</v>
      </c>
      <c r="D6853" s="14" t="str">
        <f t="shared" si="106"/>
        <v>Error?</v>
      </c>
    </row>
    <row r="6854" spans="1:4" x14ac:dyDescent="0.2">
      <c r="A6854">
        <v>6793</v>
      </c>
      <c r="B6854" s="1233">
        <f>'Expenditures 15-22'!I10</f>
        <v>0</v>
      </c>
      <c r="D6854" s="14" t="str">
        <f t="shared" si="106"/>
        <v>Error?</v>
      </c>
    </row>
    <row r="6855" spans="1:4" x14ac:dyDescent="0.2">
      <c r="A6855">
        <v>6794</v>
      </c>
      <c r="B6855" s="1233">
        <f>'Expenditures 15-22'!J10</f>
        <v>0</v>
      </c>
      <c r="D6855" s="14" t="str">
        <f t="shared" si="106"/>
        <v>Error?</v>
      </c>
    </row>
    <row r="6856" spans="1:4" x14ac:dyDescent="0.2">
      <c r="A6856">
        <v>6795</v>
      </c>
      <c r="B6856" s="1233">
        <f>'Expenditures 15-22'!I11</f>
        <v>0</v>
      </c>
      <c r="D6856" s="14" t="str">
        <f t="shared" si="106"/>
        <v>Error?</v>
      </c>
    </row>
    <row r="6857" spans="1:4" x14ac:dyDescent="0.2">
      <c r="A6857">
        <v>6796</v>
      </c>
      <c r="B6857" s="1233">
        <f>'Expenditures 15-22'!J11</f>
        <v>0</v>
      </c>
      <c r="D6857" s="14" t="str">
        <f t="shared" si="106"/>
        <v>Error?</v>
      </c>
    </row>
    <row r="6858" spans="1:4" x14ac:dyDescent="0.2">
      <c r="A6858">
        <v>6797</v>
      </c>
      <c r="B6858" s="1233">
        <f>'Expenditures 15-22'!K11</f>
        <v>0</v>
      </c>
      <c r="D6858" s="14" t="str">
        <f t="shared" si="106"/>
        <v>Error?</v>
      </c>
    </row>
    <row r="6859" spans="1:4" x14ac:dyDescent="0.2">
      <c r="A6859">
        <v>6798</v>
      </c>
      <c r="B6859" s="1233">
        <f>'Expenditures 15-22'!I12</f>
        <v>0</v>
      </c>
      <c r="D6859" s="14" t="str">
        <f t="shared" si="106"/>
        <v>Error?</v>
      </c>
    </row>
    <row r="6860" spans="1:4" x14ac:dyDescent="0.2">
      <c r="A6860">
        <v>6799</v>
      </c>
      <c r="B6860" s="1233">
        <f>'Expenditures 15-22'!J12</f>
        <v>0</v>
      </c>
      <c r="D6860" s="14" t="str">
        <f t="shared" si="106"/>
        <v>Error?</v>
      </c>
    </row>
    <row r="6861" spans="1:4" x14ac:dyDescent="0.2">
      <c r="A6861">
        <v>6800</v>
      </c>
      <c r="B6861" s="1233">
        <f>'Expenditures 15-22'!I13</f>
        <v>0</v>
      </c>
      <c r="D6861" s="14" t="str">
        <f t="shared" si="106"/>
        <v>Error?</v>
      </c>
    </row>
    <row r="6862" spans="1:4" x14ac:dyDescent="0.2">
      <c r="A6862">
        <v>6801</v>
      </c>
      <c r="B6862" s="1233">
        <f>'Expenditures 15-22'!J13</f>
        <v>0</v>
      </c>
      <c r="D6862" s="14" t="str">
        <f t="shared" si="106"/>
        <v>Error?</v>
      </c>
    </row>
    <row r="6863" spans="1:4" x14ac:dyDescent="0.2">
      <c r="A6863">
        <v>6802</v>
      </c>
      <c r="B6863" s="1233">
        <f>'Expenditures 15-22'!I14</f>
        <v>0</v>
      </c>
      <c r="D6863" s="14" t="str">
        <f t="shared" si="106"/>
        <v>Error?</v>
      </c>
    </row>
    <row r="6864" spans="1:4" x14ac:dyDescent="0.2">
      <c r="A6864">
        <v>6803</v>
      </c>
      <c r="B6864" s="1233">
        <f>'Expenditures 15-22'!J14</f>
        <v>0</v>
      </c>
      <c r="D6864" s="14" t="str">
        <f t="shared" si="106"/>
        <v>Error?</v>
      </c>
    </row>
    <row r="6865" spans="1:4" x14ac:dyDescent="0.2">
      <c r="A6865">
        <v>6804</v>
      </c>
      <c r="B6865" s="1233">
        <f>'Expenditures 15-22'!I15</f>
        <v>0</v>
      </c>
      <c r="D6865" s="14" t="str">
        <f t="shared" si="106"/>
        <v>Error?</v>
      </c>
    </row>
    <row r="6866" spans="1:4" x14ac:dyDescent="0.2">
      <c r="A6866">
        <v>6805</v>
      </c>
      <c r="B6866" s="1233">
        <f>'Expenditures 15-22'!J15</f>
        <v>0</v>
      </c>
      <c r="D6866" s="14" t="str">
        <f t="shared" si="106"/>
        <v>Error?</v>
      </c>
    </row>
    <row r="6867" spans="1:4" x14ac:dyDescent="0.2">
      <c r="A6867">
        <v>6806</v>
      </c>
      <c r="B6867" s="1233">
        <f>'Expenditures 15-22'!I16</f>
        <v>0</v>
      </c>
      <c r="D6867" s="14" t="str">
        <f t="shared" si="106"/>
        <v>Error?</v>
      </c>
    </row>
    <row r="6868" spans="1:4" x14ac:dyDescent="0.2">
      <c r="A6868">
        <v>6807</v>
      </c>
      <c r="B6868" s="1233">
        <f>'Expenditures 15-22'!J16</f>
        <v>0</v>
      </c>
      <c r="D6868" s="14" t="str">
        <f t="shared" si="106"/>
        <v>Error?</v>
      </c>
    </row>
    <row r="6869" spans="1:4" x14ac:dyDescent="0.2">
      <c r="A6869">
        <v>6808</v>
      </c>
      <c r="B6869" s="1233">
        <f>'Expenditures 15-22'!I17</f>
        <v>0</v>
      </c>
      <c r="D6869" s="14" t="str">
        <f t="shared" si="106"/>
        <v>Error?</v>
      </c>
    </row>
    <row r="6870" spans="1:4" x14ac:dyDescent="0.2">
      <c r="A6870">
        <v>6809</v>
      </c>
      <c r="B6870" s="1233">
        <f>'Expenditures 15-22'!J17</f>
        <v>0</v>
      </c>
      <c r="D6870" s="14" t="str">
        <f t="shared" si="106"/>
        <v>Error?</v>
      </c>
    </row>
    <row r="6871" spans="1:4" x14ac:dyDescent="0.2">
      <c r="A6871">
        <v>6810</v>
      </c>
      <c r="B6871" s="1233">
        <f>'Expenditures 15-22'!K17</f>
        <v>0</v>
      </c>
      <c r="D6871" s="14" t="str">
        <f t="shared" si="106"/>
        <v>Error?</v>
      </c>
    </row>
    <row r="6872" spans="1:4" x14ac:dyDescent="0.2">
      <c r="A6872">
        <v>6811</v>
      </c>
      <c r="B6872" s="1233">
        <f>'Expenditures 15-22'!I18</f>
        <v>0</v>
      </c>
      <c r="D6872" s="14" t="str">
        <f t="shared" si="106"/>
        <v>Error?</v>
      </c>
    </row>
    <row r="6873" spans="1:4" x14ac:dyDescent="0.2">
      <c r="A6873">
        <v>6812</v>
      </c>
      <c r="B6873" s="1233">
        <f>'Expenditures 15-22'!J18</f>
        <v>0</v>
      </c>
      <c r="D6873" s="14" t="str">
        <f t="shared" si="106"/>
        <v>Error?</v>
      </c>
    </row>
    <row r="6874" spans="1:4" x14ac:dyDescent="0.2">
      <c r="A6874">
        <v>6813</v>
      </c>
      <c r="B6874" s="1233">
        <f>'Expenditures 15-22'!I19</f>
        <v>0</v>
      </c>
      <c r="D6874" s="14" t="str">
        <f t="shared" si="106"/>
        <v>Error?</v>
      </c>
    </row>
    <row r="6875" spans="1:4" x14ac:dyDescent="0.2">
      <c r="A6875">
        <v>6814</v>
      </c>
      <c r="B6875" s="1233">
        <f>'Expenditures 15-22'!J19</f>
        <v>0</v>
      </c>
      <c r="D6875" s="14" t="str">
        <f t="shared" si="106"/>
        <v>Error?</v>
      </c>
    </row>
    <row r="6876" spans="1:4" x14ac:dyDescent="0.2">
      <c r="A6876">
        <v>6815</v>
      </c>
      <c r="B6876" s="1233">
        <f>'Expenditures 15-22'!H20</f>
        <v>0</v>
      </c>
      <c r="D6876" s="14" t="str">
        <f t="shared" si="106"/>
        <v>Error?</v>
      </c>
    </row>
    <row r="6877" spans="1:4" x14ac:dyDescent="0.2">
      <c r="A6877">
        <v>6816</v>
      </c>
      <c r="B6877" s="1233">
        <f>'Expenditures 15-22'!K20</f>
        <v>0</v>
      </c>
      <c r="D6877" s="14" t="str">
        <f t="shared" si="106"/>
        <v>Error?</v>
      </c>
    </row>
    <row r="6878" spans="1:4" x14ac:dyDescent="0.2">
      <c r="A6878">
        <v>6817</v>
      </c>
      <c r="B6878" s="1233">
        <f>'Expenditures 15-22'!H21</f>
        <v>0</v>
      </c>
      <c r="D6878" s="14" t="str">
        <f t="shared" si="106"/>
        <v>Error?</v>
      </c>
    </row>
    <row r="6879" spans="1:4" x14ac:dyDescent="0.2">
      <c r="A6879">
        <v>6818</v>
      </c>
      <c r="B6879" s="1233">
        <f>'Expenditures 15-22'!K21</f>
        <v>0</v>
      </c>
      <c r="D6879" s="14" t="str">
        <f t="shared" si="106"/>
        <v>Error?</v>
      </c>
    </row>
    <row r="6880" spans="1:4" x14ac:dyDescent="0.2">
      <c r="A6880">
        <v>6819</v>
      </c>
      <c r="B6880" s="1233">
        <f>'Expenditures 15-22'!H22</f>
        <v>216379</v>
      </c>
      <c r="D6880" s="14" t="str">
        <f t="shared" si="106"/>
        <v>Error?</v>
      </c>
    </row>
    <row r="6881" spans="1:4" x14ac:dyDescent="0.2">
      <c r="A6881">
        <v>6820</v>
      </c>
      <c r="B6881" s="1233">
        <f>'Expenditures 15-22'!K22</f>
        <v>216379</v>
      </c>
      <c r="D6881" s="14" t="str">
        <f t="shared" si="106"/>
        <v>Error?</v>
      </c>
    </row>
    <row r="6882" spans="1:4" x14ac:dyDescent="0.2">
      <c r="A6882">
        <v>6821</v>
      </c>
      <c r="B6882" s="1233">
        <f>'Expenditures 15-22'!H23</f>
        <v>0</v>
      </c>
      <c r="D6882" s="14" t="str">
        <f t="shared" si="106"/>
        <v>Error?</v>
      </c>
    </row>
    <row r="6883" spans="1:4" x14ac:dyDescent="0.2">
      <c r="A6883">
        <v>6822</v>
      </c>
      <c r="B6883" s="1233">
        <f>'Expenditures 15-22'!K23</f>
        <v>0</v>
      </c>
      <c r="D6883" s="14" t="str">
        <f t="shared" si="106"/>
        <v>Error?</v>
      </c>
    </row>
    <row r="6884" spans="1:4" x14ac:dyDescent="0.2">
      <c r="A6884">
        <v>6823</v>
      </c>
      <c r="B6884" s="1233">
        <f>'Expenditures 15-22'!H24</f>
        <v>0</v>
      </c>
      <c r="D6884" s="14" t="str">
        <f t="shared" si="106"/>
        <v>Error?</v>
      </c>
    </row>
    <row r="6885" spans="1:4" x14ac:dyDescent="0.2">
      <c r="A6885">
        <v>6824</v>
      </c>
      <c r="B6885" s="1233">
        <f>'Expenditures 15-22'!K24</f>
        <v>0</v>
      </c>
      <c r="D6885" s="14" t="str">
        <f t="shared" si="106"/>
        <v>Error?</v>
      </c>
    </row>
    <row r="6886" spans="1:4" x14ac:dyDescent="0.2">
      <c r="A6886">
        <v>6825</v>
      </c>
      <c r="B6886" s="1233">
        <f>'Expenditures 15-22'!H25</f>
        <v>0</v>
      </c>
      <c r="D6886" s="14" t="str">
        <f t="shared" si="106"/>
        <v>Error?</v>
      </c>
    </row>
    <row r="6887" spans="1:4" x14ac:dyDescent="0.2">
      <c r="A6887">
        <v>6826</v>
      </c>
      <c r="B6887" s="1233">
        <f>'Expenditures 15-22'!K25</f>
        <v>0</v>
      </c>
      <c r="D6887" s="14" t="str">
        <f t="shared" si="106"/>
        <v>Error?</v>
      </c>
    </row>
    <row r="6888" spans="1:4" x14ac:dyDescent="0.2">
      <c r="A6888">
        <v>6827</v>
      </c>
      <c r="B6888" s="1233">
        <f>'Expenditures 15-22'!H26</f>
        <v>0</v>
      </c>
      <c r="D6888" s="14" t="str">
        <f t="shared" si="106"/>
        <v>Error?</v>
      </c>
    </row>
    <row r="6889" spans="1:4" x14ac:dyDescent="0.2">
      <c r="A6889">
        <v>6828</v>
      </c>
      <c r="B6889" s="1233">
        <f>'Expenditures 15-22'!K26</f>
        <v>0</v>
      </c>
      <c r="D6889" s="14" t="str">
        <f t="shared" si="106"/>
        <v>Error?</v>
      </c>
    </row>
    <row r="6890" spans="1:4" x14ac:dyDescent="0.2">
      <c r="A6890">
        <v>6829</v>
      </c>
      <c r="B6890" s="1233">
        <f>'Expenditures 15-22'!H27</f>
        <v>0</v>
      </c>
      <c r="D6890" s="14" t="str">
        <f t="shared" si="106"/>
        <v>Error?</v>
      </c>
    </row>
    <row r="6891" spans="1:4" x14ac:dyDescent="0.2">
      <c r="A6891">
        <v>6830</v>
      </c>
      <c r="B6891" s="1233">
        <f>'Expenditures 15-22'!K27</f>
        <v>0</v>
      </c>
      <c r="D6891" s="14" t="str">
        <f t="shared" si="106"/>
        <v>Error?</v>
      </c>
    </row>
    <row r="6892" spans="1:4" x14ac:dyDescent="0.2">
      <c r="A6892">
        <v>6831</v>
      </c>
      <c r="B6892" s="1233">
        <f>'Expenditures 15-22'!H28</f>
        <v>0</v>
      </c>
      <c r="D6892" s="14" t="str">
        <f t="shared" si="106"/>
        <v>Error?</v>
      </c>
    </row>
    <row r="6893" spans="1:4" x14ac:dyDescent="0.2">
      <c r="A6893">
        <v>6832</v>
      </c>
      <c r="B6893" s="1233">
        <f>'Expenditures 15-22'!K28</f>
        <v>0</v>
      </c>
      <c r="D6893" s="14" t="str">
        <f t="shared" si="106"/>
        <v>Error?</v>
      </c>
    </row>
    <row r="6894" spans="1:4" x14ac:dyDescent="0.2">
      <c r="A6894">
        <v>6833</v>
      </c>
      <c r="B6894" s="1233">
        <f>'Expenditures 15-22'!H29</f>
        <v>0</v>
      </c>
      <c r="D6894" s="14" t="str">
        <f t="shared" si="106"/>
        <v>Error?</v>
      </c>
    </row>
    <row r="6895" spans="1:4" x14ac:dyDescent="0.2">
      <c r="A6895">
        <v>6834</v>
      </c>
      <c r="B6895" s="1233">
        <f>'Expenditures 15-22'!K29</f>
        <v>0</v>
      </c>
      <c r="D6895" s="14" t="str">
        <f t="shared" si="106"/>
        <v>Error?</v>
      </c>
    </row>
    <row r="6896" spans="1:4" x14ac:dyDescent="0.2">
      <c r="A6896">
        <v>6835</v>
      </c>
      <c r="B6896" s="1233">
        <f>'Expenditures 15-22'!H30</f>
        <v>0</v>
      </c>
      <c r="D6896" s="14" t="str">
        <f t="shared" si="106"/>
        <v>Error?</v>
      </c>
    </row>
    <row r="6897" spans="1:4" x14ac:dyDescent="0.2">
      <c r="A6897">
        <v>6836</v>
      </c>
      <c r="B6897" s="1233">
        <f>'Expenditures 15-22'!K30</f>
        <v>0</v>
      </c>
      <c r="D6897" s="14" t="str">
        <f t="shared" si="106"/>
        <v>Error?</v>
      </c>
    </row>
    <row r="6898" spans="1:4" x14ac:dyDescent="0.2">
      <c r="A6898">
        <v>6837</v>
      </c>
      <c r="B6898" s="1233">
        <f>'Expenditures 15-22'!H31</f>
        <v>0</v>
      </c>
      <c r="D6898" s="14" t="str">
        <f t="shared" si="106"/>
        <v>Error?</v>
      </c>
    </row>
    <row r="6899" spans="1:4" x14ac:dyDescent="0.2">
      <c r="A6899">
        <v>6838</v>
      </c>
      <c r="B6899" s="1233">
        <f>'Expenditures 15-22'!K31</f>
        <v>0</v>
      </c>
      <c r="D6899" s="14" t="str">
        <f t="shared" si="106"/>
        <v>Error?</v>
      </c>
    </row>
    <row r="6900" spans="1:4" x14ac:dyDescent="0.2">
      <c r="A6900">
        <v>6839</v>
      </c>
      <c r="B6900" s="1233">
        <f>'Expenditures 15-22'!H32</f>
        <v>0</v>
      </c>
      <c r="D6900" s="14" t="str">
        <f t="shared" si="106"/>
        <v>Error?</v>
      </c>
    </row>
    <row r="6901" spans="1:4" x14ac:dyDescent="0.2">
      <c r="A6901">
        <v>6840</v>
      </c>
      <c r="B6901" s="1233">
        <f>'Expenditures 15-22'!K32</f>
        <v>0</v>
      </c>
      <c r="D6901" s="14" t="str">
        <f t="shared" si="106"/>
        <v>Error?</v>
      </c>
    </row>
    <row r="6902" spans="1:4" x14ac:dyDescent="0.2">
      <c r="A6902">
        <v>6841</v>
      </c>
      <c r="B6902" s="1233">
        <f>'Expenditures 15-22'!I33</f>
        <v>169400</v>
      </c>
      <c r="D6902" s="14" t="str">
        <f t="shared" si="106"/>
        <v>Error?</v>
      </c>
    </row>
    <row r="6903" spans="1:4" x14ac:dyDescent="0.2">
      <c r="A6903">
        <v>6842</v>
      </c>
      <c r="B6903" s="1233">
        <f>'Expenditures 15-22'!J33</f>
        <v>3946</v>
      </c>
      <c r="D6903" s="14" t="str">
        <f t="shared" si="106"/>
        <v>Error?</v>
      </c>
    </row>
    <row r="6904" spans="1:4" x14ac:dyDescent="0.2">
      <c r="A6904">
        <v>6843</v>
      </c>
      <c r="B6904" s="1233">
        <f>'Expenditures 15-22'!I36</f>
        <v>0</v>
      </c>
      <c r="D6904" s="14" t="str">
        <f t="shared" si="106"/>
        <v>Error?</v>
      </c>
    </row>
    <row r="6905" spans="1:4" x14ac:dyDescent="0.2">
      <c r="A6905">
        <v>6844</v>
      </c>
      <c r="B6905" s="1233">
        <f>'Expenditures 15-22'!J36</f>
        <v>0</v>
      </c>
      <c r="D6905" s="14" t="str">
        <f t="shared" si="106"/>
        <v>Error?</v>
      </c>
    </row>
    <row r="6906" spans="1:4" x14ac:dyDescent="0.2">
      <c r="A6906">
        <v>6845</v>
      </c>
      <c r="B6906" s="1233">
        <f>'Expenditures 15-22'!I37</f>
        <v>0</v>
      </c>
      <c r="D6906" s="14" t="str">
        <f t="shared" si="106"/>
        <v>Error?</v>
      </c>
    </row>
    <row r="6907" spans="1:4" x14ac:dyDescent="0.2">
      <c r="A6907">
        <v>6846</v>
      </c>
      <c r="B6907" s="1233">
        <f>'Expenditures 15-22'!J37</f>
        <v>0</v>
      </c>
      <c r="D6907" s="14" t="str">
        <f t="shared" si="106"/>
        <v>Error?</v>
      </c>
    </row>
    <row r="6908" spans="1:4" x14ac:dyDescent="0.2">
      <c r="A6908">
        <v>6847</v>
      </c>
      <c r="B6908" s="1233">
        <f>'Expenditures 15-22'!I38</f>
        <v>0</v>
      </c>
      <c r="D6908" s="14" t="str">
        <f t="shared" si="106"/>
        <v>Error?</v>
      </c>
    </row>
    <row r="6909" spans="1:4" x14ac:dyDescent="0.2">
      <c r="A6909">
        <v>6848</v>
      </c>
      <c r="B6909" s="1233">
        <f>'Expenditures 15-22'!J38</f>
        <v>0</v>
      </c>
      <c r="D6909" s="14" t="str">
        <f t="shared" si="106"/>
        <v>Error?</v>
      </c>
    </row>
    <row r="6910" spans="1:4" x14ac:dyDescent="0.2">
      <c r="A6910">
        <v>6849</v>
      </c>
      <c r="B6910" s="1233">
        <f>'Expenditures 15-22'!I39</f>
        <v>0</v>
      </c>
      <c r="D6910" s="14" t="str">
        <f t="shared" si="106"/>
        <v>Error?</v>
      </c>
    </row>
    <row r="6911" spans="1:4" x14ac:dyDescent="0.2">
      <c r="A6911">
        <v>6850</v>
      </c>
      <c r="B6911" s="1233">
        <f>'Expenditures 15-22'!J39</f>
        <v>0</v>
      </c>
      <c r="D6911" s="14" t="str">
        <f t="shared" ref="D6911:D6974" si="107">IF(ISBLANK(B6911),"OK",IF(A6911-B6911=0,"OK","Error?"))</f>
        <v>Error?</v>
      </c>
    </row>
    <row r="6912" spans="1:4" x14ac:dyDescent="0.2">
      <c r="A6912">
        <v>6851</v>
      </c>
      <c r="B6912" s="1233">
        <f>'Expenditures 15-22'!I40</f>
        <v>0</v>
      </c>
      <c r="D6912" s="14" t="str">
        <f t="shared" si="107"/>
        <v>Error?</v>
      </c>
    </row>
    <row r="6913" spans="1:4" x14ac:dyDescent="0.2">
      <c r="A6913">
        <v>6852</v>
      </c>
      <c r="B6913" s="1233">
        <f>'Expenditures 15-22'!J40</f>
        <v>0</v>
      </c>
      <c r="D6913" s="14" t="str">
        <f t="shared" si="107"/>
        <v>Error?</v>
      </c>
    </row>
    <row r="6914" spans="1:4" x14ac:dyDescent="0.2">
      <c r="A6914">
        <v>6853</v>
      </c>
      <c r="B6914" s="1233">
        <f>'Expenditures 15-22'!I41</f>
        <v>0</v>
      </c>
      <c r="D6914" s="14" t="str">
        <f t="shared" si="107"/>
        <v>Error?</v>
      </c>
    </row>
    <row r="6915" spans="1:4" x14ac:dyDescent="0.2">
      <c r="A6915">
        <v>6854</v>
      </c>
      <c r="B6915" s="1233">
        <f>'Expenditures 15-22'!J41</f>
        <v>0</v>
      </c>
      <c r="D6915" s="14" t="str">
        <f t="shared" si="107"/>
        <v>Error?</v>
      </c>
    </row>
    <row r="6916" spans="1:4" x14ac:dyDescent="0.2">
      <c r="A6916">
        <v>6855</v>
      </c>
      <c r="B6916" s="1233">
        <f>'Expenditures 15-22'!I42</f>
        <v>0</v>
      </c>
      <c r="D6916" s="14" t="str">
        <f t="shared" si="107"/>
        <v>Error?</v>
      </c>
    </row>
    <row r="6917" spans="1:4" x14ac:dyDescent="0.2">
      <c r="A6917">
        <v>6856</v>
      </c>
      <c r="B6917" s="1233">
        <f>'Expenditures 15-22'!J42</f>
        <v>0</v>
      </c>
      <c r="D6917" s="14" t="str">
        <f t="shared" si="107"/>
        <v>Error?</v>
      </c>
    </row>
    <row r="6918" spans="1:4" x14ac:dyDescent="0.2">
      <c r="A6918">
        <v>6857</v>
      </c>
      <c r="B6918" s="1233">
        <f>'Expenditures 15-22'!I44</f>
        <v>0</v>
      </c>
      <c r="D6918" s="14" t="str">
        <f t="shared" si="107"/>
        <v>Error?</v>
      </c>
    </row>
    <row r="6919" spans="1:4" x14ac:dyDescent="0.2">
      <c r="A6919">
        <v>6858</v>
      </c>
      <c r="B6919" s="1233">
        <f>'Expenditures 15-22'!J44</f>
        <v>0</v>
      </c>
      <c r="D6919" s="14" t="str">
        <f t="shared" si="107"/>
        <v>Error?</v>
      </c>
    </row>
    <row r="6920" spans="1:4" x14ac:dyDescent="0.2">
      <c r="A6920">
        <v>6859</v>
      </c>
      <c r="B6920" s="1233">
        <f>'Expenditures 15-22'!I45</f>
        <v>0</v>
      </c>
      <c r="D6920" s="14" t="str">
        <f t="shared" si="107"/>
        <v>Error?</v>
      </c>
    </row>
    <row r="6921" spans="1:4" x14ac:dyDescent="0.2">
      <c r="A6921">
        <v>6860</v>
      </c>
      <c r="B6921" s="1233">
        <f>'Expenditures 15-22'!J45</f>
        <v>0</v>
      </c>
      <c r="D6921" s="14" t="str">
        <f t="shared" si="107"/>
        <v>Error?</v>
      </c>
    </row>
    <row r="6922" spans="1:4" x14ac:dyDescent="0.2">
      <c r="A6922">
        <v>6861</v>
      </c>
      <c r="B6922" s="1233">
        <f>'Expenditures 15-22'!I46</f>
        <v>0</v>
      </c>
      <c r="D6922" s="14" t="str">
        <f t="shared" si="107"/>
        <v>Error?</v>
      </c>
    </row>
    <row r="6923" spans="1:4" x14ac:dyDescent="0.2">
      <c r="A6923">
        <v>6862</v>
      </c>
      <c r="B6923" s="1233">
        <f>'Expenditures 15-22'!J46</f>
        <v>0</v>
      </c>
      <c r="D6923" s="14" t="str">
        <f t="shared" si="107"/>
        <v>Error?</v>
      </c>
    </row>
    <row r="6924" spans="1:4" x14ac:dyDescent="0.2">
      <c r="A6924">
        <v>6863</v>
      </c>
      <c r="B6924" s="1233">
        <f>'Expenditures 15-22'!I47</f>
        <v>0</v>
      </c>
      <c r="D6924" s="14" t="str">
        <f t="shared" si="107"/>
        <v>Error?</v>
      </c>
    </row>
    <row r="6925" spans="1:4" x14ac:dyDescent="0.2">
      <c r="A6925">
        <v>6864</v>
      </c>
      <c r="B6925" s="1233">
        <f>'Expenditures 15-22'!J47</f>
        <v>0</v>
      </c>
      <c r="D6925" s="14" t="str">
        <f t="shared" si="107"/>
        <v>Error?</v>
      </c>
    </row>
    <row r="6926" spans="1:4" x14ac:dyDescent="0.2">
      <c r="A6926">
        <v>6865</v>
      </c>
      <c r="B6926" s="1233">
        <f>'Expenditures 15-22'!I49</f>
        <v>0</v>
      </c>
      <c r="D6926" s="14" t="str">
        <f t="shared" si="107"/>
        <v>Error?</v>
      </c>
    </row>
    <row r="6927" spans="1:4" x14ac:dyDescent="0.2">
      <c r="A6927">
        <v>6866</v>
      </c>
      <c r="B6927" s="1233">
        <f>'Expenditures 15-22'!J49</f>
        <v>0</v>
      </c>
      <c r="D6927" s="14" t="str">
        <f t="shared" si="107"/>
        <v>Error?</v>
      </c>
    </row>
    <row r="6928" spans="1:4" x14ac:dyDescent="0.2">
      <c r="A6928">
        <v>6867</v>
      </c>
      <c r="B6928" s="1233">
        <f>'Expenditures 15-22'!I50</f>
        <v>0</v>
      </c>
      <c r="D6928" s="14" t="str">
        <f t="shared" si="107"/>
        <v>Error?</v>
      </c>
    </row>
    <row r="6929" spans="1:4" x14ac:dyDescent="0.2">
      <c r="A6929">
        <v>6868</v>
      </c>
      <c r="B6929" s="1233">
        <f>'Expenditures 15-22'!J50</f>
        <v>0</v>
      </c>
      <c r="D6929" s="14" t="str">
        <f t="shared" si="107"/>
        <v>Error?</v>
      </c>
    </row>
    <row r="6930" spans="1:4" x14ac:dyDescent="0.2">
      <c r="A6930">
        <v>6869</v>
      </c>
      <c r="B6930" s="1233">
        <f>'Expenditures 15-22'!I51</f>
        <v>0</v>
      </c>
      <c r="D6930" s="14" t="str">
        <f t="shared" si="107"/>
        <v>Error?</v>
      </c>
    </row>
    <row r="6931" spans="1:4" x14ac:dyDescent="0.2">
      <c r="A6931">
        <v>6870</v>
      </c>
      <c r="B6931" s="1233">
        <f>'Expenditures 15-22'!J51</f>
        <v>0</v>
      </c>
      <c r="D6931" s="14" t="str">
        <f t="shared" si="107"/>
        <v>Error?</v>
      </c>
    </row>
    <row r="6932" spans="1:4" x14ac:dyDescent="0.2">
      <c r="A6932">
        <v>6871</v>
      </c>
      <c r="B6932" s="1233">
        <f>'Expenditures 15-22'!C52</f>
        <v>0</v>
      </c>
      <c r="D6932" s="14" t="str">
        <f t="shared" si="107"/>
        <v>Error?</v>
      </c>
    </row>
    <row r="6933" spans="1:4" x14ac:dyDescent="0.2">
      <c r="A6933">
        <v>6872</v>
      </c>
      <c r="B6933" s="1233">
        <f>'Expenditures 15-22'!D52</f>
        <v>0</v>
      </c>
      <c r="D6933" s="14" t="str">
        <f t="shared" si="107"/>
        <v>Error?</v>
      </c>
    </row>
    <row r="6934" spans="1:4" x14ac:dyDescent="0.2">
      <c r="A6934">
        <v>6873</v>
      </c>
      <c r="B6934" s="1233">
        <f>'Expenditures 15-22'!E52</f>
        <v>0</v>
      </c>
      <c r="D6934" s="14" t="str">
        <f t="shared" si="107"/>
        <v>Error?</v>
      </c>
    </row>
    <row r="6935" spans="1:4" x14ac:dyDescent="0.2">
      <c r="A6935">
        <v>6874</v>
      </c>
      <c r="B6935" s="1233">
        <f>'Expenditures 15-22'!F52</f>
        <v>0</v>
      </c>
      <c r="D6935" s="14" t="str">
        <f t="shared" si="107"/>
        <v>Error?</v>
      </c>
    </row>
    <row r="6936" spans="1:4" x14ac:dyDescent="0.2">
      <c r="A6936">
        <v>6875</v>
      </c>
      <c r="B6936" s="1233">
        <f>'Expenditures 15-22'!G52</f>
        <v>0</v>
      </c>
      <c r="D6936" s="14" t="str">
        <f t="shared" si="107"/>
        <v>Error?</v>
      </c>
    </row>
    <row r="6937" spans="1:4" x14ac:dyDescent="0.2">
      <c r="A6937">
        <v>6876</v>
      </c>
      <c r="B6937" s="1233">
        <f>'Expenditures 15-22'!H52</f>
        <v>0</v>
      </c>
      <c r="D6937" s="14" t="str">
        <f t="shared" si="107"/>
        <v>Error?</v>
      </c>
    </row>
    <row r="6938" spans="1:4" x14ac:dyDescent="0.2">
      <c r="A6938">
        <v>6877</v>
      </c>
      <c r="B6938" s="1233">
        <f>'Expenditures 15-22'!I52</f>
        <v>0</v>
      </c>
      <c r="D6938" s="14" t="str">
        <f t="shared" si="107"/>
        <v>Error?</v>
      </c>
    </row>
    <row r="6939" spans="1:4" x14ac:dyDescent="0.2">
      <c r="A6939">
        <v>6878</v>
      </c>
      <c r="B6939" s="1233">
        <f>'Expenditures 15-22'!J52</f>
        <v>0</v>
      </c>
      <c r="D6939" s="14" t="str">
        <f t="shared" si="107"/>
        <v>Error?</v>
      </c>
    </row>
    <row r="6940" spans="1:4" x14ac:dyDescent="0.2">
      <c r="A6940">
        <v>6879</v>
      </c>
      <c r="B6940" s="1233">
        <f>'Expenditures 15-22'!K52</f>
        <v>0</v>
      </c>
      <c r="D6940" s="14" t="str">
        <f t="shared" si="107"/>
        <v>Error?</v>
      </c>
    </row>
    <row r="6941" spans="1:4" x14ac:dyDescent="0.2">
      <c r="A6941">
        <v>6880</v>
      </c>
      <c r="B6941" s="1233">
        <f>'Expenditures 15-22'!L52</f>
        <v>0</v>
      </c>
      <c r="D6941" s="14" t="str">
        <f t="shared" si="107"/>
        <v>Error?</v>
      </c>
    </row>
    <row r="6942" spans="1:4" x14ac:dyDescent="0.2">
      <c r="A6942">
        <v>6881</v>
      </c>
      <c r="B6942" s="1233">
        <f>'Expenditures 15-22'!I53</f>
        <v>0</v>
      </c>
      <c r="D6942" s="14" t="str">
        <f t="shared" si="107"/>
        <v>Error?</v>
      </c>
    </row>
    <row r="6943" spans="1:4" x14ac:dyDescent="0.2">
      <c r="A6943">
        <v>6882</v>
      </c>
      <c r="B6943" s="1233">
        <f>'Expenditures 15-22'!J53</f>
        <v>0</v>
      </c>
      <c r="D6943" s="14" t="str">
        <f t="shared" si="107"/>
        <v>Error?</v>
      </c>
    </row>
    <row r="6944" spans="1:4" x14ac:dyDescent="0.2">
      <c r="A6944">
        <v>6883</v>
      </c>
      <c r="B6944" s="1233">
        <f>'Expenditures 15-22'!I55</f>
        <v>0</v>
      </c>
      <c r="D6944" s="14" t="str">
        <f t="shared" si="107"/>
        <v>Error?</v>
      </c>
    </row>
    <row r="6945" spans="1:4" x14ac:dyDescent="0.2">
      <c r="A6945">
        <v>6884</v>
      </c>
      <c r="B6945" s="1233">
        <f>'Expenditures 15-22'!J55</f>
        <v>0</v>
      </c>
      <c r="D6945" s="14" t="str">
        <f t="shared" si="107"/>
        <v>Error?</v>
      </c>
    </row>
    <row r="6946" spans="1:4" x14ac:dyDescent="0.2">
      <c r="A6946">
        <v>6885</v>
      </c>
      <c r="B6946" s="1233">
        <f>'Expenditures 15-22'!I56</f>
        <v>0</v>
      </c>
      <c r="D6946" s="14" t="str">
        <f t="shared" si="107"/>
        <v>Error?</v>
      </c>
    </row>
    <row r="6947" spans="1:4" x14ac:dyDescent="0.2">
      <c r="A6947">
        <v>6886</v>
      </c>
      <c r="B6947" s="1233">
        <f>'Expenditures 15-22'!J56</f>
        <v>0</v>
      </c>
      <c r="D6947" s="14" t="str">
        <f t="shared" si="107"/>
        <v>Error?</v>
      </c>
    </row>
    <row r="6948" spans="1:4" x14ac:dyDescent="0.2">
      <c r="A6948">
        <v>6887</v>
      </c>
      <c r="B6948" s="1233">
        <f>'Expenditures 15-22'!I57</f>
        <v>0</v>
      </c>
      <c r="D6948" s="14" t="str">
        <f t="shared" si="107"/>
        <v>Error?</v>
      </c>
    </row>
    <row r="6949" spans="1:4" x14ac:dyDescent="0.2">
      <c r="A6949">
        <v>6888</v>
      </c>
      <c r="B6949" s="1233">
        <f>'Expenditures 15-22'!J57</f>
        <v>0</v>
      </c>
      <c r="D6949" s="14" t="str">
        <f t="shared" si="107"/>
        <v>Error?</v>
      </c>
    </row>
    <row r="6950" spans="1:4" x14ac:dyDescent="0.2">
      <c r="A6950">
        <v>6889</v>
      </c>
      <c r="B6950" s="1233">
        <f>'Expenditures 15-22'!I59</f>
        <v>0</v>
      </c>
      <c r="D6950" s="14" t="str">
        <f t="shared" si="107"/>
        <v>Error?</v>
      </c>
    </row>
    <row r="6951" spans="1:4" x14ac:dyDescent="0.2">
      <c r="A6951">
        <v>6890</v>
      </c>
      <c r="B6951" s="1233">
        <f>'Expenditures 15-22'!J59</f>
        <v>0</v>
      </c>
      <c r="D6951" s="14" t="str">
        <f t="shared" si="107"/>
        <v>Error?</v>
      </c>
    </row>
    <row r="6952" spans="1:4" x14ac:dyDescent="0.2">
      <c r="A6952">
        <v>6891</v>
      </c>
      <c r="B6952" s="1233">
        <f>'Expenditures 15-22'!I60</f>
        <v>0</v>
      </c>
      <c r="D6952" s="14" t="str">
        <f t="shared" si="107"/>
        <v>Error?</v>
      </c>
    </row>
    <row r="6953" spans="1:4" x14ac:dyDescent="0.2">
      <c r="A6953">
        <v>6892</v>
      </c>
      <c r="B6953" s="1233">
        <f>'Expenditures 15-22'!J60</f>
        <v>0</v>
      </c>
      <c r="D6953" s="14" t="str">
        <f t="shared" si="107"/>
        <v>Error?</v>
      </c>
    </row>
    <row r="6954" spans="1:4" x14ac:dyDescent="0.2">
      <c r="A6954">
        <v>6893</v>
      </c>
      <c r="B6954" s="1233">
        <f>'Expenditures 15-22'!I61</f>
        <v>0</v>
      </c>
      <c r="D6954" s="14" t="str">
        <f t="shared" si="107"/>
        <v>Error?</v>
      </c>
    </row>
    <row r="6955" spans="1:4" x14ac:dyDescent="0.2">
      <c r="A6955">
        <v>6894</v>
      </c>
      <c r="B6955" s="1233">
        <f>'Expenditures 15-22'!J61</f>
        <v>0</v>
      </c>
      <c r="D6955" s="14" t="str">
        <f t="shared" si="107"/>
        <v>Error?</v>
      </c>
    </row>
    <row r="6956" spans="1:4" x14ac:dyDescent="0.2">
      <c r="A6956">
        <v>6895</v>
      </c>
      <c r="B6956" s="1233">
        <f>'Expenditures 15-22'!I62</f>
        <v>0</v>
      </c>
      <c r="D6956" s="14" t="str">
        <f t="shared" si="107"/>
        <v>Error?</v>
      </c>
    </row>
    <row r="6957" spans="1:4" x14ac:dyDescent="0.2">
      <c r="A6957">
        <v>6896</v>
      </c>
      <c r="B6957" s="1233">
        <f>'Expenditures 15-22'!J62</f>
        <v>0</v>
      </c>
      <c r="D6957" s="14" t="str">
        <f t="shared" si="107"/>
        <v>Error?</v>
      </c>
    </row>
    <row r="6958" spans="1:4" x14ac:dyDescent="0.2">
      <c r="A6958">
        <v>6897</v>
      </c>
      <c r="B6958" s="1233">
        <f>'Expenditures 15-22'!I63</f>
        <v>0</v>
      </c>
      <c r="D6958" s="14" t="str">
        <f t="shared" si="107"/>
        <v>Error?</v>
      </c>
    </row>
    <row r="6959" spans="1:4" x14ac:dyDescent="0.2">
      <c r="A6959">
        <v>6898</v>
      </c>
      <c r="B6959" s="1233">
        <f>'Expenditures 15-22'!J63</f>
        <v>0</v>
      </c>
      <c r="D6959" s="14" t="str">
        <f t="shared" si="107"/>
        <v>Error?</v>
      </c>
    </row>
    <row r="6960" spans="1:4" x14ac:dyDescent="0.2">
      <c r="A6960">
        <v>6899</v>
      </c>
      <c r="B6960" s="1233">
        <f>'Expenditures 15-22'!J64</f>
        <v>0</v>
      </c>
      <c r="D6960" s="14" t="str">
        <f t="shared" si="107"/>
        <v>Error?</v>
      </c>
    </row>
    <row r="6961" spans="1:4" x14ac:dyDescent="0.2">
      <c r="A6961">
        <v>6900</v>
      </c>
      <c r="B6961" s="1233">
        <f>'Expenditures 15-22'!I65</f>
        <v>0</v>
      </c>
      <c r="D6961" s="14" t="str">
        <f t="shared" si="107"/>
        <v>Error?</v>
      </c>
    </row>
    <row r="6962" spans="1:4" x14ac:dyDescent="0.2">
      <c r="A6962">
        <v>6901</v>
      </c>
      <c r="B6962" s="1233">
        <f>'Expenditures 15-22'!J65</f>
        <v>0</v>
      </c>
      <c r="D6962" s="14" t="str">
        <f t="shared" si="107"/>
        <v>Error?</v>
      </c>
    </row>
    <row r="6963" spans="1:4" x14ac:dyDescent="0.2">
      <c r="A6963">
        <v>6902</v>
      </c>
      <c r="B6963" s="1233">
        <f>'Expenditures 15-22'!I67</f>
        <v>0</v>
      </c>
      <c r="D6963" s="14" t="str">
        <f t="shared" si="107"/>
        <v>Error?</v>
      </c>
    </row>
    <row r="6964" spans="1:4" x14ac:dyDescent="0.2">
      <c r="A6964">
        <v>6903</v>
      </c>
      <c r="B6964" s="1233">
        <f>'Expenditures 15-22'!J67</f>
        <v>0</v>
      </c>
      <c r="D6964" s="14" t="str">
        <f t="shared" si="107"/>
        <v>Error?</v>
      </c>
    </row>
    <row r="6965" spans="1:4" x14ac:dyDescent="0.2">
      <c r="A6965">
        <v>6904</v>
      </c>
      <c r="B6965" s="1233">
        <f>'Expenditures 15-22'!I68</f>
        <v>0</v>
      </c>
      <c r="D6965" s="14" t="str">
        <f t="shared" si="107"/>
        <v>Error?</v>
      </c>
    </row>
    <row r="6966" spans="1:4" x14ac:dyDescent="0.2">
      <c r="A6966">
        <v>6905</v>
      </c>
      <c r="B6966" s="1233">
        <f>'Expenditures 15-22'!J68</f>
        <v>0</v>
      </c>
      <c r="D6966" s="14" t="str">
        <f t="shared" si="107"/>
        <v>Error?</v>
      </c>
    </row>
    <row r="6967" spans="1:4" x14ac:dyDescent="0.2">
      <c r="A6967">
        <v>6906</v>
      </c>
      <c r="B6967" s="1233">
        <f>'Expenditures 15-22'!I69</f>
        <v>0</v>
      </c>
      <c r="D6967" s="14" t="str">
        <f t="shared" si="107"/>
        <v>Error?</v>
      </c>
    </row>
    <row r="6968" spans="1:4" x14ac:dyDescent="0.2">
      <c r="A6968">
        <v>6907</v>
      </c>
      <c r="B6968" s="1233">
        <f>'Expenditures 15-22'!J69</f>
        <v>0</v>
      </c>
      <c r="D6968" s="14" t="str">
        <f t="shared" si="107"/>
        <v>Error?</v>
      </c>
    </row>
    <row r="6969" spans="1:4" x14ac:dyDescent="0.2">
      <c r="A6969">
        <v>6908</v>
      </c>
      <c r="B6969" s="1233">
        <f>'Expenditures 15-22'!I70</f>
        <v>0</v>
      </c>
      <c r="D6969" s="14" t="str">
        <f t="shared" si="107"/>
        <v>Error?</v>
      </c>
    </row>
    <row r="6970" spans="1:4" x14ac:dyDescent="0.2">
      <c r="A6970">
        <v>6909</v>
      </c>
      <c r="B6970" s="1233">
        <f>'Expenditures 15-22'!J70</f>
        <v>0</v>
      </c>
      <c r="D6970" s="14" t="str">
        <f t="shared" si="107"/>
        <v>Error?</v>
      </c>
    </row>
    <row r="6971" spans="1:4" x14ac:dyDescent="0.2">
      <c r="A6971">
        <v>6910</v>
      </c>
      <c r="B6971" s="1233">
        <f>'Expenditures 15-22'!I71</f>
        <v>49388</v>
      </c>
      <c r="D6971" s="14" t="str">
        <f t="shared" si="107"/>
        <v>Error?</v>
      </c>
    </row>
    <row r="6972" spans="1:4" x14ac:dyDescent="0.2">
      <c r="A6972">
        <v>6911</v>
      </c>
      <c r="B6972" s="1233">
        <f>'Expenditures 15-22'!J71</f>
        <v>0</v>
      </c>
      <c r="D6972" s="14" t="str">
        <f t="shared" si="107"/>
        <v>Error?</v>
      </c>
    </row>
    <row r="6973" spans="1:4" x14ac:dyDescent="0.2">
      <c r="A6973">
        <v>6912</v>
      </c>
      <c r="B6973" s="1233">
        <f>'Expenditures 15-22'!I72</f>
        <v>49388</v>
      </c>
      <c r="D6973" s="14" t="str">
        <f t="shared" si="107"/>
        <v>Error?</v>
      </c>
    </row>
    <row r="6974" spans="1:4" x14ac:dyDescent="0.2">
      <c r="A6974">
        <v>6913</v>
      </c>
      <c r="B6974" s="1233">
        <f>'Expenditures 15-22'!J72</f>
        <v>0</v>
      </c>
      <c r="D6974" s="14" t="str">
        <f t="shared" si="107"/>
        <v>Error?</v>
      </c>
    </row>
    <row r="6975" spans="1:4" x14ac:dyDescent="0.2">
      <c r="A6975">
        <v>6914</v>
      </c>
      <c r="B6975" s="1233">
        <f>'Expenditures 15-22'!I73</f>
        <v>0</v>
      </c>
      <c r="D6975" s="14" t="str">
        <f t="shared" ref="D6975:D7038" si="108">IF(ISBLANK(B6975),"OK",IF(A6975-B6975=0,"OK","Error?"))</f>
        <v>Error?</v>
      </c>
    </row>
    <row r="6976" spans="1:4" x14ac:dyDescent="0.2">
      <c r="A6976">
        <v>6915</v>
      </c>
      <c r="B6976" s="1233">
        <f>'Expenditures 15-22'!J73</f>
        <v>0</v>
      </c>
      <c r="D6976" s="14" t="str">
        <f t="shared" si="108"/>
        <v>Error?</v>
      </c>
    </row>
    <row r="6977" spans="1:4" x14ac:dyDescent="0.2">
      <c r="A6977">
        <v>6916</v>
      </c>
      <c r="B6977" s="1233">
        <f>'Expenditures 15-22'!I74</f>
        <v>49388</v>
      </c>
      <c r="D6977" s="14" t="str">
        <f t="shared" si="108"/>
        <v>Error?</v>
      </c>
    </row>
    <row r="6978" spans="1:4" x14ac:dyDescent="0.2">
      <c r="A6978">
        <v>6917</v>
      </c>
      <c r="B6978" s="1233">
        <f>'Expenditures 15-22'!J74</f>
        <v>0</v>
      </c>
      <c r="D6978" s="14" t="str">
        <f t="shared" si="108"/>
        <v>Error?</v>
      </c>
    </row>
    <row r="6979" spans="1:4" x14ac:dyDescent="0.2">
      <c r="A6979">
        <v>6918</v>
      </c>
      <c r="B6979" s="1233">
        <f>'Expenditures 15-22'!I75</f>
        <v>0</v>
      </c>
      <c r="D6979" s="14" t="str">
        <f t="shared" si="108"/>
        <v>Error?</v>
      </c>
    </row>
    <row r="6980" spans="1:4" x14ac:dyDescent="0.2">
      <c r="A6980">
        <v>6919</v>
      </c>
      <c r="B6980" s="1233">
        <f>'Expenditures 15-22'!J75</f>
        <v>0</v>
      </c>
      <c r="D6980" s="14" t="str">
        <f t="shared" si="108"/>
        <v>Error?</v>
      </c>
    </row>
    <row r="6981" spans="1:4" x14ac:dyDescent="0.2">
      <c r="A6981">
        <v>6920</v>
      </c>
      <c r="B6981" s="1233">
        <f>'Expenditures 15-22'!H85</f>
        <v>0</v>
      </c>
      <c r="D6981" s="14" t="str">
        <f t="shared" si="108"/>
        <v>Error?</v>
      </c>
    </row>
    <row r="6982" spans="1:4" x14ac:dyDescent="0.2">
      <c r="A6982">
        <v>6921</v>
      </c>
      <c r="B6982" s="1233">
        <f>'Expenditures 15-22'!K85</f>
        <v>0</v>
      </c>
      <c r="D6982" s="14" t="str">
        <f t="shared" si="108"/>
        <v>Error?</v>
      </c>
    </row>
    <row r="6983" spans="1:4" x14ac:dyDescent="0.2">
      <c r="A6983">
        <v>6922</v>
      </c>
      <c r="B6983" s="1233">
        <f>'Expenditures 15-22'!H86</f>
        <v>211885</v>
      </c>
      <c r="D6983" s="14" t="str">
        <f t="shared" si="108"/>
        <v>Error?</v>
      </c>
    </row>
    <row r="6984" spans="1:4" x14ac:dyDescent="0.2">
      <c r="A6984">
        <v>6923</v>
      </c>
      <c r="B6984" s="1233">
        <f>'Expenditures 15-22'!K86</f>
        <v>211885</v>
      </c>
      <c r="D6984" s="14" t="str">
        <f t="shared" si="108"/>
        <v>Error?</v>
      </c>
    </row>
    <row r="6985" spans="1:4" x14ac:dyDescent="0.2">
      <c r="A6985">
        <v>6924</v>
      </c>
      <c r="B6985" s="1233">
        <f>'Expenditures 15-22'!H87</f>
        <v>0</v>
      </c>
      <c r="D6985" s="14" t="str">
        <f t="shared" si="108"/>
        <v>Error?</v>
      </c>
    </row>
    <row r="6986" spans="1:4" x14ac:dyDescent="0.2">
      <c r="A6986">
        <v>6925</v>
      </c>
      <c r="B6986" s="1233">
        <f>'Expenditures 15-22'!K87</f>
        <v>0</v>
      </c>
      <c r="D6986" s="14" t="str">
        <f t="shared" si="108"/>
        <v>Error?</v>
      </c>
    </row>
    <row r="6987" spans="1:4" x14ac:dyDescent="0.2">
      <c r="A6987">
        <v>6926</v>
      </c>
      <c r="B6987" s="1233">
        <f>'Expenditures 15-22'!H88</f>
        <v>0</v>
      </c>
      <c r="D6987" s="14" t="str">
        <f t="shared" si="108"/>
        <v>Error?</v>
      </c>
    </row>
    <row r="6988" spans="1:4" x14ac:dyDescent="0.2">
      <c r="A6988">
        <v>6927</v>
      </c>
      <c r="B6988" s="1233">
        <f>'Expenditures 15-22'!K88</f>
        <v>0</v>
      </c>
      <c r="D6988" s="14" t="str">
        <f t="shared" si="108"/>
        <v>Error?</v>
      </c>
    </row>
    <row r="6989" spans="1:4" x14ac:dyDescent="0.2">
      <c r="A6989">
        <v>6928</v>
      </c>
      <c r="B6989" s="1233">
        <f>'Expenditures 15-22'!H89</f>
        <v>0</v>
      </c>
      <c r="D6989" s="14" t="str">
        <f t="shared" si="108"/>
        <v>Error?</v>
      </c>
    </row>
    <row r="6990" spans="1:4" x14ac:dyDescent="0.2">
      <c r="A6990">
        <v>6929</v>
      </c>
      <c r="B6990" s="1233">
        <f>'Expenditures 15-22'!K89</f>
        <v>0</v>
      </c>
      <c r="D6990" s="14" t="str">
        <f t="shared" si="108"/>
        <v>Error?</v>
      </c>
    </row>
    <row r="6991" spans="1:4" x14ac:dyDescent="0.2">
      <c r="A6991">
        <v>6930</v>
      </c>
      <c r="B6991" s="1233">
        <f>'Expenditures 15-22'!H90</f>
        <v>0</v>
      </c>
      <c r="D6991" s="14" t="str">
        <f t="shared" si="108"/>
        <v>Error?</v>
      </c>
    </row>
    <row r="6992" spans="1:4" x14ac:dyDescent="0.2">
      <c r="A6992">
        <v>6931</v>
      </c>
      <c r="B6992" s="1233">
        <f>'Expenditures 15-22'!K90</f>
        <v>0</v>
      </c>
      <c r="D6992" s="14" t="str">
        <f t="shared" si="108"/>
        <v>Error?</v>
      </c>
    </row>
    <row r="6993" spans="1:4" x14ac:dyDescent="0.2">
      <c r="A6993">
        <v>6932</v>
      </c>
      <c r="B6993" s="1233">
        <f>'Expenditures 15-22'!H91</f>
        <v>0</v>
      </c>
      <c r="D6993" s="14" t="str">
        <f t="shared" si="108"/>
        <v>Error?</v>
      </c>
    </row>
    <row r="6994" spans="1:4" x14ac:dyDescent="0.2">
      <c r="A6994">
        <v>6933</v>
      </c>
      <c r="B6994" s="1233">
        <f>'Expenditures 15-22'!K91</f>
        <v>0</v>
      </c>
      <c r="D6994" s="14" t="str">
        <f t="shared" si="108"/>
        <v>Error?</v>
      </c>
    </row>
    <row r="6995" spans="1:4" x14ac:dyDescent="0.2">
      <c r="A6995">
        <v>6934</v>
      </c>
      <c r="B6995" s="1233">
        <f>'Expenditures 15-22'!H92</f>
        <v>211885</v>
      </c>
      <c r="D6995" s="14" t="str">
        <f t="shared" si="108"/>
        <v>Error?</v>
      </c>
    </row>
    <row r="6996" spans="1:4" x14ac:dyDescent="0.2">
      <c r="A6996">
        <v>6935</v>
      </c>
      <c r="B6996" s="1233">
        <f>'Expenditures 15-22'!H93</f>
        <v>0</v>
      </c>
      <c r="D6996" s="14" t="str">
        <f t="shared" si="108"/>
        <v>Error?</v>
      </c>
    </row>
    <row r="6997" spans="1:4" x14ac:dyDescent="0.2">
      <c r="A6997">
        <v>6936</v>
      </c>
      <c r="B6997" s="1233">
        <f>'Expenditures 15-22'!K93</f>
        <v>0</v>
      </c>
      <c r="D6997" s="14" t="str">
        <f t="shared" si="108"/>
        <v>Error?</v>
      </c>
    </row>
    <row r="6998" spans="1:4" x14ac:dyDescent="0.2">
      <c r="A6998">
        <v>6937</v>
      </c>
      <c r="B6998" s="1233">
        <f>'Expenditures 15-22'!H94</f>
        <v>0</v>
      </c>
      <c r="D6998" s="14" t="str">
        <f t="shared" si="108"/>
        <v>Error?</v>
      </c>
    </row>
    <row r="6999" spans="1:4" x14ac:dyDescent="0.2">
      <c r="A6999">
        <v>6938</v>
      </c>
      <c r="B6999" s="1233">
        <f>'Expenditures 15-22'!K94</f>
        <v>0</v>
      </c>
      <c r="D6999" s="14" t="str">
        <f t="shared" si="108"/>
        <v>Error?</v>
      </c>
    </row>
    <row r="7000" spans="1:4" x14ac:dyDescent="0.2">
      <c r="A7000">
        <v>6939</v>
      </c>
      <c r="B7000" s="1233">
        <f>'Expenditures 15-22'!H95</f>
        <v>0</v>
      </c>
      <c r="D7000" s="14" t="str">
        <f t="shared" si="108"/>
        <v>Error?</v>
      </c>
    </row>
    <row r="7001" spans="1:4" x14ac:dyDescent="0.2">
      <c r="A7001">
        <v>6940</v>
      </c>
      <c r="B7001" s="1233">
        <f>'Expenditures 15-22'!K95</f>
        <v>0</v>
      </c>
      <c r="D7001" s="14" t="str">
        <f t="shared" si="108"/>
        <v>Error?</v>
      </c>
    </row>
    <row r="7002" spans="1:4" x14ac:dyDescent="0.2">
      <c r="A7002">
        <v>6941</v>
      </c>
      <c r="B7002" s="1233">
        <f>'Expenditures 15-22'!H96</f>
        <v>0</v>
      </c>
      <c r="D7002" s="14" t="str">
        <f t="shared" si="108"/>
        <v>Error?</v>
      </c>
    </row>
    <row r="7003" spans="1:4" x14ac:dyDescent="0.2">
      <c r="A7003">
        <v>6942</v>
      </c>
      <c r="B7003" s="1233">
        <f>'Expenditures 15-22'!K96</f>
        <v>0</v>
      </c>
      <c r="D7003" s="14" t="str">
        <f t="shared" si="108"/>
        <v>Error?</v>
      </c>
    </row>
    <row r="7004" spans="1:4" x14ac:dyDescent="0.2">
      <c r="A7004">
        <v>6943</v>
      </c>
      <c r="B7004" s="1233">
        <f>'Expenditures 15-22'!H97</f>
        <v>0</v>
      </c>
      <c r="D7004" s="14" t="str">
        <f t="shared" si="108"/>
        <v>Error?</v>
      </c>
    </row>
    <row r="7005" spans="1:4" x14ac:dyDescent="0.2">
      <c r="A7005">
        <v>6944</v>
      </c>
      <c r="B7005" s="1233">
        <f>'Expenditures 15-22'!K97</f>
        <v>0</v>
      </c>
      <c r="D7005" s="14" t="str">
        <f t="shared" si="108"/>
        <v>Error?</v>
      </c>
    </row>
    <row r="7006" spans="1:4" x14ac:dyDescent="0.2">
      <c r="A7006">
        <v>6945</v>
      </c>
      <c r="B7006" s="1233">
        <f>'Expenditures 15-22'!H98</f>
        <v>0</v>
      </c>
      <c r="D7006" s="14" t="str">
        <f t="shared" si="108"/>
        <v>Error?</v>
      </c>
    </row>
    <row r="7007" spans="1:4" x14ac:dyDescent="0.2">
      <c r="A7007">
        <v>6946</v>
      </c>
      <c r="B7007" s="1233">
        <f>'Expenditures 15-22'!K98</f>
        <v>0</v>
      </c>
      <c r="D7007" s="14" t="str">
        <f t="shared" si="108"/>
        <v>Error?</v>
      </c>
    </row>
    <row r="7008" spans="1:4" x14ac:dyDescent="0.2">
      <c r="A7008">
        <v>6947</v>
      </c>
      <c r="B7008" s="1233">
        <f>'Expenditures 15-22'!E99</f>
        <v>0</v>
      </c>
      <c r="D7008" s="14" t="str">
        <f t="shared" si="108"/>
        <v>Error?</v>
      </c>
    </row>
    <row r="7009" spans="1:4" x14ac:dyDescent="0.2">
      <c r="A7009">
        <v>6948</v>
      </c>
      <c r="B7009" s="1233">
        <f>'Expenditures 15-22'!H99</f>
        <v>0</v>
      </c>
      <c r="D7009" s="14" t="str">
        <f t="shared" si="108"/>
        <v>Error?</v>
      </c>
    </row>
    <row r="7010" spans="1:4" x14ac:dyDescent="0.2">
      <c r="A7010">
        <v>6949</v>
      </c>
      <c r="B7010" s="1233">
        <f>'Expenditures 15-22'!K99</f>
        <v>0</v>
      </c>
      <c r="D7010" s="14" t="str">
        <f t="shared" si="108"/>
        <v>Error?</v>
      </c>
    </row>
    <row r="7011" spans="1:4" x14ac:dyDescent="0.2">
      <c r="A7011">
        <v>6950</v>
      </c>
      <c r="B7011" s="1233">
        <f>'Expenditures 15-22'!E100</f>
        <v>0</v>
      </c>
      <c r="D7011" s="14" t="str">
        <f t="shared" si="108"/>
        <v>Error?</v>
      </c>
    </row>
    <row r="7012" spans="1:4" x14ac:dyDescent="0.2">
      <c r="A7012">
        <v>6951</v>
      </c>
      <c r="B7012" s="1233">
        <f>'Expenditures 15-22'!H100</f>
        <v>0</v>
      </c>
      <c r="D7012" s="14" t="str">
        <f t="shared" si="108"/>
        <v>Error?</v>
      </c>
    </row>
    <row r="7013" spans="1:4" x14ac:dyDescent="0.2">
      <c r="A7013">
        <v>6952</v>
      </c>
      <c r="B7013" s="1233">
        <f>'Expenditures 15-22'!K100</f>
        <v>0</v>
      </c>
      <c r="D7013" s="14" t="str">
        <f t="shared" si="108"/>
        <v>Error?</v>
      </c>
    </row>
    <row r="7014" spans="1:4" x14ac:dyDescent="0.2">
      <c r="A7014">
        <v>6953</v>
      </c>
      <c r="B7014" s="1233">
        <f>'Expenditures 15-22'!H101</f>
        <v>0</v>
      </c>
      <c r="D7014" s="14" t="str">
        <f t="shared" si="108"/>
        <v>Error?</v>
      </c>
    </row>
    <row r="7015" spans="1:4" x14ac:dyDescent="0.2">
      <c r="A7015">
        <v>6954</v>
      </c>
      <c r="B7015" s="1233">
        <f>'Expenditures 15-22'!K101</f>
        <v>0</v>
      </c>
      <c r="D7015" s="14" t="str">
        <f t="shared" si="108"/>
        <v>Error?</v>
      </c>
    </row>
    <row r="7016" spans="1:4" x14ac:dyDescent="0.2">
      <c r="A7016">
        <v>6955</v>
      </c>
      <c r="B7016" s="1233">
        <f>'Expenditures 15-22'!H111</f>
        <v>0</v>
      </c>
      <c r="D7016" s="14" t="str">
        <f t="shared" si="108"/>
        <v>Error?</v>
      </c>
    </row>
    <row r="7017" spans="1:4" x14ac:dyDescent="0.2">
      <c r="A7017">
        <v>6956</v>
      </c>
      <c r="B7017" s="1233">
        <f>'Expenditures 15-22'!K111</f>
        <v>0</v>
      </c>
      <c r="D7017" s="14" t="str">
        <f t="shared" si="108"/>
        <v>Error?</v>
      </c>
    </row>
    <row r="7018" spans="1:4" x14ac:dyDescent="0.2">
      <c r="A7018">
        <v>6957</v>
      </c>
      <c r="B7018" s="1233">
        <f>'Expenditures 15-22'!H112</f>
        <v>0</v>
      </c>
      <c r="D7018" s="14" t="str">
        <f t="shared" si="108"/>
        <v>Error?</v>
      </c>
    </row>
    <row r="7019" spans="1:4" x14ac:dyDescent="0.2">
      <c r="A7019">
        <v>6958</v>
      </c>
      <c r="B7019" s="1233">
        <f>'Expenditures 15-22'!K112</f>
        <v>0</v>
      </c>
      <c r="D7019" s="14" t="str">
        <f t="shared" si="108"/>
        <v>Error?</v>
      </c>
    </row>
    <row r="7020" spans="1:4" x14ac:dyDescent="0.2">
      <c r="A7020">
        <v>6959</v>
      </c>
      <c r="B7020" s="1233">
        <f>'Expenditures 15-22'!I114</f>
        <v>218788</v>
      </c>
      <c r="D7020" s="14" t="str">
        <f t="shared" si="108"/>
        <v>Error?</v>
      </c>
    </row>
    <row r="7021" spans="1:4" x14ac:dyDescent="0.2">
      <c r="A7021">
        <v>6960</v>
      </c>
      <c r="B7021" s="1233">
        <f>'Expenditures 15-22'!J114</f>
        <v>3946</v>
      </c>
      <c r="D7021" s="14" t="str">
        <f t="shared" si="108"/>
        <v>Error?</v>
      </c>
    </row>
    <row r="7022" spans="1:4" x14ac:dyDescent="0.2">
      <c r="A7022">
        <v>6961</v>
      </c>
      <c r="B7022" s="1233">
        <f>'Expenditures 15-22'!I120</f>
        <v>0</v>
      </c>
      <c r="D7022" s="14" t="str">
        <f t="shared" si="108"/>
        <v>Error?</v>
      </c>
    </row>
    <row r="7023" spans="1:4" x14ac:dyDescent="0.2">
      <c r="A7023">
        <v>6962</v>
      </c>
      <c r="B7023" s="1233">
        <f>'Expenditures 15-22'!J120</f>
        <v>0</v>
      </c>
      <c r="D7023" s="14" t="str">
        <f t="shared" si="108"/>
        <v>Error?</v>
      </c>
    </row>
    <row r="7024" spans="1:4" x14ac:dyDescent="0.2">
      <c r="A7024">
        <v>6963</v>
      </c>
      <c r="B7024" s="1233">
        <f>'Expenditures 15-22'!I122</f>
        <v>0</v>
      </c>
      <c r="D7024" s="14" t="str">
        <f t="shared" si="108"/>
        <v>Error?</v>
      </c>
    </row>
    <row r="7025" spans="1:4" x14ac:dyDescent="0.2">
      <c r="A7025">
        <v>6964</v>
      </c>
      <c r="B7025" s="1233">
        <f>'Expenditures 15-22'!J122</f>
        <v>0</v>
      </c>
      <c r="D7025" s="14" t="str">
        <f t="shared" si="108"/>
        <v>Error?</v>
      </c>
    </row>
    <row r="7026" spans="1:4" x14ac:dyDescent="0.2">
      <c r="A7026">
        <v>6965</v>
      </c>
      <c r="B7026" s="1233">
        <f>'Expenditures 15-22'!I123</f>
        <v>0</v>
      </c>
      <c r="D7026" s="14" t="str">
        <f t="shared" si="108"/>
        <v>Error?</v>
      </c>
    </row>
    <row r="7027" spans="1:4" x14ac:dyDescent="0.2">
      <c r="A7027">
        <v>6966</v>
      </c>
      <c r="B7027" s="1233">
        <f>'Expenditures 15-22'!J123</f>
        <v>0</v>
      </c>
      <c r="D7027" s="14" t="str">
        <f t="shared" si="108"/>
        <v>Error?</v>
      </c>
    </row>
    <row r="7028" spans="1:4" x14ac:dyDescent="0.2">
      <c r="A7028">
        <v>6967</v>
      </c>
      <c r="B7028" s="1233">
        <f>'Expenditures 15-22'!I124</f>
        <v>107728</v>
      </c>
      <c r="D7028" s="14" t="str">
        <f t="shared" si="108"/>
        <v>Error?</v>
      </c>
    </row>
    <row r="7029" spans="1:4" x14ac:dyDescent="0.2">
      <c r="A7029">
        <v>6968</v>
      </c>
      <c r="B7029" s="1233">
        <f>'Expenditures 15-22'!J124</f>
        <v>0</v>
      </c>
      <c r="D7029" s="14" t="str">
        <f t="shared" si="108"/>
        <v>Error?</v>
      </c>
    </row>
    <row r="7030" spans="1:4" x14ac:dyDescent="0.2">
      <c r="A7030">
        <v>6969</v>
      </c>
      <c r="B7030" s="1233">
        <f>'Expenditures 15-22'!I125</f>
        <v>0</v>
      </c>
      <c r="D7030" s="14" t="str">
        <f t="shared" si="108"/>
        <v>Error?</v>
      </c>
    </row>
    <row r="7031" spans="1:4" x14ac:dyDescent="0.2">
      <c r="A7031">
        <v>6970</v>
      </c>
      <c r="B7031" s="1233">
        <f>'Expenditures 15-22'!J125</f>
        <v>0</v>
      </c>
      <c r="D7031" s="14" t="str">
        <f t="shared" si="108"/>
        <v>Error?</v>
      </c>
    </row>
    <row r="7032" spans="1:4" x14ac:dyDescent="0.2">
      <c r="A7032">
        <v>6971</v>
      </c>
      <c r="B7032" s="1233">
        <f>'Expenditures 15-22'!I126</f>
        <v>0</v>
      </c>
      <c r="D7032" s="14" t="str">
        <f t="shared" si="108"/>
        <v>Error?</v>
      </c>
    </row>
    <row r="7033" spans="1:4" x14ac:dyDescent="0.2">
      <c r="A7033">
        <v>6972</v>
      </c>
      <c r="B7033" s="1233">
        <f>'Expenditures 15-22'!I127</f>
        <v>107728</v>
      </c>
      <c r="D7033" s="14" t="str">
        <f t="shared" si="108"/>
        <v>Error?</v>
      </c>
    </row>
    <row r="7034" spans="1:4" x14ac:dyDescent="0.2">
      <c r="A7034">
        <v>6973</v>
      </c>
      <c r="B7034" s="1233">
        <f>'Expenditures 15-22'!J127</f>
        <v>0</v>
      </c>
      <c r="D7034" s="14" t="str">
        <f t="shared" si="108"/>
        <v>Error?</v>
      </c>
    </row>
    <row r="7035" spans="1:4" x14ac:dyDescent="0.2">
      <c r="A7035">
        <v>6974</v>
      </c>
      <c r="B7035" s="1233">
        <f>'Expenditures 15-22'!I128</f>
        <v>0</v>
      </c>
      <c r="D7035" s="14" t="str">
        <f t="shared" si="108"/>
        <v>Error?</v>
      </c>
    </row>
    <row r="7036" spans="1:4" x14ac:dyDescent="0.2">
      <c r="A7036">
        <v>6975</v>
      </c>
      <c r="B7036" s="1233">
        <f>'Expenditures 15-22'!J128</f>
        <v>0</v>
      </c>
      <c r="D7036" s="14" t="str">
        <f t="shared" si="108"/>
        <v>Error?</v>
      </c>
    </row>
    <row r="7037" spans="1:4" x14ac:dyDescent="0.2">
      <c r="A7037">
        <v>6976</v>
      </c>
      <c r="B7037" s="1233">
        <f>'Expenditures 15-22'!I129</f>
        <v>107728</v>
      </c>
      <c r="D7037" s="14" t="str">
        <f t="shared" si="108"/>
        <v>Error?</v>
      </c>
    </row>
    <row r="7038" spans="1:4" x14ac:dyDescent="0.2">
      <c r="A7038">
        <v>6977</v>
      </c>
      <c r="B7038" s="1233">
        <f>'Expenditures 15-22'!J129</f>
        <v>0</v>
      </c>
      <c r="D7038" s="14" t="str">
        <f t="shared" si="108"/>
        <v>Error?</v>
      </c>
    </row>
    <row r="7039" spans="1:4" x14ac:dyDescent="0.2">
      <c r="A7039">
        <v>6978</v>
      </c>
      <c r="B7039" s="1233">
        <f>'Expenditures 15-22'!I130</f>
        <v>0</v>
      </c>
      <c r="D7039" s="14" t="str">
        <f t="shared" ref="D7039:D7102" si="109">IF(ISBLANK(B7039),"OK",IF(A7039-B7039=0,"OK","Error?"))</f>
        <v>Error?</v>
      </c>
    </row>
    <row r="7040" spans="1:4" x14ac:dyDescent="0.2">
      <c r="A7040">
        <v>6979</v>
      </c>
      <c r="B7040" s="1233">
        <f>'Expenditures 15-22'!J130</f>
        <v>0</v>
      </c>
      <c r="D7040" s="14" t="str">
        <f t="shared" si="109"/>
        <v>Error?</v>
      </c>
    </row>
    <row r="7041" spans="1:5" x14ac:dyDescent="0.2">
      <c r="A7041">
        <v>6980</v>
      </c>
      <c r="B7041" s="1233">
        <f>'Revenues 9-14'!J273</f>
        <v>0</v>
      </c>
      <c r="D7041" s="14" t="str">
        <f t="shared" si="109"/>
        <v>Error?</v>
      </c>
    </row>
    <row r="7042" spans="1:5" x14ac:dyDescent="0.2">
      <c r="A7042">
        <v>6981</v>
      </c>
      <c r="B7042" s="1233">
        <f>'Acct Summary 7-8'!J13</f>
        <v>256484</v>
      </c>
      <c r="D7042" s="14" t="str">
        <f t="shared" si="109"/>
        <v>Error?</v>
      </c>
    </row>
    <row r="7043" spans="1:5" x14ac:dyDescent="0.2">
      <c r="A7043">
        <v>6982</v>
      </c>
      <c r="B7043" s="1233">
        <f>'Revenues 9-14'!H9</f>
        <v>0</v>
      </c>
      <c r="D7043" s="14" t="str">
        <f t="shared" si="109"/>
        <v>Error?</v>
      </c>
    </row>
    <row r="7044" spans="1:5" x14ac:dyDescent="0.2">
      <c r="A7044">
        <v>6983</v>
      </c>
      <c r="B7044" s="1233">
        <f>'Revenues 9-14'!D106</f>
        <v>0</v>
      </c>
      <c r="D7044" s="14" t="str">
        <f t="shared" si="109"/>
        <v>Error?</v>
      </c>
    </row>
    <row r="7045" spans="1:5" x14ac:dyDescent="0.2">
      <c r="A7045">
        <v>6984</v>
      </c>
      <c r="B7045" s="1233">
        <f>'Revenues 9-14'!E106</f>
        <v>0</v>
      </c>
      <c r="D7045" s="14" t="str">
        <f t="shared" si="109"/>
        <v>Error?</v>
      </c>
    </row>
    <row r="7046" spans="1:5" x14ac:dyDescent="0.2">
      <c r="A7046">
        <v>6985</v>
      </c>
      <c r="B7046" s="1233">
        <f>'Revenues 9-14'!F106</f>
        <v>0</v>
      </c>
      <c r="D7046" s="14" t="str">
        <f t="shared" si="109"/>
        <v>Error?</v>
      </c>
    </row>
    <row r="7047" spans="1:5" x14ac:dyDescent="0.2">
      <c r="A7047">
        <v>6986</v>
      </c>
      <c r="B7047" s="1233">
        <f>'Expenditures 15-22'!H146</f>
        <v>0</v>
      </c>
      <c r="D7047" s="14" t="str">
        <f t="shared" si="109"/>
        <v>Error?</v>
      </c>
    </row>
    <row r="7048" spans="1:5" x14ac:dyDescent="0.2">
      <c r="A7048">
        <v>6987</v>
      </c>
      <c r="B7048" s="1233">
        <f>'Expenditures 15-22'!K146</f>
        <v>0</v>
      </c>
      <c r="D7048" s="14" t="str">
        <f t="shared" si="109"/>
        <v>Error?</v>
      </c>
    </row>
    <row r="7049" spans="1:5" x14ac:dyDescent="0.2">
      <c r="A7049">
        <v>6988</v>
      </c>
      <c r="B7049" s="1233">
        <f>'Expenditures 15-22'!H147</f>
        <v>0</v>
      </c>
      <c r="D7049" s="14" t="str">
        <f t="shared" si="109"/>
        <v>Error?</v>
      </c>
    </row>
    <row r="7050" spans="1:5" x14ac:dyDescent="0.2">
      <c r="A7050">
        <v>6989</v>
      </c>
      <c r="B7050" s="1233">
        <f>'Expenditures 15-22'!K147</f>
        <v>0</v>
      </c>
      <c r="D7050" s="14" t="str">
        <f t="shared" si="109"/>
        <v>Error?</v>
      </c>
    </row>
    <row r="7051" spans="1:5" x14ac:dyDescent="0.2">
      <c r="A7051">
        <v>6990</v>
      </c>
      <c r="B7051" s="1233">
        <f>'Expenditures 15-22'!I150</f>
        <v>107728</v>
      </c>
      <c r="D7051" s="14" t="str">
        <f t="shared" si="109"/>
        <v>Error?</v>
      </c>
    </row>
    <row r="7052" spans="1:5" x14ac:dyDescent="0.2">
      <c r="A7052">
        <v>6991</v>
      </c>
      <c r="B7052" s="1233">
        <f>'Expenditures 15-22'!J150</f>
        <v>0</v>
      </c>
      <c r="D7052" s="14" t="str">
        <f t="shared" si="109"/>
        <v>Error?</v>
      </c>
    </row>
    <row r="7053" spans="1:5" x14ac:dyDescent="0.2">
      <c r="A7053">
        <v>6992</v>
      </c>
      <c r="B7053" s="1233">
        <f>'Expenditures 15-22'!H154</f>
        <v>0</v>
      </c>
      <c r="D7053" s="14" t="str">
        <f t="shared" si="109"/>
        <v>Error?</v>
      </c>
    </row>
    <row r="7054" spans="1:5" x14ac:dyDescent="0.2">
      <c r="A7054">
        <v>6993</v>
      </c>
      <c r="B7054" s="1233">
        <f>'Revenues 9-14'!J274</f>
        <v>0</v>
      </c>
      <c r="D7054" s="14" t="str">
        <f t="shared" si="109"/>
        <v>Error?</v>
      </c>
      <c r="E7054" s="14" t="s">
        <v>121</v>
      </c>
    </row>
    <row r="7055" spans="1:5" x14ac:dyDescent="0.2">
      <c r="A7055">
        <v>6994</v>
      </c>
      <c r="B7055" s="1233">
        <f>'Revenues 9-14'!J275</f>
        <v>192245</v>
      </c>
      <c r="D7055" s="14" t="str">
        <f t="shared" si="109"/>
        <v>Error?</v>
      </c>
      <c r="E7055" s="14" t="s">
        <v>121</v>
      </c>
    </row>
    <row r="7056" spans="1:5" x14ac:dyDescent="0.2">
      <c r="A7056">
        <v>6995</v>
      </c>
      <c r="D7056" s="14" t="str">
        <f t="shared" si="109"/>
        <v>OK</v>
      </c>
      <c r="E7056" s="14" t="s">
        <v>121</v>
      </c>
    </row>
    <row r="7057" spans="1:4" x14ac:dyDescent="0.2">
      <c r="A7057">
        <v>6996</v>
      </c>
      <c r="B7057" s="1233">
        <f>'Expenditures 15-22'!I174</f>
        <v>0</v>
      </c>
      <c r="D7057" s="14" t="str">
        <f t="shared" si="109"/>
        <v>Error?</v>
      </c>
    </row>
    <row r="7058" spans="1:4" x14ac:dyDescent="0.2">
      <c r="A7058">
        <v>6997</v>
      </c>
      <c r="B7058" s="1233">
        <f>'Expenditures 15-22'!J174</f>
        <v>0</v>
      </c>
      <c r="D7058" s="14" t="str">
        <f t="shared" si="109"/>
        <v>Error?</v>
      </c>
    </row>
    <row r="7059" spans="1:4" x14ac:dyDescent="0.2">
      <c r="A7059">
        <v>6998</v>
      </c>
      <c r="B7059" s="1233">
        <f>'Expenditures 15-22'!I176</f>
        <v>0</v>
      </c>
      <c r="D7059" s="14" t="str">
        <f t="shared" si="109"/>
        <v>Error?</v>
      </c>
    </row>
    <row r="7060" spans="1:4" x14ac:dyDescent="0.2">
      <c r="A7060">
        <v>6999</v>
      </c>
      <c r="B7060" s="1233">
        <f>'Expenditures 15-22'!J176</f>
        <v>0</v>
      </c>
      <c r="D7060" s="14" t="str">
        <f t="shared" si="109"/>
        <v>Error?</v>
      </c>
    </row>
    <row r="7061" spans="1:4" x14ac:dyDescent="0.2">
      <c r="A7061">
        <v>7000</v>
      </c>
      <c r="B7061" s="1233">
        <f>'Expenditures 15-22'!I177</f>
        <v>0</v>
      </c>
      <c r="D7061" s="14" t="str">
        <f t="shared" si="109"/>
        <v>Error?</v>
      </c>
    </row>
    <row r="7062" spans="1:4" x14ac:dyDescent="0.2">
      <c r="A7062">
        <v>7001</v>
      </c>
      <c r="B7062" s="1233">
        <f>'Expenditures 15-22'!J177</f>
        <v>0</v>
      </c>
      <c r="D7062" s="14" t="str">
        <f t="shared" si="109"/>
        <v>Error?</v>
      </c>
    </row>
    <row r="7063" spans="1:4" x14ac:dyDescent="0.2">
      <c r="A7063">
        <v>7002</v>
      </c>
      <c r="B7063" s="1233">
        <f>'Expenditures 15-22'!I178</f>
        <v>0</v>
      </c>
      <c r="D7063" s="14" t="str">
        <f t="shared" si="109"/>
        <v>Error?</v>
      </c>
    </row>
    <row r="7064" spans="1:4" x14ac:dyDescent="0.2">
      <c r="A7064">
        <v>7003</v>
      </c>
      <c r="B7064" s="1233">
        <f>'Expenditures 15-22'!J178</f>
        <v>0</v>
      </c>
      <c r="D7064" s="14" t="str">
        <f t="shared" si="109"/>
        <v>Error?</v>
      </c>
    </row>
    <row r="7065" spans="1:4" x14ac:dyDescent="0.2">
      <c r="A7065">
        <v>7004</v>
      </c>
      <c r="B7065" s="1233">
        <f>'Expenditures 15-22'!I179</f>
        <v>0</v>
      </c>
      <c r="D7065" s="14" t="str">
        <f t="shared" si="109"/>
        <v>Error?</v>
      </c>
    </row>
    <row r="7066" spans="1:4" x14ac:dyDescent="0.2">
      <c r="A7066">
        <v>7005</v>
      </c>
      <c r="B7066" s="1233">
        <f>'Expenditures 15-22'!J179</f>
        <v>0</v>
      </c>
      <c r="D7066" s="14" t="str">
        <f t="shared" si="109"/>
        <v>Error?</v>
      </c>
    </row>
    <row r="7067" spans="1:4" x14ac:dyDescent="0.2">
      <c r="A7067">
        <v>7006</v>
      </c>
      <c r="B7067" s="1233">
        <f>'Expenditures 15-22'!H199</f>
        <v>0</v>
      </c>
      <c r="D7067" s="14" t="str">
        <f t="shared" si="109"/>
        <v>Error?</v>
      </c>
    </row>
    <row r="7068" spans="1:4" x14ac:dyDescent="0.2">
      <c r="A7068">
        <v>7007</v>
      </c>
      <c r="B7068" s="1233">
        <f>'Expenditures 15-22'!K199</f>
        <v>0</v>
      </c>
      <c r="D7068" s="14" t="str">
        <f t="shared" si="109"/>
        <v>Error?</v>
      </c>
    </row>
    <row r="7069" spans="1:4" x14ac:dyDescent="0.2">
      <c r="A7069">
        <v>7008</v>
      </c>
      <c r="B7069" s="1233">
        <f>'Expenditures 15-22'!H201</f>
        <v>0</v>
      </c>
      <c r="D7069" s="14" t="str">
        <f t="shared" si="109"/>
        <v>Error?</v>
      </c>
    </row>
    <row r="7070" spans="1:4" x14ac:dyDescent="0.2">
      <c r="A7070">
        <v>7009</v>
      </c>
      <c r="B7070" s="1233">
        <f>'Expenditures 15-22'!K201</f>
        <v>0</v>
      </c>
      <c r="D7070" s="14" t="str">
        <f t="shared" si="109"/>
        <v>Error?</v>
      </c>
    </row>
    <row r="7071" spans="1:4" x14ac:dyDescent="0.2">
      <c r="A7071">
        <v>7010</v>
      </c>
      <c r="B7071" s="1233">
        <f>'Expenditures 15-22'!I204</f>
        <v>0</v>
      </c>
      <c r="D7071" s="14" t="str">
        <f t="shared" si="109"/>
        <v>Error?</v>
      </c>
    </row>
    <row r="7072" spans="1:4" x14ac:dyDescent="0.2">
      <c r="A7072">
        <v>7011</v>
      </c>
      <c r="B7072" s="1233">
        <f>'Expenditures 15-22'!J204</f>
        <v>0</v>
      </c>
      <c r="D7072" s="14" t="str">
        <f t="shared" si="109"/>
        <v>Error?</v>
      </c>
    </row>
    <row r="7073" spans="1:4" x14ac:dyDescent="0.2">
      <c r="A7073">
        <v>7012</v>
      </c>
      <c r="B7073" s="1233">
        <f>'Expenditures 15-22'!D210</f>
        <v>0</v>
      </c>
      <c r="D7073" s="14" t="str">
        <f t="shared" si="109"/>
        <v>Error?</v>
      </c>
    </row>
    <row r="7074" spans="1:4" x14ac:dyDescent="0.2">
      <c r="A7074">
        <v>7013</v>
      </c>
      <c r="B7074" s="1233">
        <f>'Expenditures 15-22'!K210</f>
        <v>0</v>
      </c>
      <c r="D7074" s="14" t="str">
        <f t="shared" si="109"/>
        <v>Error?</v>
      </c>
    </row>
    <row r="7075" spans="1:4" x14ac:dyDescent="0.2">
      <c r="A7075">
        <v>7014</v>
      </c>
      <c r="B7075" s="1233">
        <f>'Expenditures 15-22'!D212</f>
        <v>7121</v>
      </c>
      <c r="D7075" s="14" t="str">
        <f t="shared" si="109"/>
        <v>Error?</v>
      </c>
    </row>
    <row r="7076" spans="1:4" x14ac:dyDescent="0.2">
      <c r="A7076">
        <v>7015</v>
      </c>
      <c r="B7076" s="1233">
        <f>'Expenditures 15-22'!K212</f>
        <v>7121</v>
      </c>
      <c r="D7076" s="14" t="str">
        <f t="shared" si="109"/>
        <v>Error?</v>
      </c>
    </row>
    <row r="7077" spans="1:4" x14ac:dyDescent="0.2">
      <c r="A7077">
        <v>7016</v>
      </c>
      <c r="B7077" s="1233">
        <f>'Expenditures 15-22'!D214</f>
        <v>0</v>
      </c>
      <c r="D7077" s="14" t="str">
        <f t="shared" si="109"/>
        <v>Error?</v>
      </c>
    </row>
    <row r="7078" spans="1:4" x14ac:dyDescent="0.2">
      <c r="A7078">
        <v>7017</v>
      </c>
      <c r="B7078" s="1233">
        <f>'Expenditures 15-22'!K214</f>
        <v>0</v>
      </c>
      <c r="D7078" s="14" t="str">
        <f t="shared" si="109"/>
        <v>Error?</v>
      </c>
    </row>
    <row r="7079" spans="1:4" x14ac:dyDescent="0.2">
      <c r="A7079">
        <v>7018</v>
      </c>
      <c r="B7079" s="1233">
        <f>'Expenditures 15-22'!D220</f>
        <v>0</v>
      </c>
      <c r="D7079" s="14" t="str">
        <f t="shared" si="109"/>
        <v>Error?</v>
      </c>
    </row>
    <row r="7080" spans="1:4" x14ac:dyDescent="0.2">
      <c r="A7080">
        <v>7019</v>
      </c>
      <c r="B7080" s="1233">
        <f>'Expenditures 15-22'!K220</f>
        <v>0</v>
      </c>
      <c r="D7080" s="14" t="str">
        <f t="shared" si="109"/>
        <v>Error?</v>
      </c>
    </row>
    <row r="7081" spans="1:4" x14ac:dyDescent="0.2">
      <c r="A7081">
        <v>7020</v>
      </c>
      <c r="B7081" s="1233">
        <f>'Expenditures 15-22'!D242</f>
        <v>0</v>
      </c>
      <c r="D7081" s="14" t="str">
        <f t="shared" si="109"/>
        <v>Error?</v>
      </c>
    </row>
    <row r="7082" spans="1:4" x14ac:dyDescent="0.2">
      <c r="A7082">
        <v>7021</v>
      </c>
      <c r="B7082" s="1233">
        <f>'Expenditures 15-22'!K242</f>
        <v>0</v>
      </c>
      <c r="D7082" s="14" t="str">
        <f t="shared" si="109"/>
        <v>Error?</v>
      </c>
    </row>
    <row r="7083" spans="1:4" x14ac:dyDescent="0.2">
      <c r="A7083">
        <v>7022</v>
      </c>
      <c r="B7083" s="1233">
        <f>'Expenditures 15-22'!D243</f>
        <v>0</v>
      </c>
      <c r="D7083" s="14" t="str">
        <f t="shared" si="109"/>
        <v>Error?</v>
      </c>
    </row>
    <row r="7084" spans="1:4" x14ac:dyDescent="0.2">
      <c r="A7084">
        <v>7023</v>
      </c>
      <c r="B7084" s="1233">
        <f>'Expenditures 15-22'!K243</f>
        <v>0</v>
      </c>
      <c r="D7084" s="14" t="str">
        <f t="shared" si="109"/>
        <v>Error?</v>
      </c>
    </row>
    <row r="7085" spans="1:4" x14ac:dyDescent="0.2">
      <c r="A7085">
        <v>7024</v>
      </c>
      <c r="B7085" s="1233">
        <f>'Expenditures 15-22'!D244</f>
        <v>0</v>
      </c>
      <c r="D7085" s="14" t="str">
        <f t="shared" si="109"/>
        <v>Error?</v>
      </c>
    </row>
    <row r="7086" spans="1:4" x14ac:dyDescent="0.2">
      <c r="A7086">
        <v>7025</v>
      </c>
      <c r="B7086" s="1233">
        <f>'Expenditures 15-22'!K244</f>
        <v>0</v>
      </c>
      <c r="D7086" s="14" t="str">
        <f t="shared" si="109"/>
        <v>Error?</v>
      </c>
    </row>
    <row r="7087" spans="1:4" x14ac:dyDescent="0.2">
      <c r="A7087">
        <v>7026</v>
      </c>
      <c r="B7087" s="1233">
        <f>'Expenditures 15-22'!D245</f>
        <v>0</v>
      </c>
      <c r="D7087" s="14" t="str">
        <f t="shared" si="109"/>
        <v>Error?</v>
      </c>
    </row>
    <row r="7088" spans="1:4" x14ac:dyDescent="0.2">
      <c r="A7088">
        <v>7027</v>
      </c>
      <c r="B7088" s="1233">
        <f>'Expenditures 15-22'!K245</f>
        <v>0</v>
      </c>
      <c r="D7088" s="14" t="str">
        <f t="shared" si="109"/>
        <v>Error?</v>
      </c>
    </row>
    <row r="7089" spans="1:4" x14ac:dyDescent="0.2">
      <c r="A7089">
        <v>7028</v>
      </c>
      <c r="B7089" s="1233">
        <f>'Expenditures 15-22'!D246</f>
        <v>0</v>
      </c>
      <c r="D7089" s="14" t="str">
        <f t="shared" si="109"/>
        <v>Error?</v>
      </c>
    </row>
    <row r="7090" spans="1:4" x14ac:dyDescent="0.2">
      <c r="A7090">
        <v>7029</v>
      </c>
      <c r="B7090" s="1233">
        <f>'Expenditures 15-22'!K246</f>
        <v>0</v>
      </c>
      <c r="D7090" s="14" t="str">
        <f t="shared" si="109"/>
        <v>Error?</v>
      </c>
    </row>
    <row r="7091" spans="1:4" x14ac:dyDescent="0.2">
      <c r="A7091">
        <v>7030</v>
      </c>
      <c r="B7091" s="1233">
        <f>'Expenditures 15-22'!D247</f>
        <v>0</v>
      </c>
      <c r="D7091" s="14" t="str">
        <f t="shared" si="109"/>
        <v>Error?</v>
      </c>
    </row>
    <row r="7092" spans="1:4" x14ac:dyDescent="0.2">
      <c r="A7092">
        <v>7031</v>
      </c>
      <c r="B7092" s="1233">
        <f>'Expenditures 15-22'!K247</f>
        <v>0</v>
      </c>
      <c r="D7092" s="14" t="str">
        <f t="shared" si="109"/>
        <v>Error?</v>
      </c>
    </row>
    <row r="7093" spans="1:4" x14ac:dyDescent="0.2">
      <c r="A7093">
        <v>7032</v>
      </c>
      <c r="B7093" s="1233">
        <f>'Expenditures 15-22'!D248</f>
        <v>6118</v>
      </c>
      <c r="D7093" s="14" t="str">
        <f t="shared" si="109"/>
        <v>Error?</v>
      </c>
    </row>
    <row r="7094" spans="1:4" x14ac:dyDescent="0.2">
      <c r="A7094">
        <v>7033</v>
      </c>
      <c r="B7094" s="1233">
        <f>'Expenditures 15-22'!K248</f>
        <v>6118</v>
      </c>
      <c r="D7094" s="14" t="str">
        <f t="shared" si="109"/>
        <v>Error?</v>
      </c>
    </row>
    <row r="7095" spans="1:4" x14ac:dyDescent="0.2">
      <c r="A7095">
        <v>7034</v>
      </c>
      <c r="B7095" s="1233">
        <f>'Expenditures 15-22'!D249</f>
        <v>0</v>
      </c>
      <c r="D7095" s="14" t="str">
        <f t="shared" si="109"/>
        <v>Error?</v>
      </c>
    </row>
    <row r="7096" spans="1:4" x14ac:dyDescent="0.2">
      <c r="A7096">
        <v>7035</v>
      </c>
      <c r="B7096" s="1233">
        <f>'Expenditures 15-22'!K249</f>
        <v>0</v>
      </c>
      <c r="D7096" s="14" t="str">
        <f t="shared" si="109"/>
        <v>Error?</v>
      </c>
    </row>
    <row r="7097" spans="1:4" x14ac:dyDescent="0.2">
      <c r="A7097">
        <v>7036</v>
      </c>
      <c r="B7097" s="1233">
        <f>'Expenditures 15-22'!D250</f>
        <v>0</v>
      </c>
      <c r="D7097" s="14" t="str">
        <f t="shared" si="109"/>
        <v>Error?</v>
      </c>
    </row>
    <row r="7098" spans="1:4" x14ac:dyDescent="0.2">
      <c r="A7098">
        <v>7037</v>
      </c>
      <c r="B7098" s="1233">
        <f>'Expenditures 15-22'!K250</f>
        <v>0</v>
      </c>
      <c r="D7098" s="14" t="str">
        <f t="shared" si="109"/>
        <v>Error?</v>
      </c>
    </row>
    <row r="7099" spans="1:4" x14ac:dyDescent="0.2">
      <c r="A7099">
        <v>7038</v>
      </c>
      <c r="B7099" s="1233">
        <f>'Expenditures 15-22'!I294</f>
        <v>0</v>
      </c>
      <c r="D7099" s="14" t="str">
        <f t="shared" si="109"/>
        <v>Error?</v>
      </c>
    </row>
    <row r="7100" spans="1:4" x14ac:dyDescent="0.2">
      <c r="A7100">
        <v>7039</v>
      </c>
      <c r="B7100" s="1233">
        <f>'Expenditures 15-22'!J294</f>
        <v>0</v>
      </c>
      <c r="D7100" s="14" t="str">
        <f t="shared" si="109"/>
        <v>Error?</v>
      </c>
    </row>
    <row r="7101" spans="1:4" x14ac:dyDescent="0.2">
      <c r="A7101">
        <v>7040</v>
      </c>
      <c r="B7101" s="1233">
        <f>'Expenditures 15-22'!I295</f>
        <v>0</v>
      </c>
      <c r="D7101" s="14" t="str">
        <f t="shared" si="109"/>
        <v>Error?</v>
      </c>
    </row>
    <row r="7102" spans="1:4" x14ac:dyDescent="0.2">
      <c r="A7102">
        <v>7041</v>
      </c>
      <c r="B7102" s="1233">
        <f>'Expenditures 15-22'!J295</f>
        <v>0</v>
      </c>
      <c r="D7102" s="14" t="str">
        <f t="shared" si="109"/>
        <v>Error?</v>
      </c>
    </row>
    <row r="7103" spans="1:4" x14ac:dyDescent="0.2">
      <c r="A7103">
        <v>7042</v>
      </c>
      <c r="B7103" s="1233">
        <f>'Expenditures 15-22'!I296</f>
        <v>0</v>
      </c>
      <c r="D7103" s="14" t="str">
        <f t="shared" ref="D7103:D7166" si="110">IF(ISBLANK(B7103),"OK",IF(A7103-B7103=0,"OK","Error?"))</f>
        <v>Error?</v>
      </c>
    </row>
    <row r="7104" spans="1:4" x14ac:dyDescent="0.2">
      <c r="A7104">
        <v>7043</v>
      </c>
      <c r="B7104" s="1233">
        <f>'Expenditures 15-22'!J296</f>
        <v>0</v>
      </c>
      <c r="D7104" s="14" t="str">
        <f t="shared" si="110"/>
        <v>Error?</v>
      </c>
    </row>
    <row r="7105" spans="1:4" x14ac:dyDescent="0.2">
      <c r="A7105">
        <v>7044</v>
      </c>
      <c r="B7105" s="1233">
        <f>'Expenditures 15-22'!E299</f>
        <v>0</v>
      </c>
      <c r="D7105" s="14" t="str">
        <f t="shared" si="110"/>
        <v>Error?</v>
      </c>
    </row>
    <row r="7106" spans="1:4" x14ac:dyDescent="0.2">
      <c r="A7106">
        <v>7045</v>
      </c>
      <c r="B7106" s="1233">
        <f>'Expenditures 15-22'!H299</f>
        <v>0</v>
      </c>
      <c r="D7106" s="14" t="str">
        <f t="shared" si="110"/>
        <v>Error?</v>
      </c>
    </row>
    <row r="7107" spans="1:4" x14ac:dyDescent="0.2">
      <c r="A7107">
        <v>7046</v>
      </c>
      <c r="B7107" s="1233">
        <f>'Expenditures 15-22'!K299</f>
        <v>0</v>
      </c>
      <c r="D7107" s="14" t="str">
        <f t="shared" si="110"/>
        <v>Error?</v>
      </c>
    </row>
    <row r="7108" spans="1:4" x14ac:dyDescent="0.2">
      <c r="A7108">
        <v>7047</v>
      </c>
      <c r="B7108" s="1233">
        <f>'Expenditures 15-22'!E300</f>
        <v>0</v>
      </c>
      <c r="D7108" s="14" t="str">
        <f t="shared" si="110"/>
        <v>Error?</v>
      </c>
    </row>
    <row r="7109" spans="1:4" x14ac:dyDescent="0.2">
      <c r="A7109">
        <v>7048</v>
      </c>
      <c r="B7109" s="1233">
        <f>'Expenditures 15-22'!H300</f>
        <v>0</v>
      </c>
      <c r="D7109" s="14" t="str">
        <f t="shared" si="110"/>
        <v>Error?</v>
      </c>
    </row>
    <row r="7110" spans="1:4" x14ac:dyDescent="0.2">
      <c r="A7110">
        <v>7049</v>
      </c>
      <c r="B7110" s="1233">
        <f>'Expenditures 15-22'!E301</f>
        <v>0</v>
      </c>
      <c r="D7110" s="14" t="str">
        <f t="shared" si="110"/>
        <v>Error?</v>
      </c>
    </row>
    <row r="7111" spans="1:4" x14ac:dyDescent="0.2">
      <c r="A7111">
        <v>7050</v>
      </c>
      <c r="B7111" s="1233">
        <f>'Expenditures 15-22'!H301</f>
        <v>0</v>
      </c>
      <c r="D7111" s="14" t="str">
        <f t="shared" si="110"/>
        <v>Error?</v>
      </c>
    </row>
    <row r="7112" spans="1:4" x14ac:dyDescent="0.2">
      <c r="A7112">
        <v>7051</v>
      </c>
      <c r="B7112" s="1233">
        <f>'Expenditures 15-22'!E302</f>
        <v>0</v>
      </c>
      <c r="D7112" s="14" t="str">
        <f t="shared" si="110"/>
        <v>Error?</v>
      </c>
    </row>
    <row r="7113" spans="1:4" x14ac:dyDescent="0.2">
      <c r="A7113">
        <v>7052</v>
      </c>
      <c r="B7113" s="1233">
        <f>'Expenditures 15-22'!H302</f>
        <v>0</v>
      </c>
      <c r="D7113" s="14" t="str">
        <f t="shared" si="110"/>
        <v>Error?</v>
      </c>
    </row>
    <row r="7114" spans="1:4" x14ac:dyDescent="0.2">
      <c r="A7114">
        <v>7053</v>
      </c>
      <c r="B7114" s="1233">
        <f>'Expenditures 15-22'!E303</f>
        <v>0</v>
      </c>
      <c r="D7114" s="14" t="str">
        <f t="shared" si="110"/>
        <v>Error?</v>
      </c>
    </row>
    <row r="7115" spans="1:4" x14ac:dyDescent="0.2">
      <c r="A7115">
        <v>7054</v>
      </c>
      <c r="B7115" s="1233">
        <f>'Expenditures 15-22'!H303</f>
        <v>0</v>
      </c>
      <c r="D7115" s="14" t="str">
        <f t="shared" si="110"/>
        <v>Error?</v>
      </c>
    </row>
    <row r="7116" spans="1:4" x14ac:dyDescent="0.2">
      <c r="A7116">
        <v>7055</v>
      </c>
      <c r="B7116" s="1233">
        <f>'Expenditures 15-22'!I305</f>
        <v>0</v>
      </c>
      <c r="D7116" s="14" t="str">
        <f t="shared" si="110"/>
        <v>Error?</v>
      </c>
    </row>
    <row r="7117" spans="1:4" x14ac:dyDescent="0.2">
      <c r="A7117">
        <v>7056</v>
      </c>
      <c r="B7117" s="1233">
        <f>'Expenditures 15-22'!J305</f>
        <v>0</v>
      </c>
      <c r="D7117" s="14" t="str">
        <f t="shared" si="110"/>
        <v>Error?</v>
      </c>
    </row>
    <row r="7118" spans="1:4" x14ac:dyDescent="0.2">
      <c r="A7118">
        <v>7057</v>
      </c>
      <c r="B7118" s="1233">
        <f>'Expenditures 15-22'!C312</f>
        <v>0</v>
      </c>
      <c r="D7118" s="14" t="str">
        <f t="shared" si="110"/>
        <v>Error?</v>
      </c>
    </row>
    <row r="7119" spans="1:4" x14ac:dyDescent="0.2">
      <c r="A7119">
        <v>7058</v>
      </c>
      <c r="B7119" s="1233">
        <f>'Expenditures 15-22'!D312</f>
        <v>0</v>
      </c>
      <c r="D7119" s="14" t="str">
        <f t="shared" si="110"/>
        <v>Error?</v>
      </c>
    </row>
    <row r="7120" spans="1:4" x14ac:dyDescent="0.2">
      <c r="A7120">
        <v>7059</v>
      </c>
      <c r="B7120" s="1233">
        <f>'Expenditures 15-22'!E312</f>
        <v>0</v>
      </c>
      <c r="D7120" s="14" t="str">
        <f t="shared" si="110"/>
        <v>Error?</v>
      </c>
    </row>
    <row r="7121" spans="1:4" x14ac:dyDescent="0.2">
      <c r="A7121">
        <v>7060</v>
      </c>
      <c r="B7121" s="1233">
        <f>'Expenditures 15-22'!F312</f>
        <v>0</v>
      </c>
      <c r="D7121" s="14" t="str">
        <f t="shared" si="110"/>
        <v>Error?</v>
      </c>
    </row>
    <row r="7122" spans="1:4" x14ac:dyDescent="0.2">
      <c r="A7122">
        <v>7061</v>
      </c>
      <c r="B7122" s="1233">
        <f>'Expenditures 15-22'!G312</f>
        <v>0</v>
      </c>
      <c r="D7122" s="14" t="str">
        <f t="shared" si="110"/>
        <v>Error?</v>
      </c>
    </row>
    <row r="7123" spans="1:4" x14ac:dyDescent="0.2">
      <c r="A7123">
        <v>7062</v>
      </c>
      <c r="B7123" s="1233">
        <f>'Expenditures 15-22'!H312</f>
        <v>0</v>
      </c>
      <c r="D7123" s="14" t="str">
        <f t="shared" si="110"/>
        <v>Error?</v>
      </c>
    </row>
    <row r="7124" spans="1:4" x14ac:dyDescent="0.2">
      <c r="A7124">
        <v>7063</v>
      </c>
      <c r="B7124" s="1233">
        <f>'Expenditures 15-22'!I312</f>
        <v>0</v>
      </c>
      <c r="D7124" s="14" t="str">
        <f t="shared" si="110"/>
        <v>Error?</v>
      </c>
    </row>
    <row r="7125" spans="1:4" x14ac:dyDescent="0.2">
      <c r="A7125">
        <v>7064</v>
      </c>
      <c r="B7125" s="1233">
        <f>'Expenditures 15-22'!J312</f>
        <v>0</v>
      </c>
      <c r="D7125" s="14" t="str">
        <f t="shared" si="110"/>
        <v>Error?</v>
      </c>
    </row>
    <row r="7126" spans="1:4" x14ac:dyDescent="0.2">
      <c r="A7126">
        <v>7065</v>
      </c>
      <c r="B7126" s="1233">
        <f>'Expenditures 15-22'!K312</f>
        <v>0</v>
      </c>
      <c r="D7126" s="14" t="str">
        <f t="shared" si="110"/>
        <v>Error?</v>
      </c>
    </row>
    <row r="7127" spans="1:4" x14ac:dyDescent="0.2">
      <c r="A7127">
        <v>7066</v>
      </c>
      <c r="B7127" s="1233">
        <f>'Expenditures 15-22'!C313</f>
        <v>0</v>
      </c>
      <c r="D7127" s="14" t="str">
        <f t="shared" si="110"/>
        <v>Error?</v>
      </c>
    </row>
    <row r="7128" spans="1:4" x14ac:dyDescent="0.2">
      <c r="A7128">
        <v>7067</v>
      </c>
      <c r="B7128" s="1233">
        <f>'Expenditures 15-22'!D313</f>
        <v>0</v>
      </c>
      <c r="D7128" s="14" t="str">
        <f t="shared" si="110"/>
        <v>Error?</v>
      </c>
    </row>
    <row r="7129" spans="1:4" x14ac:dyDescent="0.2">
      <c r="A7129">
        <v>7068</v>
      </c>
      <c r="B7129" s="1233">
        <f>'Expenditures 15-22'!E313</f>
        <v>0</v>
      </c>
      <c r="D7129" s="14" t="str">
        <f t="shared" si="110"/>
        <v>Error?</v>
      </c>
    </row>
    <row r="7130" spans="1:4" x14ac:dyDescent="0.2">
      <c r="A7130">
        <v>7069</v>
      </c>
      <c r="B7130" s="1233">
        <f>'Expenditures 15-22'!F313</f>
        <v>0</v>
      </c>
      <c r="D7130" s="14" t="str">
        <f t="shared" si="110"/>
        <v>Error?</v>
      </c>
    </row>
    <row r="7131" spans="1:4" x14ac:dyDescent="0.2">
      <c r="A7131">
        <v>7070</v>
      </c>
      <c r="B7131" s="1233">
        <f>'Expenditures 15-22'!G313</f>
        <v>0</v>
      </c>
      <c r="D7131" s="14" t="str">
        <f t="shared" si="110"/>
        <v>Error?</v>
      </c>
    </row>
    <row r="7132" spans="1:4" x14ac:dyDescent="0.2">
      <c r="A7132">
        <v>7071</v>
      </c>
      <c r="B7132" s="1233">
        <f>'Expenditures 15-22'!H313</f>
        <v>0</v>
      </c>
      <c r="D7132" s="14" t="str">
        <f t="shared" si="110"/>
        <v>Error?</v>
      </c>
    </row>
    <row r="7133" spans="1:4" x14ac:dyDescent="0.2">
      <c r="A7133">
        <v>7072</v>
      </c>
      <c r="B7133" s="1233">
        <f>'Expenditures 15-22'!I313</f>
        <v>0</v>
      </c>
      <c r="D7133" s="14" t="str">
        <f t="shared" si="110"/>
        <v>Error?</v>
      </c>
    </row>
    <row r="7134" spans="1:4" x14ac:dyDescent="0.2">
      <c r="A7134">
        <v>7073</v>
      </c>
      <c r="B7134" s="1233">
        <f>'Expenditures 15-22'!J313</f>
        <v>0</v>
      </c>
      <c r="D7134" s="14" t="str">
        <f t="shared" si="110"/>
        <v>Error?</v>
      </c>
    </row>
    <row r="7135" spans="1:4" x14ac:dyDescent="0.2">
      <c r="A7135">
        <v>7074</v>
      </c>
      <c r="B7135" s="1233">
        <f>'Expenditures 15-22'!K313</f>
        <v>0</v>
      </c>
      <c r="D7135" s="14" t="str">
        <f t="shared" si="110"/>
        <v>Error?</v>
      </c>
    </row>
    <row r="7136" spans="1:4" x14ac:dyDescent="0.2">
      <c r="A7136">
        <v>7075</v>
      </c>
      <c r="B7136" s="1233">
        <f>'Expenditures 15-22'!C314</f>
        <v>0</v>
      </c>
      <c r="D7136" s="14" t="str">
        <f t="shared" si="110"/>
        <v>Error?</v>
      </c>
    </row>
    <row r="7137" spans="1:4" x14ac:dyDescent="0.2">
      <c r="A7137">
        <v>7076</v>
      </c>
      <c r="B7137" s="1233">
        <f>'Expenditures 15-22'!D314</f>
        <v>0</v>
      </c>
      <c r="D7137" s="14" t="str">
        <f t="shared" si="110"/>
        <v>Error?</v>
      </c>
    </row>
    <row r="7138" spans="1:4" x14ac:dyDescent="0.2">
      <c r="A7138">
        <v>7077</v>
      </c>
      <c r="B7138" s="1233">
        <f>'Expenditures 15-22'!E314</f>
        <v>0</v>
      </c>
      <c r="D7138" s="14" t="str">
        <f t="shared" si="110"/>
        <v>Error?</v>
      </c>
    </row>
    <row r="7139" spans="1:4" x14ac:dyDescent="0.2">
      <c r="A7139">
        <v>7078</v>
      </c>
      <c r="B7139" s="1233">
        <f>'Expenditures 15-22'!F314</f>
        <v>0</v>
      </c>
      <c r="D7139" s="14" t="str">
        <f t="shared" si="110"/>
        <v>Error?</v>
      </c>
    </row>
    <row r="7140" spans="1:4" x14ac:dyDescent="0.2">
      <c r="A7140">
        <v>7079</v>
      </c>
      <c r="B7140" s="1233">
        <f>'Expenditures 15-22'!G314</f>
        <v>0</v>
      </c>
      <c r="D7140" s="14" t="str">
        <f t="shared" si="110"/>
        <v>Error?</v>
      </c>
    </row>
    <row r="7141" spans="1:4" x14ac:dyDescent="0.2">
      <c r="A7141">
        <v>7080</v>
      </c>
      <c r="B7141" s="1233">
        <f>'Expenditures 15-22'!H314</f>
        <v>0</v>
      </c>
      <c r="D7141" s="14" t="str">
        <f t="shared" si="110"/>
        <v>Error?</v>
      </c>
    </row>
    <row r="7142" spans="1:4" x14ac:dyDescent="0.2">
      <c r="A7142">
        <v>7081</v>
      </c>
      <c r="B7142" s="1233">
        <f>'Expenditures 15-22'!I314</f>
        <v>0</v>
      </c>
      <c r="D7142" s="14" t="str">
        <f t="shared" si="110"/>
        <v>Error?</v>
      </c>
    </row>
    <row r="7143" spans="1:4" x14ac:dyDescent="0.2">
      <c r="A7143">
        <v>7082</v>
      </c>
      <c r="B7143" s="1233">
        <f>'Expenditures 15-22'!J314</f>
        <v>0</v>
      </c>
      <c r="D7143" s="14" t="str">
        <f t="shared" si="110"/>
        <v>Error?</v>
      </c>
    </row>
    <row r="7144" spans="1:4" x14ac:dyDescent="0.2">
      <c r="A7144">
        <v>7083</v>
      </c>
      <c r="B7144" s="1233">
        <f>'Expenditures 15-22'!K314</f>
        <v>0</v>
      </c>
      <c r="D7144" s="14" t="str">
        <f t="shared" si="110"/>
        <v>Error?</v>
      </c>
    </row>
    <row r="7145" spans="1:4" x14ac:dyDescent="0.2">
      <c r="A7145">
        <v>7084</v>
      </c>
      <c r="B7145" s="1233">
        <f>'Expenditures 15-22'!C315</f>
        <v>0</v>
      </c>
      <c r="D7145" s="14" t="str">
        <f t="shared" si="110"/>
        <v>Error?</v>
      </c>
    </row>
    <row r="7146" spans="1:4" x14ac:dyDescent="0.2">
      <c r="A7146">
        <v>7085</v>
      </c>
      <c r="B7146" s="1233">
        <f>'Expenditures 15-22'!D315</f>
        <v>0</v>
      </c>
      <c r="D7146" s="14" t="str">
        <f t="shared" si="110"/>
        <v>Error?</v>
      </c>
    </row>
    <row r="7147" spans="1:4" x14ac:dyDescent="0.2">
      <c r="A7147">
        <v>7086</v>
      </c>
      <c r="B7147" s="1233">
        <f>'Expenditures 15-22'!E315</f>
        <v>136933</v>
      </c>
      <c r="D7147" s="14" t="str">
        <f t="shared" si="110"/>
        <v>Error?</v>
      </c>
    </row>
    <row r="7148" spans="1:4" x14ac:dyDescent="0.2">
      <c r="A7148">
        <v>7087</v>
      </c>
      <c r="B7148" s="1233">
        <f>'Expenditures 15-22'!F315</f>
        <v>0</v>
      </c>
      <c r="D7148" s="14" t="str">
        <f t="shared" si="110"/>
        <v>Error?</v>
      </c>
    </row>
    <row r="7149" spans="1:4" x14ac:dyDescent="0.2">
      <c r="A7149">
        <v>7088</v>
      </c>
      <c r="B7149" s="1233">
        <f>'Expenditures 15-22'!G315</f>
        <v>0</v>
      </c>
      <c r="D7149" s="14" t="str">
        <f t="shared" si="110"/>
        <v>Error?</v>
      </c>
    </row>
    <row r="7150" spans="1:4" x14ac:dyDescent="0.2">
      <c r="A7150">
        <v>7089</v>
      </c>
      <c r="B7150" s="1233">
        <f>'Expenditures 15-22'!H315</f>
        <v>0</v>
      </c>
      <c r="D7150" s="14" t="str">
        <f t="shared" si="110"/>
        <v>Error?</v>
      </c>
    </row>
    <row r="7151" spans="1:4" x14ac:dyDescent="0.2">
      <c r="A7151">
        <v>7090</v>
      </c>
      <c r="B7151" s="1233">
        <f>'Expenditures 15-22'!I315</f>
        <v>0</v>
      </c>
      <c r="D7151" s="14" t="str">
        <f t="shared" si="110"/>
        <v>Error?</v>
      </c>
    </row>
    <row r="7152" spans="1:4" x14ac:dyDescent="0.2">
      <c r="A7152">
        <v>7091</v>
      </c>
      <c r="B7152" s="1233">
        <f>'Expenditures 15-22'!J315</f>
        <v>0</v>
      </c>
      <c r="D7152" s="14" t="str">
        <f t="shared" si="110"/>
        <v>Error?</v>
      </c>
    </row>
    <row r="7153" spans="1:4" x14ac:dyDescent="0.2">
      <c r="A7153">
        <v>7092</v>
      </c>
      <c r="B7153" s="1233">
        <f>'Expenditures 15-22'!K315</f>
        <v>136933</v>
      </c>
      <c r="D7153" s="14" t="str">
        <f t="shared" si="110"/>
        <v>Error?</v>
      </c>
    </row>
    <row r="7154" spans="1:4" x14ac:dyDescent="0.2">
      <c r="A7154">
        <v>7093</v>
      </c>
      <c r="B7154" s="1233">
        <f>'Expenditures 15-22'!C316</f>
        <v>0</v>
      </c>
      <c r="D7154" s="14" t="str">
        <f t="shared" si="110"/>
        <v>Error?</v>
      </c>
    </row>
    <row r="7155" spans="1:4" x14ac:dyDescent="0.2">
      <c r="A7155">
        <v>7094</v>
      </c>
      <c r="B7155" s="1233">
        <f>'Expenditures 15-22'!D316</f>
        <v>0</v>
      </c>
      <c r="D7155" s="14" t="str">
        <f t="shared" si="110"/>
        <v>Error?</v>
      </c>
    </row>
    <row r="7156" spans="1:4" x14ac:dyDescent="0.2">
      <c r="A7156">
        <v>7095</v>
      </c>
      <c r="B7156" s="1233">
        <f>'Expenditures 15-22'!E316</f>
        <v>0</v>
      </c>
      <c r="D7156" s="14" t="str">
        <f t="shared" si="110"/>
        <v>Error?</v>
      </c>
    </row>
    <row r="7157" spans="1:4" x14ac:dyDescent="0.2">
      <c r="A7157">
        <v>7096</v>
      </c>
      <c r="B7157" s="1233">
        <f>'Expenditures 15-22'!F316</f>
        <v>0</v>
      </c>
      <c r="D7157" s="14" t="str">
        <f t="shared" si="110"/>
        <v>Error?</v>
      </c>
    </row>
    <row r="7158" spans="1:4" x14ac:dyDescent="0.2">
      <c r="A7158">
        <v>7097</v>
      </c>
      <c r="B7158" s="1233">
        <f>'Expenditures 15-22'!G316</f>
        <v>0</v>
      </c>
      <c r="D7158" s="14" t="str">
        <f t="shared" si="110"/>
        <v>Error?</v>
      </c>
    </row>
    <row r="7159" spans="1:4" x14ac:dyDescent="0.2">
      <c r="A7159">
        <v>7098</v>
      </c>
      <c r="B7159" s="1233">
        <f>'Expenditures 15-22'!H316</f>
        <v>0</v>
      </c>
      <c r="D7159" s="14" t="str">
        <f t="shared" si="110"/>
        <v>Error?</v>
      </c>
    </row>
    <row r="7160" spans="1:4" x14ac:dyDescent="0.2">
      <c r="A7160">
        <v>7099</v>
      </c>
      <c r="B7160" s="1233">
        <f>'Expenditures 15-22'!I316</f>
        <v>0</v>
      </c>
      <c r="D7160" s="14" t="str">
        <f t="shared" si="110"/>
        <v>Error?</v>
      </c>
    </row>
    <row r="7161" spans="1:4" x14ac:dyDescent="0.2">
      <c r="A7161">
        <v>7100</v>
      </c>
      <c r="B7161" s="1233">
        <f>'Expenditures 15-22'!J316</f>
        <v>0</v>
      </c>
      <c r="D7161" s="14" t="str">
        <f t="shared" si="110"/>
        <v>Error?</v>
      </c>
    </row>
    <row r="7162" spans="1:4" x14ac:dyDescent="0.2">
      <c r="A7162">
        <v>7101</v>
      </c>
      <c r="B7162" s="1233">
        <f>'Expenditures 15-22'!K316</f>
        <v>0</v>
      </c>
      <c r="D7162" s="14" t="str">
        <f t="shared" si="110"/>
        <v>Error?</v>
      </c>
    </row>
    <row r="7163" spans="1:4" x14ac:dyDescent="0.2">
      <c r="A7163">
        <v>7102</v>
      </c>
      <c r="B7163" s="1233">
        <f>'Expenditures 15-22'!C317</f>
        <v>0</v>
      </c>
      <c r="D7163" s="14" t="str">
        <f t="shared" si="110"/>
        <v>Error?</v>
      </c>
    </row>
    <row r="7164" spans="1:4" x14ac:dyDescent="0.2">
      <c r="A7164">
        <v>7103</v>
      </c>
      <c r="B7164" s="1233">
        <f>'Expenditures 15-22'!D317</f>
        <v>0</v>
      </c>
      <c r="D7164" s="14" t="str">
        <f t="shared" si="110"/>
        <v>Error?</v>
      </c>
    </row>
    <row r="7165" spans="1:4" x14ac:dyDescent="0.2">
      <c r="A7165">
        <v>7104</v>
      </c>
      <c r="B7165" s="1233">
        <f>'Expenditures 15-22'!E317</f>
        <v>0</v>
      </c>
      <c r="D7165" s="14" t="str">
        <f t="shared" si="110"/>
        <v>Error?</v>
      </c>
    </row>
    <row r="7166" spans="1:4" x14ac:dyDescent="0.2">
      <c r="A7166">
        <v>7105</v>
      </c>
      <c r="B7166" s="1233">
        <f>'Expenditures 15-22'!F317</f>
        <v>0</v>
      </c>
      <c r="D7166" s="14" t="str">
        <f t="shared" si="110"/>
        <v>Error?</v>
      </c>
    </row>
    <row r="7167" spans="1:4" x14ac:dyDescent="0.2">
      <c r="A7167">
        <v>7106</v>
      </c>
      <c r="B7167" s="1233">
        <f>'Expenditures 15-22'!G317</f>
        <v>0</v>
      </c>
      <c r="D7167" s="14" t="str">
        <f t="shared" ref="D7167:D7230" si="111">IF(ISBLANK(B7167),"OK",IF(A7167-B7167=0,"OK","Error?"))</f>
        <v>Error?</v>
      </c>
    </row>
    <row r="7168" spans="1:4" x14ac:dyDescent="0.2">
      <c r="A7168">
        <v>7107</v>
      </c>
      <c r="B7168" s="1233">
        <f>'Expenditures 15-22'!H317</f>
        <v>0</v>
      </c>
      <c r="D7168" s="14" t="str">
        <f t="shared" si="111"/>
        <v>Error?</v>
      </c>
    </row>
    <row r="7169" spans="1:4" x14ac:dyDescent="0.2">
      <c r="A7169">
        <v>7108</v>
      </c>
      <c r="B7169" s="1233">
        <f>'Expenditures 15-22'!I317</f>
        <v>0</v>
      </c>
      <c r="D7169" s="14" t="str">
        <f t="shared" si="111"/>
        <v>Error?</v>
      </c>
    </row>
    <row r="7170" spans="1:4" x14ac:dyDescent="0.2">
      <c r="A7170">
        <v>7109</v>
      </c>
      <c r="B7170" s="1233">
        <f>'Expenditures 15-22'!J317</f>
        <v>0</v>
      </c>
      <c r="D7170" s="14" t="str">
        <f t="shared" si="111"/>
        <v>Error?</v>
      </c>
    </row>
    <row r="7171" spans="1:4" x14ac:dyDescent="0.2">
      <c r="A7171">
        <v>7110</v>
      </c>
      <c r="B7171" s="1233">
        <f>'Expenditures 15-22'!K317</f>
        <v>0</v>
      </c>
      <c r="D7171" s="14" t="str">
        <f t="shared" si="111"/>
        <v>Error?</v>
      </c>
    </row>
    <row r="7172" spans="1:4" x14ac:dyDescent="0.2">
      <c r="A7172">
        <v>7111</v>
      </c>
      <c r="B7172" s="1233">
        <f>'Expenditures 15-22'!C318</f>
        <v>85824</v>
      </c>
      <c r="D7172" s="14" t="str">
        <f t="shared" si="111"/>
        <v>Error?</v>
      </c>
    </row>
    <row r="7173" spans="1:4" x14ac:dyDescent="0.2">
      <c r="A7173">
        <v>7112</v>
      </c>
      <c r="B7173" s="1233">
        <f>'Expenditures 15-22'!D318</f>
        <v>7554</v>
      </c>
      <c r="D7173" s="14" t="str">
        <f t="shared" si="111"/>
        <v>Error?</v>
      </c>
    </row>
    <row r="7174" spans="1:4" x14ac:dyDescent="0.2">
      <c r="A7174">
        <v>7113</v>
      </c>
      <c r="B7174" s="1233">
        <f>'Expenditures 15-22'!E318</f>
        <v>1238</v>
      </c>
      <c r="D7174" s="14" t="str">
        <f t="shared" si="111"/>
        <v>Error?</v>
      </c>
    </row>
    <row r="7175" spans="1:4" x14ac:dyDescent="0.2">
      <c r="A7175">
        <v>7114</v>
      </c>
      <c r="B7175" s="1233">
        <f>'Expenditures 15-22'!F318</f>
        <v>0</v>
      </c>
      <c r="D7175" s="14" t="str">
        <f t="shared" si="111"/>
        <v>Error?</v>
      </c>
    </row>
    <row r="7176" spans="1:4" x14ac:dyDescent="0.2">
      <c r="A7176">
        <v>7115</v>
      </c>
      <c r="B7176" s="1233">
        <f>'Expenditures 15-22'!G318</f>
        <v>0</v>
      </c>
      <c r="D7176" s="14" t="str">
        <f t="shared" si="111"/>
        <v>Error?</v>
      </c>
    </row>
    <row r="7177" spans="1:4" x14ac:dyDescent="0.2">
      <c r="A7177">
        <v>7116</v>
      </c>
      <c r="B7177" s="1233">
        <f>'Expenditures 15-22'!H318</f>
        <v>0</v>
      </c>
      <c r="D7177" s="14" t="str">
        <f t="shared" si="111"/>
        <v>Error?</v>
      </c>
    </row>
    <row r="7178" spans="1:4" x14ac:dyDescent="0.2">
      <c r="A7178">
        <v>7117</v>
      </c>
      <c r="B7178" s="1233">
        <f>'Expenditures 15-22'!I318</f>
        <v>0</v>
      </c>
      <c r="D7178" s="14" t="str">
        <f t="shared" si="111"/>
        <v>Error?</v>
      </c>
    </row>
    <row r="7179" spans="1:4" x14ac:dyDescent="0.2">
      <c r="A7179">
        <v>7118</v>
      </c>
      <c r="B7179" s="1233">
        <f>'Expenditures 15-22'!J318</f>
        <v>0</v>
      </c>
      <c r="D7179" s="14" t="str">
        <f t="shared" si="111"/>
        <v>Error?</v>
      </c>
    </row>
    <row r="7180" spans="1:4" x14ac:dyDescent="0.2">
      <c r="A7180">
        <v>7119</v>
      </c>
      <c r="B7180" s="1233">
        <f>'Expenditures 15-22'!K318</f>
        <v>94616</v>
      </c>
      <c r="D7180" s="14" t="str">
        <f t="shared" si="111"/>
        <v>Error?</v>
      </c>
    </row>
    <row r="7181" spans="1:4" x14ac:dyDescent="0.2">
      <c r="A7181">
        <v>7120</v>
      </c>
      <c r="B7181" s="1233">
        <f>'Expenditures 15-22'!C319</f>
        <v>0</v>
      </c>
      <c r="D7181" s="14" t="str">
        <f t="shared" si="111"/>
        <v>Error?</v>
      </c>
    </row>
    <row r="7182" spans="1:4" x14ac:dyDescent="0.2">
      <c r="A7182">
        <v>7121</v>
      </c>
      <c r="B7182" s="1233">
        <f>'Expenditures 15-22'!D319</f>
        <v>0</v>
      </c>
      <c r="D7182" s="14" t="str">
        <f t="shared" si="111"/>
        <v>Error?</v>
      </c>
    </row>
    <row r="7183" spans="1:4" x14ac:dyDescent="0.2">
      <c r="A7183">
        <v>7122</v>
      </c>
      <c r="B7183" s="1233">
        <f>'Expenditures 15-22'!E319</f>
        <v>0</v>
      </c>
      <c r="D7183" s="14" t="str">
        <f t="shared" si="111"/>
        <v>Error?</v>
      </c>
    </row>
    <row r="7184" spans="1:4" x14ac:dyDescent="0.2">
      <c r="A7184">
        <v>7123</v>
      </c>
      <c r="B7184" s="1233">
        <f>'Expenditures 15-22'!F319</f>
        <v>0</v>
      </c>
      <c r="D7184" s="14" t="str">
        <f t="shared" si="111"/>
        <v>Error?</v>
      </c>
    </row>
    <row r="7185" spans="1:4" x14ac:dyDescent="0.2">
      <c r="A7185">
        <v>7124</v>
      </c>
      <c r="B7185" s="1233">
        <f>'Expenditures 15-22'!G319</f>
        <v>0</v>
      </c>
      <c r="D7185" s="14" t="str">
        <f t="shared" si="111"/>
        <v>Error?</v>
      </c>
    </row>
    <row r="7186" spans="1:4" x14ac:dyDescent="0.2">
      <c r="A7186">
        <v>7125</v>
      </c>
      <c r="B7186" s="1233">
        <f>'Expenditures 15-22'!H319</f>
        <v>0</v>
      </c>
      <c r="D7186" s="14" t="str">
        <f t="shared" si="111"/>
        <v>Error?</v>
      </c>
    </row>
    <row r="7187" spans="1:4" x14ac:dyDescent="0.2">
      <c r="A7187">
        <v>7126</v>
      </c>
      <c r="B7187" s="1233">
        <f>'Expenditures 15-22'!I319</f>
        <v>0</v>
      </c>
      <c r="D7187" s="14" t="str">
        <f t="shared" si="111"/>
        <v>Error?</v>
      </c>
    </row>
    <row r="7188" spans="1:4" x14ac:dyDescent="0.2">
      <c r="A7188">
        <v>7127</v>
      </c>
      <c r="B7188" s="1233">
        <f>'Expenditures 15-22'!J319</f>
        <v>0</v>
      </c>
      <c r="D7188" s="14" t="str">
        <f t="shared" si="111"/>
        <v>Error?</v>
      </c>
    </row>
    <row r="7189" spans="1:4" x14ac:dyDescent="0.2">
      <c r="A7189">
        <v>7128</v>
      </c>
      <c r="B7189" s="1233">
        <f>'Expenditures 15-22'!K319</f>
        <v>0</v>
      </c>
      <c r="D7189" s="14" t="str">
        <f t="shared" si="111"/>
        <v>Error?</v>
      </c>
    </row>
    <row r="7190" spans="1:4" x14ac:dyDescent="0.2">
      <c r="A7190">
        <v>7129</v>
      </c>
      <c r="B7190" s="1233">
        <f>'Expenditures 15-22'!C320</f>
        <v>0</v>
      </c>
      <c r="D7190" s="14" t="str">
        <f t="shared" si="111"/>
        <v>Error?</v>
      </c>
    </row>
    <row r="7191" spans="1:4" x14ac:dyDescent="0.2">
      <c r="A7191">
        <v>7130</v>
      </c>
      <c r="B7191" s="1233">
        <f>'Expenditures 15-22'!D320</f>
        <v>0</v>
      </c>
      <c r="D7191" s="14" t="str">
        <f t="shared" si="111"/>
        <v>Error?</v>
      </c>
    </row>
    <row r="7192" spans="1:4" x14ac:dyDescent="0.2">
      <c r="A7192">
        <v>7131</v>
      </c>
      <c r="B7192" s="1233">
        <f>'Expenditures 15-22'!E320</f>
        <v>24935</v>
      </c>
      <c r="D7192" s="14" t="str">
        <f t="shared" si="111"/>
        <v>Error?</v>
      </c>
    </row>
    <row r="7193" spans="1:4" x14ac:dyDescent="0.2">
      <c r="A7193">
        <v>7132</v>
      </c>
      <c r="B7193" s="1233">
        <f>'Expenditures 15-22'!F320</f>
        <v>0</v>
      </c>
      <c r="D7193" s="14" t="str">
        <f t="shared" si="111"/>
        <v>Error?</v>
      </c>
    </row>
    <row r="7194" spans="1:4" x14ac:dyDescent="0.2">
      <c r="A7194">
        <v>7133</v>
      </c>
      <c r="B7194" s="1233">
        <f>'Expenditures 15-22'!G320</f>
        <v>0</v>
      </c>
      <c r="D7194" s="14" t="str">
        <f t="shared" si="111"/>
        <v>Error?</v>
      </c>
    </row>
    <row r="7195" spans="1:4" x14ac:dyDescent="0.2">
      <c r="A7195">
        <v>7134</v>
      </c>
      <c r="B7195" s="1233">
        <f>'Expenditures 15-22'!H320</f>
        <v>0</v>
      </c>
      <c r="D7195" s="14" t="str">
        <f t="shared" si="111"/>
        <v>Error?</v>
      </c>
    </row>
    <row r="7196" spans="1:4" x14ac:dyDescent="0.2">
      <c r="A7196">
        <v>7135</v>
      </c>
      <c r="B7196" s="1233">
        <f>'Expenditures 15-22'!I320</f>
        <v>0</v>
      </c>
      <c r="D7196" s="14" t="str">
        <f t="shared" si="111"/>
        <v>Error?</v>
      </c>
    </row>
    <row r="7197" spans="1:4" x14ac:dyDescent="0.2">
      <c r="A7197">
        <v>7136</v>
      </c>
      <c r="B7197" s="1233">
        <f>'Expenditures 15-22'!J320</f>
        <v>0</v>
      </c>
      <c r="D7197" s="14" t="str">
        <f t="shared" si="111"/>
        <v>Error?</v>
      </c>
    </row>
    <row r="7198" spans="1:4" x14ac:dyDescent="0.2">
      <c r="A7198">
        <v>7137</v>
      </c>
      <c r="B7198" s="1233">
        <f>'Expenditures 15-22'!K320</f>
        <v>24935</v>
      </c>
      <c r="D7198" s="14" t="str">
        <f t="shared" si="111"/>
        <v>Error?</v>
      </c>
    </row>
    <row r="7199" spans="1:4" x14ac:dyDescent="0.2">
      <c r="A7199">
        <v>7138</v>
      </c>
      <c r="B7199" s="1233">
        <f>'Expenditures 15-22'!C323</f>
        <v>85824</v>
      </c>
      <c r="D7199" s="14" t="str">
        <f t="shared" si="111"/>
        <v>Error?</v>
      </c>
    </row>
    <row r="7200" spans="1:4" x14ac:dyDescent="0.2">
      <c r="A7200">
        <v>7139</v>
      </c>
      <c r="B7200" s="1233">
        <f>'Expenditures 15-22'!D323</f>
        <v>7554</v>
      </c>
      <c r="D7200" s="14" t="str">
        <f t="shared" si="111"/>
        <v>Error?</v>
      </c>
    </row>
    <row r="7201" spans="1:4" x14ac:dyDescent="0.2">
      <c r="A7201">
        <v>7140</v>
      </c>
      <c r="B7201" s="1233">
        <f>'Expenditures 15-22'!E323</f>
        <v>163106</v>
      </c>
      <c r="D7201" s="14" t="str">
        <f t="shared" si="111"/>
        <v>Error?</v>
      </c>
    </row>
    <row r="7202" spans="1:4" x14ac:dyDescent="0.2">
      <c r="A7202">
        <v>7141</v>
      </c>
      <c r="B7202" s="1233">
        <f>'Expenditures 15-22'!F323</f>
        <v>0</v>
      </c>
      <c r="D7202" s="14" t="str">
        <f t="shared" si="111"/>
        <v>Error?</v>
      </c>
    </row>
    <row r="7203" spans="1:4" x14ac:dyDescent="0.2">
      <c r="A7203">
        <v>7142</v>
      </c>
      <c r="B7203" s="1233">
        <f>'Expenditures 15-22'!G323</f>
        <v>0</v>
      </c>
      <c r="D7203" s="14" t="str">
        <f t="shared" si="111"/>
        <v>Error?</v>
      </c>
    </row>
    <row r="7204" spans="1:4" x14ac:dyDescent="0.2">
      <c r="A7204">
        <v>7143</v>
      </c>
      <c r="B7204" s="1233">
        <f>'Expenditures 15-22'!H323</f>
        <v>0</v>
      </c>
      <c r="D7204" s="14" t="str">
        <f t="shared" si="111"/>
        <v>Error?</v>
      </c>
    </row>
    <row r="7205" spans="1:4" x14ac:dyDescent="0.2">
      <c r="A7205">
        <v>7144</v>
      </c>
      <c r="B7205" s="1233">
        <f>'Expenditures 15-22'!I323</f>
        <v>0</v>
      </c>
      <c r="D7205" s="14" t="str">
        <f t="shared" si="111"/>
        <v>Error?</v>
      </c>
    </row>
    <row r="7206" spans="1:4" x14ac:dyDescent="0.2">
      <c r="A7206">
        <v>7145</v>
      </c>
      <c r="B7206" s="1233">
        <f>'Expenditures 15-22'!J323</f>
        <v>0</v>
      </c>
      <c r="D7206" s="14" t="str">
        <f t="shared" si="111"/>
        <v>Error?</v>
      </c>
    </row>
    <row r="7207" spans="1:4" x14ac:dyDescent="0.2">
      <c r="A7207">
        <v>7146</v>
      </c>
      <c r="B7207" s="1233">
        <f>'Expenditures 15-22'!K323</f>
        <v>256484</v>
      </c>
      <c r="D7207" s="14" t="str">
        <f t="shared" si="111"/>
        <v>Error?</v>
      </c>
    </row>
    <row r="7208" spans="1:4" x14ac:dyDescent="0.2">
      <c r="A7208">
        <v>7147</v>
      </c>
      <c r="B7208" s="1233">
        <f>'Expenditures 15-22'!H326</f>
        <v>0</v>
      </c>
      <c r="D7208" s="14" t="str">
        <f t="shared" si="111"/>
        <v>Error?</v>
      </c>
    </row>
    <row r="7209" spans="1:4" x14ac:dyDescent="0.2">
      <c r="A7209">
        <v>7148</v>
      </c>
      <c r="B7209" s="1233">
        <f>'Expenditures 15-22'!K326</f>
        <v>0</v>
      </c>
      <c r="D7209" s="14" t="str">
        <f t="shared" si="111"/>
        <v>Error?</v>
      </c>
    </row>
    <row r="7210" spans="1:4" x14ac:dyDescent="0.2">
      <c r="A7210">
        <v>7149</v>
      </c>
      <c r="B7210" s="1233">
        <f>'Expenditures 15-22'!H327</f>
        <v>0</v>
      </c>
      <c r="D7210" s="14" t="str">
        <f t="shared" si="111"/>
        <v>Error?</v>
      </c>
    </row>
    <row r="7211" spans="1:4" x14ac:dyDescent="0.2">
      <c r="A7211">
        <v>7150</v>
      </c>
      <c r="B7211" s="1233">
        <f>'Expenditures 15-22'!K327</f>
        <v>0</v>
      </c>
      <c r="D7211" s="14" t="str">
        <f t="shared" si="111"/>
        <v>Error?</v>
      </c>
    </row>
    <row r="7212" spans="1:4" x14ac:dyDescent="0.2">
      <c r="A7212">
        <v>7151</v>
      </c>
      <c r="B7212" s="1233">
        <f>'Expenditures 15-22'!H328</f>
        <v>0</v>
      </c>
      <c r="D7212" s="14" t="str">
        <f t="shared" si="111"/>
        <v>Error?</v>
      </c>
    </row>
    <row r="7213" spans="1:4" x14ac:dyDescent="0.2">
      <c r="A7213">
        <v>7152</v>
      </c>
      <c r="B7213" s="1233">
        <f>'Expenditures 15-22'!K328</f>
        <v>0</v>
      </c>
      <c r="D7213" s="14" t="str">
        <f t="shared" si="111"/>
        <v>Error?</v>
      </c>
    </row>
    <row r="7214" spans="1:4" x14ac:dyDescent="0.2">
      <c r="A7214">
        <v>7153</v>
      </c>
      <c r="B7214" s="1233">
        <f>'Expenditures 15-22'!H329</f>
        <v>0</v>
      </c>
      <c r="D7214" s="14" t="str">
        <f t="shared" si="111"/>
        <v>Error?</v>
      </c>
    </row>
    <row r="7215" spans="1:4" x14ac:dyDescent="0.2">
      <c r="A7215">
        <v>7154</v>
      </c>
      <c r="B7215" s="1233">
        <f>'Expenditures 15-22'!K329</f>
        <v>0</v>
      </c>
      <c r="D7215" s="14" t="str">
        <f t="shared" si="111"/>
        <v>Error?</v>
      </c>
    </row>
    <row r="7216" spans="1:4" x14ac:dyDescent="0.2">
      <c r="A7216">
        <v>7155</v>
      </c>
      <c r="B7216" s="1233">
        <f>'Expenditures 15-22'!C331</f>
        <v>85824</v>
      </c>
      <c r="D7216" s="14" t="str">
        <f t="shared" si="111"/>
        <v>Error?</v>
      </c>
    </row>
    <row r="7217" spans="1:4" x14ac:dyDescent="0.2">
      <c r="A7217">
        <v>7156</v>
      </c>
      <c r="B7217" s="1233">
        <f>'Expenditures 15-22'!D331</f>
        <v>7554</v>
      </c>
      <c r="D7217" s="14" t="str">
        <f t="shared" si="111"/>
        <v>Error?</v>
      </c>
    </row>
    <row r="7218" spans="1:4" x14ac:dyDescent="0.2">
      <c r="A7218">
        <v>7157</v>
      </c>
      <c r="B7218" s="1233">
        <f>'Expenditures 15-22'!E331</f>
        <v>163106</v>
      </c>
      <c r="D7218" s="14" t="str">
        <f t="shared" si="111"/>
        <v>Error?</v>
      </c>
    </row>
    <row r="7219" spans="1:4" x14ac:dyDescent="0.2">
      <c r="A7219">
        <v>7158</v>
      </c>
      <c r="B7219" s="1233">
        <f>'Expenditures 15-22'!F331</f>
        <v>0</v>
      </c>
      <c r="D7219" s="14" t="str">
        <f t="shared" si="111"/>
        <v>Error?</v>
      </c>
    </row>
    <row r="7220" spans="1:4" x14ac:dyDescent="0.2">
      <c r="A7220">
        <v>7159</v>
      </c>
      <c r="B7220" s="1233">
        <f>'Expenditures 15-22'!G331</f>
        <v>0</v>
      </c>
      <c r="D7220" s="14" t="str">
        <f t="shared" si="111"/>
        <v>Error?</v>
      </c>
    </row>
    <row r="7221" spans="1:4" x14ac:dyDescent="0.2">
      <c r="A7221">
        <v>7160</v>
      </c>
      <c r="B7221" s="1233">
        <f>'Expenditures 15-22'!H331</f>
        <v>0</v>
      </c>
      <c r="D7221" s="14" t="str">
        <f t="shared" si="111"/>
        <v>Error?</v>
      </c>
    </row>
    <row r="7222" spans="1:4" x14ac:dyDescent="0.2">
      <c r="A7222">
        <v>7161</v>
      </c>
      <c r="B7222" s="1233">
        <f>'Expenditures 15-22'!I331</f>
        <v>0</v>
      </c>
      <c r="D7222" s="14" t="str">
        <f t="shared" si="111"/>
        <v>Error?</v>
      </c>
    </row>
    <row r="7223" spans="1:4" x14ac:dyDescent="0.2">
      <c r="A7223">
        <v>7162</v>
      </c>
      <c r="B7223" s="1233">
        <f>'Expenditures 15-22'!J331</f>
        <v>0</v>
      </c>
      <c r="D7223" s="14" t="str">
        <f t="shared" si="111"/>
        <v>Error?</v>
      </c>
    </row>
    <row r="7224" spans="1:4" x14ac:dyDescent="0.2">
      <c r="A7224">
        <v>7163</v>
      </c>
      <c r="B7224" s="1233">
        <f>'Expenditures 15-22'!K331</f>
        <v>256484</v>
      </c>
      <c r="D7224" s="14" t="str">
        <f t="shared" si="111"/>
        <v>Error?</v>
      </c>
    </row>
    <row r="7225" spans="1:4" x14ac:dyDescent="0.2">
      <c r="A7225">
        <v>7164</v>
      </c>
      <c r="B7225" s="1233">
        <f>'Expenditures 15-22'!K332</f>
        <v>-64239</v>
      </c>
      <c r="D7225" s="14" t="str">
        <f t="shared" si="111"/>
        <v>Error?</v>
      </c>
    </row>
    <row r="7226" spans="1:4" x14ac:dyDescent="0.2">
      <c r="A7226">
        <v>7165</v>
      </c>
      <c r="B7226" s="1233">
        <f>'Expenditures 15-22'!I337</f>
        <v>0</v>
      </c>
      <c r="D7226" s="14" t="str">
        <f t="shared" si="111"/>
        <v>Error?</v>
      </c>
    </row>
    <row r="7227" spans="1:4" x14ac:dyDescent="0.2">
      <c r="A7227">
        <v>7166</v>
      </c>
      <c r="B7227" s="1233">
        <f>'Expenditures 15-22'!J337</f>
        <v>0</v>
      </c>
      <c r="D7227" s="14" t="str">
        <f t="shared" si="111"/>
        <v>Error?</v>
      </c>
    </row>
    <row r="7228" spans="1:4" x14ac:dyDescent="0.2">
      <c r="A7228">
        <v>7167</v>
      </c>
      <c r="B7228" s="1233">
        <f>'Expenditures 15-22'!I338</f>
        <v>0</v>
      </c>
      <c r="D7228" s="14" t="str">
        <f t="shared" si="111"/>
        <v>Error?</v>
      </c>
    </row>
    <row r="7229" spans="1:4" x14ac:dyDescent="0.2">
      <c r="A7229">
        <v>7168</v>
      </c>
      <c r="B7229" s="1233">
        <f>'Expenditures 15-22'!J338</f>
        <v>0</v>
      </c>
      <c r="D7229" s="14" t="str">
        <f t="shared" si="111"/>
        <v>Error?</v>
      </c>
    </row>
    <row r="7230" spans="1:4" x14ac:dyDescent="0.2">
      <c r="A7230">
        <v>7169</v>
      </c>
      <c r="B7230" s="1233">
        <f>'Expenditures 15-22'!I339</f>
        <v>0</v>
      </c>
      <c r="D7230" s="14" t="str">
        <f t="shared" si="111"/>
        <v>Error?</v>
      </c>
    </row>
    <row r="7231" spans="1:4" x14ac:dyDescent="0.2">
      <c r="A7231">
        <v>7170</v>
      </c>
      <c r="B7231" s="1233">
        <f>'Expenditures 15-22'!J339</f>
        <v>0</v>
      </c>
      <c r="D7231" s="14" t="str">
        <f t="shared" ref="D7231:D7294" si="112">IF(ISBLANK(B7231),"OK",IF(A7231-B7231=0,"OK","Error?"))</f>
        <v>Error?</v>
      </c>
    </row>
    <row r="7232" spans="1:4" x14ac:dyDescent="0.2">
      <c r="A7232">
        <v>7171</v>
      </c>
      <c r="B7232" s="1233">
        <f>'Expenditures 15-22'!I340</f>
        <v>0</v>
      </c>
      <c r="D7232" s="14" t="str">
        <f t="shared" si="112"/>
        <v>Error?</v>
      </c>
    </row>
    <row r="7233" spans="1:4" x14ac:dyDescent="0.2">
      <c r="A7233">
        <v>7172</v>
      </c>
      <c r="B7233" s="1233">
        <f>'Expenditures 15-22'!J340</f>
        <v>0</v>
      </c>
      <c r="D7233" s="14" t="str">
        <f t="shared" si="112"/>
        <v>Error?</v>
      </c>
    </row>
    <row r="7234" spans="1:4" x14ac:dyDescent="0.2">
      <c r="A7234">
        <v>7173</v>
      </c>
      <c r="B7234" s="1233">
        <f>'Expenditures 15-22'!I341</f>
        <v>0</v>
      </c>
      <c r="D7234" s="14" t="str">
        <f t="shared" si="112"/>
        <v>Error?</v>
      </c>
    </row>
    <row r="7235" spans="1:4" x14ac:dyDescent="0.2">
      <c r="A7235">
        <v>7174</v>
      </c>
      <c r="B7235" s="1233">
        <f>'Expenditures 15-22'!J341</f>
        <v>0</v>
      </c>
      <c r="D7235" s="14" t="str">
        <f t="shared" si="112"/>
        <v>Error?</v>
      </c>
    </row>
    <row r="7236" spans="1:4" x14ac:dyDescent="0.2">
      <c r="A7236">
        <v>7175</v>
      </c>
      <c r="B7236" s="1233">
        <f>'Expenditures 15-22'!H343</f>
        <v>0</v>
      </c>
      <c r="D7236" s="14" t="str">
        <f t="shared" si="112"/>
        <v>Error?</v>
      </c>
    </row>
    <row r="7237" spans="1:4" x14ac:dyDescent="0.2">
      <c r="A7237">
        <v>7176</v>
      </c>
      <c r="B7237" s="1233">
        <f>'Expenditures 15-22'!H344</f>
        <v>0</v>
      </c>
      <c r="D7237" s="14" t="str">
        <f t="shared" si="112"/>
        <v>Error?</v>
      </c>
    </row>
    <row r="7238" spans="1:4" x14ac:dyDescent="0.2">
      <c r="A7238">
        <v>7177</v>
      </c>
      <c r="B7238" s="1233">
        <f>'Expenditures 15-22'!H348</f>
        <v>0</v>
      </c>
      <c r="D7238" s="14" t="str">
        <f t="shared" si="112"/>
        <v>Error?</v>
      </c>
    </row>
    <row r="7239" spans="1:4" x14ac:dyDescent="0.2">
      <c r="A7239">
        <v>7178</v>
      </c>
      <c r="B7239" s="1233">
        <f>'Expenditures 15-22'!K348</f>
        <v>0</v>
      </c>
      <c r="D7239" s="14" t="str">
        <f t="shared" si="112"/>
        <v>Error?</v>
      </c>
    </row>
    <row r="7240" spans="1:4" x14ac:dyDescent="0.2">
      <c r="A7240">
        <v>7179</v>
      </c>
      <c r="B7240" s="1233">
        <f>'Expenditures 15-22'!H350</f>
        <v>0</v>
      </c>
      <c r="D7240" s="14" t="str">
        <f t="shared" si="112"/>
        <v>Error?</v>
      </c>
    </row>
    <row r="7241" spans="1:4" x14ac:dyDescent="0.2">
      <c r="A7241">
        <v>7180</v>
      </c>
      <c r="B7241" s="1233">
        <f>'Expenditures 15-22'!K350</f>
        <v>0</v>
      </c>
      <c r="D7241" s="14" t="str">
        <f t="shared" si="112"/>
        <v>Error?</v>
      </c>
    </row>
    <row r="7242" spans="1:4" x14ac:dyDescent="0.2">
      <c r="A7242">
        <v>7181</v>
      </c>
      <c r="B7242" s="1233">
        <f>'Expenditures 15-22'!H352</f>
        <v>0</v>
      </c>
      <c r="D7242" s="14" t="str">
        <f t="shared" si="112"/>
        <v>Error?</v>
      </c>
    </row>
    <row r="7243" spans="1:4" x14ac:dyDescent="0.2">
      <c r="A7243">
        <v>7182</v>
      </c>
      <c r="B7243" s="1233">
        <f>'Expenditures 15-22'!K352</f>
        <v>0</v>
      </c>
      <c r="D7243" s="14" t="str">
        <f t="shared" si="112"/>
        <v>Error?</v>
      </c>
    </row>
    <row r="7244" spans="1:4" x14ac:dyDescent="0.2">
      <c r="A7244">
        <v>7183</v>
      </c>
      <c r="B7244" s="1233">
        <f>'Expenditures 15-22'!I354</f>
        <v>0</v>
      </c>
      <c r="D7244" s="14" t="str">
        <f t="shared" si="112"/>
        <v>Error?</v>
      </c>
    </row>
    <row r="7245" spans="1:4" x14ac:dyDescent="0.2">
      <c r="A7245">
        <f>A7244+1</f>
        <v>7184</v>
      </c>
      <c r="B7245" s="1233">
        <f>'Expenditures 15-22'!J354</f>
        <v>0</v>
      </c>
      <c r="D7245" s="14" t="str">
        <f t="shared" si="112"/>
        <v>Error?</v>
      </c>
    </row>
    <row r="7246" spans="1:4" x14ac:dyDescent="0.2">
      <c r="A7246">
        <f t="shared" ref="A7246:A7309" si="113">A7245+1</f>
        <v>7185</v>
      </c>
      <c r="B7246" s="1233">
        <f>'Expenditures 15-22'!D7</f>
        <v>0</v>
      </c>
      <c r="D7246" s="14" t="str">
        <f t="shared" si="112"/>
        <v>Error?</v>
      </c>
    </row>
    <row r="7247" spans="1:4" x14ac:dyDescent="0.2">
      <c r="A7247">
        <f t="shared" si="113"/>
        <v>7186</v>
      </c>
      <c r="B7247" s="1233">
        <f>'Expenditures 15-22'!E7</f>
        <v>0</v>
      </c>
      <c r="D7247" s="14" t="str">
        <f t="shared" si="112"/>
        <v>Error?</v>
      </c>
    </row>
    <row r="7248" spans="1:4" x14ac:dyDescent="0.2">
      <c r="A7248">
        <f t="shared" si="113"/>
        <v>7187</v>
      </c>
      <c r="B7248" s="1233">
        <f>'Expenditures 15-22'!F7</f>
        <v>0</v>
      </c>
      <c r="D7248" s="14" t="str">
        <f t="shared" si="112"/>
        <v>Error?</v>
      </c>
    </row>
    <row r="7249" spans="1:4" x14ac:dyDescent="0.2">
      <c r="A7249">
        <f t="shared" si="113"/>
        <v>7188</v>
      </c>
      <c r="B7249" s="1233">
        <f>'Expenditures 15-22'!G7</f>
        <v>0</v>
      </c>
      <c r="D7249" s="14" t="str">
        <f t="shared" si="112"/>
        <v>Error?</v>
      </c>
    </row>
    <row r="7250" spans="1:4" x14ac:dyDescent="0.2">
      <c r="A7250">
        <f t="shared" si="113"/>
        <v>7189</v>
      </c>
      <c r="B7250" s="1233">
        <f>'Expenditures 15-22'!H7</f>
        <v>0</v>
      </c>
      <c r="D7250" s="14" t="str">
        <f t="shared" si="112"/>
        <v>Error?</v>
      </c>
    </row>
    <row r="7251" spans="1:4" x14ac:dyDescent="0.2">
      <c r="A7251">
        <f t="shared" si="113"/>
        <v>7190</v>
      </c>
      <c r="B7251" s="1233">
        <f>'Expenditures 15-22'!C9</f>
        <v>96075</v>
      </c>
      <c r="D7251" s="14" t="str">
        <f t="shared" si="112"/>
        <v>Error?</v>
      </c>
    </row>
    <row r="7252" spans="1:4" x14ac:dyDescent="0.2">
      <c r="A7252">
        <f t="shared" si="113"/>
        <v>7191</v>
      </c>
      <c r="B7252" s="1233">
        <f>'Expenditures 15-22'!D9</f>
        <v>781</v>
      </c>
      <c r="D7252" s="14" t="str">
        <f t="shared" si="112"/>
        <v>Error?</v>
      </c>
    </row>
    <row r="7253" spans="1:4" x14ac:dyDescent="0.2">
      <c r="A7253">
        <f t="shared" si="113"/>
        <v>7192</v>
      </c>
      <c r="B7253" s="1233">
        <f>'Expenditures 15-22'!E9</f>
        <v>31720</v>
      </c>
      <c r="D7253" s="14" t="str">
        <f t="shared" si="112"/>
        <v>Error?</v>
      </c>
    </row>
    <row r="7254" spans="1:4" x14ac:dyDescent="0.2">
      <c r="A7254">
        <f t="shared" si="113"/>
        <v>7193</v>
      </c>
      <c r="B7254" s="1233">
        <f>'Expenditures 15-22'!F9</f>
        <v>590</v>
      </c>
      <c r="D7254" s="14" t="str">
        <f t="shared" si="112"/>
        <v>Error?</v>
      </c>
    </row>
    <row r="7255" spans="1:4" x14ac:dyDescent="0.2">
      <c r="A7255">
        <f t="shared" si="113"/>
        <v>7194</v>
      </c>
      <c r="B7255" s="1233">
        <f>'Expenditures 15-22'!G9</f>
        <v>0</v>
      </c>
      <c r="D7255" s="14" t="str">
        <f t="shared" si="112"/>
        <v>Error?</v>
      </c>
    </row>
    <row r="7256" spans="1:4" x14ac:dyDescent="0.2">
      <c r="A7256">
        <f t="shared" si="113"/>
        <v>7195</v>
      </c>
      <c r="B7256" s="1233">
        <f>'Expenditures 15-22'!H9</f>
        <v>0</v>
      </c>
      <c r="D7256" s="14" t="str">
        <f t="shared" si="112"/>
        <v>Error?</v>
      </c>
    </row>
    <row r="7257" spans="1:4" x14ac:dyDescent="0.2">
      <c r="A7257">
        <f t="shared" si="113"/>
        <v>7196</v>
      </c>
      <c r="B7257" s="1233">
        <f>'Expenditures 15-22'!C11</f>
        <v>0</v>
      </c>
      <c r="D7257" s="14" t="str">
        <f t="shared" si="112"/>
        <v>Error?</v>
      </c>
    </row>
    <row r="7258" spans="1:4" x14ac:dyDescent="0.2">
      <c r="A7258">
        <f t="shared" si="113"/>
        <v>7197</v>
      </c>
      <c r="B7258" s="1233">
        <f>'Expenditures 15-22'!D11</f>
        <v>0</v>
      </c>
      <c r="D7258" s="14" t="str">
        <f t="shared" si="112"/>
        <v>Error?</v>
      </c>
    </row>
    <row r="7259" spans="1:4" x14ac:dyDescent="0.2">
      <c r="A7259">
        <f t="shared" si="113"/>
        <v>7198</v>
      </c>
      <c r="B7259" s="1233">
        <f>'Expenditures 15-22'!E11</f>
        <v>0</v>
      </c>
      <c r="D7259" s="14" t="str">
        <f t="shared" si="112"/>
        <v>Error?</v>
      </c>
    </row>
    <row r="7260" spans="1:4" x14ac:dyDescent="0.2">
      <c r="A7260">
        <f t="shared" si="113"/>
        <v>7199</v>
      </c>
      <c r="B7260" s="1233">
        <f>'Expenditures 15-22'!F11</f>
        <v>0</v>
      </c>
      <c r="D7260" s="14" t="str">
        <f t="shared" si="112"/>
        <v>Error?</v>
      </c>
    </row>
    <row r="7261" spans="1:4" x14ac:dyDescent="0.2">
      <c r="A7261">
        <f t="shared" si="113"/>
        <v>7200</v>
      </c>
      <c r="B7261" s="1233">
        <f>'Expenditures 15-22'!G11</f>
        <v>0</v>
      </c>
      <c r="D7261" s="14" t="str">
        <f t="shared" si="112"/>
        <v>Error?</v>
      </c>
    </row>
    <row r="7262" spans="1:4" x14ac:dyDescent="0.2">
      <c r="A7262">
        <f t="shared" si="113"/>
        <v>7201</v>
      </c>
      <c r="B7262" s="1233">
        <f>'Expenditures 15-22'!H11</f>
        <v>0</v>
      </c>
      <c r="D7262" s="14" t="str">
        <f t="shared" si="112"/>
        <v>Error?</v>
      </c>
    </row>
    <row r="7263" spans="1:4" x14ac:dyDescent="0.2">
      <c r="A7263">
        <f t="shared" si="113"/>
        <v>7202</v>
      </c>
      <c r="B7263" s="1233">
        <f>'Expenditures 15-22'!C17</f>
        <v>0</v>
      </c>
      <c r="D7263" s="14" t="str">
        <f t="shared" si="112"/>
        <v>Error?</v>
      </c>
    </row>
    <row r="7264" spans="1:4" x14ac:dyDescent="0.2">
      <c r="A7264">
        <f t="shared" si="113"/>
        <v>7203</v>
      </c>
      <c r="B7264" s="1233">
        <f>'Expenditures 15-22'!D17</f>
        <v>0</v>
      </c>
      <c r="D7264" s="14" t="str">
        <f t="shared" si="112"/>
        <v>Error?</v>
      </c>
    </row>
    <row r="7265" spans="1:5" x14ac:dyDescent="0.2">
      <c r="A7265">
        <f t="shared" si="113"/>
        <v>7204</v>
      </c>
      <c r="B7265" s="1233">
        <f>'Expenditures 15-22'!E17</f>
        <v>0</v>
      </c>
      <c r="D7265" s="14" t="str">
        <f t="shared" si="112"/>
        <v>Error?</v>
      </c>
    </row>
    <row r="7266" spans="1:5" x14ac:dyDescent="0.2">
      <c r="A7266">
        <f t="shared" si="113"/>
        <v>7205</v>
      </c>
      <c r="B7266" s="1233">
        <f>'Expenditures 15-22'!F17</f>
        <v>0</v>
      </c>
      <c r="D7266" s="14" t="str">
        <f t="shared" si="112"/>
        <v>Error?</v>
      </c>
    </row>
    <row r="7267" spans="1:5" x14ac:dyDescent="0.2">
      <c r="A7267">
        <f t="shared" si="113"/>
        <v>7206</v>
      </c>
      <c r="B7267" s="1233">
        <f>'Expenditures 15-22'!G17</f>
        <v>0</v>
      </c>
      <c r="D7267" s="14" t="str">
        <f t="shared" si="112"/>
        <v>Error?</v>
      </c>
    </row>
    <row r="7268" spans="1:5" x14ac:dyDescent="0.2">
      <c r="A7268">
        <f t="shared" si="113"/>
        <v>7207</v>
      </c>
      <c r="B7268" s="1233">
        <f>'Expenditures 15-22'!H17</f>
        <v>0</v>
      </c>
      <c r="D7268" s="14" t="str">
        <f t="shared" si="112"/>
        <v>Error?</v>
      </c>
    </row>
    <row r="7269" spans="1:5" x14ac:dyDescent="0.2">
      <c r="A7269">
        <f t="shared" si="113"/>
        <v>7208</v>
      </c>
      <c r="B7269" s="1233">
        <f>'ARRA Sched 23'!C4</f>
        <v>0</v>
      </c>
      <c r="D7269" s="14" t="str">
        <f t="shared" si="112"/>
        <v>Error?</v>
      </c>
      <c r="E7269" s="14" t="s">
        <v>83</v>
      </c>
    </row>
    <row r="7270" spans="1:5" x14ac:dyDescent="0.2">
      <c r="A7270">
        <f t="shared" si="113"/>
        <v>7209</v>
      </c>
      <c r="B7270" s="1233">
        <f>'ARRA Sched 23'!C5</f>
        <v>0</v>
      </c>
      <c r="D7270" s="14" t="str">
        <f t="shared" si="112"/>
        <v>Error?</v>
      </c>
      <c r="E7270" s="14" t="s">
        <v>83</v>
      </c>
    </row>
    <row r="7271" spans="1:5" x14ac:dyDescent="0.2">
      <c r="A7271">
        <f t="shared" si="113"/>
        <v>7210</v>
      </c>
      <c r="B7271" s="1233">
        <f>'ARRA Sched 23'!C6</f>
        <v>0</v>
      </c>
      <c r="D7271" s="14" t="str">
        <f t="shared" si="112"/>
        <v>Error?</v>
      </c>
      <c r="E7271" s="14" t="s">
        <v>83</v>
      </c>
    </row>
    <row r="7272" spans="1:5" x14ac:dyDescent="0.2">
      <c r="A7272">
        <f t="shared" si="113"/>
        <v>7211</v>
      </c>
      <c r="B7272" s="1233">
        <f>'ARRA Sched 23'!C7</f>
        <v>0</v>
      </c>
      <c r="D7272" s="14" t="str">
        <f t="shared" si="112"/>
        <v>Error?</v>
      </c>
      <c r="E7272" s="14" t="s">
        <v>83</v>
      </c>
    </row>
    <row r="7273" spans="1:5" x14ac:dyDescent="0.2">
      <c r="A7273">
        <f t="shared" si="113"/>
        <v>7212</v>
      </c>
      <c r="B7273" s="1233">
        <f>'ARRA Sched 23'!C8</f>
        <v>0</v>
      </c>
      <c r="D7273" s="14" t="str">
        <f t="shared" si="112"/>
        <v>Error?</v>
      </c>
      <c r="E7273" s="14" t="s">
        <v>83</v>
      </c>
    </row>
    <row r="7274" spans="1:5" x14ac:dyDescent="0.2">
      <c r="A7274">
        <f t="shared" si="113"/>
        <v>7213</v>
      </c>
      <c r="B7274" s="1233">
        <f>'ARRA Sched 23'!C9</f>
        <v>0</v>
      </c>
      <c r="D7274" s="14" t="str">
        <f t="shared" si="112"/>
        <v>Error?</v>
      </c>
      <c r="E7274" s="14" t="s">
        <v>83</v>
      </c>
    </row>
    <row r="7275" spans="1:5" x14ac:dyDescent="0.2">
      <c r="A7275">
        <f t="shared" si="113"/>
        <v>7214</v>
      </c>
      <c r="B7275" s="1233">
        <f>'ARRA Sched 23'!C10</f>
        <v>0</v>
      </c>
      <c r="D7275" s="14" t="str">
        <f t="shared" si="112"/>
        <v>Error?</v>
      </c>
      <c r="E7275" s="14" t="s">
        <v>83</v>
      </c>
    </row>
    <row r="7276" spans="1:5" x14ac:dyDescent="0.2">
      <c r="A7276">
        <f t="shared" si="113"/>
        <v>7215</v>
      </c>
      <c r="B7276" s="1233">
        <f>'ARRA Sched 23'!C11</f>
        <v>0</v>
      </c>
      <c r="D7276" s="14" t="str">
        <f t="shared" si="112"/>
        <v>Error?</v>
      </c>
      <c r="E7276" s="14" t="s">
        <v>83</v>
      </c>
    </row>
    <row r="7277" spans="1:5" x14ac:dyDescent="0.2">
      <c r="A7277">
        <f t="shared" si="113"/>
        <v>7216</v>
      </c>
      <c r="B7277" s="1233">
        <f>'ARRA Sched 23'!C12</f>
        <v>0</v>
      </c>
      <c r="D7277" s="14" t="str">
        <f t="shared" si="112"/>
        <v>Error?</v>
      </c>
      <c r="E7277" s="14" t="s">
        <v>83</v>
      </c>
    </row>
    <row r="7278" spans="1:5" x14ac:dyDescent="0.2">
      <c r="A7278">
        <f t="shared" si="113"/>
        <v>7217</v>
      </c>
      <c r="B7278" s="1233">
        <f>'ARRA Sched 23'!C13</f>
        <v>0</v>
      </c>
      <c r="D7278" s="14" t="str">
        <f t="shared" si="112"/>
        <v>Error?</v>
      </c>
      <c r="E7278" s="14" t="s">
        <v>83</v>
      </c>
    </row>
    <row r="7279" spans="1:5" x14ac:dyDescent="0.2">
      <c r="A7279">
        <f t="shared" si="113"/>
        <v>7218</v>
      </c>
      <c r="B7279" s="1233">
        <f>'ARRA Sched 23'!C14</f>
        <v>0</v>
      </c>
      <c r="D7279" s="14" t="str">
        <f t="shared" si="112"/>
        <v>Error?</v>
      </c>
      <c r="E7279" s="14" t="s">
        <v>83</v>
      </c>
    </row>
    <row r="7280" spans="1:5" x14ac:dyDescent="0.2">
      <c r="A7280">
        <f t="shared" si="113"/>
        <v>7219</v>
      </c>
      <c r="B7280" s="1233">
        <f>'ARRA Sched 23'!C15</f>
        <v>0</v>
      </c>
      <c r="D7280" s="14" t="str">
        <f t="shared" si="112"/>
        <v>Error?</v>
      </c>
      <c r="E7280" s="14" t="s">
        <v>83</v>
      </c>
    </row>
    <row r="7281" spans="1:5" x14ac:dyDescent="0.2">
      <c r="A7281">
        <f t="shared" si="113"/>
        <v>7220</v>
      </c>
      <c r="B7281" s="1233">
        <f>'ARRA Sched 23'!C16</f>
        <v>0</v>
      </c>
      <c r="D7281" s="14" t="str">
        <f t="shared" si="112"/>
        <v>Error?</v>
      </c>
      <c r="E7281" s="14" t="s">
        <v>83</v>
      </c>
    </row>
    <row r="7282" spans="1:5" x14ac:dyDescent="0.2">
      <c r="A7282">
        <f t="shared" si="113"/>
        <v>7221</v>
      </c>
      <c r="B7282" s="1233">
        <f>'ARRA Sched 23'!C17</f>
        <v>0</v>
      </c>
      <c r="D7282" s="14" t="str">
        <f t="shared" si="112"/>
        <v>Error?</v>
      </c>
      <c r="E7282" s="14" t="s">
        <v>83</v>
      </c>
    </row>
    <row r="7283" spans="1:5" x14ac:dyDescent="0.2">
      <c r="A7283">
        <f t="shared" si="113"/>
        <v>7222</v>
      </c>
      <c r="B7283" s="1233">
        <f>'ARRA Sched 23'!C18</f>
        <v>0</v>
      </c>
      <c r="D7283" s="14" t="str">
        <f t="shared" si="112"/>
        <v>Error?</v>
      </c>
      <c r="E7283" s="14" t="s">
        <v>83</v>
      </c>
    </row>
    <row r="7284" spans="1:5" x14ac:dyDescent="0.2">
      <c r="A7284">
        <f t="shared" si="113"/>
        <v>7223</v>
      </c>
      <c r="B7284" s="1233">
        <f>'ARRA Sched 23'!C19</f>
        <v>0</v>
      </c>
      <c r="D7284" s="14" t="str">
        <f t="shared" si="112"/>
        <v>Error?</v>
      </c>
      <c r="E7284" s="14" t="s">
        <v>83</v>
      </c>
    </row>
    <row r="7285" spans="1:5" x14ac:dyDescent="0.2">
      <c r="A7285">
        <f t="shared" si="113"/>
        <v>7224</v>
      </c>
      <c r="B7285" s="1233">
        <f>'ARRA Sched 23'!C20</f>
        <v>0</v>
      </c>
      <c r="D7285" s="14" t="str">
        <f t="shared" si="112"/>
        <v>Error?</v>
      </c>
      <c r="E7285" s="14" t="s">
        <v>83</v>
      </c>
    </row>
    <row r="7286" spans="1:5" x14ac:dyDescent="0.2">
      <c r="A7286">
        <f t="shared" si="113"/>
        <v>7225</v>
      </c>
      <c r="B7286" s="1233">
        <f>'ARRA Sched 23'!C21</f>
        <v>0</v>
      </c>
      <c r="D7286" s="14" t="str">
        <f t="shared" si="112"/>
        <v>Error?</v>
      </c>
      <c r="E7286" s="14" t="s">
        <v>83</v>
      </c>
    </row>
    <row r="7287" spans="1:5" x14ac:dyDescent="0.2">
      <c r="A7287">
        <f t="shared" si="113"/>
        <v>7226</v>
      </c>
      <c r="B7287" s="1233">
        <f>'ARRA Sched 23'!C22</f>
        <v>0</v>
      </c>
      <c r="D7287" s="14" t="str">
        <f t="shared" si="112"/>
        <v>Error?</v>
      </c>
      <c r="E7287" s="14" t="s">
        <v>83</v>
      </c>
    </row>
    <row r="7288" spans="1:5" x14ac:dyDescent="0.2">
      <c r="A7288">
        <f t="shared" si="113"/>
        <v>7227</v>
      </c>
      <c r="B7288" s="1233">
        <f>'ARRA Sched 23'!C23</f>
        <v>0</v>
      </c>
      <c r="D7288" s="14" t="str">
        <f t="shared" si="112"/>
        <v>Error?</v>
      </c>
      <c r="E7288" s="14" t="s">
        <v>83</v>
      </c>
    </row>
    <row r="7289" spans="1:5" x14ac:dyDescent="0.2">
      <c r="A7289">
        <f t="shared" si="113"/>
        <v>7228</v>
      </c>
      <c r="B7289" s="1233">
        <f>'ARRA Sched 23'!C24</f>
        <v>0</v>
      </c>
      <c r="D7289" s="14" t="str">
        <f t="shared" si="112"/>
        <v>Error?</v>
      </c>
      <c r="E7289" s="14" t="s">
        <v>83</v>
      </c>
    </row>
    <row r="7290" spans="1:5" x14ac:dyDescent="0.2">
      <c r="A7290">
        <f t="shared" si="113"/>
        <v>7229</v>
      </c>
      <c r="B7290" s="1233">
        <f>'ARRA Sched 23'!C25</f>
        <v>0</v>
      </c>
      <c r="D7290" s="14" t="str">
        <f t="shared" si="112"/>
        <v>Error?</v>
      </c>
      <c r="E7290" s="14" t="s">
        <v>83</v>
      </c>
    </row>
    <row r="7291" spans="1:5" x14ac:dyDescent="0.2">
      <c r="A7291">
        <f t="shared" si="113"/>
        <v>7230</v>
      </c>
      <c r="B7291" s="1233">
        <f>'ARRA Sched 23'!C26</f>
        <v>0</v>
      </c>
      <c r="D7291" s="14" t="str">
        <f t="shared" si="112"/>
        <v>Error?</v>
      </c>
      <c r="E7291" s="14" t="s">
        <v>83</v>
      </c>
    </row>
    <row r="7292" spans="1:5" x14ac:dyDescent="0.2">
      <c r="A7292">
        <f t="shared" si="113"/>
        <v>7231</v>
      </c>
      <c r="B7292" s="1233">
        <f>'ARRA Sched 23'!C27</f>
        <v>0</v>
      </c>
      <c r="D7292" s="14" t="str">
        <f t="shared" si="112"/>
        <v>Error?</v>
      </c>
      <c r="E7292" s="14" t="s">
        <v>83</v>
      </c>
    </row>
    <row r="7293" spans="1:5" x14ac:dyDescent="0.2">
      <c r="A7293">
        <f t="shared" si="113"/>
        <v>7232</v>
      </c>
      <c r="B7293" s="1233">
        <f>'ARRA Sched 23'!C28</f>
        <v>0</v>
      </c>
      <c r="D7293" s="14" t="str">
        <f t="shared" si="112"/>
        <v>Error?</v>
      </c>
      <c r="E7293" s="14" t="s">
        <v>83</v>
      </c>
    </row>
    <row r="7294" spans="1:5" x14ac:dyDescent="0.2">
      <c r="A7294">
        <f t="shared" si="113"/>
        <v>7233</v>
      </c>
      <c r="B7294" s="1233">
        <f>'ARRA Sched 23'!C29</f>
        <v>0</v>
      </c>
      <c r="D7294" s="14" t="str">
        <f t="shared" si="112"/>
        <v>Error?</v>
      </c>
      <c r="E7294" s="14" t="s">
        <v>83</v>
      </c>
    </row>
    <row r="7295" spans="1:5" x14ac:dyDescent="0.2">
      <c r="A7295">
        <f t="shared" si="113"/>
        <v>7234</v>
      </c>
      <c r="B7295" s="1233">
        <f>'ARRA Sched 23'!C30</f>
        <v>0</v>
      </c>
      <c r="D7295" s="14" t="str">
        <f t="shared" ref="D7295:D7358" si="114">IF(ISBLANK(B7295),"OK",IF(A7295-B7295=0,"OK","Error?"))</f>
        <v>Error?</v>
      </c>
      <c r="E7295" s="14" t="s">
        <v>83</v>
      </c>
    </row>
    <row r="7296" spans="1:5" x14ac:dyDescent="0.2">
      <c r="A7296">
        <f t="shared" si="113"/>
        <v>7235</v>
      </c>
      <c r="B7296" s="1233">
        <f>'ARRA Sched 23'!C31</f>
        <v>0</v>
      </c>
      <c r="D7296" s="14" t="str">
        <f t="shared" si="114"/>
        <v>Error?</v>
      </c>
      <c r="E7296" s="14" t="s">
        <v>83</v>
      </c>
    </row>
    <row r="7297" spans="1:5" x14ac:dyDescent="0.2">
      <c r="A7297">
        <f t="shared" si="113"/>
        <v>7236</v>
      </c>
      <c r="B7297" s="1233">
        <f>'ARRA Sched 23'!C32</f>
        <v>0</v>
      </c>
      <c r="D7297" s="14" t="str">
        <f t="shared" si="114"/>
        <v>Error?</v>
      </c>
      <c r="E7297" s="14" t="s">
        <v>83</v>
      </c>
    </row>
    <row r="7298" spans="1:5" x14ac:dyDescent="0.2">
      <c r="A7298">
        <f t="shared" si="113"/>
        <v>7237</v>
      </c>
      <c r="B7298" s="1233">
        <f>'ARRA Sched 23'!C34</f>
        <v>0</v>
      </c>
      <c r="D7298" s="14" t="str">
        <f t="shared" si="114"/>
        <v>Error?</v>
      </c>
      <c r="E7298" s="14" t="s">
        <v>83</v>
      </c>
    </row>
    <row r="7299" spans="1:5" x14ac:dyDescent="0.2">
      <c r="A7299">
        <f t="shared" si="113"/>
        <v>7238</v>
      </c>
      <c r="B7299" s="1233">
        <f>'ARRA Sched 23'!C35</f>
        <v>0</v>
      </c>
      <c r="D7299" s="14" t="str">
        <f t="shared" si="114"/>
        <v>Error?</v>
      </c>
      <c r="E7299" s="14" t="s">
        <v>83</v>
      </c>
    </row>
    <row r="7300" spans="1:5" x14ac:dyDescent="0.2">
      <c r="A7300">
        <f t="shared" si="113"/>
        <v>7239</v>
      </c>
      <c r="B7300" s="1233">
        <f>'ARRA Sched 23'!D5</f>
        <v>0</v>
      </c>
      <c r="D7300" s="14" t="str">
        <f t="shared" si="114"/>
        <v>Error?</v>
      </c>
      <c r="E7300" s="14" t="s">
        <v>83</v>
      </c>
    </row>
    <row r="7301" spans="1:5" x14ac:dyDescent="0.2">
      <c r="A7301">
        <f t="shared" si="113"/>
        <v>7240</v>
      </c>
      <c r="B7301" s="1233">
        <f>'ARRA Sched 23'!D6</f>
        <v>0</v>
      </c>
      <c r="D7301" s="14" t="str">
        <f t="shared" si="114"/>
        <v>Error?</v>
      </c>
      <c r="E7301" s="14" t="s">
        <v>83</v>
      </c>
    </row>
    <row r="7302" spans="1:5" x14ac:dyDescent="0.2">
      <c r="A7302">
        <f t="shared" si="113"/>
        <v>7241</v>
      </c>
      <c r="B7302" s="1233">
        <f>'ARRA Sched 23'!D7</f>
        <v>0</v>
      </c>
      <c r="D7302" s="14" t="str">
        <f t="shared" si="114"/>
        <v>Error?</v>
      </c>
      <c r="E7302" s="14" t="s">
        <v>83</v>
      </c>
    </row>
    <row r="7303" spans="1:5" x14ac:dyDescent="0.2">
      <c r="A7303">
        <f t="shared" si="113"/>
        <v>7242</v>
      </c>
      <c r="B7303" s="1233">
        <f>'ARRA Sched 23'!D8</f>
        <v>0</v>
      </c>
      <c r="D7303" s="14" t="str">
        <f t="shared" si="114"/>
        <v>Error?</v>
      </c>
      <c r="E7303" s="14" t="s">
        <v>83</v>
      </c>
    </row>
    <row r="7304" spans="1:5" x14ac:dyDescent="0.2">
      <c r="A7304">
        <f t="shared" si="113"/>
        <v>7243</v>
      </c>
      <c r="B7304" s="1233">
        <f>'ARRA Sched 23'!D9</f>
        <v>0</v>
      </c>
      <c r="D7304" s="14" t="str">
        <f t="shared" si="114"/>
        <v>Error?</v>
      </c>
      <c r="E7304" s="14" t="s">
        <v>83</v>
      </c>
    </row>
    <row r="7305" spans="1:5" x14ac:dyDescent="0.2">
      <c r="A7305">
        <f t="shared" si="113"/>
        <v>7244</v>
      </c>
      <c r="B7305" s="1233">
        <f>'ARRA Sched 23'!D10</f>
        <v>0</v>
      </c>
      <c r="D7305" s="14" t="str">
        <f t="shared" si="114"/>
        <v>Error?</v>
      </c>
      <c r="E7305" s="14" t="s">
        <v>83</v>
      </c>
    </row>
    <row r="7306" spans="1:5" x14ac:dyDescent="0.2">
      <c r="A7306">
        <f t="shared" si="113"/>
        <v>7245</v>
      </c>
      <c r="B7306" s="1233">
        <f>'ARRA Sched 23'!D11</f>
        <v>0</v>
      </c>
      <c r="D7306" s="14" t="str">
        <f t="shared" si="114"/>
        <v>Error?</v>
      </c>
      <c r="E7306" s="14" t="s">
        <v>83</v>
      </c>
    </row>
    <row r="7307" spans="1:5" x14ac:dyDescent="0.2">
      <c r="A7307">
        <f t="shared" si="113"/>
        <v>7246</v>
      </c>
      <c r="B7307" s="1233">
        <f>'ARRA Sched 23'!D12</f>
        <v>0</v>
      </c>
      <c r="D7307" s="14" t="str">
        <f t="shared" si="114"/>
        <v>Error?</v>
      </c>
      <c r="E7307" s="14" t="s">
        <v>83</v>
      </c>
    </row>
    <row r="7308" spans="1:5" x14ac:dyDescent="0.2">
      <c r="A7308">
        <f t="shared" si="113"/>
        <v>7247</v>
      </c>
      <c r="B7308" s="1233">
        <f>'ARRA Sched 23'!D13</f>
        <v>0</v>
      </c>
      <c r="D7308" s="14" t="str">
        <f t="shared" si="114"/>
        <v>Error?</v>
      </c>
      <c r="E7308" s="14" t="s">
        <v>83</v>
      </c>
    </row>
    <row r="7309" spans="1:5" x14ac:dyDescent="0.2">
      <c r="A7309">
        <f t="shared" si="113"/>
        <v>7248</v>
      </c>
      <c r="B7309" s="1233">
        <f>'ARRA Sched 23'!D14</f>
        <v>0</v>
      </c>
      <c r="D7309" s="14" t="str">
        <f t="shared" si="114"/>
        <v>Error?</v>
      </c>
      <c r="E7309" s="14" t="s">
        <v>83</v>
      </c>
    </row>
    <row r="7310" spans="1:5" x14ac:dyDescent="0.2">
      <c r="A7310">
        <f t="shared" ref="A7310:A7373" si="115">A7309+1</f>
        <v>7249</v>
      </c>
      <c r="B7310" s="1233">
        <f>'ARRA Sched 23'!D15</f>
        <v>0</v>
      </c>
      <c r="D7310" s="14" t="str">
        <f t="shared" si="114"/>
        <v>Error?</v>
      </c>
      <c r="E7310" s="14" t="s">
        <v>83</v>
      </c>
    </row>
    <row r="7311" spans="1:5" x14ac:dyDescent="0.2">
      <c r="A7311">
        <f t="shared" si="115"/>
        <v>7250</v>
      </c>
      <c r="B7311" s="1233">
        <f>'ARRA Sched 23'!D16</f>
        <v>0</v>
      </c>
      <c r="D7311" s="14" t="str">
        <f t="shared" si="114"/>
        <v>Error?</v>
      </c>
      <c r="E7311" s="14" t="s">
        <v>83</v>
      </c>
    </row>
    <row r="7312" spans="1:5" x14ac:dyDescent="0.2">
      <c r="A7312">
        <f t="shared" si="115"/>
        <v>7251</v>
      </c>
      <c r="B7312" s="1233">
        <f>'ARRA Sched 23'!D17</f>
        <v>0</v>
      </c>
      <c r="D7312" s="14" t="str">
        <f t="shared" si="114"/>
        <v>Error?</v>
      </c>
      <c r="E7312" s="14" t="s">
        <v>83</v>
      </c>
    </row>
    <row r="7313" spans="1:5" x14ac:dyDescent="0.2">
      <c r="A7313">
        <f t="shared" si="115"/>
        <v>7252</v>
      </c>
      <c r="B7313" s="1233">
        <f>'ARRA Sched 23'!D18</f>
        <v>0</v>
      </c>
      <c r="D7313" s="14" t="str">
        <f t="shared" si="114"/>
        <v>Error?</v>
      </c>
      <c r="E7313" s="14" t="s">
        <v>83</v>
      </c>
    </row>
    <row r="7314" spans="1:5" x14ac:dyDescent="0.2">
      <c r="A7314">
        <f t="shared" si="115"/>
        <v>7253</v>
      </c>
      <c r="B7314" s="1233">
        <f>'ARRA Sched 23'!D19</f>
        <v>0</v>
      </c>
      <c r="D7314" s="14" t="str">
        <f t="shared" si="114"/>
        <v>Error?</v>
      </c>
      <c r="E7314" s="14" t="s">
        <v>83</v>
      </c>
    </row>
    <row r="7315" spans="1:5" x14ac:dyDescent="0.2">
      <c r="A7315">
        <f t="shared" si="115"/>
        <v>7254</v>
      </c>
      <c r="B7315" s="1233">
        <f>'ARRA Sched 23'!D20</f>
        <v>0</v>
      </c>
      <c r="D7315" s="14" t="str">
        <f t="shared" si="114"/>
        <v>Error?</v>
      </c>
      <c r="E7315" s="14" t="s">
        <v>83</v>
      </c>
    </row>
    <row r="7316" spans="1:5" x14ac:dyDescent="0.2">
      <c r="A7316">
        <f t="shared" si="115"/>
        <v>7255</v>
      </c>
      <c r="B7316" s="1233">
        <f>'ARRA Sched 23'!D21</f>
        <v>0</v>
      </c>
      <c r="D7316" s="14" t="str">
        <f t="shared" si="114"/>
        <v>Error?</v>
      </c>
      <c r="E7316" s="14" t="s">
        <v>83</v>
      </c>
    </row>
    <row r="7317" spans="1:5" x14ac:dyDescent="0.2">
      <c r="A7317">
        <f t="shared" si="115"/>
        <v>7256</v>
      </c>
      <c r="B7317" s="1233">
        <f>'ARRA Sched 23'!D22</f>
        <v>0</v>
      </c>
      <c r="D7317" s="14" t="str">
        <f t="shared" si="114"/>
        <v>Error?</v>
      </c>
      <c r="E7317" s="14" t="s">
        <v>83</v>
      </c>
    </row>
    <row r="7318" spans="1:5" x14ac:dyDescent="0.2">
      <c r="A7318">
        <f t="shared" si="115"/>
        <v>7257</v>
      </c>
      <c r="B7318" s="1233">
        <f>'ARRA Sched 23'!D23</f>
        <v>0</v>
      </c>
      <c r="D7318" s="14" t="str">
        <f t="shared" si="114"/>
        <v>Error?</v>
      </c>
      <c r="E7318" s="14" t="s">
        <v>83</v>
      </c>
    </row>
    <row r="7319" spans="1:5" x14ac:dyDescent="0.2">
      <c r="A7319">
        <f t="shared" si="115"/>
        <v>7258</v>
      </c>
      <c r="B7319" s="1233">
        <f>'ARRA Sched 23'!D24</f>
        <v>0</v>
      </c>
      <c r="D7319" s="14" t="str">
        <f t="shared" si="114"/>
        <v>Error?</v>
      </c>
      <c r="E7319" s="14" t="s">
        <v>83</v>
      </c>
    </row>
    <row r="7320" spans="1:5" x14ac:dyDescent="0.2">
      <c r="A7320">
        <f t="shared" si="115"/>
        <v>7259</v>
      </c>
      <c r="B7320" s="1233">
        <f>'ARRA Sched 23'!D25</f>
        <v>0</v>
      </c>
      <c r="D7320" s="14" t="str">
        <f t="shared" si="114"/>
        <v>Error?</v>
      </c>
      <c r="E7320" s="14" t="s">
        <v>83</v>
      </c>
    </row>
    <row r="7321" spans="1:5" x14ac:dyDescent="0.2">
      <c r="A7321">
        <f t="shared" si="115"/>
        <v>7260</v>
      </c>
      <c r="B7321" s="1233">
        <f>'ARRA Sched 23'!D26</f>
        <v>0</v>
      </c>
      <c r="D7321" s="14" t="str">
        <f t="shared" si="114"/>
        <v>Error?</v>
      </c>
      <c r="E7321" s="14" t="s">
        <v>83</v>
      </c>
    </row>
    <row r="7322" spans="1:5" x14ac:dyDescent="0.2">
      <c r="A7322">
        <f t="shared" si="115"/>
        <v>7261</v>
      </c>
      <c r="B7322" s="1233">
        <f>'ARRA Sched 23'!D27</f>
        <v>0</v>
      </c>
      <c r="D7322" s="14" t="str">
        <f t="shared" si="114"/>
        <v>Error?</v>
      </c>
      <c r="E7322" s="14" t="s">
        <v>83</v>
      </c>
    </row>
    <row r="7323" spans="1:5" x14ac:dyDescent="0.2">
      <c r="A7323">
        <f t="shared" si="115"/>
        <v>7262</v>
      </c>
      <c r="B7323" s="1233">
        <f>'ARRA Sched 23'!D28</f>
        <v>0</v>
      </c>
      <c r="D7323" s="14" t="str">
        <f t="shared" si="114"/>
        <v>Error?</v>
      </c>
      <c r="E7323" s="14" t="s">
        <v>83</v>
      </c>
    </row>
    <row r="7324" spans="1:5" x14ac:dyDescent="0.2">
      <c r="A7324">
        <f t="shared" si="115"/>
        <v>7263</v>
      </c>
      <c r="B7324" s="1233">
        <f>'ARRA Sched 23'!D29</f>
        <v>0</v>
      </c>
      <c r="D7324" s="14" t="str">
        <f t="shared" si="114"/>
        <v>Error?</v>
      </c>
      <c r="E7324" s="14" t="s">
        <v>83</v>
      </c>
    </row>
    <row r="7325" spans="1:5" x14ac:dyDescent="0.2">
      <c r="A7325">
        <f t="shared" si="115"/>
        <v>7264</v>
      </c>
      <c r="B7325" s="1233">
        <f>'ARRA Sched 23'!D30</f>
        <v>0</v>
      </c>
      <c r="D7325" s="14" t="str">
        <f t="shared" si="114"/>
        <v>Error?</v>
      </c>
      <c r="E7325" s="14" t="s">
        <v>83</v>
      </c>
    </row>
    <row r="7326" spans="1:5" x14ac:dyDescent="0.2">
      <c r="A7326">
        <f t="shared" si="115"/>
        <v>7265</v>
      </c>
      <c r="B7326" s="1233">
        <f>'ARRA Sched 23'!D31</f>
        <v>0</v>
      </c>
      <c r="D7326" s="14" t="str">
        <f t="shared" si="114"/>
        <v>Error?</v>
      </c>
      <c r="E7326" s="14" t="s">
        <v>83</v>
      </c>
    </row>
    <row r="7327" spans="1:5" x14ac:dyDescent="0.2">
      <c r="A7327">
        <f t="shared" si="115"/>
        <v>7266</v>
      </c>
      <c r="B7327" s="1233">
        <f>'ARRA Sched 23'!D32</f>
        <v>0</v>
      </c>
      <c r="D7327" s="14" t="str">
        <f t="shared" si="114"/>
        <v>Error?</v>
      </c>
      <c r="E7327" s="14" t="s">
        <v>83</v>
      </c>
    </row>
    <row r="7328" spans="1:5" x14ac:dyDescent="0.2">
      <c r="A7328">
        <f t="shared" si="115"/>
        <v>7267</v>
      </c>
      <c r="B7328" s="1233">
        <f>'ARRA Sched 23'!D34</f>
        <v>0</v>
      </c>
      <c r="D7328" s="14" t="str">
        <f t="shared" si="114"/>
        <v>Error?</v>
      </c>
      <c r="E7328" s="14" t="s">
        <v>83</v>
      </c>
    </row>
    <row r="7329" spans="1:5" x14ac:dyDescent="0.2">
      <c r="A7329">
        <f t="shared" si="115"/>
        <v>7268</v>
      </c>
      <c r="B7329" s="1233">
        <f>'ARRA Sched 23'!E5</f>
        <v>0</v>
      </c>
      <c r="D7329" s="14" t="str">
        <f t="shared" si="114"/>
        <v>Error?</v>
      </c>
      <c r="E7329" s="14" t="s">
        <v>83</v>
      </c>
    </row>
    <row r="7330" spans="1:5" x14ac:dyDescent="0.2">
      <c r="A7330">
        <f t="shared" si="115"/>
        <v>7269</v>
      </c>
      <c r="B7330" s="1233">
        <f>'ARRA Sched 23'!E6</f>
        <v>0</v>
      </c>
      <c r="D7330" s="14" t="str">
        <f t="shared" si="114"/>
        <v>Error?</v>
      </c>
      <c r="E7330" s="14" t="s">
        <v>83</v>
      </c>
    </row>
    <row r="7331" spans="1:5" x14ac:dyDescent="0.2">
      <c r="A7331">
        <f t="shared" si="115"/>
        <v>7270</v>
      </c>
      <c r="B7331" s="1233">
        <f>'ARRA Sched 23'!E7</f>
        <v>0</v>
      </c>
      <c r="D7331" s="14" t="str">
        <f t="shared" si="114"/>
        <v>Error?</v>
      </c>
      <c r="E7331" s="14" t="s">
        <v>83</v>
      </c>
    </row>
    <row r="7332" spans="1:5" x14ac:dyDescent="0.2">
      <c r="A7332">
        <f t="shared" si="115"/>
        <v>7271</v>
      </c>
      <c r="B7332" s="1233">
        <f>'ARRA Sched 23'!E8</f>
        <v>0</v>
      </c>
      <c r="D7332" s="14" t="str">
        <f t="shared" si="114"/>
        <v>Error?</v>
      </c>
      <c r="E7332" s="14" t="s">
        <v>83</v>
      </c>
    </row>
    <row r="7333" spans="1:5" x14ac:dyDescent="0.2">
      <c r="A7333">
        <f t="shared" si="115"/>
        <v>7272</v>
      </c>
      <c r="B7333" s="1233">
        <f>'ARRA Sched 23'!E9</f>
        <v>0</v>
      </c>
      <c r="D7333" s="14" t="str">
        <f t="shared" si="114"/>
        <v>Error?</v>
      </c>
      <c r="E7333" s="14" t="s">
        <v>83</v>
      </c>
    </row>
    <row r="7334" spans="1:5" x14ac:dyDescent="0.2">
      <c r="A7334">
        <f t="shared" si="115"/>
        <v>7273</v>
      </c>
      <c r="B7334" s="1233">
        <f>'ARRA Sched 23'!E10</f>
        <v>0</v>
      </c>
      <c r="D7334" s="14" t="str">
        <f t="shared" si="114"/>
        <v>Error?</v>
      </c>
      <c r="E7334" s="14" t="s">
        <v>83</v>
      </c>
    </row>
    <row r="7335" spans="1:5" x14ac:dyDescent="0.2">
      <c r="A7335">
        <f t="shared" si="115"/>
        <v>7274</v>
      </c>
      <c r="B7335" s="1233">
        <f>'ARRA Sched 23'!E11</f>
        <v>0</v>
      </c>
      <c r="D7335" s="14" t="str">
        <f t="shared" si="114"/>
        <v>Error?</v>
      </c>
      <c r="E7335" s="14" t="s">
        <v>83</v>
      </c>
    </row>
    <row r="7336" spans="1:5" x14ac:dyDescent="0.2">
      <c r="A7336">
        <f t="shared" si="115"/>
        <v>7275</v>
      </c>
      <c r="B7336" s="1233">
        <f>'ARRA Sched 23'!E12</f>
        <v>0</v>
      </c>
      <c r="D7336" s="14" t="str">
        <f t="shared" si="114"/>
        <v>Error?</v>
      </c>
      <c r="E7336" s="14" t="s">
        <v>83</v>
      </c>
    </row>
    <row r="7337" spans="1:5" x14ac:dyDescent="0.2">
      <c r="A7337">
        <f t="shared" si="115"/>
        <v>7276</v>
      </c>
      <c r="B7337" s="1233">
        <f>'ARRA Sched 23'!E13</f>
        <v>0</v>
      </c>
      <c r="D7337" s="14" t="str">
        <f t="shared" si="114"/>
        <v>Error?</v>
      </c>
      <c r="E7337" s="14" t="s">
        <v>83</v>
      </c>
    </row>
    <row r="7338" spans="1:5" x14ac:dyDescent="0.2">
      <c r="A7338">
        <f t="shared" si="115"/>
        <v>7277</v>
      </c>
      <c r="B7338" s="1233">
        <f>'ARRA Sched 23'!E14</f>
        <v>0</v>
      </c>
      <c r="D7338" s="14" t="str">
        <f t="shared" si="114"/>
        <v>Error?</v>
      </c>
      <c r="E7338" s="14" t="s">
        <v>83</v>
      </c>
    </row>
    <row r="7339" spans="1:5" x14ac:dyDescent="0.2">
      <c r="A7339">
        <f t="shared" si="115"/>
        <v>7278</v>
      </c>
      <c r="B7339" s="1233">
        <f>'ARRA Sched 23'!E15</f>
        <v>0</v>
      </c>
      <c r="D7339" s="14" t="str">
        <f t="shared" si="114"/>
        <v>Error?</v>
      </c>
      <c r="E7339" s="14" t="s">
        <v>83</v>
      </c>
    </row>
    <row r="7340" spans="1:5" x14ac:dyDescent="0.2">
      <c r="A7340">
        <f t="shared" si="115"/>
        <v>7279</v>
      </c>
      <c r="B7340" s="1233">
        <f>'ARRA Sched 23'!E16</f>
        <v>0</v>
      </c>
      <c r="D7340" s="14" t="str">
        <f t="shared" si="114"/>
        <v>Error?</v>
      </c>
      <c r="E7340" s="14" t="s">
        <v>83</v>
      </c>
    </row>
    <row r="7341" spans="1:5" x14ac:dyDescent="0.2">
      <c r="A7341">
        <f t="shared" si="115"/>
        <v>7280</v>
      </c>
      <c r="B7341" s="1233">
        <f>'ARRA Sched 23'!E17</f>
        <v>0</v>
      </c>
      <c r="D7341" s="14" t="str">
        <f t="shared" si="114"/>
        <v>Error?</v>
      </c>
      <c r="E7341" s="14" t="s">
        <v>83</v>
      </c>
    </row>
    <row r="7342" spans="1:5" x14ac:dyDescent="0.2">
      <c r="A7342">
        <f t="shared" si="115"/>
        <v>7281</v>
      </c>
      <c r="B7342" s="1233">
        <f>'ARRA Sched 23'!E18</f>
        <v>0</v>
      </c>
      <c r="D7342" s="14" t="str">
        <f t="shared" si="114"/>
        <v>Error?</v>
      </c>
      <c r="E7342" s="14" t="s">
        <v>83</v>
      </c>
    </row>
    <row r="7343" spans="1:5" x14ac:dyDescent="0.2">
      <c r="A7343">
        <f t="shared" si="115"/>
        <v>7282</v>
      </c>
      <c r="B7343" s="1233">
        <f>'ARRA Sched 23'!E19</f>
        <v>0</v>
      </c>
      <c r="D7343" s="14" t="str">
        <f t="shared" si="114"/>
        <v>Error?</v>
      </c>
      <c r="E7343" s="14" t="s">
        <v>83</v>
      </c>
    </row>
    <row r="7344" spans="1:5" x14ac:dyDescent="0.2">
      <c r="A7344">
        <f t="shared" si="115"/>
        <v>7283</v>
      </c>
      <c r="B7344" s="1233">
        <f>'ARRA Sched 23'!E20</f>
        <v>0</v>
      </c>
      <c r="D7344" s="14" t="str">
        <f t="shared" si="114"/>
        <v>Error?</v>
      </c>
      <c r="E7344" s="14" t="s">
        <v>83</v>
      </c>
    </row>
    <row r="7345" spans="1:5" x14ac:dyDescent="0.2">
      <c r="A7345">
        <f t="shared" si="115"/>
        <v>7284</v>
      </c>
      <c r="B7345" s="1233">
        <f>'ARRA Sched 23'!E21</f>
        <v>0</v>
      </c>
      <c r="D7345" s="14" t="str">
        <f t="shared" si="114"/>
        <v>Error?</v>
      </c>
      <c r="E7345" s="14" t="s">
        <v>83</v>
      </c>
    </row>
    <row r="7346" spans="1:5" x14ac:dyDescent="0.2">
      <c r="A7346">
        <f t="shared" si="115"/>
        <v>7285</v>
      </c>
      <c r="B7346" s="1233">
        <f>'ARRA Sched 23'!E22</f>
        <v>0</v>
      </c>
      <c r="D7346" s="14" t="str">
        <f t="shared" si="114"/>
        <v>Error?</v>
      </c>
      <c r="E7346" s="14" t="s">
        <v>83</v>
      </c>
    </row>
    <row r="7347" spans="1:5" x14ac:dyDescent="0.2">
      <c r="A7347">
        <f t="shared" si="115"/>
        <v>7286</v>
      </c>
      <c r="B7347" s="1233">
        <f>'ARRA Sched 23'!E23</f>
        <v>0</v>
      </c>
      <c r="D7347" s="14" t="str">
        <f t="shared" si="114"/>
        <v>Error?</v>
      </c>
      <c r="E7347" s="14" t="s">
        <v>83</v>
      </c>
    </row>
    <row r="7348" spans="1:5" x14ac:dyDescent="0.2">
      <c r="A7348">
        <f t="shared" si="115"/>
        <v>7287</v>
      </c>
      <c r="B7348" s="1233">
        <f>'ARRA Sched 23'!E24</f>
        <v>0</v>
      </c>
      <c r="D7348" s="14" t="str">
        <f t="shared" si="114"/>
        <v>Error?</v>
      </c>
      <c r="E7348" s="14" t="s">
        <v>83</v>
      </c>
    </row>
    <row r="7349" spans="1:5" x14ac:dyDescent="0.2">
      <c r="A7349">
        <f t="shared" si="115"/>
        <v>7288</v>
      </c>
      <c r="B7349" s="1233">
        <f>'ARRA Sched 23'!E25</f>
        <v>0</v>
      </c>
      <c r="D7349" s="14" t="str">
        <f t="shared" si="114"/>
        <v>Error?</v>
      </c>
      <c r="E7349" s="14" t="s">
        <v>83</v>
      </c>
    </row>
    <row r="7350" spans="1:5" x14ac:dyDescent="0.2">
      <c r="A7350">
        <f t="shared" si="115"/>
        <v>7289</v>
      </c>
      <c r="B7350" s="1233">
        <f>'ARRA Sched 23'!E26</f>
        <v>0</v>
      </c>
      <c r="D7350" s="14" t="str">
        <f t="shared" si="114"/>
        <v>Error?</v>
      </c>
      <c r="E7350" s="14" t="s">
        <v>83</v>
      </c>
    </row>
    <row r="7351" spans="1:5" x14ac:dyDescent="0.2">
      <c r="A7351">
        <f t="shared" si="115"/>
        <v>7290</v>
      </c>
      <c r="B7351" s="1233">
        <f>'ARRA Sched 23'!E27</f>
        <v>0</v>
      </c>
      <c r="D7351" s="14" t="str">
        <f t="shared" si="114"/>
        <v>Error?</v>
      </c>
      <c r="E7351" s="14" t="s">
        <v>83</v>
      </c>
    </row>
    <row r="7352" spans="1:5" x14ac:dyDescent="0.2">
      <c r="A7352">
        <f t="shared" si="115"/>
        <v>7291</v>
      </c>
      <c r="B7352" s="1233">
        <f>'ARRA Sched 23'!E28</f>
        <v>0</v>
      </c>
      <c r="D7352" s="14" t="str">
        <f t="shared" si="114"/>
        <v>Error?</v>
      </c>
      <c r="E7352" s="14" t="s">
        <v>83</v>
      </c>
    </row>
    <row r="7353" spans="1:5" x14ac:dyDescent="0.2">
      <c r="A7353">
        <f t="shared" si="115"/>
        <v>7292</v>
      </c>
      <c r="B7353" s="1233">
        <f>'ARRA Sched 23'!E29</f>
        <v>0</v>
      </c>
      <c r="D7353" s="14" t="str">
        <f t="shared" si="114"/>
        <v>Error?</v>
      </c>
      <c r="E7353" s="14" t="s">
        <v>83</v>
      </c>
    </row>
    <row r="7354" spans="1:5" x14ac:dyDescent="0.2">
      <c r="A7354">
        <f t="shared" si="115"/>
        <v>7293</v>
      </c>
      <c r="B7354" s="1233">
        <f>'ARRA Sched 23'!E30</f>
        <v>0</v>
      </c>
      <c r="D7354" s="14" t="str">
        <f t="shared" si="114"/>
        <v>Error?</v>
      </c>
      <c r="E7354" s="14" t="s">
        <v>83</v>
      </c>
    </row>
    <row r="7355" spans="1:5" x14ac:dyDescent="0.2">
      <c r="A7355">
        <f t="shared" si="115"/>
        <v>7294</v>
      </c>
      <c r="B7355" s="1233">
        <f>'ARRA Sched 23'!E31</f>
        <v>0</v>
      </c>
      <c r="D7355" s="14" t="str">
        <f t="shared" si="114"/>
        <v>Error?</v>
      </c>
      <c r="E7355" s="14" t="s">
        <v>83</v>
      </c>
    </row>
    <row r="7356" spans="1:5" x14ac:dyDescent="0.2">
      <c r="A7356">
        <f t="shared" si="115"/>
        <v>7295</v>
      </c>
      <c r="B7356" s="1233">
        <f>'ARRA Sched 23'!E32</f>
        <v>0</v>
      </c>
      <c r="D7356" s="14" t="str">
        <f t="shared" si="114"/>
        <v>Error?</v>
      </c>
      <c r="E7356" s="14" t="s">
        <v>83</v>
      </c>
    </row>
    <row r="7357" spans="1:5" x14ac:dyDescent="0.2">
      <c r="A7357">
        <f t="shared" si="115"/>
        <v>7296</v>
      </c>
      <c r="B7357" s="1233">
        <f>'ARRA Sched 23'!E34</f>
        <v>0</v>
      </c>
      <c r="D7357" s="14" t="str">
        <f t="shared" si="114"/>
        <v>Error?</v>
      </c>
      <c r="E7357" s="14" t="s">
        <v>83</v>
      </c>
    </row>
    <row r="7358" spans="1:5" x14ac:dyDescent="0.2">
      <c r="A7358">
        <f t="shared" si="115"/>
        <v>7297</v>
      </c>
      <c r="B7358" s="1233">
        <f>'ARRA Sched 23'!F5</f>
        <v>0</v>
      </c>
      <c r="D7358" s="14" t="str">
        <f t="shared" si="114"/>
        <v>Error?</v>
      </c>
      <c r="E7358" s="14" t="s">
        <v>83</v>
      </c>
    </row>
    <row r="7359" spans="1:5" x14ac:dyDescent="0.2">
      <c r="A7359">
        <f t="shared" si="115"/>
        <v>7298</v>
      </c>
      <c r="B7359" s="1233">
        <f>'ARRA Sched 23'!F6</f>
        <v>0</v>
      </c>
      <c r="D7359" s="14" t="str">
        <f t="shared" ref="D7359:D7422" si="116">IF(ISBLANK(B7359),"OK",IF(A7359-B7359=0,"OK","Error?"))</f>
        <v>Error?</v>
      </c>
      <c r="E7359" s="14" t="s">
        <v>83</v>
      </c>
    </row>
    <row r="7360" spans="1:5" x14ac:dyDescent="0.2">
      <c r="A7360">
        <f t="shared" si="115"/>
        <v>7299</v>
      </c>
      <c r="B7360" s="1233">
        <f>'ARRA Sched 23'!F7</f>
        <v>0</v>
      </c>
      <c r="D7360" s="14" t="str">
        <f t="shared" si="116"/>
        <v>Error?</v>
      </c>
      <c r="E7360" s="14" t="s">
        <v>83</v>
      </c>
    </row>
    <row r="7361" spans="1:5" x14ac:dyDescent="0.2">
      <c r="A7361">
        <f t="shared" si="115"/>
        <v>7300</v>
      </c>
      <c r="B7361" s="1233">
        <f>'ARRA Sched 23'!F8</f>
        <v>0</v>
      </c>
      <c r="D7361" s="14" t="str">
        <f t="shared" si="116"/>
        <v>Error?</v>
      </c>
      <c r="E7361" s="14" t="s">
        <v>83</v>
      </c>
    </row>
    <row r="7362" spans="1:5" x14ac:dyDescent="0.2">
      <c r="A7362">
        <f t="shared" si="115"/>
        <v>7301</v>
      </c>
      <c r="B7362" s="1233">
        <f>'ARRA Sched 23'!F9</f>
        <v>0</v>
      </c>
      <c r="D7362" s="14" t="str">
        <f t="shared" si="116"/>
        <v>Error?</v>
      </c>
      <c r="E7362" s="14" t="s">
        <v>83</v>
      </c>
    </row>
    <row r="7363" spans="1:5" x14ac:dyDescent="0.2">
      <c r="A7363">
        <f t="shared" si="115"/>
        <v>7302</v>
      </c>
      <c r="B7363" s="1233">
        <f>'ARRA Sched 23'!F10</f>
        <v>0</v>
      </c>
      <c r="D7363" s="14" t="str">
        <f t="shared" si="116"/>
        <v>Error?</v>
      </c>
      <c r="E7363" s="14" t="s">
        <v>83</v>
      </c>
    </row>
    <row r="7364" spans="1:5" x14ac:dyDescent="0.2">
      <c r="A7364">
        <f t="shared" si="115"/>
        <v>7303</v>
      </c>
      <c r="B7364" s="1233">
        <f>'ARRA Sched 23'!F11</f>
        <v>0</v>
      </c>
      <c r="D7364" s="14" t="str">
        <f t="shared" si="116"/>
        <v>Error?</v>
      </c>
      <c r="E7364" s="14" t="s">
        <v>83</v>
      </c>
    </row>
    <row r="7365" spans="1:5" x14ac:dyDescent="0.2">
      <c r="A7365">
        <f t="shared" si="115"/>
        <v>7304</v>
      </c>
      <c r="B7365" s="1233">
        <f>'ARRA Sched 23'!F12</f>
        <v>0</v>
      </c>
      <c r="D7365" s="14" t="str">
        <f t="shared" si="116"/>
        <v>Error?</v>
      </c>
      <c r="E7365" s="14" t="s">
        <v>83</v>
      </c>
    </row>
    <row r="7366" spans="1:5" x14ac:dyDescent="0.2">
      <c r="A7366">
        <f t="shared" si="115"/>
        <v>7305</v>
      </c>
      <c r="B7366" s="1233">
        <f>'ARRA Sched 23'!F13</f>
        <v>0</v>
      </c>
      <c r="D7366" s="14" t="str">
        <f t="shared" si="116"/>
        <v>Error?</v>
      </c>
      <c r="E7366" s="14" t="s">
        <v>83</v>
      </c>
    </row>
    <row r="7367" spans="1:5" x14ac:dyDescent="0.2">
      <c r="A7367">
        <f t="shared" si="115"/>
        <v>7306</v>
      </c>
      <c r="B7367" s="1233">
        <f>'ARRA Sched 23'!F14</f>
        <v>0</v>
      </c>
      <c r="D7367" s="14" t="str">
        <f t="shared" si="116"/>
        <v>Error?</v>
      </c>
      <c r="E7367" s="14" t="s">
        <v>83</v>
      </c>
    </row>
    <row r="7368" spans="1:5" x14ac:dyDescent="0.2">
      <c r="A7368">
        <f t="shared" si="115"/>
        <v>7307</v>
      </c>
      <c r="B7368" s="1233">
        <f>'ARRA Sched 23'!F15</f>
        <v>0</v>
      </c>
      <c r="D7368" s="14" t="str">
        <f t="shared" si="116"/>
        <v>Error?</v>
      </c>
      <c r="E7368" s="14" t="s">
        <v>83</v>
      </c>
    </row>
    <row r="7369" spans="1:5" x14ac:dyDescent="0.2">
      <c r="A7369">
        <f t="shared" si="115"/>
        <v>7308</v>
      </c>
      <c r="B7369" s="1233">
        <f>'ARRA Sched 23'!F16</f>
        <v>0</v>
      </c>
      <c r="D7369" s="14" t="str">
        <f t="shared" si="116"/>
        <v>Error?</v>
      </c>
      <c r="E7369" s="14" t="s">
        <v>83</v>
      </c>
    </row>
    <row r="7370" spans="1:5" x14ac:dyDescent="0.2">
      <c r="A7370">
        <f t="shared" si="115"/>
        <v>7309</v>
      </c>
      <c r="B7370" s="1233">
        <f>'ARRA Sched 23'!F17</f>
        <v>0</v>
      </c>
      <c r="D7370" s="14" t="str">
        <f t="shared" si="116"/>
        <v>Error?</v>
      </c>
      <c r="E7370" s="14" t="s">
        <v>83</v>
      </c>
    </row>
    <row r="7371" spans="1:5" x14ac:dyDescent="0.2">
      <c r="A7371">
        <f t="shared" si="115"/>
        <v>7310</v>
      </c>
      <c r="B7371" s="1233">
        <f>'ARRA Sched 23'!F18</f>
        <v>0</v>
      </c>
      <c r="D7371" s="14" t="str">
        <f t="shared" si="116"/>
        <v>Error?</v>
      </c>
      <c r="E7371" s="14" t="s">
        <v>83</v>
      </c>
    </row>
    <row r="7372" spans="1:5" x14ac:dyDescent="0.2">
      <c r="A7372">
        <f t="shared" si="115"/>
        <v>7311</v>
      </c>
      <c r="B7372" s="1233">
        <f>'ARRA Sched 23'!F19</f>
        <v>0</v>
      </c>
      <c r="D7372" s="14" t="str">
        <f t="shared" si="116"/>
        <v>Error?</v>
      </c>
      <c r="E7372" s="14" t="s">
        <v>83</v>
      </c>
    </row>
    <row r="7373" spans="1:5" x14ac:dyDescent="0.2">
      <c r="A7373">
        <f t="shared" si="115"/>
        <v>7312</v>
      </c>
      <c r="B7373" s="1233">
        <f>'ARRA Sched 23'!F20</f>
        <v>0</v>
      </c>
      <c r="D7373" s="14" t="str">
        <f t="shared" si="116"/>
        <v>Error?</v>
      </c>
      <c r="E7373" s="14" t="s">
        <v>83</v>
      </c>
    </row>
    <row r="7374" spans="1:5" x14ac:dyDescent="0.2">
      <c r="A7374">
        <f t="shared" ref="A7374:A7437" si="117">A7373+1</f>
        <v>7313</v>
      </c>
      <c r="B7374" s="1233">
        <f>'ARRA Sched 23'!F21</f>
        <v>0</v>
      </c>
      <c r="D7374" s="14" t="str">
        <f t="shared" si="116"/>
        <v>Error?</v>
      </c>
      <c r="E7374" s="14" t="s">
        <v>83</v>
      </c>
    </row>
    <row r="7375" spans="1:5" x14ac:dyDescent="0.2">
      <c r="A7375">
        <f t="shared" si="117"/>
        <v>7314</v>
      </c>
      <c r="B7375" s="1233">
        <f>'ARRA Sched 23'!F22</f>
        <v>0</v>
      </c>
      <c r="D7375" s="14" t="str">
        <f t="shared" si="116"/>
        <v>Error?</v>
      </c>
      <c r="E7375" s="14" t="s">
        <v>83</v>
      </c>
    </row>
    <row r="7376" spans="1:5" x14ac:dyDescent="0.2">
      <c r="A7376">
        <f t="shared" si="117"/>
        <v>7315</v>
      </c>
      <c r="B7376" s="1233">
        <f>'ARRA Sched 23'!F23</f>
        <v>0</v>
      </c>
      <c r="D7376" s="14" t="str">
        <f t="shared" si="116"/>
        <v>Error?</v>
      </c>
      <c r="E7376" s="14" t="s">
        <v>83</v>
      </c>
    </row>
    <row r="7377" spans="1:5" x14ac:dyDescent="0.2">
      <c r="A7377">
        <f t="shared" si="117"/>
        <v>7316</v>
      </c>
      <c r="B7377" s="1233">
        <f>'ARRA Sched 23'!F24</f>
        <v>0</v>
      </c>
      <c r="D7377" s="14" t="str">
        <f t="shared" si="116"/>
        <v>Error?</v>
      </c>
      <c r="E7377" s="14" t="s">
        <v>83</v>
      </c>
    </row>
    <row r="7378" spans="1:5" x14ac:dyDescent="0.2">
      <c r="A7378">
        <f t="shared" si="117"/>
        <v>7317</v>
      </c>
      <c r="B7378" s="1233">
        <f>'ARRA Sched 23'!F25</f>
        <v>0</v>
      </c>
      <c r="D7378" s="14" t="str">
        <f t="shared" si="116"/>
        <v>Error?</v>
      </c>
      <c r="E7378" s="14" t="s">
        <v>83</v>
      </c>
    </row>
    <row r="7379" spans="1:5" x14ac:dyDescent="0.2">
      <c r="A7379">
        <f t="shared" si="117"/>
        <v>7318</v>
      </c>
      <c r="B7379" s="1233">
        <f>'ARRA Sched 23'!F26</f>
        <v>0</v>
      </c>
      <c r="D7379" s="14" t="str">
        <f t="shared" si="116"/>
        <v>Error?</v>
      </c>
      <c r="E7379" s="14" t="s">
        <v>83</v>
      </c>
    </row>
    <row r="7380" spans="1:5" x14ac:dyDescent="0.2">
      <c r="A7380">
        <f t="shared" si="117"/>
        <v>7319</v>
      </c>
      <c r="B7380" s="1233">
        <f>'ARRA Sched 23'!F27</f>
        <v>0</v>
      </c>
      <c r="D7380" s="14" t="str">
        <f t="shared" si="116"/>
        <v>Error?</v>
      </c>
      <c r="E7380" s="14" t="s">
        <v>83</v>
      </c>
    </row>
    <row r="7381" spans="1:5" x14ac:dyDescent="0.2">
      <c r="A7381">
        <f t="shared" si="117"/>
        <v>7320</v>
      </c>
      <c r="B7381" s="1233">
        <f>'ARRA Sched 23'!F28</f>
        <v>0</v>
      </c>
      <c r="D7381" s="14" t="str">
        <f t="shared" si="116"/>
        <v>Error?</v>
      </c>
      <c r="E7381" s="14" t="s">
        <v>83</v>
      </c>
    </row>
    <row r="7382" spans="1:5" x14ac:dyDescent="0.2">
      <c r="A7382">
        <f t="shared" si="117"/>
        <v>7321</v>
      </c>
      <c r="B7382" s="1233">
        <f>'ARRA Sched 23'!F29</f>
        <v>0</v>
      </c>
      <c r="D7382" s="14" t="str">
        <f t="shared" si="116"/>
        <v>Error?</v>
      </c>
      <c r="E7382" s="14" t="s">
        <v>83</v>
      </c>
    </row>
    <row r="7383" spans="1:5" x14ac:dyDescent="0.2">
      <c r="A7383">
        <f t="shared" si="117"/>
        <v>7322</v>
      </c>
      <c r="B7383" s="1233">
        <f>'ARRA Sched 23'!F30</f>
        <v>0</v>
      </c>
      <c r="D7383" s="14" t="str">
        <f t="shared" si="116"/>
        <v>Error?</v>
      </c>
      <c r="E7383" s="14" t="s">
        <v>83</v>
      </c>
    </row>
    <row r="7384" spans="1:5" x14ac:dyDescent="0.2">
      <c r="A7384">
        <f t="shared" si="117"/>
        <v>7323</v>
      </c>
      <c r="B7384" s="1233">
        <f>'ARRA Sched 23'!F31</f>
        <v>0</v>
      </c>
      <c r="D7384" s="14" t="str">
        <f t="shared" si="116"/>
        <v>Error?</v>
      </c>
      <c r="E7384" s="14" t="s">
        <v>83</v>
      </c>
    </row>
    <row r="7385" spans="1:5" x14ac:dyDescent="0.2">
      <c r="A7385">
        <f t="shared" si="117"/>
        <v>7324</v>
      </c>
      <c r="B7385" s="1233">
        <f>'ARRA Sched 23'!F32</f>
        <v>0</v>
      </c>
      <c r="D7385" s="14" t="str">
        <f t="shared" si="116"/>
        <v>Error?</v>
      </c>
      <c r="E7385" s="14" t="s">
        <v>83</v>
      </c>
    </row>
    <row r="7386" spans="1:5" x14ac:dyDescent="0.2">
      <c r="A7386">
        <f t="shared" si="117"/>
        <v>7325</v>
      </c>
      <c r="B7386" s="1233">
        <f>'ARRA Sched 23'!F34</f>
        <v>0</v>
      </c>
      <c r="D7386" s="14" t="str">
        <f t="shared" si="116"/>
        <v>Error?</v>
      </c>
      <c r="E7386" s="14" t="s">
        <v>83</v>
      </c>
    </row>
    <row r="7387" spans="1:5" x14ac:dyDescent="0.2">
      <c r="A7387">
        <f t="shared" si="117"/>
        <v>7326</v>
      </c>
      <c r="B7387" s="1233">
        <f>'ARRA Sched 23'!G5</f>
        <v>0</v>
      </c>
      <c r="D7387" s="14" t="str">
        <f t="shared" si="116"/>
        <v>Error?</v>
      </c>
      <c r="E7387" s="14" t="s">
        <v>83</v>
      </c>
    </row>
    <row r="7388" spans="1:5" x14ac:dyDescent="0.2">
      <c r="A7388">
        <f t="shared" si="117"/>
        <v>7327</v>
      </c>
      <c r="B7388" s="1233">
        <f>'ARRA Sched 23'!G6</f>
        <v>0</v>
      </c>
      <c r="D7388" s="14" t="str">
        <f t="shared" si="116"/>
        <v>Error?</v>
      </c>
      <c r="E7388" s="14" t="s">
        <v>83</v>
      </c>
    </row>
    <row r="7389" spans="1:5" x14ac:dyDescent="0.2">
      <c r="A7389">
        <f t="shared" si="117"/>
        <v>7328</v>
      </c>
      <c r="B7389" s="1233">
        <f>'ARRA Sched 23'!G7</f>
        <v>0</v>
      </c>
      <c r="D7389" s="14" t="str">
        <f t="shared" si="116"/>
        <v>Error?</v>
      </c>
      <c r="E7389" s="14" t="s">
        <v>83</v>
      </c>
    </row>
    <row r="7390" spans="1:5" x14ac:dyDescent="0.2">
      <c r="A7390">
        <f t="shared" si="117"/>
        <v>7329</v>
      </c>
      <c r="B7390" s="1233">
        <f>'ARRA Sched 23'!G8</f>
        <v>0</v>
      </c>
      <c r="D7390" s="14" t="str">
        <f t="shared" si="116"/>
        <v>Error?</v>
      </c>
      <c r="E7390" s="14" t="s">
        <v>83</v>
      </c>
    </row>
    <row r="7391" spans="1:5" x14ac:dyDescent="0.2">
      <c r="A7391">
        <f t="shared" si="117"/>
        <v>7330</v>
      </c>
      <c r="B7391" s="1233">
        <f>'ARRA Sched 23'!G9</f>
        <v>0</v>
      </c>
      <c r="D7391" s="14" t="str">
        <f t="shared" si="116"/>
        <v>Error?</v>
      </c>
      <c r="E7391" s="14" t="s">
        <v>83</v>
      </c>
    </row>
    <row r="7392" spans="1:5" x14ac:dyDescent="0.2">
      <c r="A7392">
        <f t="shared" si="117"/>
        <v>7331</v>
      </c>
      <c r="B7392" s="1233">
        <f>'ARRA Sched 23'!G10</f>
        <v>0</v>
      </c>
      <c r="D7392" s="14" t="str">
        <f t="shared" si="116"/>
        <v>Error?</v>
      </c>
      <c r="E7392" s="14" t="s">
        <v>83</v>
      </c>
    </row>
    <row r="7393" spans="1:5" x14ac:dyDescent="0.2">
      <c r="A7393">
        <f t="shared" si="117"/>
        <v>7332</v>
      </c>
      <c r="B7393" s="1233">
        <f>'ARRA Sched 23'!G11</f>
        <v>0</v>
      </c>
      <c r="D7393" s="14" t="str">
        <f t="shared" si="116"/>
        <v>Error?</v>
      </c>
      <c r="E7393" s="14" t="s">
        <v>83</v>
      </c>
    </row>
    <row r="7394" spans="1:5" x14ac:dyDescent="0.2">
      <c r="A7394">
        <f t="shared" si="117"/>
        <v>7333</v>
      </c>
      <c r="B7394" s="1233">
        <f>'ARRA Sched 23'!G12</f>
        <v>0</v>
      </c>
      <c r="D7394" s="14" t="str">
        <f t="shared" si="116"/>
        <v>Error?</v>
      </c>
      <c r="E7394" s="14" t="s">
        <v>83</v>
      </c>
    </row>
    <row r="7395" spans="1:5" x14ac:dyDescent="0.2">
      <c r="A7395">
        <f t="shared" si="117"/>
        <v>7334</v>
      </c>
      <c r="B7395" s="1233">
        <f>'ARRA Sched 23'!G13</f>
        <v>0</v>
      </c>
      <c r="D7395" s="14" t="str">
        <f t="shared" si="116"/>
        <v>Error?</v>
      </c>
      <c r="E7395" s="14" t="s">
        <v>83</v>
      </c>
    </row>
    <row r="7396" spans="1:5" x14ac:dyDescent="0.2">
      <c r="A7396">
        <f t="shared" si="117"/>
        <v>7335</v>
      </c>
      <c r="B7396" s="1233">
        <f>'ARRA Sched 23'!G14</f>
        <v>0</v>
      </c>
      <c r="D7396" s="14" t="str">
        <f t="shared" si="116"/>
        <v>Error?</v>
      </c>
      <c r="E7396" s="14" t="s">
        <v>83</v>
      </c>
    </row>
    <row r="7397" spans="1:5" x14ac:dyDescent="0.2">
      <c r="A7397">
        <f t="shared" si="117"/>
        <v>7336</v>
      </c>
      <c r="B7397" s="1233">
        <f>'ARRA Sched 23'!G15</f>
        <v>0</v>
      </c>
      <c r="D7397" s="14" t="str">
        <f t="shared" si="116"/>
        <v>Error?</v>
      </c>
      <c r="E7397" s="14" t="s">
        <v>83</v>
      </c>
    </row>
    <row r="7398" spans="1:5" x14ac:dyDescent="0.2">
      <c r="A7398">
        <f t="shared" si="117"/>
        <v>7337</v>
      </c>
      <c r="B7398" s="1233">
        <f>'ARRA Sched 23'!G16</f>
        <v>0</v>
      </c>
      <c r="D7398" s="14" t="str">
        <f t="shared" si="116"/>
        <v>Error?</v>
      </c>
      <c r="E7398" s="14" t="s">
        <v>83</v>
      </c>
    </row>
    <row r="7399" spans="1:5" x14ac:dyDescent="0.2">
      <c r="A7399">
        <f t="shared" si="117"/>
        <v>7338</v>
      </c>
      <c r="B7399" s="1233">
        <f>'ARRA Sched 23'!G17</f>
        <v>0</v>
      </c>
      <c r="D7399" s="14" t="str">
        <f t="shared" si="116"/>
        <v>Error?</v>
      </c>
      <c r="E7399" s="14" t="s">
        <v>83</v>
      </c>
    </row>
    <row r="7400" spans="1:5" x14ac:dyDescent="0.2">
      <c r="A7400">
        <f t="shared" si="117"/>
        <v>7339</v>
      </c>
      <c r="B7400" s="1233">
        <f>'ARRA Sched 23'!G18</f>
        <v>0</v>
      </c>
      <c r="D7400" s="14" t="str">
        <f t="shared" si="116"/>
        <v>Error?</v>
      </c>
      <c r="E7400" s="14" t="s">
        <v>83</v>
      </c>
    </row>
    <row r="7401" spans="1:5" x14ac:dyDescent="0.2">
      <c r="A7401">
        <f t="shared" si="117"/>
        <v>7340</v>
      </c>
      <c r="B7401" s="1233">
        <f>'ARRA Sched 23'!G19</f>
        <v>0</v>
      </c>
      <c r="D7401" s="14" t="str">
        <f t="shared" si="116"/>
        <v>Error?</v>
      </c>
      <c r="E7401" s="14" t="s">
        <v>83</v>
      </c>
    </row>
    <row r="7402" spans="1:5" x14ac:dyDescent="0.2">
      <c r="A7402">
        <f t="shared" si="117"/>
        <v>7341</v>
      </c>
      <c r="B7402" s="1233">
        <f>'ARRA Sched 23'!G20</f>
        <v>0</v>
      </c>
      <c r="D7402" s="14" t="str">
        <f t="shared" si="116"/>
        <v>Error?</v>
      </c>
      <c r="E7402" s="14" t="s">
        <v>83</v>
      </c>
    </row>
    <row r="7403" spans="1:5" x14ac:dyDescent="0.2">
      <c r="A7403">
        <f t="shared" si="117"/>
        <v>7342</v>
      </c>
      <c r="B7403" s="1233">
        <f>'ARRA Sched 23'!G21</f>
        <v>0</v>
      </c>
      <c r="D7403" s="14" t="str">
        <f t="shared" si="116"/>
        <v>Error?</v>
      </c>
      <c r="E7403" s="14" t="s">
        <v>83</v>
      </c>
    </row>
    <row r="7404" spans="1:5" x14ac:dyDescent="0.2">
      <c r="A7404">
        <f t="shared" si="117"/>
        <v>7343</v>
      </c>
      <c r="B7404" s="1233">
        <f>'ARRA Sched 23'!G22</f>
        <v>0</v>
      </c>
      <c r="D7404" s="14" t="str">
        <f t="shared" si="116"/>
        <v>Error?</v>
      </c>
      <c r="E7404" s="14" t="s">
        <v>83</v>
      </c>
    </row>
    <row r="7405" spans="1:5" x14ac:dyDescent="0.2">
      <c r="A7405">
        <f t="shared" si="117"/>
        <v>7344</v>
      </c>
      <c r="B7405" s="1233">
        <f>'ARRA Sched 23'!G23</f>
        <v>0</v>
      </c>
      <c r="D7405" s="14" t="str">
        <f t="shared" si="116"/>
        <v>Error?</v>
      </c>
      <c r="E7405" s="14" t="s">
        <v>83</v>
      </c>
    </row>
    <row r="7406" spans="1:5" x14ac:dyDescent="0.2">
      <c r="A7406">
        <f t="shared" si="117"/>
        <v>7345</v>
      </c>
      <c r="B7406" s="1233">
        <f>'ARRA Sched 23'!G24</f>
        <v>0</v>
      </c>
      <c r="D7406" s="14" t="str">
        <f t="shared" si="116"/>
        <v>Error?</v>
      </c>
      <c r="E7406" s="14" t="s">
        <v>83</v>
      </c>
    </row>
    <row r="7407" spans="1:5" x14ac:dyDescent="0.2">
      <c r="A7407">
        <f t="shared" si="117"/>
        <v>7346</v>
      </c>
      <c r="B7407" s="1233">
        <f>'ARRA Sched 23'!G25</f>
        <v>0</v>
      </c>
      <c r="D7407" s="14" t="str">
        <f t="shared" si="116"/>
        <v>Error?</v>
      </c>
      <c r="E7407" s="14" t="s">
        <v>83</v>
      </c>
    </row>
    <row r="7408" spans="1:5" x14ac:dyDescent="0.2">
      <c r="A7408">
        <f t="shared" si="117"/>
        <v>7347</v>
      </c>
      <c r="B7408" s="1233">
        <f>'ARRA Sched 23'!G26</f>
        <v>0</v>
      </c>
      <c r="D7408" s="14" t="str">
        <f t="shared" si="116"/>
        <v>Error?</v>
      </c>
      <c r="E7408" s="14" t="s">
        <v>83</v>
      </c>
    </row>
    <row r="7409" spans="1:5" x14ac:dyDescent="0.2">
      <c r="A7409">
        <f t="shared" si="117"/>
        <v>7348</v>
      </c>
      <c r="B7409" s="1233">
        <f>'ARRA Sched 23'!G27</f>
        <v>0</v>
      </c>
      <c r="D7409" s="14" t="str">
        <f t="shared" si="116"/>
        <v>Error?</v>
      </c>
      <c r="E7409" s="14" t="s">
        <v>83</v>
      </c>
    </row>
    <row r="7410" spans="1:5" x14ac:dyDescent="0.2">
      <c r="A7410">
        <f t="shared" si="117"/>
        <v>7349</v>
      </c>
      <c r="B7410" s="1233">
        <f>'ARRA Sched 23'!G28</f>
        <v>0</v>
      </c>
      <c r="D7410" s="14" t="str">
        <f t="shared" si="116"/>
        <v>Error?</v>
      </c>
      <c r="E7410" s="14" t="s">
        <v>83</v>
      </c>
    </row>
    <row r="7411" spans="1:5" x14ac:dyDescent="0.2">
      <c r="A7411">
        <f t="shared" si="117"/>
        <v>7350</v>
      </c>
      <c r="B7411" s="1233">
        <f>'ARRA Sched 23'!G29</f>
        <v>0</v>
      </c>
      <c r="D7411" s="14" t="str">
        <f t="shared" si="116"/>
        <v>Error?</v>
      </c>
      <c r="E7411" s="14" t="s">
        <v>83</v>
      </c>
    </row>
    <row r="7412" spans="1:5" x14ac:dyDescent="0.2">
      <c r="A7412">
        <f t="shared" si="117"/>
        <v>7351</v>
      </c>
      <c r="B7412" s="1233">
        <f>'ARRA Sched 23'!G30</f>
        <v>0</v>
      </c>
      <c r="D7412" s="14" t="str">
        <f t="shared" si="116"/>
        <v>Error?</v>
      </c>
      <c r="E7412" s="14" t="s">
        <v>83</v>
      </c>
    </row>
    <row r="7413" spans="1:5" x14ac:dyDescent="0.2">
      <c r="A7413">
        <f t="shared" si="117"/>
        <v>7352</v>
      </c>
      <c r="B7413" s="1233">
        <f>'ARRA Sched 23'!G31</f>
        <v>0</v>
      </c>
      <c r="D7413" s="14" t="str">
        <f t="shared" si="116"/>
        <v>Error?</v>
      </c>
      <c r="E7413" s="14" t="s">
        <v>83</v>
      </c>
    </row>
    <row r="7414" spans="1:5" x14ac:dyDescent="0.2">
      <c r="A7414">
        <f t="shared" si="117"/>
        <v>7353</v>
      </c>
      <c r="B7414" s="1233">
        <f>'ARRA Sched 23'!G32</f>
        <v>0</v>
      </c>
      <c r="D7414" s="14" t="str">
        <f t="shared" si="116"/>
        <v>Error?</v>
      </c>
      <c r="E7414" s="14" t="s">
        <v>83</v>
      </c>
    </row>
    <row r="7415" spans="1:5" x14ac:dyDescent="0.2">
      <c r="A7415">
        <f t="shared" si="117"/>
        <v>7354</v>
      </c>
      <c r="B7415" s="1233">
        <f>'ARRA Sched 23'!G34</f>
        <v>0</v>
      </c>
      <c r="D7415" s="14" t="str">
        <f t="shared" si="116"/>
        <v>Error?</v>
      </c>
      <c r="E7415" s="14" t="s">
        <v>83</v>
      </c>
    </row>
    <row r="7416" spans="1:5" x14ac:dyDescent="0.2">
      <c r="A7416">
        <f t="shared" si="117"/>
        <v>7355</v>
      </c>
      <c r="B7416" s="1233">
        <f>'ARRA Sched 23'!H5</f>
        <v>0</v>
      </c>
      <c r="D7416" s="14" t="str">
        <f t="shared" si="116"/>
        <v>Error?</v>
      </c>
      <c r="E7416" s="14" t="s">
        <v>83</v>
      </c>
    </row>
    <row r="7417" spans="1:5" x14ac:dyDescent="0.2">
      <c r="A7417">
        <f t="shared" si="117"/>
        <v>7356</v>
      </c>
      <c r="B7417" s="1233">
        <f>'ARRA Sched 23'!H6</f>
        <v>0</v>
      </c>
      <c r="D7417" s="14" t="str">
        <f t="shared" si="116"/>
        <v>Error?</v>
      </c>
      <c r="E7417" s="14" t="s">
        <v>83</v>
      </c>
    </row>
    <row r="7418" spans="1:5" x14ac:dyDescent="0.2">
      <c r="A7418">
        <f t="shared" si="117"/>
        <v>7357</v>
      </c>
      <c r="B7418" s="1233">
        <f>'ARRA Sched 23'!H7</f>
        <v>0</v>
      </c>
      <c r="D7418" s="14" t="str">
        <f t="shared" si="116"/>
        <v>Error?</v>
      </c>
      <c r="E7418" s="14" t="s">
        <v>83</v>
      </c>
    </row>
    <row r="7419" spans="1:5" x14ac:dyDescent="0.2">
      <c r="A7419">
        <f t="shared" si="117"/>
        <v>7358</v>
      </c>
      <c r="B7419" s="1233">
        <f>'ARRA Sched 23'!H8</f>
        <v>0</v>
      </c>
      <c r="D7419" s="14" t="str">
        <f t="shared" si="116"/>
        <v>Error?</v>
      </c>
      <c r="E7419" s="14" t="s">
        <v>83</v>
      </c>
    </row>
    <row r="7420" spans="1:5" x14ac:dyDescent="0.2">
      <c r="A7420">
        <f t="shared" si="117"/>
        <v>7359</v>
      </c>
      <c r="B7420" s="1233">
        <f>'ARRA Sched 23'!H9</f>
        <v>0</v>
      </c>
      <c r="D7420" s="14" t="str">
        <f t="shared" si="116"/>
        <v>Error?</v>
      </c>
      <c r="E7420" s="14" t="s">
        <v>83</v>
      </c>
    </row>
    <row r="7421" spans="1:5" x14ac:dyDescent="0.2">
      <c r="A7421">
        <f t="shared" si="117"/>
        <v>7360</v>
      </c>
      <c r="B7421" s="1233">
        <f>'ARRA Sched 23'!H10</f>
        <v>0</v>
      </c>
      <c r="D7421" s="14" t="str">
        <f t="shared" si="116"/>
        <v>Error?</v>
      </c>
      <c r="E7421" s="14" t="s">
        <v>83</v>
      </c>
    </row>
    <row r="7422" spans="1:5" x14ac:dyDescent="0.2">
      <c r="A7422">
        <f t="shared" si="117"/>
        <v>7361</v>
      </c>
      <c r="B7422" s="1233">
        <f>'ARRA Sched 23'!H11</f>
        <v>0</v>
      </c>
      <c r="D7422" s="14" t="str">
        <f t="shared" si="116"/>
        <v>Error?</v>
      </c>
      <c r="E7422" s="14" t="s">
        <v>83</v>
      </c>
    </row>
    <row r="7423" spans="1:5" x14ac:dyDescent="0.2">
      <c r="A7423">
        <f t="shared" si="117"/>
        <v>7362</v>
      </c>
      <c r="B7423" s="1233">
        <f>'ARRA Sched 23'!H12</f>
        <v>0</v>
      </c>
      <c r="D7423" s="14" t="str">
        <f t="shared" ref="D7423:D7486" si="118">IF(ISBLANK(B7423),"OK",IF(A7423-B7423=0,"OK","Error?"))</f>
        <v>Error?</v>
      </c>
      <c r="E7423" s="14" t="s">
        <v>83</v>
      </c>
    </row>
    <row r="7424" spans="1:5" x14ac:dyDescent="0.2">
      <c r="A7424">
        <f t="shared" si="117"/>
        <v>7363</v>
      </c>
      <c r="B7424" s="1233">
        <f>'ARRA Sched 23'!H13</f>
        <v>0</v>
      </c>
      <c r="D7424" s="14" t="str">
        <f t="shared" si="118"/>
        <v>Error?</v>
      </c>
      <c r="E7424" s="14" t="s">
        <v>83</v>
      </c>
    </row>
    <row r="7425" spans="1:5" x14ac:dyDescent="0.2">
      <c r="A7425">
        <f t="shared" si="117"/>
        <v>7364</v>
      </c>
      <c r="B7425" s="1233">
        <f>'ARRA Sched 23'!H14</f>
        <v>0</v>
      </c>
      <c r="D7425" s="14" t="str">
        <f t="shared" si="118"/>
        <v>Error?</v>
      </c>
      <c r="E7425" s="14" t="s">
        <v>83</v>
      </c>
    </row>
    <row r="7426" spans="1:5" x14ac:dyDescent="0.2">
      <c r="A7426">
        <f t="shared" si="117"/>
        <v>7365</v>
      </c>
      <c r="B7426" s="1233">
        <f>'ARRA Sched 23'!H15</f>
        <v>0</v>
      </c>
      <c r="D7426" s="14" t="str">
        <f t="shared" si="118"/>
        <v>Error?</v>
      </c>
      <c r="E7426" s="14" t="s">
        <v>83</v>
      </c>
    </row>
    <row r="7427" spans="1:5" x14ac:dyDescent="0.2">
      <c r="A7427">
        <f t="shared" si="117"/>
        <v>7366</v>
      </c>
      <c r="B7427" s="1233">
        <f>'ARRA Sched 23'!H16</f>
        <v>0</v>
      </c>
      <c r="D7427" s="14" t="str">
        <f t="shared" si="118"/>
        <v>Error?</v>
      </c>
      <c r="E7427" s="14" t="s">
        <v>83</v>
      </c>
    </row>
    <row r="7428" spans="1:5" x14ac:dyDescent="0.2">
      <c r="A7428">
        <f t="shared" si="117"/>
        <v>7367</v>
      </c>
      <c r="B7428" s="1233">
        <f>'ARRA Sched 23'!H17</f>
        <v>0</v>
      </c>
      <c r="D7428" s="14" t="str">
        <f t="shared" si="118"/>
        <v>Error?</v>
      </c>
      <c r="E7428" s="14" t="s">
        <v>83</v>
      </c>
    </row>
    <row r="7429" spans="1:5" x14ac:dyDescent="0.2">
      <c r="A7429">
        <f t="shared" si="117"/>
        <v>7368</v>
      </c>
      <c r="B7429" s="1233">
        <f>'ARRA Sched 23'!H18</f>
        <v>0</v>
      </c>
      <c r="D7429" s="14" t="str">
        <f t="shared" si="118"/>
        <v>Error?</v>
      </c>
      <c r="E7429" s="14" t="s">
        <v>83</v>
      </c>
    </row>
    <row r="7430" spans="1:5" x14ac:dyDescent="0.2">
      <c r="A7430">
        <f t="shared" si="117"/>
        <v>7369</v>
      </c>
      <c r="B7430" s="1233">
        <f>'ARRA Sched 23'!H19</f>
        <v>0</v>
      </c>
      <c r="D7430" s="14" t="str">
        <f t="shared" si="118"/>
        <v>Error?</v>
      </c>
      <c r="E7430" s="14" t="s">
        <v>83</v>
      </c>
    </row>
    <row r="7431" spans="1:5" x14ac:dyDescent="0.2">
      <c r="A7431">
        <f t="shared" si="117"/>
        <v>7370</v>
      </c>
      <c r="B7431" s="1233">
        <f>'ARRA Sched 23'!H20</f>
        <v>0</v>
      </c>
      <c r="D7431" s="14" t="str">
        <f t="shared" si="118"/>
        <v>Error?</v>
      </c>
      <c r="E7431" s="14" t="s">
        <v>83</v>
      </c>
    </row>
    <row r="7432" spans="1:5" x14ac:dyDescent="0.2">
      <c r="A7432">
        <f t="shared" si="117"/>
        <v>7371</v>
      </c>
      <c r="B7432" s="1233">
        <f>'ARRA Sched 23'!H21</f>
        <v>0</v>
      </c>
      <c r="D7432" s="14" t="str">
        <f t="shared" si="118"/>
        <v>Error?</v>
      </c>
      <c r="E7432" s="14" t="s">
        <v>83</v>
      </c>
    </row>
    <row r="7433" spans="1:5" x14ac:dyDescent="0.2">
      <c r="A7433">
        <f t="shared" si="117"/>
        <v>7372</v>
      </c>
      <c r="B7433" s="1233">
        <f>'ARRA Sched 23'!H22</f>
        <v>0</v>
      </c>
      <c r="D7433" s="14" t="str">
        <f t="shared" si="118"/>
        <v>Error?</v>
      </c>
      <c r="E7433" s="14" t="s">
        <v>83</v>
      </c>
    </row>
    <row r="7434" spans="1:5" x14ac:dyDescent="0.2">
      <c r="A7434">
        <f t="shared" si="117"/>
        <v>7373</v>
      </c>
      <c r="B7434" s="1233">
        <f>'ARRA Sched 23'!H23</f>
        <v>0</v>
      </c>
      <c r="D7434" s="14" t="str">
        <f t="shared" si="118"/>
        <v>Error?</v>
      </c>
      <c r="E7434" s="14" t="s">
        <v>83</v>
      </c>
    </row>
    <row r="7435" spans="1:5" x14ac:dyDescent="0.2">
      <c r="A7435">
        <f t="shared" si="117"/>
        <v>7374</v>
      </c>
      <c r="B7435" s="1233">
        <f>'ARRA Sched 23'!H24</f>
        <v>0</v>
      </c>
      <c r="D7435" s="14" t="str">
        <f t="shared" si="118"/>
        <v>Error?</v>
      </c>
      <c r="E7435" s="14" t="s">
        <v>83</v>
      </c>
    </row>
    <row r="7436" spans="1:5" x14ac:dyDescent="0.2">
      <c r="A7436">
        <f t="shared" si="117"/>
        <v>7375</v>
      </c>
      <c r="B7436" s="1233">
        <f>'ARRA Sched 23'!H25</f>
        <v>0</v>
      </c>
      <c r="D7436" s="14" t="str">
        <f t="shared" si="118"/>
        <v>Error?</v>
      </c>
      <c r="E7436" s="14" t="s">
        <v>83</v>
      </c>
    </row>
    <row r="7437" spans="1:5" x14ac:dyDescent="0.2">
      <c r="A7437">
        <f t="shared" si="117"/>
        <v>7376</v>
      </c>
      <c r="B7437" s="1233">
        <f>'ARRA Sched 23'!H26</f>
        <v>0</v>
      </c>
      <c r="D7437" s="14" t="str">
        <f t="shared" si="118"/>
        <v>Error?</v>
      </c>
      <c r="E7437" s="14" t="s">
        <v>83</v>
      </c>
    </row>
    <row r="7438" spans="1:5" x14ac:dyDescent="0.2">
      <c r="A7438">
        <f t="shared" ref="A7438:A7501" si="119">A7437+1</f>
        <v>7377</v>
      </c>
      <c r="B7438" s="1233">
        <f>'ARRA Sched 23'!H27</f>
        <v>0</v>
      </c>
      <c r="D7438" s="14" t="str">
        <f t="shared" si="118"/>
        <v>Error?</v>
      </c>
      <c r="E7438" s="14" t="s">
        <v>83</v>
      </c>
    </row>
    <row r="7439" spans="1:5" x14ac:dyDescent="0.2">
      <c r="A7439">
        <f t="shared" si="119"/>
        <v>7378</v>
      </c>
      <c r="B7439" s="1233">
        <f>'ARRA Sched 23'!H28</f>
        <v>0</v>
      </c>
      <c r="D7439" s="14" t="str">
        <f t="shared" si="118"/>
        <v>Error?</v>
      </c>
      <c r="E7439" s="14" t="s">
        <v>83</v>
      </c>
    </row>
    <row r="7440" spans="1:5" x14ac:dyDescent="0.2">
      <c r="A7440">
        <f t="shared" si="119"/>
        <v>7379</v>
      </c>
      <c r="B7440" s="1233">
        <f>'ARRA Sched 23'!H29</f>
        <v>0</v>
      </c>
      <c r="D7440" s="14" t="str">
        <f t="shared" si="118"/>
        <v>Error?</v>
      </c>
      <c r="E7440" s="14" t="s">
        <v>83</v>
      </c>
    </row>
    <row r="7441" spans="1:5" x14ac:dyDescent="0.2">
      <c r="A7441">
        <f t="shared" si="119"/>
        <v>7380</v>
      </c>
      <c r="B7441" s="1233">
        <f>'ARRA Sched 23'!H30</f>
        <v>0</v>
      </c>
      <c r="D7441" s="14" t="str">
        <f t="shared" si="118"/>
        <v>Error?</v>
      </c>
      <c r="E7441" s="14" t="s">
        <v>83</v>
      </c>
    </row>
    <row r="7442" spans="1:5" x14ac:dyDescent="0.2">
      <c r="A7442">
        <f t="shared" si="119"/>
        <v>7381</v>
      </c>
      <c r="B7442" s="1233">
        <f>'ARRA Sched 23'!H31</f>
        <v>0</v>
      </c>
      <c r="D7442" s="14" t="str">
        <f t="shared" si="118"/>
        <v>Error?</v>
      </c>
      <c r="E7442" s="14" t="s">
        <v>83</v>
      </c>
    </row>
    <row r="7443" spans="1:5" x14ac:dyDescent="0.2">
      <c r="A7443">
        <f t="shared" si="119"/>
        <v>7382</v>
      </c>
      <c r="B7443" s="1233">
        <f>'ARRA Sched 23'!H32</f>
        <v>0</v>
      </c>
      <c r="D7443" s="14" t="str">
        <f t="shared" si="118"/>
        <v>Error?</v>
      </c>
      <c r="E7443" s="14" t="s">
        <v>83</v>
      </c>
    </row>
    <row r="7444" spans="1:5" x14ac:dyDescent="0.2">
      <c r="A7444">
        <f t="shared" si="119"/>
        <v>7383</v>
      </c>
      <c r="B7444" s="1233">
        <f>'ARRA Sched 23'!H34</f>
        <v>0</v>
      </c>
      <c r="D7444" s="14" t="str">
        <f t="shared" si="118"/>
        <v>Error?</v>
      </c>
      <c r="E7444" s="14" t="s">
        <v>83</v>
      </c>
    </row>
    <row r="7445" spans="1:5" x14ac:dyDescent="0.2">
      <c r="A7445">
        <f t="shared" si="119"/>
        <v>7384</v>
      </c>
      <c r="B7445" s="1233">
        <f>'ARRA Sched 23'!I5</f>
        <v>0</v>
      </c>
      <c r="D7445" s="14" t="str">
        <f t="shared" si="118"/>
        <v>Error?</v>
      </c>
      <c r="E7445" s="14" t="s">
        <v>83</v>
      </c>
    </row>
    <row r="7446" spans="1:5" x14ac:dyDescent="0.2">
      <c r="A7446">
        <f t="shared" si="119"/>
        <v>7385</v>
      </c>
      <c r="B7446" s="1233">
        <f>'ARRA Sched 23'!I6</f>
        <v>0</v>
      </c>
      <c r="D7446" s="14" t="str">
        <f t="shared" si="118"/>
        <v>Error?</v>
      </c>
      <c r="E7446" s="14" t="s">
        <v>83</v>
      </c>
    </row>
    <row r="7447" spans="1:5" x14ac:dyDescent="0.2">
      <c r="A7447">
        <f t="shared" si="119"/>
        <v>7386</v>
      </c>
      <c r="B7447" s="1233">
        <f>'ARRA Sched 23'!I7</f>
        <v>0</v>
      </c>
      <c r="D7447" s="14" t="str">
        <f t="shared" si="118"/>
        <v>Error?</v>
      </c>
      <c r="E7447" s="14" t="s">
        <v>83</v>
      </c>
    </row>
    <row r="7448" spans="1:5" x14ac:dyDescent="0.2">
      <c r="A7448">
        <f t="shared" si="119"/>
        <v>7387</v>
      </c>
      <c r="B7448" s="1233">
        <f>'ARRA Sched 23'!I8</f>
        <v>0</v>
      </c>
      <c r="D7448" s="14" t="str">
        <f t="shared" si="118"/>
        <v>Error?</v>
      </c>
      <c r="E7448" s="14" t="s">
        <v>83</v>
      </c>
    </row>
    <row r="7449" spans="1:5" x14ac:dyDescent="0.2">
      <c r="A7449">
        <f t="shared" si="119"/>
        <v>7388</v>
      </c>
      <c r="B7449" s="1233">
        <f>'ARRA Sched 23'!I9</f>
        <v>0</v>
      </c>
      <c r="D7449" s="14" t="str">
        <f t="shared" si="118"/>
        <v>Error?</v>
      </c>
      <c r="E7449" s="14" t="s">
        <v>83</v>
      </c>
    </row>
    <row r="7450" spans="1:5" x14ac:dyDescent="0.2">
      <c r="A7450">
        <f t="shared" si="119"/>
        <v>7389</v>
      </c>
      <c r="B7450" s="1233">
        <f>'ARRA Sched 23'!I10</f>
        <v>0</v>
      </c>
      <c r="D7450" s="14" t="str">
        <f t="shared" si="118"/>
        <v>Error?</v>
      </c>
      <c r="E7450" s="14" t="s">
        <v>83</v>
      </c>
    </row>
    <row r="7451" spans="1:5" x14ac:dyDescent="0.2">
      <c r="A7451">
        <f t="shared" si="119"/>
        <v>7390</v>
      </c>
      <c r="B7451" s="1233">
        <f>'ARRA Sched 23'!I11</f>
        <v>0</v>
      </c>
      <c r="D7451" s="14" t="str">
        <f t="shared" si="118"/>
        <v>Error?</v>
      </c>
      <c r="E7451" s="14" t="s">
        <v>83</v>
      </c>
    </row>
    <row r="7452" spans="1:5" x14ac:dyDescent="0.2">
      <c r="A7452">
        <f t="shared" si="119"/>
        <v>7391</v>
      </c>
      <c r="B7452" s="1233">
        <f>'ARRA Sched 23'!I12</f>
        <v>0</v>
      </c>
      <c r="D7452" s="14" t="str">
        <f t="shared" si="118"/>
        <v>Error?</v>
      </c>
      <c r="E7452" s="14" t="s">
        <v>83</v>
      </c>
    </row>
    <row r="7453" spans="1:5" x14ac:dyDescent="0.2">
      <c r="A7453">
        <f t="shared" si="119"/>
        <v>7392</v>
      </c>
      <c r="B7453" s="1233">
        <f>'ARRA Sched 23'!I13</f>
        <v>0</v>
      </c>
      <c r="D7453" s="14" t="str">
        <f t="shared" si="118"/>
        <v>Error?</v>
      </c>
      <c r="E7453" s="14" t="s">
        <v>83</v>
      </c>
    </row>
    <row r="7454" spans="1:5" x14ac:dyDescent="0.2">
      <c r="A7454">
        <f t="shared" si="119"/>
        <v>7393</v>
      </c>
      <c r="B7454" s="1233">
        <f>'ARRA Sched 23'!I14</f>
        <v>0</v>
      </c>
      <c r="D7454" s="14" t="str">
        <f t="shared" si="118"/>
        <v>Error?</v>
      </c>
      <c r="E7454" s="14" t="s">
        <v>83</v>
      </c>
    </row>
    <row r="7455" spans="1:5" x14ac:dyDescent="0.2">
      <c r="A7455">
        <f t="shared" si="119"/>
        <v>7394</v>
      </c>
      <c r="B7455" s="1233">
        <f>'ARRA Sched 23'!I15</f>
        <v>0</v>
      </c>
      <c r="D7455" s="14" t="str">
        <f t="shared" si="118"/>
        <v>Error?</v>
      </c>
      <c r="E7455" s="14" t="s">
        <v>83</v>
      </c>
    </row>
    <row r="7456" spans="1:5" x14ac:dyDescent="0.2">
      <c r="A7456">
        <f t="shared" si="119"/>
        <v>7395</v>
      </c>
      <c r="B7456" s="1233">
        <f>'ARRA Sched 23'!I16</f>
        <v>0</v>
      </c>
      <c r="D7456" s="14" t="str">
        <f t="shared" si="118"/>
        <v>Error?</v>
      </c>
      <c r="E7456" s="14" t="s">
        <v>83</v>
      </c>
    </row>
    <row r="7457" spans="1:5" x14ac:dyDescent="0.2">
      <c r="A7457">
        <f t="shared" si="119"/>
        <v>7396</v>
      </c>
      <c r="B7457" s="1233">
        <f>'ARRA Sched 23'!I17</f>
        <v>0</v>
      </c>
      <c r="D7457" s="14" t="str">
        <f t="shared" si="118"/>
        <v>Error?</v>
      </c>
      <c r="E7457" s="14" t="s">
        <v>83</v>
      </c>
    </row>
    <row r="7458" spans="1:5" x14ac:dyDescent="0.2">
      <c r="A7458">
        <f t="shared" si="119"/>
        <v>7397</v>
      </c>
      <c r="B7458" s="1233">
        <f>'ARRA Sched 23'!I18</f>
        <v>0</v>
      </c>
      <c r="D7458" s="14" t="str">
        <f t="shared" si="118"/>
        <v>Error?</v>
      </c>
      <c r="E7458" s="14" t="s">
        <v>83</v>
      </c>
    </row>
    <row r="7459" spans="1:5" x14ac:dyDescent="0.2">
      <c r="A7459">
        <f t="shared" si="119"/>
        <v>7398</v>
      </c>
      <c r="B7459" s="1233">
        <f>'ARRA Sched 23'!I19</f>
        <v>0</v>
      </c>
      <c r="D7459" s="14" t="str">
        <f t="shared" si="118"/>
        <v>Error?</v>
      </c>
      <c r="E7459" s="14" t="s">
        <v>83</v>
      </c>
    </row>
    <row r="7460" spans="1:5" x14ac:dyDescent="0.2">
      <c r="A7460">
        <f t="shared" si="119"/>
        <v>7399</v>
      </c>
      <c r="B7460" s="1233">
        <f>'ARRA Sched 23'!I20</f>
        <v>0</v>
      </c>
      <c r="D7460" s="14" t="str">
        <f t="shared" si="118"/>
        <v>Error?</v>
      </c>
      <c r="E7460" s="14" t="s">
        <v>83</v>
      </c>
    </row>
    <row r="7461" spans="1:5" x14ac:dyDescent="0.2">
      <c r="A7461">
        <f t="shared" si="119"/>
        <v>7400</v>
      </c>
      <c r="B7461" s="1233">
        <f>'ARRA Sched 23'!I21</f>
        <v>0</v>
      </c>
      <c r="D7461" s="14" t="str">
        <f t="shared" si="118"/>
        <v>Error?</v>
      </c>
      <c r="E7461" s="14" t="s">
        <v>83</v>
      </c>
    </row>
    <row r="7462" spans="1:5" x14ac:dyDescent="0.2">
      <c r="A7462">
        <f t="shared" si="119"/>
        <v>7401</v>
      </c>
      <c r="B7462" s="1233">
        <f>'ARRA Sched 23'!I22</f>
        <v>0</v>
      </c>
      <c r="D7462" s="14" t="str">
        <f t="shared" si="118"/>
        <v>Error?</v>
      </c>
      <c r="E7462" s="14" t="s">
        <v>83</v>
      </c>
    </row>
    <row r="7463" spans="1:5" x14ac:dyDescent="0.2">
      <c r="A7463">
        <f t="shared" si="119"/>
        <v>7402</v>
      </c>
      <c r="B7463" s="1233">
        <f>'ARRA Sched 23'!I23</f>
        <v>0</v>
      </c>
      <c r="D7463" s="14" t="str">
        <f t="shared" si="118"/>
        <v>Error?</v>
      </c>
      <c r="E7463" s="14" t="s">
        <v>83</v>
      </c>
    </row>
    <row r="7464" spans="1:5" x14ac:dyDescent="0.2">
      <c r="A7464">
        <f t="shared" si="119"/>
        <v>7403</v>
      </c>
      <c r="B7464" s="1233">
        <f>'ARRA Sched 23'!I24</f>
        <v>0</v>
      </c>
      <c r="D7464" s="14" t="str">
        <f t="shared" si="118"/>
        <v>Error?</v>
      </c>
      <c r="E7464" s="14" t="s">
        <v>83</v>
      </c>
    </row>
    <row r="7465" spans="1:5" x14ac:dyDescent="0.2">
      <c r="A7465">
        <f t="shared" si="119"/>
        <v>7404</v>
      </c>
      <c r="B7465" s="1233">
        <f>'ARRA Sched 23'!I25</f>
        <v>0</v>
      </c>
      <c r="D7465" s="14" t="str">
        <f t="shared" si="118"/>
        <v>Error?</v>
      </c>
      <c r="E7465" s="14" t="s">
        <v>83</v>
      </c>
    </row>
    <row r="7466" spans="1:5" x14ac:dyDescent="0.2">
      <c r="A7466">
        <f t="shared" si="119"/>
        <v>7405</v>
      </c>
      <c r="B7466" s="1233">
        <f>'ARRA Sched 23'!I26</f>
        <v>0</v>
      </c>
      <c r="D7466" s="14" t="str">
        <f t="shared" si="118"/>
        <v>Error?</v>
      </c>
      <c r="E7466" s="14" t="s">
        <v>83</v>
      </c>
    </row>
    <row r="7467" spans="1:5" x14ac:dyDescent="0.2">
      <c r="A7467">
        <f t="shared" si="119"/>
        <v>7406</v>
      </c>
      <c r="B7467" s="1233">
        <f>'ARRA Sched 23'!I27</f>
        <v>0</v>
      </c>
      <c r="D7467" s="14" t="str">
        <f t="shared" si="118"/>
        <v>Error?</v>
      </c>
      <c r="E7467" s="14" t="s">
        <v>83</v>
      </c>
    </row>
    <row r="7468" spans="1:5" x14ac:dyDescent="0.2">
      <c r="A7468">
        <f t="shared" si="119"/>
        <v>7407</v>
      </c>
      <c r="B7468" s="1233">
        <f>'ARRA Sched 23'!I28</f>
        <v>0</v>
      </c>
      <c r="D7468" s="14" t="str">
        <f t="shared" si="118"/>
        <v>Error?</v>
      </c>
      <c r="E7468" s="14" t="s">
        <v>83</v>
      </c>
    </row>
    <row r="7469" spans="1:5" x14ac:dyDescent="0.2">
      <c r="A7469">
        <f t="shared" si="119"/>
        <v>7408</v>
      </c>
      <c r="B7469" s="1233">
        <f>'ARRA Sched 23'!I29</f>
        <v>0</v>
      </c>
      <c r="D7469" s="14" t="str">
        <f t="shared" si="118"/>
        <v>Error?</v>
      </c>
      <c r="E7469" s="14" t="s">
        <v>83</v>
      </c>
    </row>
    <row r="7470" spans="1:5" x14ac:dyDescent="0.2">
      <c r="A7470">
        <f t="shared" si="119"/>
        <v>7409</v>
      </c>
      <c r="B7470" s="1233">
        <f>'ARRA Sched 23'!I30</f>
        <v>0</v>
      </c>
      <c r="D7470" s="14" t="str">
        <f t="shared" si="118"/>
        <v>Error?</v>
      </c>
      <c r="E7470" s="14" t="s">
        <v>83</v>
      </c>
    </row>
    <row r="7471" spans="1:5" x14ac:dyDescent="0.2">
      <c r="A7471">
        <f t="shared" si="119"/>
        <v>7410</v>
      </c>
      <c r="B7471" s="1233">
        <f>'ARRA Sched 23'!I31</f>
        <v>0</v>
      </c>
      <c r="D7471" s="14" t="str">
        <f t="shared" si="118"/>
        <v>Error?</v>
      </c>
      <c r="E7471" s="14" t="s">
        <v>83</v>
      </c>
    </row>
    <row r="7472" spans="1:5" x14ac:dyDescent="0.2">
      <c r="A7472">
        <f t="shared" si="119"/>
        <v>7411</v>
      </c>
      <c r="B7472" s="1233">
        <f>'ARRA Sched 23'!I32</f>
        <v>0</v>
      </c>
      <c r="D7472" s="14" t="str">
        <f t="shared" si="118"/>
        <v>Error?</v>
      </c>
      <c r="E7472" s="14" t="s">
        <v>83</v>
      </c>
    </row>
    <row r="7473" spans="1:5" x14ac:dyDescent="0.2">
      <c r="A7473">
        <f t="shared" si="119"/>
        <v>7412</v>
      </c>
      <c r="B7473" s="1233">
        <f>'ARRA Sched 23'!I34</f>
        <v>0</v>
      </c>
      <c r="D7473" s="14" t="str">
        <f t="shared" si="118"/>
        <v>Error?</v>
      </c>
      <c r="E7473" s="14" t="s">
        <v>83</v>
      </c>
    </row>
    <row r="7474" spans="1:5" x14ac:dyDescent="0.2">
      <c r="A7474">
        <f t="shared" si="119"/>
        <v>7413</v>
      </c>
      <c r="B7474" s="1233">
        <f>'ARRA Sched 23'!J5</f>
        <v>0</v>
      </c>
      <c r="D7474" s="14" t="str">
        <f t="shared" si="118"/>
        <v>Error?</v>
      </c>
      <c r="E7474" s="14" t="s">
        <v>83</v>
      </c>
    </row>
    <row r="7475" spans="1:5" x14ac:dyDescent="0.2">
      <c r="A7475">
        <f t="shared" si="119"/>
        <v>7414</v>
      </c>
      <c r="B7475" s="1233">
        <f>'ARRA Sched 23'!J6</f>
        <v>0</v>
      </c>
      <c r="D7475" s="14" t="str">
        <f t="shared" si="118"/>
        <v>Error?</v>
      </c>
      <c r="E7475" s="14" t="s">
        <v>83</v>
      </c>
    </row>
    <row r="7476" spans="1:5" x14ac:dyDescent="0.2">
      <c r="A7476">
        <f t="shared" si="119"/>
        <v>7415</v>
      </c>
      <c r="B7476" s="1233">
        <f>'ARRA Sched 23'!J7</f>
        <v>0</v>
      </c>
      <c r="D7476" s="14" t="str">
        <f t="shared" si="118"/>
        <v>Error?</v>
      </c>
      <c r="E7476" s="14" t="s">
        <v>83</v>
      </c>
    </row>
    <row r="7477" spans="1:5" x14ac:dyDescent="0.2">
      <c r="A7477">
        <f t="shared" si="119"/>
        <v>7416</v>
      </c>
      <c r="B7477" s="1233">
        <f>'ARRA Sched 23'!J8</f>
        <v>0</v>
      </c>
      <c r="D7477" s="14" t="str">
        <f t="shared" si="118"/>
        <v>Error?</v>
      </c>
      <c r="E7477" s="14" t="s">
        <v>83</v>
      </c>
    </row>
    <row r="7478" spans="1:5" x14ac:dyDescent="0.2">
      <c r="A7478">
        <f t="shared" si="119"/>
        <v>7417</v>
      </c>
      <c r="B7478" s="1233">
        <f>'ARRA Sched 23'!J9</f>
        <v>0</v>
      </c>
      <c r="D7478" s="14" t="str">
        <f t="shared" si="118"/>
        <v>Error?</v>
      </c>
      <c r="E7478" s="14" t="s">
        <v>83</v>
      </c>
    </row>
    <row r="7479" spans="1:5" x14ac:dyDescent="0.2">
      <c r="A7479">
        <f t="shared" si="119"/>
        <v>7418</v>
      </c>
      <c r="B7479" s="1233">
        <f>'ARRA Sched 23'!J10</f>
        <v>0</v>
      </c>
      <c r="D7479" s="14" t="str">
        <f t="shared" si="118"/>
        <v>Error?</v>
      </c>
      <c r="E7479" s="14" t="s">
        <v>83</v>
      </c>
    </row>
    <row r="7480" spans="1:5" x14ac:dyDescent="0.2">
      <c r="A7480">
        <f t="shared" si="119"/>
        <v>7419</v>
      </c>
      <c r="B7480" s="1233">
        <f>'ARRA Sched 23'!J11</f>
        <v>0</v>
      </c>
      <c r="D7480" s="14" t="str">
        <f t="shared" si="118"/>
        <v>Error?</v>
      </c>
      <c r="E7480" s="14" t="s">
        <v>83</v>
      </c>
    </row>
    <row r="7481" spans="1:5" x14ac:dyDescent="0.2">
      <c r="A7481">
        <f t="shared" si="119"/>
        <v>7420</v>
      </c>
      <c r="B7481" s="1233">
        <f>'ARRA Sched 23'!J12</f>
        <v>0</v>
      </c>
      <c r="D7481" s="14" t="str">
        <f t="shared" si="118"/>
        <v>Error?</v>
      </c>
      <c r="E7481" s="14" t="s">
        <v>83</v>
      </c>
    </row>
    <row r="7482" spans="1:5" x14ac:dyDescent="0.2">
      <c r="A7482">
        <f t="shared" si="119"/>
        <v>7421</v>
      </c>
      <c r="B7482" s="1233">
        <f>'ARRA Sched 23'!J13</f>
        <v>0</v>
      </c>
      <c r="D7482" s="14" t="str">
        <f t="shared" si="118"/>
        <v>Error?</v>
      </c>
      <c r="E7482" s="14" t="s">
        <v>83</v>
      </c>
    </row>
    <row r="7483" spans="1:5" x14ac:dyDescent="0.2">
      <c r="A7483">
        <f t="shared" si="119"/>
        <v>7422</v>
      </c>
      <c r="B7483" s="1233">
        <f>'ARRA Sched 23'!J14</f>
        <v>0</v>
      </c>
      <c r="D7483" s="14" t="str">
        <f t="shared" si="118"/>
        <v>Error?</v>
      </c>
      <c r="E7483" s="14" t="s">
        <v>83</v>
      </c>
    </row>
    <row r="7484" spans="1:5" x14ac:dyDescent="0.2">
      <c r="A7484">
        <f t="shared" si="119"/>
        <v>7423</v>
      </c>
      <c r="B7484" s="1233">
        <f>'ARRA Sched 23'!J15</f>
        <v>0</v>
      </c>
      <c r="D7484" s="14" t="str">
        <f t="shared" si="118"/>
        <v>Error?</v>
      </c>
      <c r="E7484" s="14" t="s">
        <v>83</v>
      </c>
    </row>
    <row r="7485" spans="1:5" x14ac:dyDescent="0.2">
      <c r="A7485">
        <f t="shared" si="119"/>
        <v>7424</v>
      </c>
      <c r="B7485" s="1233">
        <f>'ARRA Sched 23'!J16</f>
        <v>0</v>
      </c>
      <c r="D7485" s="14" t="str">
        <f t="shared" si="118"/>
        <v>Error?</v>
      </c>
      <c r="E7485" s="14" t="s">
        <v>83</v>
      </c>
    </row>
    <row r="7486" spans="1:5" x14ac:dyDescent="0.2">
      <c r="A7486">
        <f t="shared" si="119"/>
        <v>7425</v>
      </c>
      <c r="B7486" s="1233">
        <f>'ARRA Sched 23'!J17</f>
        <v>0</v>
      </c>
      <c r="D7486" s="14" t="str">
        <f t="shared" si="118"/>
        <v>Error?</v>
      </c>
      <c r="E7486" s="14" t="s">
        <v>83</v>
      </c>
    </row>
    <row r="7487" spans="1:5" x14ac:dyDescent="0.2">
      <c r="A7487">
        <f t="shared" si="119"/>
        <v>7426</v>
      </c>
      <c r="B7487" s="1233">
        <f>'ARRA Sched 23'!J18</f>
        <v>0</v>
      </c>
      <c r="D7487" s="14" t="str">
        <f t="shared" ref="D7487:D7550" si="120">IF(ISBLANK(B7487),"OK",IF(A7487-B7487=0,"OK","Error?"))</f>
        <v>Error?</v>
      </c>
      <c r="E7487" s="14" t="s">
        <v>83</v>
      </c>
    </row>
    <row r="7488" spans="1:5" x14ac:dyDescent="0.2">
      <c r="A7488">
        <f t="shared" si="119"/>
        <v>7427</v>
      </c>
      <c r="B7488" s="1233">
        <f>'ARRA Sched 23'!J19</f>
        <v>0</v>
      </c>
      <c r="D7488" s="14" t="str">
        <f t="shared" si="120"/>
        <v>Error?</v>
      </c>
      <c r="E7488" s="14" t="s">
        <v>83</v>
      </c>
    </row>
    <row r="7489" spans="1:5" x14ac:dyDescent="0.2">
      <c r="A7489">
        <f t="shared" si="119"/>
        <v>7428</v>
      </c>
      <c r="B7489" s="1233">
        <f>'ARRA Sched 23'!J20</f>
        <v>0</v>
      </c>
      <c r="D7489" s="14" t="str">
        <f t="shared" si="120"/>
        <v>Error?</v>
      </c>
      <c r="E7489" s="14" t="s">
        <v>83</v>
      </c>
    </row>
    <row r="7490" spans="1:5" x14ac:dyDescent="0.2">
      <c r="A7490">
        <f t="shared" si="119"/>
        <v>7429</v>
      </c>
      <c r="B7490" s="1233">
        <f>'ARRA Sched 23'!J21</f>
        <v>0</v>
      </c>
      <c r="D7490" s="14" t="str">
        <f t="shared" si="120"/>
        <v>Error?</v>
      </c>
      <c r="E7490" s="14" t="s">
        <v>83</v>
      </c>
    </row>
    <row r="7491" spans="1:5" x14ac:dyDescent="0.2">
      <c r="A7491">
        <f t="shared" si="119"/>
        <v>7430</v>
      </c>
      <c r="B7491" s="1233">
        <f>'ARRA Sched 23'!J22</f>
        <v>0</v>
      </c>
      <c r="D7491" s="14" t="str">
        <f t="shared" si="120"/>
        <v>Error?</v>
      </c>
      <c r="E7491" s="14" t="s">
        <v>83</v>
      </c>
    </row>
    <row r="7492" spans="1:5" x14ac:dyDescent="0.2">
      <c r="A7492">
        <f t="shared" si="119"/>
        <v>7431</v>
      </c>
      <c r="B7492" s="1233">
        <f>'ARRA Sched 23'!J23</f>
        <v>0</v>
      </c>
      <c r="D7492" s="14" t="str">
        <f t="shared" si="120"/>
        <v>Error?</v>
      </c>
      <c r="E7492" s="14" t="s">
        <v>83</v>
      </c>
    </row>
    <row r="7493" spans="1:5" x14ac:dyDescent="0.2">
      <c r="A7493">
        <f t="shared" si="119"/>
        <v>7432</v>
      </c>
      <c r="B7493" s="1233">
        <f>'ARRA Sched 23'!J24</f>
        <v>0</v>
      </c>
      <c r="D7493" s="14" t="str">
        <f t="shared" si="120"/>
        <v>Error?</v>
      </c>
      <c r="E7493" s="14" t="s">
        <v>83</v>
      </c>
    </row>
    <row r="7494" spans="1:5" x14ac:dyDescent="0.2">
      <c r="A7494">
        <f t="shared" si="119"/>
        <v>7433</v>
      </c>
      <c r="B7494" s="1233">
        <f>'ARRA Sched 23'!J25</f>
        <v>0</v>
      </c>
      <c r="D7494" s="14" t="str">
        <f t="shared" si="120"/>
        <v>Error?</v>
      </c>
      <c r="E7494" s="14" t="s">
        <v>83</v>
      </c>
    </row>
    <row r="7495" spans="1:5" x14ac:dyDescent="0.2">
      <c r="A7495">
        <f t="shared" si="119"/>
        <v>7434</v>
      </c>
      <c r="B7495" s="1233">
        <f>'ARRA Sched 23'!J26</f>
        <v>0</v>
      </c>
      <c r="D7495" s="14" t="str">
        <f t="shared" si="120"/>
        <v>Error?</v>
      </c>
      <c r="E7495" s="14" t="s">
        <v>83</v>
      </c>
    </row>
    <row r="7496" spans="1:5" x14ac:dyDescent="0.2">
      <c r="A7496">
        <f t="shared" si="119"/>
        <v>7435</v>
      </c>
      <c r="B7496" s="1233">
        <f>'ARRA Sched 23'!J27</f>
        <v>0</v>
      </c>
      <c r="D7496" s="14" t="str">
        <f t="shared" si="120"/>
        <v>Error?</v>
      </c>
      <c r="E7496" s="14" t="s">
        <v>83</v>
      </c>
    </row>
    <row r="7497" spans="1:5" x14ac:dyDescent="0.2">
      <c r="A7497">
        <f t="shared" si="119"/>
        <v>7436</v>
      </c>
      <c r="B7497" s="1233">
        <f>'ARRA Sched 23'!J28</f>
        <v>0</v>
      </c>
      <c r="D7497" s="14" t="str">
        <f t="shared" si="120"/>
        <v>Error?</v>
      </c>
      <c r="E7497" s="14" t="s">
        <v>83</v>
      </c>
    </row>
    <row r="7498" spans="1:5" x14ac:dyDescent="0.2">
      <c r="A7498">
        <f t="shared" si="119"/>
        <v>7437</v>
      </c>
      <c r="B7498" s="1233">
        <f>'ARRA Sched 23'!J29</f>
        <v>0</v>
      </c>
      <c r="D7498" s="14" t="str">
        <f t="shared" si="120"/>
        <v>Error?</v>
      </c>
      <c r="E7498" s="14" t="s">
        <v>83</v>
      </c>
    </row>
    <row r="7499" spans="1:5" x14ac:dyDescent="0.2">
      <c r="A7499">
        <f t="shared" si="119"/>
        <v>7438</v>
      </c>
      <c r="B7499" s="1233">
        <f>'ARRA Sched 23'!J30</f>
        <v>0</v>
      </c>
      <c r="D7499" s="14" t="str">
        <f t="shared" si="120"/>
        <v>Error?</v>
      </c>
      <c r="E7499" s="14" t="s">
        <v>83</v>
      </c>
    </row>
    <row r="7500" spans="1:5" x14ac:dyDescent="0.2">
      <c r="A7500">
        <f t="shared" si="119"/>
        <v>7439</v>
      </c>
      <c r="B7500" s="1233">
        <f>'ARRA Sched 23'!J31</f>
        <v>0</v>
      </c>
      <c r="D7500" s="14" t="str">
        <f t="shared" si="120"/>
        <v>Error?</v>
      </c>
      <c r="E7500" s="14" t="s">
        <v>83</v>
      </c>
    </row>
    <row r="7501" spans="1:5" x14ac:dyDescent="0.2">
      <c r="A7501">
        <f t="shared" si="119"/>
        <v>7440</v>
      </c>
      <c r="B7501" s="1233">
        <f>'ARRA Sched 23'!J32</f>
        <v>0</v>
      </c>
      <c r="D7501" s="14" t="str">
        <f t="shared" si="120"/>
        <v>Error?</v>
      </c>
      <c r="E7501" s="14" t="s">
        <v>83</v>
      </c>
    </row>
    <row r="7502" spans="1:5" x14ac:dyDescent="0.2">
      <c r="A7502">
        <f t="shared" ref="A7502:A7565" si="121">A7501+1</f>
        <v>7441</v>
      </c>
      <c r="B7502" s="1233">
        <f>'ARRA Sched 23'!J34</f>
        <v>0</v>
      </c>
      <c r="D7502" s="14" t="str">
        <f t="shared" si="120"/>
        <v>Error?</v>
      </c>
      <c r="E7502" s="14" t="s">
        <v>83</v>
      </c>
    </row>
    <row r="7503" spans="1:5" x14ac:dyDescent="0.2">
      <c r="A7503">
        <f t="shared" si="121"/>
        <v>7442</v>
      </c>
      <c r="B7503" s="1233">
        <f>'ARRA Sched 23'!L5</f>
        <v>0</v>
      </c>
      <c r="D7503" s="14" t="str">
        <f t="shared" si="120"/>
        <v>Error?</v>
      </c>
      <c r="E7503" s="14" t="s">
        <v>83</v>
      </c>
    </row>
    <row r="7504" spans="1:5" x14ac:dyDescent="0.2">
      <c r="A7504">
        <f t="shared" si="121"/>
        <v>7443</v>
      </c>
      <c r="B7504" s="1233">
        <f>'ARRA Sched 23'!L6</f>
        <v>0</v>
      </c>
      <c r="D7504" s="14" t="str">
        <f t="shared" si="120"/>
        <v>Error?</v>
      </c>
      <c r="E7504" s="14" t="s">
        <v>83</v>
      </c>
    </row>
    <row r="7505" spans="1:5" x14ac:dyDescent="0.2">
      <c r="A7505">
        <f t="shared" si="121"/>
        <v>7444</v>
      </c>
      <c r="B7505" s="1233">
        <f>'ARRA Sched 23'!L7</f>
        <v>0</v>
      </c>
      <c r="D7505" s="14" t="str">
        <f t="shared" si="120"/>
        <v>Error?</v>
      </c>
      <c r="E7505" s="14" t="s">
        <v>83</v>
      </c>
    </row>
    <row r="7506" spans="1:5" x14ac:dyDescent="0.2">
      <c r="A7506">
        <f t="shared" si="121"/>
        <v>7445</v>
      </c>
      <c r="B7506" s="1233">
        <f>'ARRA Sched 23'!L8</f>
        <v>0</v>
      </c>
      <c r="D7506" s="14" t="str">
        <f t="shared" si="120"/>
        <v>Error?</v>
      </c>
      <c r="E7506" s="14" t="s">
        <v>83</v>
      </c>
    </row>
    <row r="7507" spans="1:5" x14ac:dyDescent="0.2">
      <c r="A7507">
        <f t="shared" si="121"/>
        <v>7446</v>
      </c>
      <c r="B7507" s="1233">
        <f>'ARRA Sched 23'!L9</f>
        <v>0</v>
      </c>
      <c r="D7507" s="14" t="str">
        <f t="shared" si="120"/>
        <v>Error?</v>
      </c>
      <c r="E7507" s="14" t="s">
        <v>83</v>
      </c>
    </row>
    <row r="7508" spans="1:5" x14ac:dyDescent="0.2">
      <c r="A7508">
        <f t="shared" si="121"/>
        <v>7447</v>
      </c>
      <c r="B7508" s="1233">
        <f>'ARRA Sched 23'!L10</f>
        <v>0</v>
      </c>
      <c r="D7508" s="14" t="str">
        <f t="shared" si="120"/>
        <v>Error?</v>
      </c>
      <c r="E7508" s="14" t="s">
        <v>83</v>
      </c>
    </row>
    <row r="7509" spans="1:5" x14ac:dyDescent="0.2">
      <c r="A7509">
        <f t="shared" si="121"/>
        <v>7448</v>
      </c>
      <c r="B7509" s="1233">
        <f>'ARRA Sched 23'!L11</f>
        <v>0</v>
      </c>
      <c r="D7509" s="14" t="str">
        <f t="shared" si="120"/>
        <v>Error?</v>
      </c>
      <c r="E7509" s="14" t="s">
        <v>83</v>
      </c>
    </row>
    <row r="7510" spans="1:5" x14ac:dyDescent="0.2">
      <c r="A7510">
        <f t="shared" si="121"/>
        <v>7449</v>
      </c>
      <c r="B7510" s="1233">
        <f>'ARRA Sched 23'!L12</f>
        <v>0</v>
      </c>
      <c r="D7510" s="14" t="str">
        <f t="shared" si="120"/>
        <v>Error?</v>
      </c>
      <c r="E7510" s="14" t="s">
        <v>83</v>
      </c>
    </row>
    <row r="7511" spans="1:5" x14ac:dyDescent="0.2">
      <c r="A7511">
        <f t="shared" si="121"/>
        <v>7450</v>
      </c>
      <c r="B7511" s="1233">
        <f>'ARRA Sched 23'!L13</f>
        <v>0</v>
      </c>
      <c r="D7511" s="14" t="str">
        <f t="shared" si="120"/>
        <v>Error?</v>
      </c>
      <c r="E7511" s="14" t="s">
        <v>83</v>
      </c>
    </row>
    <row r="7512" spans="1:5" x14ac:dyDescent="0.2">
      <c r="A7512">
        <f t="shared" si="121"/>
        <v>7451</v>
      </c>
      <c r="B7512" s="1233">
        <f>'ARRA Sched 23'!L14</f>
        <v>0</v>
      </c>
      <c r="D7512" s="14" t="str">
        <f t="shared" si="120"/>
        <v>Error?</v>
      </c>
      <c r="E7512" s="14" t="s">
        <v>83</v>
      </c>
    </row>
    <row r="7513" spans="1:5" x14ac:dyDescent="0.2">
      <c r="A7513">
        <f t="shared" si="121"/>
        <v>7452</v>
      </c>
      <c r="B7513" s="1233">
        <f>'ARRA Sched 23'!L15</f>
        <v>0</v>
      </c>
      <c r="D7513" s="14" t="str">
        <f t="shared" si="120"/>
        <v>Error?</v>
      </c>
      <c r="E7513" s="14" t="s">
        <v>83</v>
      </c>
    </row>
    <row r="7514" spans="1:5" x14ac:dyDescent="0.2">
      <c r="A7514">
        <f t="shared" si="121"/>
        <v>7453</v>
      </c>
      <c r="B7514" s="1233">
        <f>'ARRA Sched 23'!L16</f>
        <v>0</v>
      </c>
      <c r="D7514" s="14" t="str">
        <f t="shared" si="120"/>
        <v>Error?</v>
      </c>
      <c r="E7514" s="14" t="s">
        <v>83</v>
      </c>
    </row>
    <row r="7515" spans="1:5" x14ac:dyDescent="0.2">
      <c r="A7515">
        <f t="shared" si="121"/>
        <v>7454</v>
      </c>
      <c r="B7515" s="1233">
        <f>'ARRA Sched 23'!L17</f>
        <v>0</v>
      </c>
      <c r="D7515" s="14" t="str">
        <f t="shared" si="120"/>
        <v>Error?</v>
      </c>
      <c r="E7515" s="14" t="s">
        <v>83</v>
      </c>
    </row>
    <row r="7516" spans="1:5" x14ac:dyDescent="0.2">
      <c r="A7516">
        <f t="shared" si="121"/>
        <v>7455</v>
      </c>
      <c r="B7516" s="1233">
        <f>'ARRA Sched 23'!L18</f>
        <v>0</v>
      </c>
      <c r="D7516" s="14" t="str">
        <f t="shared" si="120"/>
        <v>Error?</v>
      </c>
      <c r="E7516" s="14" t="s">
        <v>83</v>
      </c>
    </row>
    <row r="7517" spans="1:5" x14ac:dyDescent="0.2">
      <c r="A7517">
        <f t="shared" si="121"/>
        <v>7456</v>
      </c>
      <c r="B7517" s="1233">
        <f>'ARRA Sched 23'!L19</f>
        <v>0</v>
      </c>
      <c r="D7517" s="14" t="str">
        <f t="shared" si="120"/>
        <v>Error?</v>
      </c>
      <c r="E7517" s="14" t="s">
        <v>83</v>
      </c>
    </row>
    <row r="7518" spans="1:5" x14ac:dyDescent="0.2">
      <c r="A7518">
        <f t="shared" si="121"/>
        <v>7457</v>
      </c>
      <c r="B7518" s="1233">
        <f>'ARRA Sched 23'!L20</f>
        <v>0</v>
      </c>
      <c r="D7518" s="14" t="str">
        <f t="shared" si="120"/>
        <v>Error?</v>
      </c>
      <c r="E7518" s="14" t="s">
        <v>83</v>
      </c>
    </row>
    <row r="7519" spans="1:5" x14ac:dyDescent="0.2">
      <c r="A7519">
        <f t="shared" si="121"/>
        <v>7458</v>
      </c>
      <c r="B7519" s="1233">
        <f>'ARRA Sched 23'!L21</f>
        <v>0</v>
      </c>
      <c r="D7519" s="14" t="str">
        <f t="shared" si="120"/>
        <v>Error?</v>
      </c>
      <c r="E7519" s="14" t="s">
        <v>83</v>
      </c>
    </row>
    <row r="7520" spans="1:5" x14ac:dyDescent="0.2">
      <c r="A7520">
        <f t="shared" si="121"/>
        <v>7459</v>
      </c>
      <c r="B7520" s="1233">
        <f>'ARRA Sched 23'!L22</f>
        <v>0</v>
      </c>
      <c r="D7520" s="14" t="str">
        <f t="shared" si="120"/>
        <v>Error?</v>
      </c>
      <c r="E7520" s="14" t="s">
        <v>83</v>
      </c>
    </row>
    <row r="7521" spans="1:5" x14ac:dyDescent="0.2">
      <c r="A7521">
        <f t="shared" si="121"/>
        <v>7460</v>
      </c>
      <c r="B7521" s="1233">
        <f>'ARRA Sched 23'!L23</f>
        <v>0</v>
      </c>
      <c r="D7521" s="14" t="str">
        <f t="shared" si="120"/>
        <v>Error?</v>
      </c>
      <c r="E7521" s="14" t="s">
        <v>83</v>
      </c>
    </row>
    <row r="7522" spans="1:5" x14ac:dyDescent="0.2">
      <c r="A7522">
        <f t="shared" si="121"/>
        <v>7461</v>
      </c>
      <c r="B7522" s="1233">
        <f>'ARRA Sched 23'!L24</f>
        <v>0</v>
      </c>
      <c r="D7522" s="14" t="str">
        <f t="shared" si="120"/>
        <v>Error?</v>
      </c>
      <c r="E7522" s="14" t="s">
        <v>83</v>
      </c>
    </row>
    <row r="7523" spans="1:5" x14ac:dyDescent="0.2">
      <c r="A7523">
        <f t="shared" si="121"/>
        <v>7462</v>
      </c>
      <c r="B7523" s="1233">
        <f>'ARRA Sched 23'!L25</f>
        <v>0</v>
      </c>
      <c r="D7523" s="14" t="str">
        <f t="shared" si="120"/>
        <v>Error?</v>
      </c>
      <c r="E7523" s="14" t="s">
        <v>83</v>
      </c>
    </row>
    <row r="7524" spans="1:5" x14ac:dyDescent="0.2">
      <c r="A7524">
        <f t="shared" si="121"/>
        <v>7463</v>
      </c>
      <c r="B7524" s="1233">
        <f>'ARRA Sched 23'!L26</f>
        <v>0</v>
      </c>
      <c r="D7524" s="14" t="str">
        <f t="shared" si="120"/>
        <v>Error?</v>
      </c>
      <c r="E7524" s="14" t="s">
        <v>83</v>
      </c>
    </row>
    <row r="7525" spans="1:5" x14ac:dyDescent="0.2">
      <c r="A7525">
        <f t="shared" si="121"/>
        <v>7464</v>
      </c>
      <c r="B7525" s="1233">
        <f>'ARRA Sched 23'!L27</f>
        <v>0</v>
      </c>
      <c r="D7525" s="14" t="str">
        <f t="shared" si="120"/>
        <v>Error?</v>
      </c>
      <c r="E7525" s="14" t="s">
        <v>83</v>
      </c>
    </row>
    <row r="7526" spans="1:5" x14ac:dyDescent="0.2">
      <c r="A7526">
        <f t="shared" si="121"/>
        <v>7465</v>
      </c>
      <c r="B7526" s="1233">
        <f>'ARRA Sched 23'!L28</f>
        <v>0</v>
      </c>
      <c r="D7526" s="14" t="str">
        <f t="shared" si="120"/>
        <v>Error?</v>
      </c>
      <c r="E7526" s="14" t="s">
        <v>83</v>
      </c>
    </row>
    <row r="7527" spans="1:5" x14ac:dyDescent="0.2">
      <c r="A7527">
        <f t="shared" si="121"/>
        <v>7466</v>
      </c>
      <c r="B7527" s="1233">
        <f>'ARRA Sched 23'!L29</f>
        <v>0</v>
      </c>
      <c r="D7527" s="14" t="str">
        <f t="shared" si="120"/>
        <v>Error?</v>
      </c>
      <c r="E7527" s="14" t="s">
        <v>83</v>
      </c>
    </row>
    <row r="7528" spans="1:5" x14ac:dyDescent="0.2">
      <c r="A7528">
        <f t="shared" si="121"/>
        <v>7467</v>
      </c>
      <c r="B7528" s="1233">
        <f>'ARRA Sched 23'!L30</f>
        <v>0</v>
      </c>
      <c r="D7528" s="14" t="str">
        <f t="shared" si="120"/>
        <v>Error?</v>
      </c>
      <c r="E7528" s="14" t="s">
        <v>83</v>
      </c>
    </row>
    <row r="7529" spans="1:5" x14ac:dyDescent="0.2">
      <c r="A7529">
        <f t="shared" si="121"/>
        <v>7468</v>
      </c>
      <c r="B7529" s="1233">
        <f>'ARRA Sched 23'!L31</f>
        <v>0</v>
      </c>
      <c r="D7529" s="14" t="str">
        <f t="shared" si="120"/>
        <v>Error?</v>
      </c>
      <c r="E7529" s="14" t="s">
        <v>83</v>
      </c>
    </row>
    <row r="7530" spans="1:5" x14ac:dyDescent="0.2">
      <c r="A7530">
        <f t="shared" si="121"/>
        <v>7469</v>
      </c>
      <c r="B7530" s="1233">
        <f>'ARRA Sched 23'!L32</f>
        <v>0</v>
      </c>
      <c r="D7530" s="14" t="str">
        <f t="shared" si="120"/>
        <v>Error?</v>
      </c>
      <c r="E7530" s="14" t="s">
        <v>83</v>
      </c>
    </row>
    <row r="7531" spans="1:5" x14ac:dyDescent="0.2">
      <c r="A7531">
        <f t="shared" si="121"/>
        <v>7470</v>
      </c>
      <c r="B7531" s="1233">
        <f>'ARRA Sched 23'!L34</f>
        <v>0</v>
      </c>
      <c r="D7531" s="14" t="str">
        <f t="shared" si="120"/>
        <v>Error?</v>
      </c>
      <c r="E7531" s="14" t="s">
        <v>83</v>
      </c>
    </row>
    <row r="7532" spans="1:5" x14ac:dyDescent="0.2">
      <c r="A7532">
        <f t="shared" si="121"/>
        <v>7471</v>
      </c>
      <c r="B7532" s="1233">
        <f>'ARRA Sched 23'!M5</f>
        <v>0</v>
      </c>
      <c r="D7532" s="14" t="str">
        <f t="shared" si="120"/>
        <v>Error?</v>
      </c>
      <c r="E7532" s="14" t="s">
        <v>83</v>
      </c>
    </row>
    <row r="7533" spans="1:5" x14ac:dyDescent="0.2">
      <c r="A7533">
        <f t="shared" si="121"/>
        <v>7472</v>
      </c>
      <c r="B7533" s="1233">
        <f>'ARRA Sched 23'!M6</f>
        <v>0</v>
      </c>
      <c r="D7533" s="14" t="str">
        <f t="shared" si="120"/>
        <v>Error?</v>
      </c>
      <c r="E7533" s="14" t="s">
        <v>83</v>
      </c>
    </row>
    <row r="7534" spans="1:5" x14ac:dyDescent="0.2">
      <c r="A7534">
        <f t="shared" si="121"/>
        <v>7473</v>
      </c>
      <c r="B7534" s="1233">
        <f>'ARRA Sched 23'!M7</f>
        <v>0</v>
      </c>
      <c r="D7534" s="14" t="str">
        <f t="shared" si="120"/>
        <v>Error?</v>
      </c>
      <c r="E7534" s="14" t="s">
        <v>83</v>
      </c>
    </row>
    <row r="7535" spans="1:5" x14ac:dyDescent="0.2">
      <c r="A7535">
        <f t="shared" si="121"/>
        <v>7474</v>
      </c>
      <c r="B7535" s="1233">
        <f>'ARRA Sched 23'!M8</f>
        <v>0</v>
      </c>
      <c r="D7535" s="14" t="str">
        <f t="shared" si="120"/>
        <v>Error?</v>
      </c>
      <c r="E7535" s="14" t="s">
        <v>83</v>
      </c>
    </row>
    <row r="7536" spans="1:5" x14ac:dyDescent="0.2">
      <c r="A7536">
        <f t="shared" si="121"/>
        <v>7475</v>
      </c>
      <c r="B7536" s="1233">
        <f>'ARRA Sched 23'!M9</f>
        <v>0</v>
      </c>
      <c r="D7536" s="14" t="str">
        <f t="shared" si="120"/>
        <v>Error?</v>
      </c>
      <c r="E7536" s="14" t="s">
        <v>83</v>
      </c>
    </row>
    <row r="7537" spans="1:5" x14ac:dyDescent="0.2">
      <c r="A7537">
        <f t="shared" si="121"/>
        <v>7476</v>
      </c>
      <c r="B7537" s="1233">
        <f>'ARRA Sched 23'!M10</f>
        <v>0</v>
      </c>
      <c r="D7537" s="14" t="str">
        <f t="shared" si="120"/>
        <v>Error?</v>
      </c>
      <c r="E7537" s="14" t="s">
        <v>83</v>
      </c>
    </row>
    <row r="7538" spans="1:5" x14ac:dyDescent="0.2">
      <c r="A7538">
        <f t="shared" si="121"/>
        <v>7477</v>
      </c>
      <c r="B7538" s="1233">
        <f>'ARRA Sched 23'!M11</f>
        <v>0</v>
      </c>
      <c r="D7538" s="14" t="str">
        <f t="shared" si="120"/>
        <v>Error?</v>
      </c>
      <c r="E7538" s="14" t="s">
        <v>83</v>
      </c>
    </row>
    <row r="7539" spans="1:5" x14ac:dyDescent="0.2">
      <c r="A7539">
        <f t="shared" si="121"/>
        <v>7478</v>
      </c>
      <c r="B7539" s="1233">
        <f>'ARRA Sched 23'!M12</f>
        <v>0</v>
      </c>
      <c r="D7539" s="14" t="str">
        <f t="shared" si="120"/>
        <v>Error?</v>
      </c>
      <c r="E7539" s="14" t="s">
        <v>83</v>
      </c>
    </row>
    <row r="7540" spans="1:5" x14ac:dyDescent="0.2">
      <c r="A7540">
        <f t="shared" si="121"/>
        <v>7479</v>
      </c>
      <c r="B7540" s="1233">
        <f>'ARRA Sched 23'!M13</f>
        <v>0</v>
      </c>
      <c r="D7540" s="14" t="str">
        <f t="shared" si="120"/>
        <v>Error?</v>
      </c>
      <c r="E7540" s="14" t="s">
        <v>83</v>
      </c>
    </row>
    <row r="7541" spans="1:5" x14ac:dyDescent="0.2">
      <c r="A7541">
        <f t="shared" si="121"/>
        <v>7480</v>
      </c>
      <c r="B7541" s="1233">
        <f>'ARRA Sched 23'!M14</f>
        <v>0</v>
      </c>
      <c r="D7541" s="14" t="str">
        <f t="shared" si="120"/>
        <v>Error?</v>
      </c>
      <c r="E7541" s="14" t="s">
        <v>83</v>
      </c>
    </row>
    <row r="7542" spans="1:5" x14ac:dyDescent="0.2">
      <c r="A7542">
        <f t="shared" si="121"/>
        <v>7481</v>
      </c>
      <c r="B7542" s="1233">
        <f>'ARRA Sched 23'!M15</f>
        <v>0</v>
      </c>
      <c r="D7542" s="14" t="str">
        <f t="shared" si="120"/>
        <v>Error?</v>
      </c>
      <c r="E7542" s="14" t="s">
        <v>83</v>
      </c>
    </row>
    <row r="7543" spans="1:5" x14ac:dyDescent="0.2">
      <c r="A7543">
        <f t="shared" si="121"/>
        <v>7482</v>
      </c>
      <c r="B7543" s="1233">
        <f>'ARRA Sched 23'!M16</f>
        <v>0</v>
      </c>
      <c r="D7543" s="14" t="str">
        <f t="shared" si="120"/>
        <v>Error?</v>
      </c>
      <c r="E7543" s="14" t="s">
        <v>83</v>
      </c>
    </row>
    <row r="7544" spans="1:5" x14ac:dyDescent="0.2">
      <c r="A7544">
        <f t="shared" si="121"/>
        <v>7483</v>
      </c>
      <c r="B7544" s="1233">
        <f>'ARRA Sched 23'!M17</f>
        <v>0</v>
      </c>
      <c r="D7544" s="14" t="str">
        <f t="shared" si="120"/>
        <v>Error?</v>
      </c>
      <c r="E7544" s="14" t="s">
        <v>83</v>
      </c>
    </row>
    <row r="7545" spans="1:5" x14ac:dyDescent="0.2">
      <c r="A7545">
        <f t="shared" si="121"/>
        <v>7484</v>
      </c>
      <c r="B7545" s="1233">
        <f>'ARRA Sched 23'!M18</f>
        <v>0</v>
      </c>
      <c r="D7545" s="14" t="str">
        <f t="shared" si="120"/>
        <v>Error?</v>
      </c>
      <c r="E7545" s="14" t="s">
        <v>83</v>
      </c>
    </row>
    <row r="7546" spans="1:5" x14ac:dyDescent="0.2">
      <c r="A7546">
        <f t="shared" si="121"/>
        <v>7485</v>
      </c>
      <c r="B7546" s="1233">
        <f>'ARRA Sched 23'!M19</f>
        <v>0</v>
      </c>
      <c r="D7546" s="14" t="str">
        <f t="shared" si="120"/>
        <v>Error?</v>
      </c>
      <c r="E7546" s="14" t="s">
        <v>83</v>
      </c>
    </row>
    <row r="7547" spans="1:5" x14ac:dyDescent="0.2">
      <c r="A7547">
        <f t="shared" si="121"/>
        <v>7486</v>
      </c>
      <c r="B7547" s="1233">
        <f>'ARRA Sched 23'!M20</f>
        <v>0</v>
      </c>
      <c r="D7547" s="14" t="str">
        <f t="shared" si="120"/>
        <v>Error?</v>
      </c>
      <c r="E7547" s="14" t="s">
        <v>83</v>
      </c>
    </row>
    <row r="7548" spans="1:5" x14ac:dyDescent="0.2">
      <c r="A7548">
        <f t="shared" si="121"/>
        <v>7487</v>
      </c>
      <c r="B7548" s="1233">
        <f>'ARRA Sched 23'!M21</f>
        <v>0</v>
      </c>
      <c r="D7548" s="14" t="str">
        <f t="shared" si="120"/>
        <v>Error?</v>
      </c>
      <c r="E7548" s="14" t="s">
        <v>83</v>
      </c>
    </row>
    <row r="7549" spans="1:5" x14ac:dyDescent="0.2">
      <c r="A7549">
        <f t="shared" si="121"/>
        <v>7488</v>
      </c>
      <c r="B7549" s="1233">
        <f>'ARRA Sched 23'!M22</f>
        <v>0</v>
      </c>
      <c r="D7549" s="14" t="str">
        <f t="shared" si="120"/>
        <v>Error?</v>
      </c>
      <c r="E7549" s="14" t="s">
        <v>83</v>
      </c>
    </row>
    <row r="7550" spans="1:5" x14ac:dyDescent="0.2">
      <c r="A7550">
        <f t="shared" si="121"/>
        <v>7489</v>
      </c>
      <c r="B7550" s="1233">
        <f>'ARRA Sched 23'!M23</f>
        <v>0</v>
      </c>
      <c r="D7550" s="14" t="str">
        <f t="shared" si="120"/>
        <v>Error?</v>
      </c>
      <c r="E7550" s="14" t="s">
        <v>83</v>
      </c>
    </row>
    <row r="7551" spans="1:5" x14ac:dyDescent="0.2">
      <c r="A7551">
        <f t="shared" si="121"/>
        <v>7490</v>
      </c>
      <c r="B7551" s="1233">
        <f>'ARRA Sched 23'!M24</f>
        <v>0</v>
      </c>
      <c r="D7551" s="14" t="str">
        <f t="shared" ref="D7551:D7614" si="122">IF(ISBLANK(B7551),"OK",IF(A7551-B7551=0,"OK","Error?"))</f>
        <v>Error?</v>
      </c>
      <c r="E7551" s="14" t="s">
        <v>83</v>
      </c>
    </row>
    <row r="7552" spans="1:5" x14ac:dyDescent="0.2">
      <c r="A7552">
        <f t="shared" si="121"/>
        <v>7491</v>
      </c>
      <c r="B7552" s="1233">
        <f>'ARRA Sched 23'!M25</f>
        <v>0</v>
      </c>
      <c r="D7552" s="14" t="str">
        <f t="shared" si="122"/>
        <v>Error?</v>
      </c>
      <c r="E7552" s="14" t="s">
        <v>83</v>
      </c>
    </row>
    <row r="7553" spans="1:5" x14ac:dyDescent="0.2">
      <c r="A7553">
        <f t="shared" si="121"/>
        <v>7492</v>
      </c>
      <c r="B7553" s="1233">
        <f>'ARRA Sched 23'!M26</f>
        <v>0</v>
      </c>
      <c r="D7553" s="14" t="str">
        <f t="shared" si="122"/>
        <v>Error?</v>
      </c>
      <c r="E7553" s="14" t="s">
        <v>83</v>
      </c>
    </row>
    <row r="7554" spans="1:5" x14ac:dyDescent="0.2">
      <c r="A7554">
        <f t="shared" si="121"/>
        <v>7493</v>
      </c>
      <c r="B7554" s="1233">
        <f>'ARRA Sched 23'!M27</f>
        <v>0</v>
      </c>
      <c r="D7554" s="14" t="str">
        <f t="shared" si="122"/>
        <v>Error?</v>
      </c>
      <c r="E7554" s="14" t="s">
        <v>83</v>
      </c>
    </row>
    <row r="7555" spans="1:5" x14ac:dyDescent="0.2">
      <c r="A7555">
        <f t="shared" si="121"/>
        <v>7494</v>
      </c>
      <c r="B7555" s="1233">
        <f>'ARRA Sched 23'!M28</f>
        <v>0</v>
      </c>
      <c r="D7555" s="14" t="str">
        <f t="shared" si="122"/>
        <v>Error?</v>
      </c>
      <c r="E7555" s="14" t="s">
        <v>83</v>
      </c>
    </row>
    <row r="7556" spans="1:5" x14ac:dyDescent="0.2">
      <c r="A7556">
        <f t="shared" si="121"/>
        <v>7495</v>
      </c>
      <c r="B7556" s="1233">
        <f>'ARRA Sched 23'!M29</f>
        <v>0</v>
      </c>
      <c r="D7556" s="14" t="str">
        <f t="shared" si="122"/>
        <v>Error?</v>
      </c>
      <c r="E7556" s="14" t="s">
        <v>83</v>
      </c>
    </row>
    <row r="7557" spans="1:5" x14ac:dyDescent="0.2">
      <c r="A7557">
        <f t="shared" si="121"/>
        <v>7496</v>
      </c>
      <c r="B7557" s="1233">
        <f>'ARRA Sched 23'!M30</f>
        <v>0</v>
      </c>
      <c r="D7557" s="14" t="str">
        <f t="shared" si="122"/>
        <v>Error?</v>
      </c>
      <c r="E7557" s="14" t="s">
        <v>83</v>
      </c>
    </row>
    <row r="7558" spans="1:5" x14ac:dyDescent="0.2">
      <c r="A7558">
        <f t="shared" si="121"/>
        <v>7497</v>
      </c>
      <c r="B7558" s="1233">
        <f>'ARRA Sched 23'!M31</f>
        <v>0</v>
      </c>
      <c r="D7558" s="14" t="str">
        <f t="shared" si="122"/>
        <v>Error?</v>
      </c>
      <c r="E7558" s="14" t="s">
        <v>83</v>
      </c>
    </row>
    <row r="7559" spans="1:5" x14ac:dyDescent="0.2">
      <c r="A7559">
        <f t="shared" si="121"/>
        <v>7498</v>
      </c>
      <c r="B7559" s="1233">
        <f>'ARRA Sched 23'!M32</f>
        <v>0</v>
      </c>
      <c r="D7559" s="14" t="str">
        <f t="shared" si="122"/>
        <v>Error?</v>
      </c>
      <c r="E7559" s="14" t="s">
        <v>83</v>
      </c>
    </row>
    <row r="7560" spans="1:5" x14ac:dyDescent="0.2">
      <c r="A7560">
        <f t="shared" si="121"/>
        <v>7499</v>
      </c>
      <c r="B7560" s="1233">
        <f>'ARRA Sched 23'!M34</f>
        <v>0</v>
      </c>
      <c r="D7560" s="14" t="str">
        <f t="shared" si="122"/>
        <v>Error?</v>
      </c>
      <c r="E7560" s="14" t="s">
        <v>83</v>
      </c>
    </row>
    <row r="7561" spans="1:5" x14ac:dyDescent="0.2">
      <c r="A7561">
        <f t="shared" si="121"/>
        <v>7500</v>
      </c>
      <c r="B7561" s="1233">
        <f>'ARRA Sched 23'!N5</f>
        <v>0</v>
      </c>
      <c r="D7561" s="14" t="str">
        <f t="shared" si="122"/>
        <v>Error?</v>
      </c>
      <c r="E7561" s="14" t="s">
        <v>83</v>
      </c>
    </row>
    <row r="7562" spans="1:5" x14ac:dyDescent="0.2">
      <c r="A7562">
        <f t="shared" si="121"/>
        <v>7501</v>
      </c>
      <c r="B7562" s="1233">
        <f>'ARRA Sched 23'!N6</f>
        <v>0</v>
      </c>
      <c r="D7562" s="14" t="str">
        <f t="shared" si="122"/>
        <v>Error?</v>
      </c>
      <c r="E7562" s="14" t="s">
        <v>83</v>
      </c>
    </row>
    <row r="7563" spans="1:5" x14ac:dyDescent="0.2">
      <c r="A7563">
        <f t="shared" si="121"/>
        <v>7502</v>
      </c>
      <c r="B7563" s="1233">
        <f>'ARRA Sched 23'!N7</f>
        <v>0</v>
      </c>
      <c r="D7563" s="14" t="str">
        <f t="shared" si="122"/>
        <v>Error?</v>
      </c>
      <c r="E7563" s="14" t="s">
        <v>83</v>
      </c>
    </row>
    <row r="7564" spans="1:5" x14ac:dyDescent="0.2">
      <c r="A7564">
        <f t="shared" si="121"/>
        <v>7503</v>
      </c>
      <c r="B7564" s="1233">
        <f>'ARRA Sched 23'!N8</f>
        <v>0</v>
      </c>
      <c r="D7564" s="14" t="str">
        <f t="shared" si="122"/>
        <v>Error?</v>
      </c>
      <c r="E7564" s="14" t="s">
        <v>83</v>
      </c>
    </row>
    <row r="7565" spans="1:5" x14ac:dyDescent="0.2">
      <c r="A7565">
        <f t="shared" si="121"/>
        <v>7504</v>
      </c>
      <c r="B7565" s="1233">
        <f>'ARRA Sched 23'!N9</f>
        <v>0</v>
      </c>
      <c r="D7565" s="14" t="str">
        <f t="shared" si="122"/>
        <v>Error?</v>
      </c>
      <c r="E7565" s="14" t="s">
        <v>83</v>
      </c>
    </row>
    <row r="7566" spans="1:5" x14ac:dyDescent="0.2">
      <c r="A7566">
        <f t="shared" ref="A7566:A7629" si="123">A7565+1</f>
        <v>7505</v>
      </c>
      <c r="B7566" s="1233">
        <f>'ARRA Sched 23'!N10</f>
        <v>0</v>
      </c>
      <c r="D7566" s="14" t="str">
        <f t="shared" si="122"/>
        <v>Error?</v>
      </c>
      <c r="E7566" s="14" t="s">
        <v>83</v>
      </c>
    </row>
    <row r="7567" spans="1:5" x14ac:dyDescent="0.2">
      <c r="A7567">
        <f t="shared" si="123"/>
        <v>7506</v>
      </c>
      <c r="B7567" s="1233">
        <f>'ARRA Sched 23'!N11</f>
        <v>0</v>
      </c>
      <c r="D7567" s="14" t="str">
        <f t="shared" si="122"/>
        <v>Error?</v>
      </c>
      <c r="E7567" s="14" t="s">
        <v>83</v>
      </c>
    </row>
    <row r="7568" spans="1:5" x14ac:dyDescent="0.2">
      <c r="A7568">
        <f t="shared" si="123"/>
        <v>7507</v>
      </c>
      <c r="B7568" s="1233">
        <f>'ARRA Sched 23'!N12</f>
        <v>0</v>
      </c>
      <c r="D7568" s="14" t="str">
        <f t="shared" si="122"/>
        <v>Error?</v>
      </c>
      <c r="E7568" s="14" t="s">
        <v>83</v>
      </c>
    </row>
    <row r="7569" spans="1:5" x14ac:dyDescent="0.2">
      <c r="A7569">
        <f t="shared" si="123"/>
        <v>7508</v>
      </c>
      <c r="B7569" s="1233">
        <f>'ARRA Sched 23'!N13</f>
        <v>0</v>
      </c>
      <c r="D7569" s="14" t="str">
        <f t="shared" si="122"/>
        <v>Error?</v>
      </c>
      <c r="E7569" s="14" t="s">
        <v>83</v>
      </c>
    </row>
    <row r="7570" spans="1:5" x14ac:dyDescent="0.2">
      <c r="A7570">
        <f t="shared" si="123"/>
        <v>7509</v>
      </c>
      <c r="B7570" s="1233">
        <f>'ARRA Sched 23'!N14</f>
        <v>0</v>
      </c>
      <c r="D7570" s="14" t="str">
        <f t="shared" si="122"/>
        <v>Error?</v>
      </c>
      <c r="E7570" s="14" t="s">
        <v>83</v>
      </c>
    </row>
    <row r="7571" spans="1:5" x14ac:dyDescent="0.2">
      <c r="A7571">
        <f t="shared" si="123"/>
        <v>7510</v>
      </c>
      <c r="B7571" s="1233">
        <f>'ARRA Sched 23'!N15</f>
        <v>0</v>
      </c>
      <c r="D7571" s="14" t="str">
        <f t="shared" si="122"/>
        <v>Error?</v>
      </c>
      <c r="E7571" s="14" t="s">
        <v>83</v>
      </c>
    </row>
    <row r="7572" spans="1:5" x14ac:dyDescent="0.2">
      <c r="A7572">
        <f t="shared" si="123"/>
        <v>7511</v>
      </c>
      <c r="B7572" s="1233">
        <f>'ARRA Sched 23'!N16</f>
        <v>0</v>
      </c>
      <c r="D7572" s="14" t="str">
        <f t="shared" si="122"/>
        <v>Error?</v>
      </c>
      <c r="E7572" s="14" t="s">
        <v>83</v>
      </c>
    </row>
    <row r="7573" spans="1:5" x14ac:dyDescent="0.2">
      <c r="A7573">
        <f t="shared" si="123"/>
        <v>7512</v>
      </c>
      <c r="B7573" s="1233">
        <f>'ARRA Sched 23'!N17</f>
        <v>0</v>
      </c>
      <c r="D7573" s="14" t="str">
        <f t="shared" si="122"/>
        <v>Error?</v>
      </c>
      <c r="E7573" s="14" t="s">
        <v>83</v>
      </c>
    </row>
    <row r="7574" spans="1:5" x14ac:dyDescent="0.2">
      <c r="A7574">
        <f t="shared" si="123"/>
        <v>7513</v>
      </c>
      <c r="B7574" s="1233">
        <f>'ARRA Sched 23'!N18</f>
        <v>0</v>
      </c>
      <c r="D7574" s="14" t="str">
        <f t="shared" si="122"/>
        <v>Error?</v>
      </c>
      <c r="E7574" s="14" t="s">
        <v>83</v>
      </c>
    </row>
    <row r="7575" spans="1:5" x14ac:dyDescent="0.2">
      <c r="A7575">
        <f t="shared" si="123"/>
        <v>7514</v>
      </c>
      <c r="B7575" s="1233">
        <f>'ARRA Sched 23'!N19</f>
        <v>0</v>
      </c>
      <c r="D7575" s="14" t="str">
        <f t="shared" si="122"/>
        <v>Error?</v>
      </c>
      <c r="E7575" s="14" t="s">
        <v>83</v>
      </c>
    </row>
    <row r="7576" spans="1:5" x14ac:dyDescent="0.2">
      <c r="A7576">
        <f t="shared" si="123"/>
        <v>7515</v>
      </c>
      <c r="B7576" s="1233">
        <f>'ARRA Sched 23'!N20</f>
        <v>0</v>
      </c>
      <c r="D7576" s="14" t="str">
        <f t="shared" si="122"/>
        <v>Error?</v>
      </c>
      <c r="E7576" s="14" t="s">
        <v>83</v>
      </c>
    </row>
    <row r="7577" spans="1:5" x14ac:dyDescent="0.2">
      <c r="A7577">
        <f t="shared" si="123"/>
        <v>7516</v>
      </c>
      <c r="B7577" s="1233">
        <f>'ARRA Sched 23'!N21</f>
        <v>0</v>
      </c>
      <c r="D7577" s="14" t="str">
        <f t="shared" si="122"/>
        <v>Error?</v>
      </c>
      <c r="E7577" s="14" t="s">
        <v>83</v>
      </c>
    </row>
    <row r="7578" spans="1:5" x14ac:dyDescent="0.2">
      <c r="A7578">
        <f t="shared" si="123"/>
        <v>7517</v>
      </c>
      <c r="B7578" s="1233">
        <f>'ARRA Sched 23'!N22</f>
        <v>0</v>
      </c>
      <c r="D7578" s="14" t="str">
        <f t="shared" si="122"/>
        <v>Error?</v>
      </c>
      <c r="E7578" s="14" t="s">
        <v>83</v>
      </c>
    </row>
    <row r="7579" spans="1:5" x14ac:dyDescent="0.2">
      <c r="A7579">
        <f t="shared" si="123"/>
        <v>7518</v>
      </c>
      <c r="B7579" s="1233">
        <f>'ARRA Sched 23'!N23</f>
        <v>0</v>
      </c>
      <c r="D7579" s="14" t="str">
        <f t="shared" si="122"/>
        <v>Error?</v>
      </c>
      <c r="E7579" s="14" t="s">
        <v>83</v>
      </c>
    </row>
    <row r="7580" spans="1:5" x14ac:dyDescent="0.2">
      <c r="A7580">
        <f t="shared" si="123"/>
        <v>7519</v>
      </c>
      <c r="B7580" s="1233">
        <f>'ARRA Sched 23'!N24</f>
        <v>0</v>
      </c>
      <c r="D7580" s="14" t="str">
        <f t="shared" si="122"/>
        <v>Error?</v>
      </c>
      <c r="E7580" s="14" t="s">
        <v>83</v>
      </c>
    </row>
    <row r="7581" spans="1:5" x14ac:dyDescent="0.2">
      <c r="A7581">
        <f t="shared" si="123"/>
        <v>7520</v>
      </c>
      <c r="B7581" s="1233">
        <f>'ARRA Sched 23'!N25</f>
        <v>0</v>
      </c>
      <c r="D7581" s="14" t="str">
        <f t="shared" si="122"/>
        <v>Error?</v>
      </c>
      <c r="E7581" s="14" t="s">
        <v>83</v>
      </c>
    </row>
    <row r="7582" spans="1:5" x14ac:dyDescent="0.2">
      <c r="A7582">
        <f t="shared" si="123"/>
        <v>7521</v>
      </c>
      <c r="B7582" s="1233">
        <f>'ARRA Sched 23'!N26</f>
        <v>0</v>
      </c>
      <c r="D7582" s="14" t="str">
        <f t="shared" si="122"/>
        <v>Error?</v>
      </c>
      <c r="E7582" s="14" t="s">
        <v>83</v>
      </c>
    </row>
    <row r="7583" spans="1:5" x14ac:dyDescent="0.2">
      <c r="A7583">
        <f t="shared" si="123"/>
        <v>7522</v>
      </c>
      <c r="B7583" s="1233">
        <f>'ARRA Sched 23'!N27</f>
        <v>0</v>
      </c>
      <c r="D7583" s="14" t="str">
        <f t="shared" si="122"/>
        <v>Error?</v>
      </c>
      <c r="E7583" s="14" t="s">
        <v>83</v>
      </c>
    </row>
    <row r="7584" spans="1:5" x14ac:dyDescent="0.2">
      <c r="A7584">
        <f t="shared" si="123"/>
        <v>7523</v>
      </c>
      <c r="B7584" s="1233">
        <f>'ARRA Sched 23'!N28</f>
        <v>0</v>
      </c>
      <c r="D7584" s="14" t="str">
        <f t="shared" si="122"/>
        <v>Error?</v>
      </c>
      <c r="E7584" s="14" t="s">
        <v>83</v>
      </c>
    </row>
    <row r="7585" spans="1:5" x14ac:dyDescent="0.2">
      <c r="A7585">
        <f t="shared" si="123"/>
        <v>7524</v>
      </c>
      <c r="B7585" s="1233">
        <f>'ARRA Sched 23'!N29</f>
        <v>0</v>
      </c>
      <c r="D7585" s="14" t="str">
        <f t="shared" si="122"/>
        <v>Error?</v>
      </c>
      <c r="E7585" s="14" t="s">
        <v>83</v>
      </c>
    </row>
    <row r="7586" spans="1:5" x14ac:dyDescent="0.2">
      <c r="A7586">
        <f t="shared" si="123"/>
        <v>7525</v>
      </c>
      <c r="B7586" s="1233">
        <f>'ARRA Sched 23'!N30</f>
        <v>0</v>
      </c>
      <c r="D7586" s="14" t="str">
        <f t="shared" si="122"/>
        <v>Error?</v>
      </c>
      <c r="E7586" s="14" t="s">
        <v>83</v>
      </c>
    </row>
    <row r="7587" spans="1:5" x14ac:dyDescent="0.2">
      <c r="A7587">
        <f t="shared" si="123"/>
        <v>7526</v>
      </c>
      <c r="B7587" s="1233">
        <f>'ARRA Sched 23'!N31</f>
        <v>0</v>
      </c>
      <c r="D7587" s="14" t="str">
        <f t="shared" si="122"/>
        <v>Error?</v>
      </c>
      <c r="E7587" s="14" t="s">
        <v>83</v>
      </c>
    </row>
    <row r="7588" spans="1:5" x14ac:dyDescent="0.2">
      <c r="A7588">
        <f t="shared" si="123"/>
        <v>7527</v>
      </c>
      <c r="B7588" s="1233">
        <f>'ARRA Sched 23'!N32</f>
        <v>0</v>
      </c>
      <c r="D7588" s="14" t="str">
        <f t="shared" si="122"/>
        <v>Error?</v>
      </c>
      <c r="E7588" s="14" t="s">
        <v>83</v>
      </c>
    </row>
    <row r="7589" spans="1:5" x14ac:dyDescent="0.2">
      <c r="A7589">
        <f t="shared" si="123"/>
        <v>7528</v>
      </c>
      <c r="B7589" s="1233">
        <f>'ARRA Sched 23'!N34</f>
        <v>0</v>
      </c>
      <c r="D7589" s="14" t="str">
        <f t="shared" si="122"/>
        <v>Error?</v>
      </c>
      <c r="E7589" s="14" t="s">
        <v>83</v>
      </c>
    </row>
    <row r="7590" spans="1:5" x14ac:dyDescent="0.2">
      <c r="A7590">
        <f t="shared" si="123"/>
        <v>7529</v>
      </c>
      <c r="B7590" s="1233">
        <f>'Cap Outlay Deprec 27'!E3</f>
        <v>0</v>
      </c>
      <c r="D7590" s="14" t="str">
        <f t="shared" si="122"/>
        <v>Error?</v>
      </c>
      <c r="E7590" s="14" t="s">
        <v>20</v>
      </c>
    </row>
    <row r="7591" spans="1:5" x14ac:dyDescent="0.2">
      <c r="A7591">
        <f t="shared" si="123"/>
        <v>7530</v>
      </c>
      <c r="B7591" s="1233">
        <f>'Cap Outlay Deprec 27'!F3</f>
        <v>0</v>
      </c>
      <c r="D7591" s="14" t="str">
        <f t="shared" si="122"/>
        <v>Error?</v>
      </c>
      <c r="E7591" s="14" t="s">
        <v>20</v>
      </c>
    </row>
    <row r="7592" spans="1:5" x14ac:dyDescent="0.2">
      <c r="A7592">
        <f t="shared" si="123"/>
        <v>7531</v>
      </c>
      <c r="B7592" s="1233">
        <f>'Cap Outlay Deprec 27'!H3</f>
        <v>0</v>
      </c>
      <c r="D7592" s="14" t="str">
        <f t="shared" si="122"/>
        <v>Error?</v>
      </c>
      <c r="E7592" s="14" t="s">
        <v>20</v>
      </c>
    </row>
    <row r="7593" spans="1:5" x14ac:dyDescent="0.2">
      <c r="A7593">
        <f t="shared" si="123"/>
        <v>7532</v>
      </c>
      <c r="B7593" s="1233">
        <f>'Cap Outlay Deprec 27'!I3</f>
        <v>0</v>
      </c>
      <c r="D7593" s="14" t="str">
        <f t="shared" si="122"/>
        <v>Error?</v>
      </c>
      <c r="E7593" s="14" t="s">
        <v>20</v>
      </c>
    </row>
    <row r="7594" spans="1:5" x14ac:dyDescent="0.2">
      <c r="A7594">
        <f t="shared" si="123"/>
        <v>7533</v>
      </c>
      <c r="B7594" s="1233">
        <f>'Cap Outlay Deprec 27'!J3</f>
        <v>0</v>
      </c>
      <c r="D7594" s="14" t="str">
        <f t="shared" si="122"/>
        <v>Error?</v>
      </c>
      <c r="E7594" s="14" t="s">
        <v>20</v>
      </c>
    </row>
    <row r="7595" spans="1:5" x14ac:dyDescent="0.2">
      <c r="A7595">
        <f t="shared" si="123"/>
        <v>7534</v>
      </c>
      <c r="B7595" s="1233">
        <f>'Cap Outlay Deprec 27'!K3</f>
        <v>0</v>
      </c>
      <c r="D7595" s="14" t="str">
        <f t="shared" si="122"/>
        <v>Error?</v>
      </c>
      <c r="E7595" s="14" t="s">
        <v>20</v>
      </c>
    </row>
    <row r="7596" spans="1:5" x14ac:dyDescent="0.2">
      <c r="A7596">
        <f t="shared" si="123"/>
        <v>7535</v>
      </c>
      <c r="B7596" s="1233">
        <f>'Cap Outlay Deprec 27'!L3</f>
        <v>0</v>
      </c>
      <c r="D7596" s="14" t="str">
        <f t="shared" si="122"/>
        <v>Error?</v>
      </c>
      <c r="E7596" s="14" t="s">
        <v>20</v>
      </c>
    </row>
    <row r="7597" spans="1:5" x14ac:dyDescent="0.2">
      <c r="A7597">
        <f t="shared" si="123"/>
        <v>7536</v>
      </c>
      <c r="B7597" s="1233">
        <f>'Cap Outlay Deprec 27'!C6</f>
        <v>0</v>
      </c>
      <c r="D7597" s="14" t="str">
        <f t="shared" si="122"/>
        <v>Error?</v>
      </c>
      <c r="E7597" s="14" t="s">
        <v>20</v>
      </c>
    </row>
    <row r="7598" spans="1:5" x14ac:dyDescent="0.2">
      <c r="A7598">
        <f t="shared" si="123"/>
        <v>7537</v>
      </c>
      <c r="B7598" s="1233">
        <f>'Cap Outlay Deprec 27'!D6</f>
        <v>0</v>
      </c>
      <c r="D7598" s="14" t="str">
        <f t="shared" si="122"/>
        <v>Error?</v>
      </c>
      <c r="E7598" s="14" t="s">
        <v>20</v>
      </c>
    </row>
    <row r="7599" spans="1:5" x14ac:dyDescent="0.2">
      <c r="A7599">
        <f t="shared" si="123"/>
        <v>7538</v>
      </c>
      <c r="B7599" s="1233">
        <f>'Cap Outlay Deprec 27'!E6</f>
        <v>0</v>
      </c>
      <c r="D7599" s="14" t="str">
        <f t="shared" si="122"/>
        <v>Error?</v>
      </c>
      <c r="E7599" s="14" t="s">
        <v>20</v>
      </c>
    </row>
    <row r="7600" spans="1:5" x14ac:dyDescent="0.2">
      <c r="A7600">
        <f t="shared" si="123"/>
        <v>7539</v>
      </c>
      <c r="B7600" s="1233">
        <f>'Cap Outlay Deprec 27'!F6</f>
        <v>0</v>
      </c>
      <c r="D7600" s="14" t="str">
        <f t="shared" si="122"/>
        <v>Error?</v>
      </c>
      <c r="E7600" s="14" t="s">
        <v>20</v>
      </c>
    </row>
    <row r="7601" spans="1:5" x14ac:dyDescent="0.2">
      <c r="A7601">
        <f t="shared" si="123"/>
        <v>7540</v>
      </c>
      <c r="B7601" s="1233">
        <f>'Cap Outlay Deprec 27'!H6</f>
        <v>0</v>
      </c>
      <c r="D7601" s="14" t="str">
        <f t="shared" si="122"/>
        <v>Error?</v>
      </c>
      <c r="E7601" s="14" t="s">
        <v>20</v>
      </c>
    </row>
    <row r="7602" spans="1:5" x14ac:dyDescent="0.2">
      <c r="A7602">
        <f t="shared" si="123"/>
        <v>7541</v>
      </c>
      <c r="B7602" s="1233">
        <f>'Cap Outlay Deprec 27'!I6</f>
        <v>0</v>
      </c>
      <c r="D7602" s="14" t="str">
        <f t="shared" si="122"/>
        <v>Error?</v>
      </c>
      <c r="E7602" s="14" t="s">
        <v>20</v>
      </c>
    </row>
    <row r="7603" spans="1:5" x14ac:dyDescent="0.2">
      <c r="A7603">
        <f t="shared" si="123"/>
        <v>7542</v>
      </c>
      <c r="B7603" s="1233">
        <f>'Cap Outlay Deprec 27'!J6</f>
        <v>0</v>
      </c>
      <c r="D7603" s="14" t="str">
        <f t="shared" si="122"/>
        <v>Error?</v>
      </c>
      <c r="E7603" s="14" t="s">
        <v>20</v>
      </c>
    </row>
    <row r="7604" spans="1:5" x14ac:dyDescent="0.2">
      <c r="A7604">
        <f t="shared" si="123"/>
        <v>7543</v>
      </c>
      <c r="B7604" s="1233">
        <f>'Cap Outlay Deprec 27'!K6</f>
        <v>0</v>
      </c>
      <c r="D7604" s="14" t="str">
        <f t="shared" si="122"/>
        <v>Error?</v>
      </c>
      <c r="E7604" s="14" t="s">
        <v>20</v>
      </c>
    </row>
    <row r="7605" spans="1:5" x14ac:dyDescent="0.2">
      <c r="A7605">
        <f t="shared" si="123"/>
        <v>7544</v>
      </c>
      <c r="B7605" s="1233">
        <f>'Cap Outlay Deprec 27'!L6</f>
        <v>0</v>
      </c>
      <c r="D7605" s="14" t="str">
        <f t="shared" si="122"/>
        <v>Error?</v>
      </c>
      <c r="E7605" s="14" t="s">
        <v>20</v>
      </c>
    </row>
    <row r="7606" spans="1:5" x14ac:dyDescent="0.2">
      <c r="A7606">
        <f t="shared" si="123"/>
        <v>7545</v>
      </c>
      <c r="B7606" s="1233">
        <f>'Cap Outlay Deprec 27'!C9</f>
        <v>0</v>
      </c>
      <c r="D7606" s="14" t="str">
        <f t="shared" si="122"/>
        <v>Error?</v>
      </c>
      <c r="E7606" s="14" t="s">
        <v>20</v>
      </c>
    </row>
    <row r="7607" spans="1:5" x14ac:dyDescent="0.2">
      <c r="A7607">
        <f t="shared" si="123"/>
        <v>7546</v>
      </c>
      <c r="B7607" s="1233">
        <f>'Cap Outlay Deprec 27'!D9</f>
        <v>0</v>
      </c>
      <c r="D7607" s="14" t="str">
        <f t="shared" si="122"/>
        <v>Error?</v>
      </c>
      <c r="E7607" s="14" t="s">
        <v>20</v>
      </c>
    </row>
    <row r="7608" spans="1:5" x14ac:dyDescent="0.2">
      <c r="A7608">
        <f t="shared" si="123"/>
        <v>7547</v>
      </c>
      <c r="B7608" s="1233">
        <f>'Cap Outlay Deprec 27'!E9</f>
        <v>0</v>
      </c>
      <c r="D7608" s="14" t="str">
        <f t="shared" si="122"/>
        <v>Error?</v>
      </c>
      <c r="E7608" s="14" t="s">
        <v>20</v>
      </c>
    </row>
    <row r="7609" spans="1:5" x14ac:dyDescent="0.2">
      <c r="A7609">
        <f t="shared" si="123"/>
        <v>7548</v>
      </c>
      <c r="B7609" s="1233">
        <f>'Cap Outlay Deprec 27'!F9</f>
        <v>0</v>
      </c>
      <c r="D7609" s="14" t="str">
        <f t="shared" si="122"/>
        <v>Error?</v>
      </c>
      <c r="E7609" s="14" t="s">
        <v>20</v>
      </c>
    </row>
    <row r="7610" spans="1:5" x14ac:dyDescent="0.2">
      <c r="A7610">
        <f t="shared" si="123"/>
        <v>7549</v>
      </c>
      <c r="B7610" s="1233">
        <f>'Cap Outlay Deprec 27'!H9</f>
        <v>0</v>
      </c>
      <c r="D7610" s="14" t="str">
        <f t="shared" si="122"/>
        <v>Error?</v>
      </c>
      <c r="E7610" s="14" t="s">
        <v>20</v>
      </c>
    </row>
    <row r="7611" spans="1:5" x14ac:dyDescent="0.2">
      <c r="A7611">
        <f t="shared" si="123"/>
        <v>7550</v>
      </c>
      <c r="B7611" s="1233">
        <f>'Cap Outlay Deprec 27'!I9</f>
        <v>0</v>
      </c>
      <c r="D7611" s="14" t="str">
        <f t="shared" si="122"/>
        <v>Error?</v>
      </c>
      <c r="E7611" s="14" t="s">
        <v>20</v>
      </c>
    </row>
    <row r="7612" spans="1:5" x14ac:dyDescent="0.2">
      <c r="A7612">
        <f t="shared" si="123"/>
        <v>7551</v>
      </c>
      <c r="B7612" s="1233">
        <f>'Cap Outlay Deprec 27'!J9</f>
        <v>0</v>
      </c>
      <c r="D7612" s="14" t="str">
        <f t="shared" si="122"/>
        <v>Error?</v>
      </c>
      <c r="E7612" s="14" t="s">
        <v>20</v>
      </c>
    </row>
    <row r="7613" spans="1:5" x14ac:dyDescent="0.2">
      <c r="A7613">
        <f t="shared" si="123"/>
        <v>7552</v>
      </c>
      <c r="B7613" s="1233">
        <f>'Cap Outlay Deprec 27'!K9</f>
        <v>0</v>
      </c>
      <c r="D7613" s="14" t="str">
        <f t="shared" si="122"/>
        <v>Error?</v>
      </c>
      <c r="E7613" s="14" t="s">
        <v>20</v>
      </c>
    </row>
    <row r="7614" spans="1:5" x14ac:dyDescent="0.2">
      <c r="A7614">
        <f t="shared" si="123"/>
        <v>7553</v>
      </c>
      <c r="B7614" s="1233">
        <f>'Cap Outlay Deprec 27'!L9</f>
        <v>0</v>
      </c>
      <c r="D7614" s="14" t="str">
        <f t="shared" si="122"/>
        <v>Error?</v>
      </c>
      <c r="E7614" s="14" t="s">
        <v>20</v>
      </c>
    </row>
    <row r="7615" spans="1:5" x14ac:dyDescent="0.2">
      <c r="A7615">
        <f t="shared" si="123"/>
        <v>7554</v>
      </c>
      <c r="B7615" s="1233">
        <f>'Cap Outlay Deprec 27'!C14</f>
        <v>0</v>
      </c>
      <c r="D7615" s="14" t="str">
        <f t="shared" ref="D7615:D7678" si="124">IF(ISBLANK(B7615),"OK",IF(A7615-B7615=0,"OK","Error?"))</f>
        <v>Error?</v>
      </c>
      <c r="E7615" s="14" t="s">
        <v>20</v>
      </c>
    </row>
    <row r="7616" spans="1:5" x14ac:dyDescent="0.2">
      <c r="A7616">
        <f t="shared" si="123"/>
        <v>7555</v>
      </c>
      <c r="B7616" s="1233">
        <f>'Cap Outlay Deprec 27'!D14</f>
        <v>0</v>
      </c>
      <c r="D7616" s="14" t="str">
        <f t="shared" si="124"/>
        <v>Error?</v>
      </c>
      <c r="E7616" s="14" t="s">
        <v>20</v>
      </c>
    </row>
    <row r="7617" spans="1:5" x14ac:dyDescent="0.2">
      <c r="A7617">
        <f t="shared" si="123"/>
        <v>7556</v>
      </c>
      <c r="B7617" s="1233">
        <f>'Cap Outlay Deprec 27'!E14</f>
        <v>0</v>
      </c>
      <c r="D7617" s="14" t="str">
        <f t="shared" si="124"/>
        <v>Error?</v>
      </c>
      <c r="E7617" s="14" t="s">
        <v>20</v>
      </c>
    </row>
    <row r="7618" spans="1:5" x14ac:dyDescent="0.2">
      <c r="A7618">
        <f t="shared" si="123"/>
        <v>7557</v>
      </c>
      <c r="B7618" s="1233">
        <f>'Cap Outlay Deprec 27'!F14</f>
        <v>0</v>
      </c>
      <c r="D7618" s="14" t="str">
        <f t="shared" si="124"/>
        <v>Error?</v>
      </c>
      <c r="E7618" s="14" t="s">
        <v>20</v>
      </c>
    </row>
    <row r="7619" spans="1:5" x14ac:dyDescent="0.2">
      <c r="A7619">
        <f t="shared" si="123"/>
        <v>7558</v>
      </c>
      <c r="B7619" s="1233">
        <f>'Cap Outlay Deprec 27'!H14</f>
        <v>0</v>
      </c>
      <c r="D7619" s="14" t="str">
        <f t="shared" si="124"/>
        <v>Error?</v>
      </c>
      <c r="E7619" s="14" t="s">
        <v>20</v>
      </c>
    </row>
    <row r="7620" spans="1:5" x14ac:dyDescent="0.2">
      <c r="A7620">
        <f t="shared" si="123"/>
        <v>7559</v>
      </c>
      <c r="B7620" s="1233">
        <f>'Cap Outlay Deprec 27'!I14</f>
        <v>0</v>
      </c>
      <c r="D7620" s="14" t="str">
        <f t="shared" si="124"/>
        <v>Error?</v>
      </c>
      <c r="E7620" s="14" t="s">
        <v>20</v>
      </c>
    </row>
    <row r="7621" spans="1:5" x14ac:dyDescent="0.2">
      <c r="A7621">
        <f t="shared" si="123"/>
        <v>7560</v>
      </c>
      <c r="B7621" s="1233">
        <f>'Cap Outlay Deprec 27'!J14</f>
        <v>0</v>
      </c>
      <c r="D7621" s="14" t="str">
        <f t="shared" si="124"/>
        <v>Error?</v>
      </c>
      <c r="E7621" s="14" t="s">
        <v>20</v>
      </c>
    </row>
    <row r="7622" spans="1:5" x14ac:dyDescent="0.2">
      <c r="A7622">
        <f t="shared" si="123"/>
        <v>7561</v>
      </c>
      <c r="B7622" s="1233">
        <f>'Cap Outlay Deprec 27'!K14</f>
        <v>0</v>
      </c>
      <c r="D7622" s="14" t="str">
        <f t="shared" si="124"/>
        <v>Error?</v>
      </c>
      <c r="E7622" s="14" t="s">
        <v>20</v>
      </c>
    </row>
    <row r="7623" spans="1:5" x14ac:dyDescent="0.2">
      <c r="A7623">
        <f t="shared" si="123"/>
        <v>7562</v>
      </c>
      <c r="B7623" s="1233">
        <f>'Cap Outlay Deprec 27'!L14</f>
        <v>0</v>
      </c>
      <c r="D7623" s="14" t="str">
        <f t="shared" si="124"/>
        <v>Error?</v>
      </c>
      <c r="E7623" s="14" t="s">
        <v>20</v>
      </c>
    </row>
    <row r="7624" spans="1:5" x14ac:dyDescent="0.2">
      <c r="A7624">
        <f t="shared" si="123"/>
        <v>7563</v>
      </c>
      <c r="B7624" s="1233">
        <f>'Cap Outlay Deprec 27'!F17</f>
        <v>326516</v>
      </c>
      <c r="D7624" s="14" t="str">
        <f t="shared" si="124"/>
        <v>Error?</v>
      </c>
      <c r="E7624" s="14" t="s">
        <v>20</v>
      </c>
    </row>
    <row r="7625" spans="1:5" x14ac:dyDescent="0.2">
      <c r="A7625">
        <f t="shared" si="123"/>
        <v>7564</v>
      </c>
      <c r="B7625" s="1233">
        <f>'Cap Outlay Deprec 27'!I17</f>
        <v>32651.599999999999</v>
      </c>
      <c r="D7625" s="14" t="str">
        <f t="shared" si="124"/>
        <v>Error?</v>
      </c>
      <c r="E7625" s="14" t="s">
        <v>20</v>
      </c>
    </row>
    <row r="7626" spans="1:5" x14ac:dyDescent="0.2">
      <c r="A7626">
        <f t="shared" si="123"/>
        <v>7565</v>
      </c>
      <c r="D7626" s="14" t="str">
        <f t="shared" si="124"/>
        <v>OK</v>
      </c>
      <c r="E7626" s="24" t="s">
        <v>1650</v>
      </c>
    </row>
    <row r="7627" spans="1:5" x14ac:dyDescent="0.2">
      <c r="A7627">
        <f t="shared" si="123"/>
        <v>7566</v>
      </c>
      <c r="D7627" s="14" t="str">
        <f t="shared" si="124"/>
        <v>OK</v>
      </c>
      <c r="E7627" s="24" t="s">
        <v>1650</v>
      </c>
    </row>
    <row r="7628" spans="1:5" x14ac:dyDescent="0.2">
      <c r="A7628">
        <f t="shared" si="123"/>
        <v>7567</v>
      </c>
      <c r="D7628" s="14" t="str">
        <f t="shared" si="124"/>
        <v>OK</v>
      </c>
      <c r="E7628" s="14" t="s">
        <v>20</v>
      </c>
    </row>
    <row r="7629" spans="1:5" x14ac:dyDescent="0.2">
      <c r="A7629">
        <f t="shared" si="123"/>
        <v>7568</v>
      </c>
      <c r="D7629" s="14" t="str">
        <f t="shared" si="124"/>
        <v>OK</v>
      </c>
      <c r="E7629" s="24" t="s">
        <v>1650</v>
      </c>
    </row>
    <row r="7630" spans="1:5" x14ac:dyDescent="0.2">
      <c r="A7630">
        <f t="shared" ref="A7630:A7650" si="125">A7629+1</f>
        <v>7569</v>
      </c>
      <c r="D7630" s="14" t="str">
        <f t="shared" si="124"/>
        <v>OK</v>
      </c>
      <c r="E7630" s="24" t="s">
        <v>1650</v>
      </c>
    </row>
    <row r="7631" spans="1:5" x14ac:dyDescent="0.2">
      <c r="A7631">
        <f t="shared" si="125"/>
        <v>7570</v>
      </c>
      <c r="B7631" s="1233">
        <f>'Cap Outlay Deprec 27'!I18</f>
        <v>726640.6</v>
      </c>
      <c r="D7631" s="14" t="str">
        <f t="shared" si="124"/>
        <v>Error?</v>
      </c>
      <c r="E7631" s="14" t="s">
        <v>20</v>
      </c>
    </row>
    <row r="7632" spans="1:5" x14ac:dyDescent="0.2">
      <c r="A7632">
        <f t="shared" si="125"/>
        <v>7571</v>
      </c>
      <c r="D7632" s="14" t="str">
        <f t="shared" si="124"/>
        <v>OK</v>
      </c>
      <c r="E7632" s="14" t="s">
        <v>20</v>
      </c>
    </row>
    <row r="7633" spans="1:6" x14ac:dyDescent="0.2">
      <c r="A7633">
        <f t="shared" si="125"/>
        <v>7572</v>
      </c>
      <c r="D7633" s="14" t="str">
        <f t="shared" si="124"/>
        <v>OK</v>
      </c>
      <c r="E7633" s="24" t="s">
        <v>1650</v>
      </c>
    </row>
    <row r="7634" spans="1:6" x14ac:dyDescent="0.2">
      <c r="A7634">
        <f t="shared" si="125"/>
        <v>7573</v>
      </c>
      <c r="D7634" s="14" t="str">
        <f t="shared" si="124"/>
        <v>OK</v>
      </c>
      <c r="E7634" s="24" t="s">
        <v>1650</v>
      </c>
    </row>
    <row r="7635" spans="1:6" x14ac:dyDescent="0.2">
      <c r="A7635">
        <f t="shared" si="125"/>
        <v>7574</v>
      </c>
      <c r="B7635" s="1233">
        <f>'ARRA Sched 23'!G48</f>
        <v>0</v>
      </c>
      <c r="D7635" s="14" t="str">
        <f t="shared" si="124"/>
        <v>Error?</v>
      </c>
      <c r="E7635" s="14" t="s">
        <v>83</v>
      </c>
    </row>
    <row r="7636" spans="1:6" x14ac:dyDescent="0.2">
      <c r="A7636">
        <f t="shared" si="125"/>
        <v>7575</v>
      </c>
      <c r="B7636" s="1233">
        <f>'Revenues 9-14'!G106</f>
        <v>0</v>
      </c>
      <c r="D7636" s="14" t="str">
        <f t="shared" si="124"/>
        <v>Error?</v>
      </c>
      <c r="E7636" s="14" t="s">
        <v>84</v>
      </c>
    </row>
    <row r="7637" spans="1:6" x14ac:dyDescent="0.2">
      <c r="A7637">
        <f t="shared" si="125"/>
        <v>7576</v>
      </c>
      <c r="B7637" s="1233">
        <f>'Revenues 9-14'!H106</f>
        <v>0</v>
      </c>
      <c r="D7637" s="14" t="str">
        <f t="shared" si="124"/>
        <v>Error?</v>
      </c>
      <c r="E7637" s="14" t="s">
        <v>84</v>
      </c>
    </row>
    <row r="7638" spans="1:6" x14ac:dyDescent="0.2">
      <c r="A7638">
        <f t="shared" si="125"/>
        <v>7577</v>
      </c>
      <c r="B7638" s="1233">
        <f>'Revenues 9-14'!J106</f>
        <v>0</v>
      </c>
      <c r="D7638" s="14" t="str">
        <f t="shared" si="124"/>
        <v>Error?</v>
      </c>
      <c r="E7638" s="14" t="s">
        <v>84</v>
      </c>
    </row>
    <row r="7639" spans="1:6" x14ac:dyDescent="0.2">
      <c r="A7639">
        <f t="shared" si="125"/>
        <v>7578</v>
      </c>
      <c r="B7639" s="1233">
        <f>'Revenues 9-14'!K106</f>
        <v>0</v>
      </c>
      <c r="D7639" s="14" t="str">
        <f t="shared" si="124"/>
        <v>Error?</v>
      </c>
      <c r="E7639" s="14" t="s">
        <v>84</v>
      </c>
      <c r="F7639" s="14"/>
    </row>
    <row r="7640" spans="1:6" x14ac:dyDescent="0.2">
      <c r="A7640">
        <f t="shared" si="125"/>
        <v>7579</v>
      </c>
      <c r="B7640" s="1233">
        <f>'ARRA Sched 23'!C33</f>
        <v>0</v>
      </c>
      <c r="D7640" s="14" t="str">
        <f t="shared" si="124"/>
        <v>Error?</v>
      </c>
      <c r="E7640" s="14" t="s">
        <v>83</v>
      </c>
    </row>
    <row r="7641" spans="1:6" x14ac:dyDescent="0.2">
      <c r="A7641">
        <f t="shared" si="125"/>
        <v>7580</v>
      </c>
      <c r="B7641" s="1233">
        <f>'ARRA Sched 23'!D33</f>
        <v>0</v>
      </c>
      <c r="D7641" s="14" t="str">
        <f t="shared" si="124"/>
        <v>Error?</v>
      </c>
      <c r="E7641" s="14" t="s">
        <v>83</v>
      </c>
    </row>
    <row r="7642" spans="1:6" x14ac:dyDescent="0.2">
      <c r="A7642">
        <f t="shared" si="125"/>
        <v>7581</v>
      </c>
      <c r="B7642" s="1233">
        <f>'ARRA Sched 23'!E33</f>
        <v>0</v>
      </c>
      <c r="D7642" s="14" t="str">
        <f t="shared" si="124"/>
        <v>Error?</v>
      </c>
      <c r="E7642" s="14" t="s">
        <v>83</v>
      </c>
    </row>
    <row r="7643" spans="1:6" x14ac:dyDescent="0.2">
      <c r="A7643">
        <f t="shared" si="125"/>
        <v>7582</v>
      </c>
      <c r="B7643" s="1233">
        <f>'ARRA Sched 23'!F33</f>
        <v>0</v>
      </c>
      <c r="D7643" s="14" t="str">
        <f t="shared" si="124"/>
        <v>Error?</v>
      </c>
      <c r="E7643" s="14" t="s">
        <v>83</v>
      </c>
    </row>
    <row r="7644" spans="1:6" x14ac:dyDescent="0.2">
      <c r="A7644">
        <f t="shared" si="125"/>
        <v>7583</v>
      </c>
      <c r="B7644" s="1233">
        <f>'ARRA Sched 23'!G33</f>
        <v>0</v>
      </c>
      <c r="D7644" s="14" t="str">
        <f t="shared" si="124"/>
        <v>Error?</v>
      </c>
      <c r="E7644" s="14" t="s">
        <v>83</v>
      </c>
    </row>
    <row r="7645" spans="1:6" x14ac:dyDescent="0.2">
      <c r="A7645">
        <f t="shared" si="125"/>
        <v>7584</v>
      </c>
      <c r="B7645" s="1233">
        <f>'ARRA Sched 23'!H33</f>
        <v>0</v>
      </c>
      <c r="D7645" s="14" t="str">
        <f t="shared" si="124"/>
        <v>Error?</v>
      </c>
      <c r="E7645" s="14" t="s">
        <v>83</v>
      </c>
    </row>
    <row r="7646" spans="1:6" x14ac:dyDescent="0.2">
      <c r="A7646">
        <f t="shared" si="125"/>
        <v>7585</v>
      </c>
      <c r="B7646" s="1233">
        <f>'ARRA Sched 23'!I33</f>
        <v>0</v>
      </c>
      <c r="D7646" s="14" t="str">
        <f t="shared" si="124"/>
        <v>Error?</v>
      </c>
      <c r="E7646" s="14" t="s">
        <v>83</v>
      </c>
    </row>
    <row r="7647" spans="1:6" x14ac:dyDescent="0.2">
      <c r="A7647">
        <f t="shared" si="125"/>
        <v>7586</v>
      </c>
      <c r="B7647" s="1233">
        <f>'ARRA Sched 23'!J33</f>
        <v>0</v>
      </c>
      <c r="D7647" s="14" t="str">
        <f t="shared" si="124"/>
        <v>Error?</v>
      </c>
      <c r="E7647" s="14" t="s">
        <v>83</v>
      </c>
    </row>
    <row r="7648" spans="1:6" x14ac:dyDescent="0.2">
      <c r="A7648">
        <f t="shared" si="125"/>
        <v>7587</v>
      </c>
      <c r="B7648" s="1233">
        <f>'ARRA Sched 23'!L33</f>
        <v>0</v>
      </c>
      <c r="D7648" s="14" t="str">
        <f t="shared" si="124"/>
        <v>Error?</v>
      </c>
      <c r="E7648" s="14" t="s">
        <v>83</v>
      </c>
    </row>
    <row r="7649" spans="1:5" x14ac:dyDescent="0.2">
      <c r="A7649">
        <f t="shared" si="125"/>
        <v>7588</v>
      </c>
      <c r="B7649" s="1233">
        <f>'ARRA Sched 23'!M33</f>
        <v>0</v>
      </c>
      <c r="D7649" s="14" t="str">
        <f t="shared" si="124"/>
        <v>Error?</v>
      </c>
      <c r="E7649" s="14" t="s">
        <v>83</v>
      </c>
    </row>
    <row r="7650" spans="1:5" x14ac:dyDescent="0.2">
      <c r="A7650">
        <f t="shared" si="125"/>
        <v>7589</v>
      </c>
      <c r="B7650" s="1233">
        <f>'ARRA Sched 23'!N33</f>
        <v>0</v>
      </c>
      <c r="D7650" s="14" t="str">
        <f t="shared" si="124"/>
        <v>Error?</v>
      </c>
      <c r="E7650" s="14" t="s">
        <v>83</v>
      </c>
    </row>
    <row r="7651" spans="1:5" x14ac:dyDescent="0.2">
      <c r="A7651">
        <v>7590</v>
      </c>
      <c r="B7651" s="1233">
        <f>'Acct Summary 7-8'!C55</f>
        <v>0</v>
      </c>
      <c r="D7651" s="14" t="str">
        <f t="shared" si="124"/>
        <v>Error?</v>
      </c>
      <c r="E7651" s="14" t="s">
        <v>988</v>
      </c>
    </row>
    <row r="7652" spans="1:5" x14ac:dyDescent="0.2">
      <c r="A7652">
        <v>7591</v>
      </c>
      <c r="B7652" s="1233">
        <f>'Acct Summary 7-8'!D55</f>
        <v>0</v>
      </c>
      <c r="D7652" s="14" t="str">
        <f t="shared" si="124"/>
        <v>Error?</v>
      </c>
      <c r="E7652" s="14" t="s">
        <v>988</v>
      </c>
    </row>
    <row r="7653" spans="1:5" x14ac:dyDescent="0.2">
      <c r="A7653">
        <v>7592</v>
      </c>
      <c r="B7653" s="1233">
        <f>'Acct Summary 7-8'!H55</f>
        <v>0</v>
      </c>
      <c r="D7653" s="14" t="str">
        <f t="shared" si="124"/>
        <v>Error?</v>
      </c>
      <c r="E7653" s="14" t="s">
        <v>988</v>
      </c>
    </row>
    <row r="7654" spans="1:5" x14ac:dyDescent="0.2">
      <c r="A7654">
        <v>7593</v>
      </c>
      <c r="B7654" s="1233">
        <f>'Acct Summary 7-8'!C56</f>
        <v>0</v>
      </c>
      <c r="D7654" s="14" t="str">
        <f t="shared" si="124"/>
        <v>Error?</v>
      </c>
      <c r="E7654" s="14" t="s">
        <v>988</v>
      </c>
    </row>
    <row r="7655" spans="1:5" x14ac:dyDescent="0.2">
      <c r="A7655">
        <v>7594</v>
      </c>
      <c r="B7655" s="1233">
        <f>'Acct Summary 7-8'!D56</f>
        <v>0</v>
      </c>
      <c r="D7655" s="14" t="str">
        <f t="shared" si="124"/>
        <v>Error?</v>
      </c>
      <c r="E7655" s="14" t="s">
        <v>988</v>
      </c>
    </row>
    <row r="7656" spans="1:5" x14ac:dyDescent="0.2">
      <c r="A7656">
        <v>7595</v>
      </c>
      <c r="B7656" s="1233">
        <f>'Acct Summary 7-8'!H56</f>
        <v>0</v>
      </c>
      <c r="D7656" s="14" t="str">
        <f t="shared" si="124"/>
        <v>Error?</v>
      </c>
      <c r="E7656" s="14" t="s">
        <v>988</v>
      </c>
    </row>
    <row r="7657" spans="1:5" x14ac:dyDescent="0.2">
      <c r="A7657">
        <v>7596</v>
      </c>
      <c r="B7657" s="1233">
        <f>'Acct Summary 7-8'!C57</f>
        <v>0</v>
      </c>
      <c r="D7657" s="14" t="str">
        <f t="shared" si="124"/>
        <v>Error?</v>
      </c>
      <c r="E7657" s="14" t="s">
        <v>988</v>
      </c>
    </row>
    <row r="7658" spans="1:5" x14ac:dyDescent="0.2">
      <c r="A7658">
        <v>7597</v>
      </c>
      <c r="B7658" s="1233">
        <f>'Acct Summary 7-8'!D57</f>
        <v>0</v>
      </c>
      <c r="D7658" s="14" t="str">
        <f t="shared" si="124"/>
        <v>Error?</v>
      </c>
      <c r="E7658" s="14" t="s">
        <v>988</v>
      </c>
    </row>
    <row r="7659" spans="1:5" x14ac:dyDescent="0.2">
      <c r="A7659">
        <v>7598</v>
      </c>
      <c r="B7659" s="1233">
        <f>'Acct Summary 7-8'!H57</f>
        <v>0</v>
      </c>
      <c r="D7659" s="14" t="str">
        <f t="shared" si="124"/>
        <v>Error?</v>
      </c>
      <c r="E7659" s="14" t="s">
        <v>988</v>
      </c>
    </row>
    <row r="7660" spans="1:5" x14ac:dyDescent="0.2">
      <c r="A7660">
        <v>7599</v>
      </c>
      <c r="B7660" s="1233">
        <f>'Acct Summary 7-8'!C59</f>
        <v>0</v>
      </c>
      <c r="D7660" s="14" t="str">
        <f t="shared" si="124"/>
        <v>Error?</v>
      </c>
      <c r="E7660" s="14" t="s">
        <v>988</v>
      </c>
    </row>
    <row r="7661" spans="1:5" x14ac:dyDescent="0.2">
      <c r="A7661">
        <v>7600</v>
      </c>
      <c r="B7661" s="1233">
        <f>'Acct Summary 7-8'!D59</f>
        <v>0</v>
      </c>
      <c r="D7661" s="14" t="str">
        <f t="shared" si="124"/>
        <v>Error?</v>
      </c>
      <c r="E7661" s="14" t="s">
        <v>988</v>
      </c>
    </row>
    <row r="7662" spans="1:5" x14ac:dyDescent="0.2">
      <c r="A7662">
        <v>7601</v>
      </c>
      <c r="B7662" s="1233">
        <f>'Acct Summary 7-8'!H59</f>
        <v>0</v>
      </c>
      <c r="D7662" s="14" t="str">
        <f t="shared" si="124"/>
        <v>Error?</v>
      </c>
      <c r="E7662" s="14" t="s">
        <v>988</v>
      </c>
    </row>
    <row r="7663" spans="1:5" x14ac:dyDescent="0.2">
      <c r="A7663">
        <v>7602</v>
      </c>
      <c r="B7663" s="1233">
        <f>'Acct Summary 7-8'!C60</f>
        <v>0</v>
      </c>
      <c r="D7663" s="14" t="str">
        <f t="shared" si="124"/>
        <v>Error?</v>
      </c>
      <c r="E7663" s="14" t="s">
        <v>988</v>
      </c>
    </row>
    <row r="7664" spans="1:5" x14ac:dyDescent="0.2">
      <c r="A7664">
        <v>7603</v>
      </c>
      <c r="B7664" s="1233">
        <f>'Acct Summary 7-8'!D60</f>
        <v>0</v>
      </c>
      <c r="D7664" s="14" t="str">
        <f t="shared" si="124"/>
        <v>Error?</v>
      </c>
      <c r="E7664" s="14" t="s">
        <v>988</v>
      </c>
    </row>
    <row r="7665" spans="1:5" x14ac:dyDescent="0.2">
      <c r="A7665">
        <v>7604</v>
      </c>
      <c r="B7665" s="1233">
        <f>'Acct Summary 7-8'!H60</f>
        <v>0</v>
      </c>
      <c r="D7665" s="14" t="str">
        <f t="shared" si="124"/>
        <v>Error?</v>
      </c>
      <c r="E7665" s="14" t="s">
        <v>988</v>
      </c>
    </row>
    <row r="7666" spans="1:5" x14ac:dyDescent="0.2">
      <c r="A7666">
        <v>7605</v>
      </c>
      <c r="B7666" s="1233">
        <f>'Acct Summary 7-8'!C61</f>
        <v>0</v>
      </c>
      <c r="D7666" s="14" t="str">
        <f t="shared" si="124"/>
        <v>Error?</v>
      </c>
      <c r="E7666" s="14" t="s">
        <v>988</v>
      </c>
    </row>
    <row r="7667" spans="1:5" x14ac:dyDescent="0.2">
      <c r="A7667">
        <v>7606</v>
      </c>
      <c r="B7667" s="1233">
        <f>'Acct Summary 7-8'!D61</f>
        <v>0</v>
      </c>
      <c r="D7667" s="14" t="str">
        <f t="shared" si="124"/>
        <v>Error?</v>
      </c>
      <c r="E7667" s="14" t="s">
        <v>988</v>
      </c>
    </row>
    <row r="7668" spans="1:5" x14ac:dyDescent="0.2">
      <c r="A7668">
        <v>7607</v>
      </c>
      <c r="B7668" s="1233">
        <f>'Acct Summary 7-8'!H61</f>
        <v>0</v>
      </c>
      <c r="D7668" s="14" t="str">
        <f t="shared" si="124"/>
        <v>Error?</v>
      </c>
      <c r="E7668" s="14" t="s">
        <v>988</v>
      </c>
    </row>
    <row r="7669" spans="1:5" x14ac:dyDescent="0.2">
      <c r="A7669">
        <v>7608</v>
      </c>
      <c r="B7669" s="1233">
        <f>'Acct Summary 7-8'!C63</f>
        <v>0</v>
      </c>
      <c r="D7669" s="14" t="str">
        <f t="shared" si="124"/>
        <v>Error?</v>
      </c>
      <c r="E7669" s="14" t="s">
        <v>988</v>
      </c>
    </row>
    <row r="7670" spans="1:5" x14ac:dyDescent="0.2">
      <c r="A7670">
        <v>7609</v>
      </c>
      <c r="B7670" s="1233">
        <f>'Acct Summary 7-8'!D63</f>
        <v>0</v>
      </c>
      <c r="D7670" s="14" t="str">
        <f t="shared" si="124"/>
        <v>Error?</v>
      </c>
      <c r="E7670" s="14" t="s">
        <v>988</v>
      </c>
    </row>
    <row r="7671" spans="1:5" x14ac:dyDescent="0.2">
      <c r="A7671">
        <v>7610</v>
      </c>
      <c r="B7671" s="1233">
        <f>'Acct Summary 7-8'!C64</f>
        <v>0</v>
      </c>
      <c r="D7671" s="14" t="str">
        <f t="shared" si="124"/>
        <v>Error?</v>
      </c>
      <c r="E7671" s="14" t="s">
        <v>988</v>
      </c>
    </row>
    <row r="7672" spans="1:5" x14ac:dyDescent="0.2">
      <c r="A7672">
        <v>7611</v>
      </c>
      <c r="B7672" s="1233">
        <f>'Acct Summary 7-8'!D64</f>
        <v>0</v>
      </c>
      <c r="D7672" s="14" t="str">
        <f t="shared" si="124"/>
        <v>Error?</v>
      </c>
      <c r="E7672" s="14" t="s">
        <v>988</v>
      </c>
    </row>
    <row r="7673" spans="1:5" x14ac:dyDescent="0.2">
      <c r="A7673">
        <v>7612</v>
      </c>
      <c r="B7673" s="1233">
        <f>'Acct Summary 7-8'!C65</f>
        <v>0</v>
      </c>
      <c r="D7673" s="14" t="str">
        <f t="shared" si="124"/>
        <v>Error?</v>
      </c>
      <c r="E7673" s="14" t="s">
        <v>988</v>
      </c>
    </row>
    <row r="7674" spans="1:5" x14ac:dyDescent="0.2">
      <c r="A7674">
        <v>7613</v>
      </c>
      <c r="B7674" s="1233">
        <f>'Acct Summary 7-8'!D65</f>
        <v>0</v>
      </c>
      <c r="D7674" s="14" t="str">
        <f t="shared" si="124"/>
        <v>Error?</v>
      </c>
      <c r="E7674" s="14" t="s">
        <v>988</v>
      </c>
    </row>
    <row r="7675" spans="1:5" x14ac:dyDescent="0.2">
      <c r="A7675">
        <v>7614</v>
      </c>
      <c r="B7675" s="1233">
        <f>'Acct Summary 7-8'!C67</f>
        <v>0</v>
      </c>
      <c r="D7675" s="14" t="str">
        <f t="shared" si="124"/>
        <v>Error?</v>
      </c>
      <c r="E7675" s="14" t="s">
        <v>988</v>
      </c>
    </row>
    <row r="7676" spans="1:5" x14ac:dyDescent="0.2">
      <c r="A7676">
        <v>7615</v>
      </c>
      <c r="B7676" s="1233">
        <f>'Acct Summary 7-8'!D67</f>
        <v>0</v>
      </c>
      <c r="D7676" s="14" t="str">
        <f t="shared" si="124"/>
        <v>Error?</v>
      </c>
      <c r="E7676" s="14" t="s">
        <v>988</v>
      </c>
    </row>
    <row r="7677" spans="1:5" x14ac:dyDescent="0.2">
      <c r="A7677">
        <v>7616</v>
      </c>
      <c r="B7677" s="1233">
        <f>'Acct Summary 7-8'!C68</f>
        <v>0</v>
      </c>
      <c r="D7677" s="14" t="str">
        <f t="shared" si="124"/>
        <v>Error?</v>
      </c>
      <c r="E7677" s="14" t="s">
        <v>988</v>
      </c>
    </row>
    <row r="7678" spans="1:5" x14ac:dyDescent="0.2">
      <c r="A7678">
        <v>7617</v>
      </c>
      <c r="B7678" s="1233">
        <f>'Acct Summary 7-8'!D68</f>
        <v>0</v>
      </c>
      <c r="D7678" s="14" t="str">
        <f t="shared" si="124"/>
        <v>Error?</v>
      </c>
      <c r="E7678" s="14" t="s">
        <v>988</v>
      </c>
    </row>
    <row r="7679" spans="1:5" x14ac:dyDescent="0.2">
      <c r="A7679">
        <v>7618</v>
      </c>
      <c r="B7679" s="1233">
        <f>'Acct Summary 7-8'!C69</f>
        <v>0</v>
      </c>
      <c r="D7679" s="14" t="str">
        <f t="shared" ref="D7679:D7742" si="126">IF(ISBLANK(B7679),"OK",IF(A7679-B7679=0,"OK","Error?"))</f>
        <v>Error?</v>
      </c>
      <c r="E7679" s="14" t="s">
        <v>988</v>
      </c>
    </row>
    <row r="7680" spans="1:5" x14ac:dyDescent="0.2">
      <c r="A7680">
        <v>7619</v>
      </c>
      <c r="B7680" s="1233">
        <f>'Acct Summary 7-8'!D69</f>
        <v>0</v>
      </c>
      <c r="D7680" s="14" t="str">
        <f t="shared" si="126"/>
        <v>Error?</v>
      </c>
      <c r="E7680" s="14" t="s">
        <v>988</v>
      </c>
    </row>
    <row r="7681" spans="1:5" x14ac:dyDescent="0.2">
      <c r="A7681">
        <v>7620</v>
      </c>
      <c r="B7681" s="1233">
        <f>'Acct Summary 7-8'!C71</f>
        <v>0</v>
      </c>
      <c r="D7681" s="14" t="str">
        <f t="shared" si="126"/>
        <v>Error?</v>
      </c>
      <c r="E7681" s="14" t="s">
        <v>988</v>
      </c>
    </row>
    <row r="7682" spans="1:5" x14ac:dyDescent="0.2">
      <c r="A7682">
        <v>7621</v>
      </c>
      <c r="B7682" s="1233">
        <f>'Acct Summary 7-8'!D71</f>
        <v>0</v>
      </c>
      <c r="D7682" s="14" t="str">
        <f t="shared" si="126"/>
        <v>Error?</v>
      </c>
      <c r="E7682" s="14" t="s">
        <v>988</v>
      </c>
    </row>
    <row r="7683" spans="1:5" x14ac:dyDescent="0.2">
      <c r="A7683">
        <v>7622</v>
      </c>
      <c r="B7683" s="1233">
        <f>'Acct Summary 7-8'!C72</f>
        <v>0</v>
      </c>
      <c r="D7683" s="14" t="str">
        <f t="shared" si="126"/>
        <v>Error?</v>
      </c>
      <c r="E7683" s="14" t="s">
        <v>988</v>
      </c>
    </row>
    <row r="7684" spans="1:5" x14ac:dyDescent="0.2">
      <c r="A7684">
        <v>7623</v>
      </c>
      <c r="B7684" s="1233">
        <f>'Acct Summary 7-8'!D72</f>
        <v>0</v>
      </c>
      <c r="D7684" s="14" t="str">
        <f t="shared" si="126"/>
        <v>Error?</v>
      </c>
      <c r="E7684" s="14" t="s">
        <v>988</v>
      </c>
    </row>
    <row r="7685" spans="1:5" x14ac:dyDescent="0.2">
      <c r="A7685">
        <v>7624</v>
      </c>
      <c r="B7685" s="1233">
        <f>'Acct Summary 7-8'!C73</f>
        <v>0</v>
      </c>
      <c r="D7685" s="14" t="str">
        <f t="shared" si="126"/>
        <v>Error?</v>
      </c>
      <c r="E7685" s="14" t="s">
        <v>988</v>
      </c>
    </row>
    <row r="7686" spans="1:5" x14ac:dyDescent="0.2">
      <c r="A7686">
        <v>7625</v>
      </c>
      <c r="B7686" s="1233">
        <f>'Acct Summary 7-8'!D73</f>
        <v>0</v>
      </c>
      <c r="D7686" s="14" t="str">
        <f t="shared" si="126"/>
        <v>Error?</v>
      </c>
      <c r="E7686" s="14" t="s">
        <v>988</v>
      </c>
    </row>
    <row r="7687" spans="1:5" x14ac:dyDescent="0.2">
      <c r="A7687">
        <v>7626</v>
      </c>
      <c r="B7687" s="1233">
        <f>'Revenues 9-14'!C199</f>
        <v>0</v>
      </c>
      <c r="D7687" s="14" t="str">
        <f t="shared" si="126"/>
        <v>Error?</v>
      </c>
      <c r="E7687" s="14" t="s">
        <v>988</v>
      </c>
    </row>
    <row r="7688" spans="1:5" x14ac:dyDescent="0.2">
      <c r="A7688">
        <v>7627</v>
      </c>
      <c r="B7688" s="1233">
        <f>'Expenditures 15-22'!C321</f>
        <v>0</v>
      </c>
      <c r="D7688" s="14" t="str">
        <f t="shared" si="126"/>
        <v>Error?</v>
      </c>
      <c r="E7688" s="14" t="s">
        <v>988</v>
      </c>
    </row>
    <row r="7689" spans="1:5" x14ac:dyDescent="0.2">
      <c r="A7689">
        <v>7628</v>
      </c>
      <c r="B7689" s="1233">
        <f>'Expenditures 15-22'!D321</f>
        <v>0</v>
      </c>
      <c r="D7689" s="14" t="str">
        <f t="shared" si="126"/>
        <v>Error?</v>
      </c>
      <c r="E7689" s="14" t="s">
        <v>988</v>
      </c>
    </row>
    <row r="7690" spans="1:5" x14ac:dyDescent="0.2">
      <c r="A7690">
        <v>7629</v>
      </c>
      <c r="B7690" s="1233">
        <f>'Expenditures 15-22'!E321</f>
        <v>0</v>
      </c>
      <c r="D7690" s="14" t="str">
        <f t="shared" si="126"/>
        <v>Error?</v>
      </c>
      <c r="E7690" s="14" t="s">
        <v>988</v>
      </c>
    </row>
    <row r="7691" spans="1:5" x14ac:dyDescent="0.2">
      <c r="A7691">
        <v>7630</v>
      </c>
      <c r="B7691" s="1233">
        <f>'Expenditures 15-22'!F321</f>
        <v>0</v>
      </c>
      <c r="D7691" s="14" t="str">
        <f t="shared" si="126"/>
        <v>Error?</v>
      </c>
      <c r="E7691" s="14" t="s">
        <v>988</v>
      </c>
    </row>
    <row r="7692" spans="1:5" x14ac:dyDescent="0.2">
      <c r="A7692">
        <v>7631</v>
      </c>
      <c r="B7692" s="1233">
        <f>'Expenditures 15-22'!G321</f>
        <v>0</v>
      </c>
      <c r="D7692" s="14" t="str">
        <f t="shared" si="126"/>
        <v>Error?</v>
      </c>
      <c r="E7692" s="14" t="s">
        <v>988</v>
      </c>
    </row>
    <row r="7693" spans="1:5" x14ac:dyDescent="0.2">
      <c r="A7693">
        <v>7632</v>
      </c>
      <c r="B7693" s="1233">
        <f>'Expenditures 15-22'!H321</f>
        <v>0</v>
      </c>
      <c r="D7693" s="14" t="str">
        <f t="shared" si="126"/>
        <v>Error?</v>
      </c>
      <c r="E7693" s="14" t="s">
        <v>988</v>
      </c>
    </row>
    <row r="7694" spans="1:5" x14ac:dyDescent="0.2">
      <c r="A7694">
        <v>7633</v>
      </c>
      <c r="B7694" s="1233">
        <f>'Expenditures 15-22'!I321</f>
        <v>0</v>
      </c>
      <c r="D7694" s="14" t="str">
        <f t="shared" si="126"/>
        <v>Error?</v>
      </c>
      <c r="E7694" s="14" t="s">
        <v>988</v>
      </c>
    </row>
    <row r="7695" spans="1:5" x14ac:dyDescent="0.2">
      <c r="A7695">
        <v>7634</v>
      </c>
      <c r="B7695" s="1233">
        <f>'Expenditures 15-22'!J321</f>
        <v>0</v>
      </c>
      <c r="D7695" s="14" t="str">
        <f t="shared" si="126"/>
        <v>Error?</v>
      </c>
      <c r="E7695" s="14" t="s">
        <v>988</v>
      </c>
    </row>
    <row r="7696" spans="1:5" x14ac:dyDescent="0.2">
      <c r="A7696">
        <v>7635</v>
      </c>
      <c r="B7696" s="1233">
        <f>'Expenditures 15-22'!K321</f>
        <v>0</v>
      </c>
      <c r="D7696" s="14" t="str">
        <f t="shared" si="126"/>
        <v>Error?</v>
      </c>
      <c r="E7696" s="14" t="s">
        <v>988</v>
      </c>
    </row>
    <row r="7697" spans="1:5" x14ac:dyDescent="0.2">
      <c r="A7697">
        <v>7636</v>
      </c>
      <c r="B7697" s="1233">
        <f>'Expenditures 15-22'!C322</f>
        <v>0</v>
      </c>
      <c r="D7697" s="14" t="str">
        <f t="shared" si="126"/>
        <v>Error?</v>
      </c>
      <c r="E7697" s="14" t="s">
        <v>988</v>
      </c>
    </row>
    <row r="7698" spans="1:5" x14ac:dyDescent="0.2">
      <c r="A7698">
        <v>7637</v>
      </c>
      <c r="B7698" s="1233">
        <f>'Expenditures 15-22'!D322</f>
        <v>0</v>
      </c>
      <c r="D7698" s="14" t="str">
        <f t="shared" si="126"/>
        <v>Error?</v>
      </c>
      <c r="E7698" s="14" t="s">
        <v>988</v>
      </c>
    </row>
    <row r="7699" spans="1:5" x14ac:dyDescent="0.2">
      <c r="A7699">
        <v>7638</v>
      </c>
      <c r="B7699" s="1233">
        <f>'Expenditures 15-22'!E322</f>
        <v>0</v>
      </c>
      <c r="D7699" s="14" t="str">
        <f t="shared" si="126"/>
        <v>Error?</v>
      </c>
      <c r="E7699" s="14" t="s">
        <v>988</v>
      </c>
    </row>
    <row r="7700" spans="1:5" x14ac:dyDescent="0.2">
      <c r="A7700">
        <v>7639</v>
      </c>
      <c r="B7700" s="1233">
        <f>'Expenditures 15-22'!F322</f>
        <v>0</v>
      </c>
      <c r="D7700" s="14" t="str">
        <f t="shared" si="126"/>
        <v>Error?</v>
      </c>
      <c r="E7700" s="14" t="s">
        <v>988</v>
      </c>
    </row>
    <row r="7701" spans="1:5" x14ac:dyDescent="0.2">
      <c r="A7701">
        <v>7640</v>
      </c>
      <c r="B7701" s="1233">
        <f>'Expenditures 15-22'!G322</f>
        <v>0</v>
      </c>
      <c r="D7701" s="14" t="str">
        <f t="shared" si="126"/>
        <v>Error?</v>
      </c>
      <c r="E7701" s="14" t="s">
        <v>988</v>
      </c>
    </row>
    <row r="7702" spans="1:5" x14ac:dyDescent="0.2">
      <c r="A7702">
        <v>7641</v>
      </c>
      <c r="B7702" s="1233">
        <f>'Expenditures 15-22'!H322</f>
        <v>0</v>
      </c>
      <c r="D7702" s="14" t="str">
        <f t="shared" si="126"/>
        <v>Error?</v>
      </c>
      <c r="E7702" s="14" t="s">
        <v>988</v>
      </c>
    </row>
    <row r="7703" spans="1:5" x14ac:dyDescent="0.2">
      <c r="A7703">
        <v>7642</v>
      </c>
      <c r="B7703" s="1233">
        <f>'Expenditures 15-22'!I322</f>
        <v>0</v>
      </c>
      <c r="D7703" s="14" t="str">
        <f t="shared" si="126"/>
        <v>Error?</v>
      </c>
      <c r="E7703" s="14" t="s">
        <v>988</v>
      </c>
    </row>
    <row r="7704" spans="1:5" x14ac:dyDescent="0.2">
      <c r="A7704">
        <v>7643</v>
      </c>
      <c r="B7704" s="1233">
        <f>'Expenditures 15-22'!J322</f>
        <v>0</v>
      </c>
      <c r="D7704" s="14" t="str">
        <f t="shared" si="126"/>
        <v>Error?</v>
      </c>
      <c r="E7704" s="14" t="s">
        <v>988</v>
      </c>
    </row>
    <row r="7705" spans="1:5" x14ac:dyDescent="0.2">
      <c r="A7705">
        <v>7644</v>
      </c>
      <c r="B7705" s="1233">
        <f>'Expenditures 15-22'!K322</f>
        <v>0</v>
      </c>
      <c r="D7705" s="14" t="str">
        <f t="shared" si="126"/>
        <v>Error?</v>
      </c>
      <c r="E7705" s="14" t="s">
        <v>988</v>
      </c>
    </row>
    <row r="7706" spans="1:5" x14ac:dyDescent="0.2">
      <c r="A7706">
        <v>7645</v>
      </c>
      <c r="B7706" s="1233">
        <f>'Revenues 9-14'!H170</f>
        <v>0</v>
      </c>
      <c r="D7706" s="14" t="str">
        <f t="shared" si="126"/>
        <v>Error?</v>
      </c>
      <c r="E7706" s="14" t="s">
        <v>988</v>
      </c>
    </row>
    <row r="7707" spans="1:5" x14ac:dyDescent="0.2">
      <c r="A7707">
        <v>7646</v>
      </c>
      <c r="B7707" s="1233">
        <f>'Expenditures 15-22'!I64</f>
        <v>0</v>
      </c>
      <c r="D7707" s="14" t="str">
        <f t="shared" si="126"/>
        <v>Error?</v>
      </c>
      <c r="E7707" s="14" t="s">
        <v>988</v>
      </c>
    </row>
    <row r="7708" spans="1:5" x14ac:dyDescent="0.2">
      <c r="A7708">
        <v>7647</v>
      </c>
      <c r="B7708" s="1233">
        <f>'Rest Tax Levies-Tort Im 26'!J3</f>
        <v>0</v>
      </c>
      <c r="D7708" s="14" t="str">
        <f t="shared" si="126"/>
        <v>Error?</v>
      </c>
      <c r="E7708" s="14" t="s">
        <v>988</v>
      </c>
    </row>
    <row r="7709" spans="1:5" x14ac:dyDescent="0.2">
      <c r="A7709">
        <v>7648</v>
      </c>
      <c r="B7709" s="1233">
        <f>'Rest Tax Levies-Tort Im 26'!K3</f>
        <v>0</v>
      </c>
      <c r="D7709" s="14" t="str">
        <f t="shared" si="126"/>
        <v>Error?</v>
      </c>
      <c r="E7709" s="14" t="s">
        <v>988</v>
      </c>
    </row>
    <row r="7710" spans="1:5" x14ac:dyDescent="0.2">
      <c r="A7710">
        <v>7649</v>
      </c>
      <c r="B7710" s="1233">
        <f>'Rest Tax Levies-Tort Im 26'!J6</f>
        <v>0</v>
      </c>
      <c r="D7710" s="14" t="str">
        <f t="shared" si="126"/>
        <v>Error?</v>
      </c>
      <c r="E7710" s="14" t="s">
        <v>988</v>
      </c>
    </row>
    <row r="7711" spans="1:5" x14ac:dyDescent="0.2">
      <c r="A7711">
        <v>7650</v>
      </c>
      <c r="B7711" s="1233">
        <f>'Rest Tax Levies-Tort Im 26'!K6</f>
        <v>0</v>
      </c>
      <c r="D7711" s="14" t="str">
        <f t="shared" si="126"/>
        <v>Error?</v>
      </c>
      <c r="E7711" s="14" t="s">
        <v>988</v>
      </c>
    </row>
    <row r="7712" spans="1:5" x14ac:dyDescent="0.2">
      <c r="A7712">
        <v>7651</v>
      </c>
      <c r="B7712" s="1233">
        <f>'Rest Tax Levies-Tort Im 26'!K7</f>
        <v>0</v>
      </c>
      <c r="D7712" s="14" t="str">
        <f t="shared" si="126"/>
        <v>Error?</v>
      </c>
      <c r="E7712" s="14" t="s">
        <v>988</v>
      </c>
    </row>
    <row r="7713" spans="1:6" x14ac:dyDescent="0.2">
      <c r="A7713">
        <v>7652</v>
      </c>
      <c r="B7713" s="1233">
        <f>'Rest Tax Levies-Tort Im 26'!J8</f>
        <v>0</v>
      </c>
      <c r="D7713" s="14" t="str">
        <f t="shared" si="126"/>
        <v>Error?</v>
      </c>
      <c r="E7713" s="14" t="s">
        <v>988</v>
      </c>
    </row>
    <row r="7714" spans="1:6" x14ac:dyDescent="0.2">
      <c r="A7714">
        <v>7653</v>
      </c>
      <c r="B7714" s="1233">
        <f>'Rest Tax Levies-Tort Im 26'!K9</f>
        <v>0</v>
      </c>
      <c r="D7714" s="14" t="str">
        <f t="shared" si="126"/>
        <v>Error?</v>
      </c>
      <c r="E7714" s="14" t="s">
        <v>988</v>
      </c>
    </row>
    <row r="7715" spans="1:6" x14ac:dyDescent="0.2">
      <c r="A7715">
        <v>7654</v>
      </c>
      <c r="B7715" s="1233">
        <f>'Rest Tax Levies-Tort Im 26'!J10</f>
        <v>0</v>
      </c>
      <c r="D7715" s="14" t="str">
        <f t="shared" si="126"/>
        <v>Error?</v>
      </c>
      <c r="E7715" s="14" t="s">
        <v>988</v>
      </c>
    </row>
    <row r="7716" spans="1:6" x14ac:dyDescent="0.2">
      <c r="A7716">
        <v>7655</v>
      </c>
      <c r="B7716" s="1233">
        <f>'Rest Tax Levies-Tort Im 26'!K10</f>
        <v>0</v>
      </c>
      <c r="D7716" s="14" t="str">
        <f t="shared" si="126"/>
        <v>Error?</v>
      </c>
      <c r="E7716" s="14" t="s">
        <v>988</v>
      </c>
    </row>
    <row r="7717" spans="1:6" x14ac:dyDescent="0.2">
      <c r="A7717">
        <v>7656</v>
      </c>
      <c r="B7717" s="1233">
        <f>'Rest Tax Levies-Tort Im 26'!J11</f>
        <v>0</v>
      </c>
      <c r="D7717" s="14" t="str">
        <f t="shared" si="126"/>
        <v>Error?</v>
      </c>
      <c r="E7717" s="14" t="s">
        <v>988</v>
      </c>
    </row>
    <row r="7718" spans="1:6" x14ac:dyDescent="0.2">
      <c r="A7718">
        <v>7657</v>
      </c>
      <c r="B7718" s="1233">
        <f>'Rest Tax Levies-Tort Im 26'!J12</f>
        <v>0</v>
      </c>
      <c r="D7718" s="14" t="str">
        <f t="shared" si="126"/>
        <v>Error?</v>
      </c>
      <c r="E7718" s="14" t="s">
        <v>988</v>
      </c>
    </row>
    <row r="7719" spans="1:6" x14ac:dyDescent="0.2">
      <c r="A7719">
        <v>7658</v>
      </c>
      <c r="B7719" s="1233">
        <f>'Rest Tax Levies-Tort Im 26'!K12</f>
        <v>0</v>
      </c>
      <c r="D7719" s="14" t="str">
        <f t="shared" si="126"/>
        <v>Error?</v>
      </c>
      <c r="E7719" s="14" t="s">
        <v>988</v>
      </c>
    </row>
    <row r="7720" spans="1:6" x14ac:dyDescent="0.2">
      <c r="A7720">
        <v>7659</v>
      </c>
      <c r="B7720" s="1233">
        <f>'Rest Tax Levies-Tort Im 26'!H14</f>
        <v>181578</v>
      </c>
      <c r="D7720" s="14" t="str">
        <f t="shared" si="126"/>
        <v>Error?</v>
      </c>
      <c r="E7720" s="14" t="s">
        <v>988</v>
      </c>
    </row>
    <row r="7721" spans="1:6" x14ac:dyDescent="0.2">
      <c r="A7721">
        <v>7660</v>
      </c>
      <c r="B7721" s="1233">
        <f>'Rest Tax Levies-Tort Im 26'!K14</f>
        <v>0</v>
      </c>
      <c r="D7721" s="14" t="str">
        <f t="shared" si="126"/>
        <v>Error?</v>
      </c>
      <c r="E7721" s="14" t="s">
        <v>988</v>
      </c>
    </row>
    <row r="7722" spans="1:6" x14ac:dyDescent="0.2">
      <c r="A7722">
        <v>7661</v>
      </c>
      <c r="B7722" s="1233">
        <f>'Rest Tax Levies-Tort Im 26'!J15</f>
        <v>0</v>
      </c>
      <c r="D7722" s="14" t="str">
        <f t="shared" si="126"/>
        <v>Error?</v>
      </c>
      <c r="E7722" s="14" t="s">
        <v>988</v>
      </c>
    </row>
    <row r="7723" spans="1:6" x14ac:dyDescent="0.2">
      <c r="A7723">
        <v>7662</v>
      </c>
      <c r="B7723" s="1233">
        <f>'Rest Tax Levies-Tort Im 26'!K15</f>
        <v>0</v>
      </c>
      <c r="D7723" s="14" t="str">
        <f t="shared" si="126"/>
        <v>Error?</v>
      </c>
      <c r="E7723" s="14" t="s">
        <v>988</v>
      </c>
    </row>
    <row r="7724" spans="1:6" x14ac:dyDescent="0.2">
      <c r="A7724">
        <v>7663</v>
      </c>
      <c r="B7724" s="1233">
        <f>'Rest Tax Levies-Tort Im 26'!J18</f>
        <v>0</v>
      </c>
      <c r="D7724" s="14" t="str">
        <f t="shared" si="126"/>
        <v>Error?</v>
      </c>
      <c r="E7724" s="14" t="s">
        <v>988</v>
      </c>
      <c r="F7724" s="14"/>
    </row>
    <row r="7725" spans="1:6" x14ac:dyDescent="0.2">
      <c r="A7725">
        <v>7664</v>
      </c>
      <c r="B7725" s="1233">
        <f>'Rest Tax Levies-Tort Im 26'!J19</f>
        <v>0</v>
      </c>
      <c r="D7725" s="14" t="str">
        <f t="shared" si="126"/>
        <v>Error?</v>
      </c>
      <c r="E7725" s="14" t="s">
        <v>988</v>
      </c>
    </row>
    <row r="7726" spans="1:6" x14ac:dyDescent="0.2">
      <c r="A7726">
        <v>7665</v>
      </c>
      <c r="B7726" s="1233">
        <f>'Rest Tax Levies-Tort Im 26'!J20</f>
        <v>0</v>
      </c>
      <c r="D7726" s="14" t="str">
        <f t="shared" si="126"/>
        <v>Error?</v>
      </c>
      <c r="E7726" s="14" t="s">
        <v>988</v>
      </c>
    </row>
    <row r="7727" spans="1:6" x14ac:dyDescent="0.2">
      <c r="A7727">
        <v>7666</v>
      </c>
      <c r="B7727" s="1233">
        <f>'Rest Tax Levies-Tort Im 26'!J21</f>
        <v>0</v>
      </c>
      <c r="D7727" s="14" t="str">
        <f t="shared" si="126"/>
        <v>Error?</v>
      </c>
      <c r="E7727" s="14" t="s">
        <v>988</v>
      </c>
    </row>
    <row r="7728" spans="1:6" x14ac:dyDescent="0.2">
      <c r="A7728">
        <v>7667</v>
      </c>
      <c r="B7728" s="1233">
        <f>'Revenues 9-14'!E103</f>
        <v>0</v>
      </c>
      <c r="D7728" s="14" t="str">
        <f t="shared" si="126"/>
        <v>Error?</v>
      </c>
      <c r="E7728" s="14" t="s">
        <v>988</v>
      </c>
    </row>
    <row r="7729" spans="1:6" x14ac:dyDescent="0.2">
      <c r="A7729">
        <v>7668</v>
      </c>
      <c r="B7729" s="1233">
        <f>'Rest Tax Levies-Tort Im 26'!K22</f>
        <v>0</v>
      </c>
      <c r="D7729" s="14" t="str">
        <f t="shared" si="126"/>
        <v>Error?</v>
      </c>
      <c r="E7729" s="14" t="s">
        <v>988</v>
      </c>
    </row>
    <row r="7730" spans="1:6" x14ac:dyDescent="0.2">
      <c r="A7730">
        <v>7669</v>
      </c>
      <c r="B7730" s="1233">
        <f>'Rest Tax Levies-Tort Im 26'!J23</f>
        <v>0</v>
      </c>
      <c r="D7730" s="14" t="str">
        <f t="shared" si="126"/>
        <v>Error?</v>
      </c>
      <c r="E7730" s="14" t="s">
        <v>988</v>
      </c>
    </row>
    <row r="7731" spans="1:6" x14ac:dyDescent="0.2">
      <c r="A7731">
        <v>7670</v>
      </c>
      <c r="B7731" s="1233">
        <f>'Revenues 9-14'!H103</f>
        <v>0</v>
      </c>
      <c r="D7731" s="14" t="str">
        <f t="shared" si="126"/>
        <v>Error?</v>
      </c>
      <c r="E7731" s="14" t="s">
        <v>988</v>
      </c>
    </row>
    <row r="7732" spans="1:6" x14ac:dyDescent="0.2">
      <c r="A7732">
        <v>7671</v>
      </c>
      <c r="B7732" s="1233">
        <f>'Rest Tax Levies-Tort Im 26'!J24</f>
        <v>0</v>
      </c>
      <c r="D7732" s="14" t="str">
        <f t="shared" si="126"/>
        <v>Error?</v>
      </c>
      <c r="E7732" s="14" t="s">
        <v>988</v>
      </c>
    </row>
    <row r="7733" spans="1:6" x14ac:dyDescent="0.2">
      <c r="A7733">
        <v>7672</v>
      </c>
      <c r="B7733" s="1233">
        <f>'Rest Tax Levies-Tort Im 26'!K24</f>
        <v>0</v>
      </c>
      <c r="D7733" s="14" t="str">
        <f t="shared" si="126"/>
        <v>Error?</v>
      </c>
      <c r="E7733" s="14" t="s">
        <v>988</v>
      </c>
    </row>
    <row r="7734" spans="1:6" x14ac:dyDescent="0.2">
      <c r="A7734">
        <v>7673</v>
      </c>
      <c r="B7734" s="1233">
        <f>'Rest Tax Levies-Tort Im 26'!G25</f>
        <v>0</v>
      </c>
      <c r="D7734" s="14" t="str">
        <f t="shared" si="126"/>
        <v>Error?</v>
      </c>
      <c r="E7734" s="14" t="s">
        <v>988</v>
      </c>
    </row>
    <row r="7735" spans="1:6" x14ac:dyDescent="0.2">
      <c r="A7735">
        <v>7674</v>
      </c>
      <c r="B7735" s="1233">
        <f>'Rest Tax Levies-Tort Im 26'!H25</f>
        <v>0</v>
      </c>
      <c r="D7735" s="14" t="str">
        <f t="shared" si="126"/>
        <v>Error?</v>
      </c>
      <c r="E7735" s="14" t="s">
        <v>988</v>
      </c>
    </row>
    <row r="7736" spans="1:6" x14ac:dyDescent="0.2">
      <c r="A7736">
        <v>7675</v>
      </c>
      <c r="B7736" s="1233">
        <f>'Rest Tax Levies-Tort Im 26'!I25</f>
        <v>0</v>
      </c>
      <c r="D7736" s="14" t="str">
        <f t="shared" si="126"/>
        <v>Error?</v>
      </c>
      <c r="E7736" s="14" t="s">
        <v>988</v>
      </c>
    </row>
    <row r="7737" spans="1:6" x14ac:dyDescent="0.2">
      <c r="A7737">
        <v>7676</v>
      </c>
      <c r="B7737" s="1233">
        <f>'Rest Tax Levies-Tort Im 26'!J25</f>
        <v>0</v>
      </c>
      <c r="D7737" s="14" t="str">
        <f t="shared" si="126"/>
        <v>Error?</v>
      </c>
      <c r="E7737" s="14" t="s">
        <v>988</v>
      </c>
    </row>
    <row r="7738" spans="1:6" x14ac:dyDescent="0.2">
      <c r="A7738">
        <v>7677</v>
      </c>
      <c r="B7738" s="1233">
        <f>'Rest Tax Levies-Tort Im 26'!K25</f>
        <v>0</v>
      </c>
      <c r="D7738" s="14" t="str">
        <f t="shared" si="126"/>
        <v>Error?</v>
      </c>
      <c r="E7738" s="14" t="s">
        <v>988</v>
      </c>
    </row>
    <row r="7739" spans="1:6" x14ac:dyDescent="0.2">
      <c r="A7739">
        <v>7678</v>
      </c>
      <c r="B7739" s="1233">
        <f>'Rest Tax Levies-Tort Im 26'!G26</f>
        <v>0</v>
      </c>
      <c r="D7739" s="14" t="str">
        <f t="shared" si="126"/>
        <v>Error?</v>
      </c>
      <c r="E7739" s="14" t="s">
        <v>988</v>
      </c>
    </row>
    <row r="7740" spans="1:6" x14ac:dyDescent="0.2">
      <c r="A7740">
        <v>7679</v>
      </c>
      <c r="B7740" s="1233">
        <f>'Rest Tax Levies-Tort Im 26'!H26</f>
        <v>0</v>
      </c>
      <c r="D7740" s="14" t="str">
        <f t="shared" si="126"/>
        <v>Error?</v>
      </c>
      <c r="E7740" s="14" t="s">
        <v>988</v>
      </c>
    </row>
    <row r="7741" spans="1:6" x14ac:dyDescent="0.2">
      <c r="A7741">
        <v>7680</v>
      </c>
      <c r="B7741" s="1233">
        <f>'Rest Tax Levies-Tort Im 26'!I26</f>
        <v>0</v>
      </c>
      <c r="D7741" s="14" t="str">
        <f t="shared" si="126"/>
        <v>Error?</v>
      </c>
      <c r="E7741" s="14" t="s">
        <v>988</v>
      </c>
    </row>
    <row r="7742" spans="1:6" x14ac:dyDescent="0.2">
      <c r="A7742">
        <v>7681</v>
      </c>
      <c r="B7742" s="1233">
        <f>'Rest Tax Levies-Tort Im 26'!J26</f>
        <v>0</v>
      </c>
      <c r="D7742" s="14" t="str">
        <f t="shared" si="126"/>
        <v>Error?</v>
      </c>
      <c r="E7742" s="14" t="s">
        <v>988</v>
      </c>
    </row>
    <row r="7743" spans="1:6" x14ac:dyDescent="0.2">
      <c r="A7743">
        <v>7682</v>
      </c>
      <c r="B7743" s="1233">
        <f>'Rest Tax Levies-Tort Im 26'!K26</f>
        <v>0</v>
      </c>
      <c r="D7743" s="14" t="str">
        <f t="shared" ref="D7743:D7800" si="127">IF(ISBLANK(B7743),"OK",IF(A7743-B7743=0,"OK","Error?"))</f>
        <v>Error?</v>
      </c>
      <c r="E7743" s="14" t="s">
        <v>988</v>
      </c>
    </row>
    <row r="7744" spans="1:6" x14ac:dyDescent="0.2">
      <c r="A7744">
        <v>7683</v>
      </c>
      <c r="D7744" s="14" t="str">
        <f t="shared" si="127"/>
        <v>OK</v>
      </c>
      <c r="E7744" s="24" t="s">
        <v>1650</v>
      </c>
      <c r="F7744" s="13"/>
    </row>
    <row r="7745" spans="1:6" x14ac:dyDescent="0.2">
      <c r="A7745">
        <v>7684</v>
      </c>
      <c r="B7745" s="1233">
        <f>'Expenditures 15-22'!H351</f>
        <v>0</v>
      </c>
      <c r="D7745" s="14" t="str">
        <f t="shared" si="127"/>
        <v>Error?</v>
      </c>
      <c r="E7745" s="14" t="s">
        <v>988</v>
      </c>
    </row>
    <row r="7746" spans="1:6" x14ac:dyDescent="0.2">
      <c r="A7746">
        <v>7685</v>
      </c>
      <c r="B7746" s="1233">
        <f>'Expenditures 15-22'!K351</f>
        <v>0</v>
      </c>
      <c r="D7746" s="14" t="str">
        <f t="shared" si="127"/>
        <v>Error?</v>
      </c>
      <c r="E7746" s="14" t="s">
        <v>988</v>
      </c>
    </row>
    <row r="7747" spans="1:6" x14ac:dyDescent="0.2">
      <c r="A7747">
        <v>7686</v>
      </c>
      <c r="B7747" s="1233">
        <f>'Revenues 9-14'!E273</f>
        <v>0</v>
      </c>
      <c r="D7747" s="14" t="str">
        <f t="shared" si="127"/>
        <v>Error?</v>
      </c>
      <c r="E7747" s="14" t="s">
        <v>988</v>
      </c>
      <c r="F7747" s="14" t="s">
        <v>989</v>
      </c>
    </row>
    <row r="7748" spans="1:6" x14ac:dyDescent="0.2">
      <c r="A7748">
        <v>7687</v>
      </c>
      <c r="B7748" s="1233">
        <f>'Acct Summary 7-8'!C25</f>
        <v>200000</v>
      </c>
      <c r="D7748" s="14" t="str">
        <f t="shared" si="127"/>
        <v>Error?</v>
      </c>
      <c r="E7748" s="24" t="s">
        <v>1649</v>
      </c>
    </row>
    <row r="7749" spans="1:6" x14ac:dyDescent="0.2">
      <c r="A7749">
        <v>7688</v>
      </c>
      <c r="B7749" s="1233">
        <f>'Acct Summary 7-8'!D25</f>
        <v>0</v>
      </c>
      <c r="D7749" s="14" t="str">
        <f t="shared" si="127"/>
        <v>Error?</v>
      </c>
      <c r="E7749" s="24" t="s">
        <v>1649</v>
      </c>
    </row>
    <row r="7750" spans="1:6" x14ac:dyDescent="0.2">
      <c r="A7750">
        <v>7689</v>
      </c>
      <c r="B7750" s="1233">
        <f>'Acct Summary 7-8'!E25</f>
        <v>0</v>
      </c>
      <c r="D7750" s="14" t="str">
        <f t="shared" si="127"/>
        <v>Error?</v>
      </c>
      <c r="E7750" s="24" t="s">
        <v>1649</v>
      </c>
    </row>
    <row r="7751" spans="1:6" x14ac:dyDescent="0.2">
      <c r="A7751">
        <v>7690</v>
      </c>
      <c r="B7751" s="1233">
        <f>'Acct Summary 7-8'!F25</f>
        <v>0</v>
      </c>
      <c r="D7751" s="14" t="str">
        <f t="shared" si="127"/>
        <v>Error?</v>
      </c>
      <c r="E7751" s="24" t="s">
        <v>1649</v>
      </c>
    </row>
    <row r="7752" spans="1:6" x14ac:dyDescent="0.2">
      <c r="A7752">
        <v>7691</v>
      </c>
      <c r="B7752" s="1233">
        <f>'Acct Summary 7-8'!G25</f>
        <v>0</v>
      </c>
      <c r="D7752" s="14" t="str">
        <f t="shared" si="127"/>
        <v>Error?</v>
      </c>
      <c r="E7752" s="24" t="s">
        <v>1649</v>
      </c>
    </row>
    <row r="7753" spans="1:6" x14ac:dyDescent="0.2">
      <c r="A7753">
        <v>7692</v>
      </c>
      <c r="B7753" s="1233">
        <f>'Acct Summary 7-8'!H25</f>
        <v>0</v>
      </c>
      <c r="D7753" s="14" t="str">
        <f t="shared" si="127"/>
        <v>Error?</v>
      </c>
      <c r="E7753" s="24" t="s">
        <v>1649</v>
      </c>
    </row>
    <row r="7754" spans="1:6" x14ac:dyDescent="0.2">
      <c r="A7754">
        <v>7693</v>
      </c>
      <c r="B7754" s="1233">
        <f>'Acct Summary 7-8'!J25</f>
        <v>0</v>
      </c>
      <c r="D7754" s="14" t="str">
        <f t="shared" si="127"/>
        <v>Error?</v>
      </c>
      <c r="E7754" s="24" t="s">
        <v>1649</v>
      </c>
    </row>
    <row r="7755" spans="1:6" x14ac:dyDescent="0.2">
      <c r="A7755">
        <v>7694</v>
      </c>
      <c r="B7755" s="1233">
        <f>'Acct Summary 7-8'!K25</f>
        <v>0</v>
      </c>
      <c r="D7755" s="14" t="str">
        <f t="shared" si="127"/>
        <v>Error?</v>
      </c>
      <c r="E7755" s="24" t="s">
        <v>1649</v>
      </c>
    </row>
    <row r="7756" spans="1:6" x14ac:dyDescent="0.2">
      <c r="A7756">
        <v>7695</v>
      </c>
      <c r="B7756" s="1233">
        <f>'Aud Quest 2'!E83</f>
        <v>0</v>
      </c>
      <c r="D7756" s="14" t="str">
        <f t="shared" si="127"/>
        <v>Error?</v>
      </c>
      <c r="E7756" s="24" t="s">
        <v>1649</v>
      </c>
      <c r="F7756" t="s">
        <v>1836</v>
      </c>
    </row>
    <row r="7757" spans="1:6" x14ac:dyDescent="0.2">
      <c r="A7757">
        <v>7696</v>
      </c>
      <c r="B7757" s="1233">
        <f>'Aud Quest 2'!E85</f>
        <v>0</v>
      </c>
      <c r="D7757" s="14" t="str">
        <f t="shared" si="127"/>
        <v>Error?</v>
      </c>
      <c r="E7757" s="24" t="s">
        <v>1649</v>
      </c>
      <c r="F7757" t="s">
        <v>1836</v>
      </c>
    </row>
    <row r="7758" spans="1:6" x14ac:dyDescent="0.2">
      <c r="A7758">
        <v>7697</v>
      </c>
      <c r="B7758" s="1233">
        <f>'Aud Quest 2'!J83</f>
        <v>0</v>
      </c>
      <c r="D7758" s="14" t="str">
        <f t="shared" si="127"/>
        <v>Error?</v>
      </c>
      <c r="E7758" s="24" t="s">
        <v>1649</v>
      </c>
    </row>
    <row r="7759" spans="1:6" x14ac:dyDescent="0.2">
      <c r="A7759">
        <v>7698</v>
      </c>
      <c r="B7759" s="1233">
        <f>'Aud Quest 2'!J86</f>
        <v>132528</v>
      </c>
      <c r="D7759" s="14" t="str">
        <f t="shared" si="127"/>
        <v>Error?</v>
      </c>
      <c r="E7759" s="24" t="s">
        <v>1649</v>
      </c>
    </row>
    <row r="7760" spans="1:6" x14ac:dyDescent="0.2">
      <c r="A7760">
        <v>7699</v>
      </c>
      <c r="B7760" s="1233">
        <f>'Aud Quest 2'!J88</f>
        <v>132528</v>
      </c>
      <c r="D7760" s="14" t="str">
        <f t="shared" si="127"/>
        <v>Error?</v>
      </c>
      <c r="E7760" s="24" t="s">
        <v>1649</v>
      </c>
    </row>
    <row r="7761" spans="1:5" x14ac:dyDescent="0.2">
      <c r="A7761">
        <v>7700</v>
      </c>
      <c r="B7761" s="1233">
        <f>'Revenues 9-14'!C260</f>
        <v>0</v>
      </c>
      <c r="D7761" s="14" t="str">
        <f t="shared" si="127"/>
        <v>Error?</v>
      </c>
      <c r="E7761" s="24" t="s">
        <v>1791</v>
      </c>
    </row>
    <row r="7762" spans="1:5" x14ac:dyDescent="0.2">
      <c r="A7762">
        <v>7701</v>
      </c>
      <c r="B7762" s="1233">
        <f>'Expenditures 15-22'!E6</f>
        <v>0</v>
      </c>
      <c r="D7762" s="14" t="str">
        <f t="shared" si="127"/>
        <v>Error?</v>
      </c>
      <c r="E7762" s="24" t="s">
        <v>1807</v>
      </c>
    </row>
    <row r="7763" spans="1:5" x14ac:dyDescent="0.2">
      <c r="A7763">
        <v>7702</v>
      </c>
      <c r="B7763" s="1233">
        <f>'Expenditures 15-22'!K6</f>
        <v>0</v>
      </c>
      <c r="D7763" s="14" t="str">
        <f t="shared" si="127"/>
        <v>Error?</v>
      </c>
      <c r="E7763" s="24"/>
    </row>
    <row r="7764" spans="1:5" x14ac:dyDescent="0.2">
      <c r="A7764">
        <v>7703</v>
      </c>
      <c r="B7764" s="1233">
        <f>'Revenues 9-14'!F58</f>
        <v>0</v>
      </c>
      <c r="D7764" s="14" t="str">
        <f t="shared" si="127"/>
        <v>Error?</v>
      </c>
      <c r="E7764" s="24" t="s">
        <v>1857</v>
      </c>
    </row>
    <row r="7765" spans="1:5" x14ac:dyDescent="0.2">
      <c r="A7765">
        <v>7704</v>
      </c>
      <c r="B7765" s="1233">
        <f>'Revenues 9-14'!C261</f>
        <v>0</v>
      </c>
      <c r="D7765" s="14" t="str">
        <f t="shared" si="127"/>
        <v>Error?</v>
      </c>
      <c r="E7765" s="24" t="s">
        <v>1866</v>
      </c>
    </row>
    <row r="7766" spans="1:5" x14ac:dyDescent="0.2">
      <c r="A7766">
        <v>7705</v>
      </c>
      <c r="B7766" s="1233">
        <f>'Revenues 9-14'!D261</f>
        <v>0</v>
      </c>
      <c r="D7766" s="14" t="str">
        <f t="shared" si="127"/>
        <v>Error?</v>
      </c>
      <c r="E7766" s="24" t="s">
        <v>1866</v>
      </c>
    </row>
    <row r="7767" spans="1:5" x14ac:dyDescent="0.2">
      <c r="A7767" s="813">
        <v>7706</v>
      </c>
      <c r="E7767" s="24"/>
    </row>
    <row r="7768" spans="1:5" x14ac:dyDescent="0.2">
      <c r="A7768">
        <v>7707</v>
      </c>
      <c r="B7768" s="1233">
        <f>'Revenues 9-14'!F261</f>
        <v>0</v>
      </c>
      <c r="D7768" s="14" t="str">
        <f t="shared" si="127"/>
        <v>Error?</v>
      </c>
      <c r="E7768" s="24" t="s">
        <v>1866</v>
      </c>
    </row>
    <row r="7769" spans="1:5" x14ac:dyDescent="0.2">
      <c r="A7769">
        <v>7708</v>
      </c>
      <c r="B7769" s="1233">
        <f>'Revenues 9-14'!G261</f>
        <v>0</v>
      </c>
      <c r="D7769" s="14" t="str">
        <f t="shared" si="127"/>
        <v>Error?</v>
      </c>
      <c r="E7769" s="24" t="s">
        <v>1866</v>
      </c>
    </row>
    <row r="7770" spans="1:5" x14ac:dyDescent="0.2">
      <c r="A7770" s="813">
        <v>7709</v>
      </c>
      <c r="D7770" s="14" t="str">
        <f t="shared" si="127"/>
        <v>OK</v>
      </c>
      <c r="E7770" s="24"/>
    </row>
    <row r="7771" spans="1:5" x14ac:dyDescent="0.2">
      <c r="A7771" s="813">
        <v>7710</v>
      </c>
      <c r="D7771" s="14" t="str">
        <f t="shared" si="127"/>
        <v>OK</v>
      </c>
      <c r="E7771" s="24"/>
    </row>
    <row r="7772" spans="1:5" x14ac:dyDescent="0.2">
      <c r="A7772" s="813">
        <v>7711</v>
      </c>
      <c r="D7772" s="14" t="str">
        <f t="shared" si="127"/>
        <v>OK</v>
      </c>
      <c r="E7772" s="24" t="s">
        <v>1867</v>
      </c>
    </row>
    <row r="7773" spans="1:5" x14ac:dyDescent="0.2">
      <c r="A7773">
        <v>7712</v>
      </c>
      <c r="B7773" s="1233">
        <f>'Rest Tax Levies-Tort Im 26'!J22</f>
        <v>0</v>
      </c>
      <c r="D7773" s="14" t="str">
        <f t="shared" si="127"/>
        <v>Error?</v>
      </c>
      <c r="E7773" s="24" t="s">
        <v>2091</v>
      </c>
    </row>
    <row r="7774" spans="1:5" x14ac:dyDescent="0.2">
      <c r="A7774">
        <v>7713</v>
      </c>
      <c r="D7774" s="14" t="str">
        <f t="shared" si="127"/>
        <v>OK</v>
      </c>
    </row>
    <row r="7775" spans="1:5" x14ac:dyDescent="0.2">
      <c r="A7775">
        <v>7714</v>
      </c>
      <c r="D7775" s="14" t="str">
        <f t="shared" si="127"/>
        <v>OK</v>
      </c>
    </row>
    <row r="7776" spans="1:5" x14ac:dyDescent="0.2">
      <c r="A7776">
        <v>7715</v>
      </c>
      <c r="D7776" s="14" t="str">
        <f t="shared" si="127"/>
        <v>OK</v>
      </c>
    </row>
    <row r="7777" spans="1:4" x14ac:dyDescent="0.2">
      <c r="A7777">
        <v>7716</v>
      </c>
      <c r="D7777" s="14" t="str">
        <f t="shared" si="127"/>
        <v>OK</v>
      </c>
    </row>
    <row r="7778" spans="1:4" x14ac:dyDescent="0.2">
      <c r="A7778">
        <v>7717</v>
      </c>
      <c r="D7778" s="14" t="str">
        <f t="shared" si="127"/>
        <v>OK</v>
      </c>
    </row>
    <row r="7779" spans="1:4" x14ac:dyDescent="0.2">
      <c r="A7779">
        <v>7718</v>
      </c>
      <c r="D7779" s="14" t="str">
        <f t="shared" si="127"/>
        <v>OK</v>
      </c>
    </row>
    <row r="7780" spans="1:4" x14ac:dyDescent="0.2">
      <c r="A7780">
        <v>7719</v>
      </c>
      <c r="D7780" s="14" t="str">
        <f t="shared" si="127"/>
        <v>OK</v>
      </c>
    </row>
    <row r="7781" spans="1:4" x14ac:dyDescent="0.2">
      <c r="A7781">
        <v>7720</v>
      </c>
      <c r="D7781" s="14" t="str">
        <f t="shared" si="127"/>
        <v>OK</v>
      </c>
    </row>
    <row r="7782" spans="1:4" x14ac:dyDescent="0.2">
      <c r="A7782">
        <v>7721</v>
      </c>
      <c r="D7782" s="14" t="str">
        <f t="shared" si="127"/>
        <v>OK</v>
      </c>
    </row>
    <row r="7783" spans="1:4" x14ac:dyDescent="0.2">
      <c r="A7783">
        <v>7722</v>
      </c>
      <c r="D7783" s="14" t="str">
        <f t="shared" si="127"/>
        <v>OK</v>
      </c>
    </row>
    <row r="7784" spans="1:4" x14ac:dyDescent="0.2">
      <c r="A7784">
        <v>7723</v>
      </c>
      <c r="D7784" s="14" t="str">
        <f t="shared" si="127"/>
        <v>OK</v>
      </c>
    </row>
    <row r="7785" spans="1:4" x14ac:dyDescent="0.2">
      <c r="A7785">
        <v>7724</v>
      </c>
      <c r="D7785" s="14" t="str">
        <f t="shared" si="127"/>
        <v>OK</v>
      </c>
    </row>
    <row r="7786" spans="1:4" x14ac:dyDescent="0.2">
      <c r="A7786">
        <v>7725</v>
      </c>
      <c r="D7786" s="14" t="str">
        <f t="shared" si="127"/>
        <v>OK</v>
      </c>
    </row>
    <row r="7787" spans="1:4" x14ac:dyDescent="0.2">
      <c r="A7787">
        <v>7726</v>
      </c>
      <c r="D7787" s="14" t="str">
        <f t="shared" si="127"/>
        <v>OK</v>
      </c>
    </row>
    <row r="7788" spans="1:4" x14ac:dyDescent="0.2">
      <c r="A7788">
        <v>7727</v>
      </c>
      <c r="D7788" s="14" t="str">
        <f t="shared" si="127"/>
        <v>OK</v>
      </c>
    </row>
    <row r="7789" spans="1:4" x14ac:dyDescent="0.2">
      <c r="A7789">
        <v>7728</v>
      </c>
      <c r="D7789" s="14" t="str">
        <f t="shared" si="127"/>
        <v>OK</v>
      </c>
    </row>
    <row r="7790" spans="1:4" x14ac:dyDescent="0.2">
      <c r="A7790">
        <v>7729</v>
      </c>
      <c r="D7790" s="14" t="str">
        <f t="shared" si="127"/>
        <v>OK</v>
      </c>
    </row>
    <row r="7791" spans="1:4" x14ac:dyDescent="0.2">
      <c r="A7791">
        <v>7730</v>
      </c>
      <c r="D7791" s="14" t="str">
        <f t="shared" si="127"/>
        <v>OK</v>
      </c>
    </row>
    <row r="7792" spans="1:4" x14ac:dyDescent="0.2">
      <c r="A7792">
        <v>7731</v>
      </c>
      <c r="D7792" s="14" t="str">
        <f t="shared" si="127"/>
        <v>OK</v>
      </c>
    </row>
    <row r="7793" spans="1:4" x14ac:dyDescent="0.2">
      <c r="A7793">
        <v>7732</v>
      </c>
      <c r="D7793" s="14" t="str">
        <f t="shared" si="127"/>
        <v>OK</v>
      </c>
    </row>
    <row r="7794" spans="1:4" x14ac:dyDescent="0.2">
      <c r="A7794">
        <v>7733</v>
      </c>
      <c r="D7794" s="14" t="str">
        <f t="shared" si="127"/>
        <v>OK</v>
      </c>
    </row>
    <row r="7795" spans="1:4" x14ac:dyDescent="0.2">
      <c r="A7795">
        <v>7734</v>
      </c>
      <c r="D7795" s="14" t="str">
        <f t="shared" si="127"/>
        <v>OK</v>
      </c>
    </row>
    <row r="7796" spans="1:4" x14ac:dyDescent="0.2">
      <c r="A7796">
        <v>7735</v>
      </c>
      <c r="D7796" s="14" t="str">
        <f t="shared" si="127"/>
        <v>OK</v>
      </c>
    </row>
    <row r="7797" spans="1:4" x14ac:dyDescent="0.2">
      <c r="A7797">
        <v>7736</v>
      </c>
      <c r="D7797" s="14" t="str">
        <f t="shared" si="127"/>
        <v>OK</v>
      </c>
    </row>
    <row r="7798" spans="1:4" x14ac:dyDescent="0.2">
      <c r="A7798">
        <v>7737</v>
      </c>
      <c r="D7798" s="14" t="str">
        <f t="shared" si="127"/>
        <v>OK</v>
      </c>
    </row>
    <row r="7799" spans="1:4" x14ac:dyDescent="0.2">
      <c r="A7799">
        <v>7738</v>
      </c>
      <c r="D7799" s="14" t="str">
        <f t="shared" si="127"/>
        <v>OK</v>
      </c>
    </row>
    <row r="7800" spans="1:4" x14ac:dyDescent="0.2">
      <c r="A7800">
        <v>7739</v>
      </c>
      <c r="D7800" s="14" t="str">
        <f t="shared" si="127"/>
        <v>OK</v>
      </c>
    </row>
  </sheetData>
  <sheetProtection password="D6BB" sheet="1" objects="1" scenarios="1"/>
  <phoneticPr fontId="8" type="noConversion"/>
  <pageMargins left="0.75" right="0.75" top="1" bottom="1" header="0.5" footer="0.5"/>
  <pageSetup scale="75" orientation="portrait"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N72"/>
  <sheetViews>
    <sheetView showGridLines="0" defaultGridColor="0" colorId="8" zoomScale="110" zoomScaleNormal="110" workbookViewId="0">
      <selection sqref="A1:M1"/>
    </sheetView>
  </sheetViews>
  <sheetFormatPr defaultColWidth="9.140625" defaultRowHeight="12" x14ac:dyDescent="0.2"/>
  <cols>
    <col min="1" max="1" width="4.85546875" style="93" customWidth="1"/>
    <col min="2" max="2" width="2.7109375" style="92" customWidth="1"/>
    <col min="3" max="3" width="3.7109375" style="92" customWidth="1"/>
    <col min="4" max="4" width="14.7109375" style="92" customWidth="1"/>
    <col min="5" max="5" width="2.7109375" style="92" customWidth="1"/>
    <col min="6" max="6" width="14.7109375" style="92" customWidth="1"/>
    <col min="7" max="7" width="4" style="92" customWidth="1"/>
    <col min="8" max="8" width="14.7109375" style="92" customWidth="1"/>
    <col min="9" max="9" width="2.7109375" style="92" customWidth="1"/>
    <col min="10" max="10" width="14.7109375" style="92" customWidth="1"/>
    <col min="11" max="11" width="2.7109375" style="92" customWidth="1"/>
    <col min="12" max="12" width="14.7109375" style="92" customWidth="1"/>
    <col min="13" max="13" width="2.7109375" style="92" customWidth="1"/>
    <col min="14" max="14" width="3.7109375" style="93" customWidth="1"/>
    <col min="15" max="15" width="4.7109375" style="92" customWidth="1"/>
    <col min="16" max="17" width="5.7109375" style="92" customWidth="1"/>
    <col min="18" max="16384" width="9.140625" style="92"/>
  </cols>
  <sheetData>
    <row r="1" spans="1:14" ht="24" customHeight="1" x14ac:dyDescent="0.2">
      <c r="A1" s="2198" t="s">
        <v>452</v>
      </c>
      <c r="B1" s="2198"/>
      <c r="C1" s="2198"/>
      <c r="D1" s="2198"/>
      <c r="E1" s="2198"/>
      <c r="F1" s="2198"/>
      <c r="G1" s="2198"/>
      <c r="H1" s="2198"/>
      <c r="I1" s="2198"/>
      <c r="J1" s="2198"/>
      <c r="K1" s="2198"/>
      <c r="L1" s="2198"/>
      <c r="M1" s="2198"/>
      <c r="N1" s="96"/>
    </row>
    <row r="2" spans="1:14" ht="10.9" customHeight="1" x14ac:dyDescent="0.2">
      <c r="A2" s="96"/>
      <c r="B2" s="96"/>
      <c r="C2" s="96"/>
      <c r="D2" s="96"/>
      <c r="E2" s="96"/>
      <c r="F2" s="96"/>
      <c r="G2" s="96"/>
      <c r="H2" s="96"/>
      <c r="I2" s="96"/>
      <c r="J2" s="96"/>
      <c r="K2" s="96"/>
      <c r="L2" s="96"/>
      <c r="M2" s="96"/>
      <c r="N2" s="96"/>
    </row>
    <row r="3" spans="1:14" x14ac:dyDescent="0.2">
      <c r="A3" s="110" t="s">
        <v>1012</v>
      </c>
      <c r="B3" s="96"/>
      <c r="C3" s="96"/>
      <c r="D3" s="96"/>
      <c r="E3" s="96"/>
      <c r="F3" s="96"/>
      <c r="G3" s="96"/>
      <c r="H3" s="96"/>
      <c r="I3" s="96"/>
      <c r="J3" s="96"/>
      <c r="K3" s="96"/>
      <c r="L3" s="96"/>
      <c r="M3" s="96"/>
      <c r="N3" s="96"/>
    </row>
    <row r="4" spans="1:14" ht="10.5" customHeight="1" x14ac:dyDescent="0.2">
      <c r="B4" s="93"/>
      <c r="C4" s="93"/>
      <c r="D4" s="93"/>
      <c r="E4" s="93"/>
      <c r="F4" s="93"/>
      <c r="G4" s="93"/>
      <c r="H4" s="93"/>
      <c r="I4" s="93"/>
      <c r="J4" s="93"/>
      <c r="K4" s="93"/>
      <c r="L4" s="93"/>
      <c r="M4" s="93"/>
    </row>
    <row r="5" spans="1:14" ht="14.25" customHeight="1" x14ac:dyDescent="0.2">
      <c r="A5" s="97" t="s">
        <v>537</v>
      </c>
      <c r="B5" s="97" t="s">
        <v>1190</v>
      </c>
      <c r="C5" s="93"/>
      <c r="D5" s="93"/>
      <c r="E5" s="93"/>
      <c r="F5" s="93"/>
      <c r="G5" s="93"/>
      <c r="H5" s="93"/>
      <c r="I5" s="93"/>
      <c r="J5" s="93"/>
      <c r="K5" s="106"/>
      <c r="L5" s="93"/>
      <c r="M5" s="93"/>
    </row>
    <row r="6" spans="1:14" ht="10.9" customHeight="1" x14ac:dyDescent="0.2">
      <c r="C6" s="93"/>
      <c r="D6" s="93"/>
      <c r="E6" s="93"/>
      <c r="F6" s="93"/>
      <c r="G6" s="93"/>
      <c r="H6" s="93"/>
      <c r="I6" s="93"/>
      <c r="J6" s="93"/>
      <c r="K6" s="93"/>
      <c r="L6" s="93"/>
      <c r="M6" s="93"/>
    </row>
    <row r="7" spans="1:14" ht="13.35" customHeight="1" x14ac:dyDescent="0.2">
      <c r="B7" s="93"/>
      <c r="C7" s="93"/>
      <c r="D7" s="1626" t="s">
        <v>1929</v>
      </c>
      <c r="E7" s="93"/>
      <c r="F7" s="171" t="s">
        <v>312</v>
      </c>
      <c r="G7" s="93"/>
      <c r="H7" s="93"/>
      <c r="I7" s="93"/>
      <c r="J7" s="219">
        <v>327512163</v>
      </c>
      <c r="K7" s="93"/>
      <c r="L7" s="93"/>
      <c r="M7" s="93"/>
    </row>
    <row r="8" spans="1:14" ht="10.9" customHeight="1" x14ac:dyDescent="0.2">
      <c r="C8" s="93"/>
      <c r="D8" s="93"/>
      <c r="E8" s="93"/>
      <c r="F8" s="93"/>
      <c r="G8" s="93"/>
      <c r="H8" s="93"/>
      <c r="I8" s="93"/>
      <c r="J8" s="93"/>
      <c r="K8" s="93"/>
      <c r="L8" s="93"/>
      <c r="M8" s="93"/>
    </row>
    <row r="9" spans="1:14" ht="22.5" x14ac:dyDescent="0.2">
      <c r="B9" s="93"/>
      <c r="C9" s="93"/>
      <c r="D9" s="12" t="s">
        <v>1375</v>
      </c>
      <c r="E9" s="99"/>
      <c r="F9" s="94" t="s">
        <v>1038</v>
      </c>
      <c r="G9" s="99"/>
      <c r="H9" s="12" t="s">
        <v>162</v>
      </c>
      <c r="I9" s="99"/>
      <c r="J9" s="94" t="s">
        <v>1183</v>
      </c>
      <c r="K9" s="99"/>
      <c r="L9" s="12" t="s">
        <v>476</v>
      </c>
      <c r="M9" s="93"/>
    </row>
    <row r="10" spans="1:14" ht="13.35" customHeight="1" x14ac:dyDescent="0.2">
      <c r="A10" s="98" t="s">
        <v>1104</v>
      </c>
      <c r="C10" s="93"/>
      <c r="D10" s="473">
        <v>2.8284E-2</v>
      </c>
      <c r="E10" s="100" t="s">
        <v>1186</v>
      </c>
      <c r="F10" s="473">
        <v>4.2180000000000004E-3</v>
      </c>
      <c r="G10" s="100" t="s">
        <v>1186</v>
      </c>
      <c r="H10" s="473">
        <v>3.3599999999999998E-4</v>
      </c>
      <c r="I10" s="100" t="s">
        <v>1187</v>
      </c>
      <c r="J10" s="474">
        <f>ROUND(D10+F10+H10,5)</f>
        <v>3.2840000000000001E-2</v>
      </c>
      <c r="K10" s="93"/>
      <c r="L10" s="473">
        <v>0</v>
      </c>
      <c r="M10" s="93"/>
    </row>
    <row r="11" spans="1:14" ht="15" customHeight="1" x14ac:dyDescent="0.2">
      <c r="B11" s="93"/>
      <c r="C11" s="93"/>
      <c r="D11" s="2208" t="str">
        <f>IF(SUM(J10)&lt;=0.0999999,"","Enter the Tax Rates by moving the decimal two places to the left.")</f>
        <v/>
      </c>
      <c r="E11" s="2209"/>
      <c r="F11" s="2209"/>
      <c r="G11" s="2209"/>
      <c r="H11" s="2209"/>
      <c r="I11" s="2209"/>
      <c r="J11" s="2209"/>
      <c r="K11" s="93"/>
      <c r="L11" s="252"/>
      <c r="M11" s="93"/>
    </row>
    <row r="12" spans="1:14" ht="10.5" customHeight="1" x14ac:dyDescent="0.2">
      <c r="B12" s="93"/>
      <c r="C12" s="93"/>
      <c r="D12" s="814"/>
      <c r="E12" s="336"/>
      <c r="F12" s="336"/>
      <c r="G12" s="336"/>
      <c r="H12" s="336"/>
      <c r="I12" s="336"/>
      <c r="J12" s="336"/>
      <c r="K12" s="93"/>
      <c r="L12" s="252"/>
      <c r="M12" s="93"/>
    </row>
    <row r="13" spans="1:14" ht="14.25" customHeight="1" x14ac:dyDescent="0.2">
      <c r="A13" s="97" t="s">
        <v>104</v>
      </c>
      <c r="B13" s="97" t="s">
        <v>219</v>
      </c>
      <c r="C13" s="93"/>
      <c r="D13" s="93"/>
      <c r="E13" s="93"/>
      <c r="F13" s="93"/>
      <c r="G13" s="93"/>
      <c r="H13" s="93"/>
      <c r="I13" s="93"/>
      <c r="J13" s="93"/>
      <c r="K13" s="93"/>
      <c r="L13" s="93"/>
      <c r="M13" s="93"/>
    </row>
    <row r="14" spans="1:14" ht="10.9" customHeight="1" x14ac:dyDescent="0.2">
      <c r="A14" s="97"/>
      <c r="B14" s="93"/>
      <c r="C14" s="93"/>
      <c r="D14" s="93"/>
      <c r="E14" s="93"/>
      <c r="F14" s="93"/>
      <c r="G14" s="93"/>
      <c r="H14" s="93"/>
      <c r="I14" s="93"/>
      <c r="J14" s="93"/>
      <c r="K14" s="93"/>
      <c r="L14" s="93"/>
      <c r="M14" s="93"/>
    </row>
    <row r="15" spans="1:14" ht="22.5" x14ac:dyDescent="0.2">
      <c r="A15" s="97"/>
      <c r="B15" s="93"/>
      <c r="C15" s="93"/>
      <c r="D15" s="12" t="s">
        <v>624</v>
      </c>
      <c r="E15" s="93"/>
      <c r="F15" s="94" t="s">
        <v>1184</v>
      </c>
      <c r="G15" s="93"/>
      <c r="H15" s="94" t="s">
        <v>1185</v>
      </c>
      <c r="I15" s="93"/>
      <c r="J15" s="12" t="s">
        <v>458</v>
      </c>
      <c r="K15" s="93"/>
      <c r="L15" s="93"/>
      <c r="M15" s="93"/>
    </row>
    <row r="16" spans="1:14" ht="13.35" customHeight="1" x14ac:dyDescent="0.2">
      <c r="A16" s="97"/>
      <c r="B16" s="93"/>
      <c r="C16" s="93"/>
      <c r="D16" s="82">
        <f>SUM('Acct Summary 7-8'!C8,'Acct Summary 7-8'!D8,'Acct Summary 7-8'!F8,'Acct Summary 7-8'!I8)</f>
        <v>12122143</v>
      </c>
      <c r="E16" s="100"/>
      <c r="F16" s="82">
        <f>SUM('Acct Summary 7-8'!C17,'Acct Summary 7-8'!D17,'Acct Summary 7-8'!F17)</f>
        <v>11673048</v>
      </c>
      <c r="G16" s="100"/>
      <c r="H16" s="82">
        <f>SUM(D16-F16)</f>
        <v>449095</v>
      </c>
      <c r="I16" s="93"/>
      <c r="J16" s="82">
        <f>SUM('Acct Summary 7-8'!C81,'Acct Summary 7-8'!D81,'Acct Summary 7-8'!F81,'Acct Summary 7-8'!I81)</f>
        <v>10016776</v>
      </c>
      <c r="K16" s="93"/>
      <c r="L16" s="93"/>
      <c r="M16" s="93"/>
    </row>
    <row r="17" spans="1:13" ht="12.2" customHeight="1" x14ac:dyDescent="0.2">
      <c r="A17" s="97"/>
      <c r="B17" s="8" t="s">
        <v>9</v>
      </c>
      <c r="C17" s="9" t="s">
        <v>1735</v>
      </c>
      <c r="D17" s="93"/>
      <c r="E17" s="93"/>
      <c r="F17" s="93"/>
      <c r="G17" s="93"/>
      <c r="H17" s="93"/>
      <c r="I17" s="93"/>
      <c r="J17" s="93"/>
      <c r="K17" s="93"/>
      <c r="L17" s="93"/>
      <c r="M17" s="93"/>
    </row>
    <row r="18" spans="1:13" ht="12.2" customHeight="1" x14ac:dyDescent="0.2">
      <c r="A18" s="97"/>
      <c r="B18" s="93"/>
      <c r="C18" s="63" t="s">
        <v>596</v>
      </c>
      <c r="D18" s="93"/>
      <c r="E18" s="93"/>
      <c r="F18" s="93"/>
      <c r="G18" s="93"/>
      <c r="H18" s="93"/>
      <c r="I18" s="93"/>
      <c r="J18" s="93"/>
      <c r="K18" s="93"/>
      <c r="L18" s="93"/>
      <c r="M18" s="93"/>
    </row>
    <row r="19" spans="1:13" customFormat="1" ht="10.5" customHeight="1" x14ac:dyDescent="0.2"/>
    <row r="20" spans="1:13" ht="12.75" customHeight="1" x14ac:dyDescent="0.2">
      <c r="A20" s="97" t="s">
        <v>973</v>
      </c>
      <c r="B20" s="97" t="s">
        <v>1191</v>
      </c>
      <c r="C20" s="93"/>
      <c r="D20" s="93"/>
      <c r="E20" s="93"/>
      <c r="F20" s="93"/>
      <c r="G20" s="93"/>
      <c r="H20" s="93"/>
      <c r="I20" s="93"/>
      <c r="J20" s="93"/>
      <c r="K20" s="93"/>
      <c r="L20" s="93"/>
      <c r="M20" s="93"/>
    </row>
    <row r="21" spans="1:13" x14ac:dyDescent="0.2">
      <c r="A21" s="97"/>
      <c r="B21" s="93"/>
      <c r="C21" s="93"/>
      <c r="D21" s="102" t="s">
        <v>460</v>
      </c>
      <c r="E21" s="103"/>
      <c r="F21" s="102" t="s">
        <v>459</v>
      </c>
      <c r="G21" s="103"/>
      <c r="H21" s="102" t="s">
        <v>461</v>
      </c>
      <c r="I21" s="103"/>
      <c r="J21" s="102" t="s">
        <v>44</v>
      </c>
      <c r="K21" s="103"/>
      <c r="L21" s="104" t="s">
        <v>644</v>
      </c>
      <c r="M21" s="93"/>
    </row>
    <row r="22" spans="1:13" ht="13.35" customHeight="1" x14ac:dyDescent="0.2">
      <c r="A22" s="97"/>
      <c r="B22" s="93"/>
      <c r="C22" s="93"/>
      <c r="D22" s="82">
        <f>'Short-Term Long-Term Debt 25'!F4</f>
        <v>0</v>
      </c>
      <c r="E22" s="100" t="s">
        <v>1186</v>
      </c>
      <c r="F22" s="82">
        <f>'Short-Term Long-Term Debt 25'!F15</f>
        <v>0</v>
      </c>
      <c r="G22" s="100" t="s">
        <v>1186</v>
      </c>
      <c r="H22" s="82">
        <f>'Short-Term Long-Term Debt 25'!F21</f>
        <v>0</v>
      </c>
      <c r="I22" s="100" t="s">
        <v>1186</v>
      </c>
      <c r="J22" s="82">
        <f>'Short-Term Long-Term Debt 25'!F23</f>
        <v>0</v>
      </c>
      <c r="K22" s="100" t="s">
        <v>1186</v>
      </c>
      <c r="L22" s="82">
        <f>'Short-Term Long-Term Debt 25'!F25</f>
        <v>0</v>
      </c>
      <c r="M22" s="100" t="s">
        <v>1186</v>
      </c>
    </row>
    <row r="23" spans="1:13" ht="15" customHeight="1" x14ac:dyDescent="0.2">
      <c r="A23" s="97"/>
      <c r="B23" s="93"/>
      <c r="C23" s="93"/>
      <c r="D23" s="102" t="s">
        <v>1253</v>
      </c>
      <c r="E23" s="103"/>
      <c r="F23" s="102" t="s">
        <v>163</v>
      </c>
      <c r="G23" s="93"/>
      <c r="H23" s="93"/>
      <c r="I23" s="93"/>
      <c r="J23" s="93"/>
      <c r="K23" s="93"/>
      <c r="L23" s="93"/>
      <c r="M23" s="93"/>
    </row>
    <row r="24" spans="1:13" ht="13.35" customHeight="1" x14ac:dyDescent="0.2">
      <c r="A24" s="97"/>
      <c r="B24" s="93"/>
      <c r="C24" s="100"/>
      <c r="D24" s="1099">
        <f>'Short-Term Long-Term Debt 25'!F27</f>
        <v>0</v>
      </c>
      <c r="E24" s="100" t="s">
        <v>1187</v>
      </c>
      <c r="F24" s="218">
        <f>SUM(D22,F22,H22,J22,L22, D24)</f>
        <v>0</v>
      </c>
      <c r="G24" s="93"/>
      <c r="H24" s="93"/>
      <c r="I24" s="93"/>
      <c r="J24" s="93"/>
      <c r="K24" s="93"/>
      <c r="L24" s="93"/>
      <c r="M24" s="93"/>
    </row>
    <row r="25" spans="1:13" ht="12.2" customHeight="1" x14ac:dyDescent="0.2">
      <c r="A25" s="97"/>
      <c r="B25" s="157" t="s">
        <v>10</v>
      </c>
      <c r="C25" s="9" t="s">
        <v>990</v>
      </c>
      <c r="D25" s="93"/>
      <c r="E25" s="93"/>
      <c r="F25" s="93"/>
      <c r="G25" s="93"/>
      <c r="H25" s="93"/>
      <c r="I25" s="93"/>
      <c r="J25" s="93"/>
      <c r="K25" s="93"/>
      <c r="L25" s="93"/>
      <c r="M25" s="93"/>
    </row>
    <row r="26" spans="1:13" ht="9.4" customHeight="1" x14ac:dyDescent="0.2">
      <c r="A26" s="97"/>
      <c r="B26" s="157"/>
      <c r="C26" s="9"/>
      <c r="D26" s="93"/>
      <c r="E26" s="93"/>
      <c r="F26" s="93"/>
      <c r="G26" s="93"/>
      <c r="H26" s="93"/>
      <c r="I26" s="93"/>
      <c r="J26" s="93"/>
      <c r="K26" s="93"/>
      <c r="L26" s="93"/>
      <c r="M26" s="93"/>
    </row>
    <row r="27" spans="1:13" ht="10.5" customHeight="1" x14ac:dyDescent="0.2">
      <c r="A27" s="97"/>
      <c r="B27" s="101"/>
      <c r="C27" s="113"/>
      <c r="D27" s="93"/>
      <c r="E27" s="93"/>
      <c r="F27" s="93"/>
      <c r="G27" s="93"/>
      <c r="H27" s="93"/>
      <c r="I27" s="93"/>
      <c r="J27" s="93"/>
      <c r="K27" s="93"/>
      <c r="L27" s="93"/>
      <c r="M27" s="93"/>
    </row>
    <row r="28" spans="1:13" ht="12.75" customHeight="1" x14ac:dyDescent="0.2">
      <c r="A28" s="97" t="s">
        <v>105</v>
      </c>
      <c r="B28" s="97" t="s">
        <v>148</v>
      </c>
      <c r="C28" s="93"/>
      <c r="D28" s="93"/>
      <c r="E28" s="93"/>
      <c r="F28" s="93"/>
      <c r="G28" s="93"/>
      <c r="H28" s="93"/>
      <c r="I28" s="93"/>
      <c r="J28" s="93"/>
      <c r="K28" s="93"/>
      <c r="L28" s="93"/>
      <c r="M28" s="93"/>
    </row>
    <row r="29" spans="1:13" ht="12.2" customHeight="1" x14ac:dyDescent="0.2">
      <c r="A29" s="97"/>
      <c r="B29" s="9" t="s">
        <v>451</v>
      </c>
      <c r="C29" s="93"/>
      <c r="D29" s="93"/>
      <c r="E29" s="93"/>
      <c r="F29" s="93"/>
      <c r="G29" s="93"/>
      <c r="H29" s="93"/>
      <c r="I29" s="93"/>
      <c r="J29" s="93"/>
      <c r="K29" s="93"/>
      <c r="L29" s="93"/>
      <c r="M29" s="93"/>
    </row>
    <row r="30" spans="1:13" ht="10.9" customHeight="1" x14ac:dyDescent="0.2">
      <c r="A30" s="97"/>
      <c r="B30" s="60"/>
      <c r="C30" s="93"/>
      <c r="D30" s="93"/>
      <c r="E30" s="93"/>
      <c r="F30" s="93"/>
      <c r="G30" s="93"/>
      <c r="H30" s="93"/>
      <c r="I30" s="93"/>
      <c r="J30" s="93"/>
      <c r="K30" s="93"/>
      <c r="L30" s="93"/>
      <c r="M30" s="93"/>
    </row>
    <row r="31" spans="1:13" ht="13.35" customHeight="1" x14ac:dyDescent="0.2">
      <c r="B31" s="402" t="s">
        <v>2093</v>
      </c>
      <c r="C31" s="407" t="s">
        <v>689</v>
      </c>
      <c r="D31" s="63" t="s">
        <v>1262</v>
      </c>
      <c r="E31" s="93"/>
      <c r="F31" s="93"/>
      <c r="G31" s="101"/>
      <c r="H31" s="253">
        <f>IF(B31="X",(J7*0.069),IF(B32="X",(J7*0.138),"Enter x in a.or b."))</f>
        <v>22598339.247000001</v>
      </c>
      <c r="I31" s="333"/>
      <c r="J31" s="93"/>
      <c r="K31" s="93"/>
      <c r="L31" s="93"/>
      <c r="M31" s="93"/>
    </row>
    <row r="32" spans="1:13" ht="13.35" customHeight="1" x14ac:dyDescent="0.2">
      <c r="B32" s="217"/>
      <c r="C32" s="408" t="s">
        <v>690</v>
      </c>
      <c r="D32" s="63" t="s">
        <v>502</v>
      </c>
      <c r="E32" s="93"/>
      <c r="F32" s="93"/>
      <c r="G32" s="93"/>
      <c r="H32" s="93"/>
      <c r="I32" s="93"/>
      <c r="J32" s="93"/>
      <c r="K32" s="93"/>
      <c r="L32" s="93"/>
      <c r="M32" s="93"/>
    </row>
    <row r="33" spans="1:13" ht="14.85" customHeight="1" x14ac:dyDescent="0.2">
      <c r="B33" s="93"/>
      <c r="C33" s="406"/>
      <c r="D33" s="63"/>
      <c r="E33" s="93"/>
      <c r="F33" s="93"/>
      <c r="G33" s="93"/>
      <c r="H33" s="93"/>
      <c r="I33" s="93"/>
      <c r="J33" s="93"/>
      <c r="K33" s="93"/>
      <c r="L33" s="93"/>
      <c r="M33" s="93"/>
    </row>
    <row r="34" spans="1:13" ht="12.2" customHeight="1" x14ac:dyDescent="0.2">
      <c r="B34" s="93" t="s">
        <v>455</v>
      </c>
      <c r="C34" s="105"/>
      <c r="D34" s="93"/>
      <c r="E34" s="93"/>
      <c r="F34" s="93"/>
      <c r="G34" s="93"/>
      <c r="H34" s="93"/>
      <c r="I34" s="93"/>
      <c r="J34" s="93"/>
      <c r="K34" s="93"/>
      <c r="L34" s="93"/>
      <c r="M34" s="93"/>
    </row>
    <row r="35" spans="1:13" ht="13.5" customHeight="1" x14ac:dyDescent="0.2">
      <c r="B35" s="93"/>
      <c r="C35" s="105"/>
      <c r="D35" s="93"/>
      <c r="E35" s="93"/>
      <c r="F35" s="93"/>
      <c r="H35" s="1147"/>
      <c r="I35" s="93"/>
      <c r="J35" s="93"/>
      <c r="K35" s="93"/>
      <c r="L35" s="93"/>
      <c r="M35" s="93"/>
    </row>
    <row r="36" spans="1:13" ht="13.5" customHeight="1" x14ac:dyDescent="0.2">
      <c r="B36" s="93"/>
      <c r="C36" s="5" t="s">
        <v>691</v>
      </c>
      <c r="D36" s="170" t="s">
        <v>1</v>
      </c>
      <c r="E36" s="93"/>
      <c r="F36" s="93"/>
      <c r="G36" s="254" t="s">
        <v>456</v>
      </c>
      <c r="H36" s="1146"/>
      <c r="I36" s="93"/>
      <c r="J36" s="93"/>
      <c r="K36" s="93"/>
      <c r="L36" s="93"/>
      <c r="M36" s="93"/>
    </row>
    <row r="37" spans="1:13" ht="13.5" customHeight="1" x14ac:dyDescent="0.2">
      <c r="B37" s="93"/>
      <c r="C37" s="5"/>
      <c r="D37" s="390" t="s">
        <v>1354</v>
      </c>
      <c r="E37" s="93"/>
      <c r="F37" s="93"/>
      <c r="G37" s="255">
        <v>511</v>
      </c>
      <c r="H37" s="218">
        <f>'Assets-Liab 5-6'!N36</f>
        <v>2345000</v>
      </c>
      <c r="I37" s="93"/>
      <c r="J37" s="332"/>
      <c r="K37" s="332"/>
      <c r="L37" s="332"/>
      <c r="M37" s="93"/>
    </row>
    <row r="38" spans="1:13" ht="15" customHeight="1" x14ac:dyDescent="0.2">
      <c r="B38" s="93"/>
      <c r="C38"/>
      <c r="D38"/>
      <c r="E38"/>
      <c r="F38"/>
      <c r="G38"/>
      <c r="H38"/>
      <c r="I38" s="93"/>
      <c r="J38" s="332"/>
      <c r="K38" s="332"/>
      <c r="L38" s="332"/>
      <c r="M38" s="93"/>
    </row>
    <row r="39" spans="1:13" ht="10.5" customHeight="1" x14ac:dyDescent="0.2">
      <c r="B39" s="93"/>
      <c r="C39" s="93"/>
      <c r="D39" s="93"/>
      <c r="E39" s="93"/>
      <c r="F39" s="93"/>
      <c r="G39" s="93"/>
      <c r="H39" s="93"/>
      <c r="I39" s="93"/>
      <c r="J39" s="93"/>
      <c r="K39" s="93"/>
      <c r="L39" s="93"/>
      <c r="M39" s="93"/>
    </row>
    <row r="40" spans="1:13" ht="12.75" customHeight="1" x14ac:dyDescent="0.2">
      <c r="A40" s="99" t="s">
        <v>645</v>
      </c>
      <c r="B40" s="99" t="s">
        <v>218</v>
      </c>
      <c r="C40" s="99"/>
      <c r="D40" s="99"/>
      <c r="E40" s="99"/>
      <c r="F40" s="99"/>
      <c r="G40" s="93"/>
      <c r="H40" s="93"/>
      <c r="I40" s="93"/>
      <c r="J40" s="93"/>
      <c r="K40" s="93"/>
      <c r="L40" s="93"/>
      <c r="M40" s="93"/>
    </row>
    <row r="41" spans="1:13" ht="12.2" customHeight="1" x14ac:dyDescent="0.2">
      <c r="B41" s="63" t="s">
        <v>1374</v>
      </c>
      <c r="C41" s="93"/>
      <c r="D41" s="93"/>
      <c r="E41" s="93"/>
      <c r="F41" s="93"/>
      <c r="G41" s="93"/>
      <c r="H41" s="93"/>
      <c r="I41" s="93"/>
      <c r="J41" s="93"/>
      <c r="K41" s="93"/>
      <c r="L41" s="93"/>
      <c r="M41" s="93"/>
    </row>
    <row r="42" spans="1:13" x14ac:dyDescent="0.2">
      <c r="B42" s="63" t="s">
        <v>471</v>
      </c>
      <c r="C42" s="93"/>
      <c r="D42" s="93"/>
      <c r="E42" s="93"/>
      <c r="F42" s="93"/>
      <c r="G42" s="93"/>
      <c r="H42" s="93"/>
      <c r="I42" s="93"/>
      <c r="J42" s="93"/>
      <c r="K42" s="93"/>
      <c r="L42" s="93"/>
      <c r="M42" s="93"/>
    </row>
    <row r="43" spans="1:13" x14ac:dyDescent="0.2">
      <c r="B43" s="63"/>
      <c r="C43" s="93"/>
      <c r="D43" s="93"/>
      <c r="E43" s="93"/>
      <c r="F43" s="93"/>
      <c r="G43" s="93"/>
      <c r="H43" s="93"/>
      <c r="I43" s="93"/>
      <c r="J43" s="93"/>
      <c r="K43" s="93"/>
      <c r="L43" s="93"/>
      <c r="M43" s="93"/>
    </row>
    <row r="44" spans="1:13" ht="12.75" x14ac:dyDescent="0.2">
      <c r="B44" s="401"/>
      <c r="C44" s="409" t="s">
        <v>346</v>
      </c>
      <c r="E44" s="93"/>
      <c r="F44" s="93"/>
      <c r="G44" s="93"/>
      <c r="H44" s="93"/>
      <c r="I44" s="93"/>
      <c r="J44" s="93"/>
      <c r="K44" s="93"/>
      <c r="L44" s="93"/>
      <c r="M44" s="93"/>
    </row>
    <row r="45" spans="1:13" ht="13.5" customHeight="1" x14ac:dyDescent="0.2">
      <c r="B45" s="401"/>
      <c r="C45" s="409" t="s">
        <v>447</v>
      </c>
      <c r="E45" s="93"/>
      <c r="F45" s="93"/>
      <c r="G45" s="93"/>
      <c r="H45" s="93"/>
      <c r="I45" s="93"/>
      <c r="J45" s="93"/>
      <c r="K45" s="93"/>
      <c r="L45" s="93"/>
      <c r="M45" s="93"/>
    </row>
    <row r="46" spans="1:13" ht="13.5" customHeight="1" x14ac:dyDescent="0.2">
      <c r="B46" s="401"/>
      <c r="C46" s="409" t="s">
        <v>1031</v>
      </c>
      <c r="E46" s="93"/>
      <c r="F46" s="93"/>
      <c r="G46" s="93"/>
      <c r="H46" s="93"/>
      <c r="I46" s="93"/>
      <c r="J46" s="93"/>
      <c r="K46" s="93"/>
      <c r="L46" s="93"/>
      <c r="M46" s="93"/>
    </row>
    <row r="47" spans="1:13" ht="13.5" customHeight="1" x14ac:dyDescent="0.2">
      <c r="B47" s="401"/>
      <c r="C47" s="409" t="s">
        <v>58</v>
      </c>
      <c r="E47" s="93"/>
      <c r="F47" s="93"/>
      <c r="G47" s="93"/>
      <c r="H47" s="93"/>
      <c r="I47" s="93"/>
      <c r="J47" s="93"/>
      <c r="K47" s="93"/>
      <c r="L47" s="93"/>
      <c r="M47" s="93"/>
    </row>
    <row r="48" spans="1:13" ht="13.5" customHeight="1" x14ac:dyDescent="0.2">
      <c r="B48" s="401"/>
      <c r="C48" s="409" t="s">
        <v>59</v>
      </c>
      <c r="E48" s="93"/>
      <c r="F48" s="93"/>
      <c r="G48" s="93"/>
      <c r="H48" s="93"/>
      <c r="I48" s="93"/>
      <c r="J48" s="93"/>
      <c r="K48" s="93"/>
      <c r="L48" s="93"/>
      <c r="M48" s="93"/>
    </row>
    <row r="49" spans="1:13" ht="13.5" customHeight="1" x14ac:dyDescent="0.2">
      <c r="B49" s="401"/>
      <c r="C49" s="409" t="s">
        <v>384</v>
      </c>
      <c r="E49" s="93"/>
      <c r="F49" s="93"/>
      <c r="G49" s="93"/>
      <c r="H49" s="93"/>
      <c r="I49" s="93"/>
      <c r="J49" s="93"/>
      <c r="K49" s="93"/>
      <c r="L49" s="93"/>
      <c r="M49" s="93"/>
    </row>
    <row r="50" spans="1:13" ht="13.5" customHeight="1" x14ac:dyDescent="0.2">
      <c r="B50" s="401"/>
      <c r="C50" s="409" t="s">
        <v>385</v>
      </c>
      <c r="E50" s="93"/>
      <c r="F50" s="93"/>
      <c r="G50" s="93"/>
      <c r="H50" s="93"/>
      <c r="I50" s="93"/>
      <c r="J50" s="93"/>
      <c r="K50" s="93"/>
      <c r="L50" s="93"/>
      <c r="M50" s="93"/>
    </row>
    <row r="51" spans="1:13" ht="13.5" customHeight="1" x14ac:dyDescent="0.2">
      <c r="B51" s="401"/>
      <c r="C51" s="409" t="s">
        <v>643</v>
      </c>
      <c r="E51" s="93"/>
      <c r="F51" s="93"/>
      <c r="G51" s="93"/>
      <c r="H51" s="93"/>
      <c r="I51" s="93"/>
      <c r="J51" s="93"/>
      <c r="K51" s="93"/>
      <c r="L51" s="93"/>
      <c r="M51" s="93"/>
    </row>
    <row r="52" spans="1:13" ht="12.75" customHeight="1" x14ac:dyDescent="0.2">
      <c r="B52" s="93"/>
      <c r="C52" s="400"/>
      <c r="D52" s="63"/>
      <c r="E52" s="93"/>
      <c r="F52" s="93"/>
      <c r="G52" s="93"/>
      <c r="H52" s="93"/>
      <c r="I52" s="93"/>
      <c r="J52" s="93"/>
      <c r="K52" s="93"/>
      <c r="L52" s="93"/>
      <c r="M52" s="93"/>
    </row>
    <row r="53" spans="1:13" ht="15" customHeight="1" x14ac:dyDescent="0.2">
      <c r="B53" s="60" t="s">
        <v>453</v>
      </c>
      <c r="C53" s="93"/>
      <c r="D53" s="93"/>
      <c r="E53" s="93"/>
      <c r="F53" s="93"/>
      <c r="G53" s="93"/>
      <c r="H53" s="93"/>
      <c r="I53" s="93"/>
      <c r="J53" s="93"/>
      <c r="K53" s="93"/>
      <c r="L53" s="93"/>
      <c r="M53" s="93"/>
    </row>
    <row r="54" spans="1:13" ht="12.75" x14ac:dyDescent="0.2">
      <c r="B54" s="2199"/>
      <c r="C54" s="2200"/>
      <c r="D54" s="2200"/>
      <c r="E54" s="2200"/>
      <c r="F54" s="2200"/>
      <c r="G54" s="2200"/>
      <c r="H54" s="2200"/>
      <c r="I54" s="2200"/>
      <c r="J54" s="2200"/>
      <c r="K54" s="2200"/>
      <c r="L54" s="2201"/>
      <c r="M54" s="95"/>
    </row>
    <row r="55" spans="1:13" ht="12.75" customHeight="1" x14ac:dyDescent="0.2">
      <c r="B55" s="2202"/>
      <c r="C55" s="2203"/>
      <c r="D55" s="2203"/>
      <c r="E55" s="2203"/>
      <c r="F55" s="2203"/>
      <c r="G55" s="2203"/>
      <c r="H55" s="2203"/>
      <c r="I55" s="2203"/>
      <c r="J55" s="2203"/>
      <c r="K55" s="2203"/>
      <c r="L55" s="2204"/>
      <c r="M55" s="95"/>
    </row>
    <row r="56" spans="1:13" ht="12.75" customHeight="1" x14ac:dyDescent="0.2">
      <c r="B56" s="2202"/>
      <c r="C56" s="2203"/>
      <c r="D56" s="2203"/>
      <c r="E56" s="2203"/>
      <c r="F56" s="2203"/>
      <c r="G56" s="2203"/>
      <c r="H56" s="2203"/>
      <c r="I56" s="2203"/>
      <c r="J56" s="2203"/>
      <c r="K56" s="2203"/>
      <c r="L56" s="2204"/>
      <c r="M56" s="93"/>
    </row>
    <row r="57" spans="1:13" ht="12.75" customHeight="1" x14ac:dyDescent="0.2">
      <c r="B57" s="2202"/>
      <c r="C57" s="2203"/>
      <c r="D57" s="2203"/>
      <c r="E57" s="2203"/>
      <c r="F57" s="2203"/>
      <c r="G57" s="2203"/>
      <c r="H57" s="2203"/>
      <c r="I57" s="2203"/>
      <c r="J57" s="2203"/>
      <c r="K57" s="2203"/>
      <c r="L57" s="2204"/>
      <c r="M57" s="93"/>
    </row>
    <row r="58" spans="1:13" x14ac:dyDescent="0.2">
      <c r="B58" s="2205"/>
      <c r="C58" s="2206"/>
      <c r="D58" s="2206"/>
      <c r="E58" s="2206"/>
      <c r="F58" s="2206"/>
      <c r="G58" s="2206"/>
      <c r="H58" s="2206"/>
      <c r="I58" s="2206"/>
      <c r="J58" s="2206"/>
      <c r="K58" s="2206"/>
      <c r="L58" s="2207"/>
      <c r="M58" s="93"/>
    </row>
    <row r="59" spans="1:13" ht="6" customHeight="1" x14ac:dyDescent="0.2">
      <c r="B59" s="173"/>
      <c r="C59" s="173"/>
      <c r="D59" s="173"/>
      <c r="E59" s="173"/>
      <c r="F59" s="173"/>
      <c r="G59" s="173"/>
      <c r="H59" s="173"/>
      <c r="I59" s="173"/>
      <c r="J59" s="173"/>
      <c r="K59" s="173"/>
      <c r="L59" s="173"/>
      <c r="M59" s="93"/>
    </row>
    <row r="60" spans="1:13" ht="12.2" customHeight="1" x14ac:dyDescent="0.2">
      <c r="B60" s="173"/>
      <c r="C60" s="173"/>
      <c r="D60" s="173"/>
      <c r="E60" s="173"/>
      <c r="F60" s="173"/>
      <c r="G60" s="173"/>
      <c r="H60" s="173"/>
      <c r="I60" s="173"/>
      <c r="J60" s="173"/>
      <c r="K60" s="173"/>
      <c r="L60" s="173"/>
      <c r="M60" s="93"/>
    </row>
    <row r="61" spans="1:13" ht="12.75" customHeight="1" x14ac:dyDescent="0.15">
      <c r="A61" s="170"/>
      <c r="B61" s="355"/>
      <c r="C61" s="2210"/>
      <c r="D61" s="2211"/>
      <c r="E61" s="174"/>
      <c r="F61" s="174"/>
      <c r="G61" s="174"/>
      <c r="H61" s="174"/>
      <c r="I61" s="174"/>
      <c r="J61" s="174"/>
      <c r="K61" s="174"/>
      <c r="L61" s="174"/>
      <c r="M61" s="93"/>
    </row>
    <row r="62" spans="1:13" x14ac:dyDescent="0.15">
      <c r="A62" s="170"/>
      <c r="B62" s="355"/>
      <c r="C62" s="170"/>
      <c r="E62" s="174"/>
      <c r="F62" s="174"/>
      <c r="G62" s="174"/>
      <c r="H62" s="174"/>
      <c r="I62" s="174"/>
      <c r="J62" s="174"/>
      <c r="K62" s="174"/>
      <c r="L62" s="174"/>
      <c r="M62" s="93"/>
    </row>
    <row r="63" spans="1:13" ht="12.2" customHeight="1" x14ac:dyDescent="0.15">
      <c r="A63" s="111"/>
      <c r="B63" s="174"/>
      <c r="C63" s="174"/>
      <c r="D63" s="174"/>
      <c r="E63" s="174"/>
      <c r="F63" s="174"/>
      <c r="G63" s="174"/>
      <c r="H63" s="174"/>
      <c r="I63" s="174"/>
      <c r="J63" s="174"/>
      <c r="K63" s="174"/>
      <c r="L63" s="174"/>
      <c r="M63" s="93"/>
    </row>
    <row r="64" spans="1:13" ht="12.2" customHeight="1" x14ac:dyDescent="0.15">
      <c r="A64" s="111"/>
      <c r="B64" s="174"/>
      <c r="C64" s="174"/>
      <c r="D64" s="174"/>
      <c r="E64" s="174"/>
      <c r="F64" s="174"/>
      <c r="G64" s="174"/>
      <c r="H64" s="174"/>
      <c r="I64" s="174"/>
      <c r="J64" s="174"/>
      <c r="K64" s="174"/>
      <c r="L64" s="174"/>
      <c r="M64" s="93"/>
    </row>
    <row r="65" spans="1:13" ht="9.6" customHeight="1" x14ac:dyDescent="0.15">
      <c r="A65" s="111"/>
      <c r="B65" s="174"/>
      <c r="C65" s="174"/>
      <c r="D65" s="174"/>
      <c r="E65" s="174"/>
      <c r="F65" s="174"/>
      <c r="G65" s="174"/>
      <c r="H65" s="174"/>
      <c r="I65" s="174"/>
      <c r="J65" s="174"/>
      <c r="K65" s="174"/>
      <c r="L65" s="174"/>
      <c r="M65" s="93"/>
    </row>
    <row r="66" spans="1:13" ht="12.2" customHeight="1" x14ac:dyDescent="0.2">
      <c r="A66" s="111"/>
      <c r="B66" s="112"/>
      <c r="C66" s="112"/>
      <c r="D66" s="112"/>
      <c r="E66" s="112"/>
      <c r="F66" s="112"/>
      <c r="G66" s="112"/>
      <c r="H66" s="112"/>
      <c r="I66" s="112"/>
      <c r="J66" s="112"/>
      <c r="K66" s="112"/>
      <c r="L66" s="112"/>
      <c r="M66" s="93"/>
    </row>
    <row r="67" spans="1:13" ht="12.2" customHeight="1" x14ac:dyDescent="0.2">
      <c r="A67" s="111"/>
      <c r="B67" s="93"/>
      <c r="C67" s="93"/>
      <c r="D67" s="93"/>
      <c r="E67" s="93"/>
      <c r="F67" s="93"/>
      <c r="G67" s="93"/>
      <c r="H67" s="93"/>
      <c r="I67" s="93"/>
      <c r="J67" s="93"/>
      <c r="K67" s="93"/>
      <c r="L67" s="93"/>
      <c r="M67" s="93"/>
    </row>
    <row r="68" spans="1:13" ht="12.2" customHeight="1" x14ac:dyDescent="0.2">
      <c r="B68" s="93"/>
      <c r="C68" s="93"/>
      <c r="D68" s="93"/>
      <c r="E68" s="93"/>
      <c r="F68" s="93"/>
      <c r="G68" s="93"/>
      <c r="H68" s="93"/>
      <c r="I68" s="93"/>
      <c r="J68" s="93"/>
      <c r="K68" s="93"/>
      <c r="L68" s="93"/>
      <c r="M68" s="93"/>
    </row>
    <row r="69" spans="1:13" ht="12.2" customHeight="1" x14ac:dyDescent="0.2">
      <c r="B69" s="93"/>
      <c r="C69" s="93"/>
      <c r="D69" s="93"/>
      <c r="E69" s="93"/>
      <c r="F69" s="93"/>
      <c r="G69" s="93"/>
      <c r="H69" s="93"/>
      <c r="I69" s="93"/>
      <c r="J69" s="93"/>
      <c r="K69" s="93"/>
      <c r="L69" s="93"/>
      <c r="M69" s="93"/>
    </row>
    <row r="70" spans="1:13" ht="12.2" customHeight="1" x14ac:dyDescent="0.2">
      <c r="B70" s="93"/>
      <c r="C70" s="93"/>
      <c r="D70" s="93"/>
      <c r="E70" s="93"/>
      <c r="F70" s="93"/>
      <c r="G70" s="93"/>
      <c r="H70" s="93"/>
      <c r="I70" s="93"/>
      <c r="J70" s="93"/>
      <c r="K70" s="93"/>
      <c r="L70" s="93"/>
      <c r="M70" s="93"/>
    </row>
    <row r="71" spans="1:13" ht="6" customHeight="1" x14ac:dyDescent="0.2">
      <c r="B71" s="93"/>
      <c r="C71" s="93"/>
      <c r="D71" s="93"/>
      <c r="E71" s="93"/>
      <c r="F71" s="93"/>
      <c r="G71" s="93"/>
      <c r="H71" s="93"/>
      <c r="I71" s="93"/>
      <c r="J71" s="93"/>
      <c r="K71" s="93"/>
      <c r="L71" s="93"/>
      <c r="M71" s="93"/>
    </row>
    <row r="72" spans="1:13" ht="12.2" customHeight="1" x14ac:dyDescent="0.2">
      <c r="B72" s="93"/>
      <c r="C72" s="93"/>
      <c r="D72" s="93"/>
      <c r="E72" s="93"/>
      <c r="F72" s="93"/>
      <c r="G72" s="93"/>
      <c r="H72" s="93"/>
      <c r="I72" s="93"/>
      <c r="J72" s="93"/>
      <c r="K72" s="93"/>
      <c r="L72" s="93"/>
      <c r="M72" s="93"/>
    </row>
  </sheetData>
  <sheetProtection password="D6BB" sheet="1" objects="1" scenarios="1"/>
  <mergeCells count="4">
    <mergeCell ref="A1:M1"/>
    <mergeCell ref="B54:L58"/>
    <mergeCell ref="D11:J11"/>
    <mergeCell ref="C61:D61"/>
  </mergeCells>
  <phoneticPr fontId="8" type="noConversion"/>
  <printOptions headings="1"/>
  <pageMargins left="1" right="0.2" top="1.0900000000000001" bottom="0.52" header="0.28000000000000003" footer="0.17"/>
  <pageSetup scale="78" firstPageNumber="3" orientation="portrait" useFirstPageNumber="1" r:id="rId1"/>
  <headerFooter alignWithMargins="0">
    <oddHeader>&amp;L&amp;8Page &amp;P&amp;C &amp;R&amp;8Page &amp;P</oddHeader>
    <oddFooter>&amp;L&amp;8Printed: &amp;D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R44"/>
  <sheetViews>
    <sheetView showGridLines="0" zoomScale="110" zoomScaleNormal="110" workbookViewId="0">
      <selection activeCell="O13" sqref="O13"/>
    </sheetView>
  </sheetViews>
  <sheetFormatPr defaultColWidth="9.140625" defaultRowHeight="12" x14ac:dyDescent="0.2"/>
  <cols>
    <col min="1" max="1" width="2" style="34" customWidth="1"/>
    <col min="2" max="2" width="2.7109375" style="155" customWidth="1"/>
    <col min="3" max="3" width="15.28515625" style="34" customWidth="1"/>
    <col min="4" max="4" width="37.85546875" style="34" customWidth="1"/>
    <col min="5" max="5" width="1.7109375" style="34" customWidth="1"/>
    <col min="6" max="6" width="31.140625" style="34" customWidth="1"/>
    <col min="7" max="7" width="1.7109375" style="34" customWidth="1"/>
    <col min="8" max="8" width="15.7109375" style="38" customWidth="1"/>
    <col min="9" max="9" width="2.7109375" style="34" customWidth="1"/>
    <col min="10" max="10" width="5.85546875" style="34" hidden="1" customWidth="1"/>
    <col min="11" max="11" width="10.7109375" style="38" customWidth="1"/>
    <col min="12" max="12" width="2.7109375" style="34" customWidth="1"/>
    <col min="13" max="13" width="10.7109375" style="34" customWidth="1"/>
    <col min="14" max="14" width="2.7109375" style="34" customWidth="1"/>
    <col min="15" max="15" width="10.7109375" style="34" customWidth="1"/>
    <col min="16" max="16" width="0.85546875" style="34" customWidth="1"/>
    <col min="17" max="18" width="2.7109375" style="34" customWidth="1"/>
    <col min="19" max="16384" width="9.140625" style="34"/>
  </cols>
  <sheetData>
    <row r="1" spans="1:18" ht="12.75" x14ac:dyDescent="0.2">
      <c r="A1" s="2213"/>
      <c r="B1" s="2214"/>
      <c r="C1" s="2214"/>
      <c r="D1" s="55"/>
      <c r="E1" s="55"/>
      <c r="F1" s="55"/>
      <c r="G1" s="55"/>
      <c r="H1" s="55"/>
      <c r="I1" s="55"/>
      <c r="J1" s="55"/>
      <c r="K1" s="55"/>
      <c r="L1" s="55"/>
      <c r="M1" s="55"/>
      <c r="N1" s="55"/>
      <c r="O1" s="2213"/>
      <c r="P1" s="2214"/>
      <c r="Q1" s="2214"/>
    </row>
    <row r="2" spans="1:18" ht="15" x14ac:dyDescent="0.2">
      <c r="A2" s="2217" t="s">
        <v>655</v>
      </c>
      <c r="B2" s="2217"/>
      <c r="C2" s="2217"/>
      <c r="D2" s="2217"/>
      <c r="E2" s="2217"/>
      <c r="F2" s="2217"/>
      <c r="G2" s="2217"/>
      <c r="H2" s="2217"/>
      <c r="I2" s="2217"/>
      <c r="J2" s="2217"/>
      <c r="K2" s="2217"/>
      <c r="L2" s="2217"/>
      <c r="M2" s="2217"/>
      <c r="N2" s="2217"/>
      <c r="O2" s="2217"/>
      <c r="P2" s="2217"/>
      <c r="Q2" s="2217"/>
      <c r="R2" s="2217"/>
    </row>
    <row r="3" spans="1:18" ht="12.75" x14ac:dyDescent="0.2">
      <c r="A3" s="2218" t="s">
        <v>1767</v>
      </c>
      <c r="B3" s="2218"/>
      <c r="C3" s="2218"/>
      <c r="D3" s="2218"/>
      <c r="E3" s="2218"/>
      <c r="F3" s="2218"/>
      <c r="G3" s="2218"/>
      <c r="H3" s="2218"/>
      <c r="I3" s="2218"/>
      <c r="J3" s="2218"/>
      <c r="K3" s="2218"/>
      <c r="L3" s="2218"/>
      <c r="M3" s="2218"/>
      <c r="N3" s="2218"/>
      <c r="O3" s="2218"/>
      <c r="P3" s="2218"/>
      <c r="Q3" s="2218"/>
      <c r="R3" s="2218"/>
    </row>
    <row r="4" spans="1:18" ht="12.75" x14ac:dyDescent="0.2">
      <c r="A4" s="2219" t="s">
        <v>1340</v>
      </c>
      <c r="B4" s="2219"/>
      <c r="C4" s="2219"/>
      <c r="D4" s="2219"/>
      <c r="E4" s="2219"/>
      <c r="F4" s="2219"/>
      <c r="G4" s="2219"/>
      <c r="H4" s="2219"/>
      <c r="I4" s="2219"/>
      <c r="J4" s="2219"/>
      <c r="K4" s="2219"/>
      <c r="L4" s="2219"/>
      <c r="M4" s="2219"/>
      <c r="N4" s="2219"/>
      <c r="O4" s="2219"/>
      <c r="P4" s="2219"/>
      <c r="Q4" s="2219"/>
      <c r="R4" s="2219"/>
    </row>
    <row r="5" spans="1:18" ht="12.75" x14ac:dyDescent="0.2">
      <c r="A5" s="133"/>
      <c r="B5" s="78"/>
      <c r="C5" s="78"/>
      <c r="D5" s="78"/>
      <c r="E5" s="78"/>
      <c r="F5" s="78"/>
      <c r="G5" s="78"/>
      <c r="H5" s="78"/>
      <c r="I5" s="78"/>
      <c r="J5" s="78"/>
      <c r="K5" s="78"/>
      <c r="L5" s="78"/>
      <c r="M5" s="78"/>
      <c r="N5" s="78"/>
      <c r="O5" s="78"/>
      <c r="P5" s="78"/>
      <c r="Q5" s="132"/>
    </row>
    <row r="6" spans="1:18" ht="12.75" x14ac:dyDescent="0.2">
      <c r="A6" s="133"/>
      <c r="B6" s="78"/>
      <c r="C6" s="78"/>
      <c r="D6" s="78"/>
      <c r="E6" s="78"/>
      <c r="F6" s="78"/>
      <c r="G6" s="78"/>
      <c r="H6" s="78"/>
      <c r="I6" s="78"/>
      <c r="J6" s="78"/>
      <c r="K6" s="78"/>
      <c r="L6" s="78"/>
      <c r="M6" s="78"/>
      <c r="N6" s="78"/>
      <c r="O6" s="78"/>
      <c r="P6" s="78"/>
      <c r="Q6" s="132"/>
    </row>
    <row r="7" spans="1:18" ht="12.75" x14ac:dyDescent="0.2">
      <c r="A7"/>
      <c r="B7"/>
      <c r="C7" s="134" t="s">
        <v>1342</v>
      </c>
      <c r="D7" s="135" t="str">
        <f>COVER!A17</f>
        <v>LaGrange Highlands SD 106</v>
      </c>
      <c r="E7" s="136"/>
      <c r="G7" s="137"/>
      <c r="H7" s="138"/>
      <c r="I7" s="138"/>
      <c r="J7" s="138"/>
      <c r="K7" s="138"/>
      <c r="L7"/>
      <c r="M7"/>
      <c r="N7"/>
      <c r="O7"/>
      <c r="P7"/>
    </row>
    <row r="8" spans="1:18" ht="12.75" x14ac:dyDescent="0.2">
      <c r="A8"/>
      <c r="B8"/>
      <c r="C8" s="134" t="s">
        <v>1341</v>
      </c>
      <c r="D8" s="139">
        <f>COVER!A13</f>
        <v>6016106002</v>
      </c>
      <c r="E8" s="140"/>
      <c r="G8"/>
      <c r="H8"/>
      <c r="I8"/>
      <c r="J8"/>
      <c r="K8"/>
      <c r="L8"/>
      <c r="M8"/>
      <c r="N8"/>
      <c r="O8"/>
      <c r="P8"/>
    </row>
    <row r="9" spans="1:18" ht="12.75" x14ac:dyDescent="0.2">
      <c r="A9"/>
      <c r="B9"/>
      <c r="C9" s="134" t="s">
        <v>829</v>
      </c>
      <c r="D9" s="335" t="str">
        <f>COVER!A15</f>
        <v>Cook</v>
      </c>
      <c r="E9" s="32"/>
      <c r="G9" s="32"/>
      <c r="H9" s="37"/>
      <c r="I9" s="32"/>
      <c r="J9" s="32"/>
      <c r="K9" s="37"/>
      <c r="L9" s="32"/>
      <c r="M9" s="32"/>
      <c r="N9" s="32"/>
      <c r="O9" s="32"/>
      <c r="P9" s="32"/>
    </row>
    <row r="10" spans="1:18" x14ac:dyDescent="0.2">
      <c r="A10" s="32"/>
      <c r="B10" s="141"/>
      <c r="C10" s="32"/>
      <c r="D10" s="32"/>
      <c r="E10" s="32"/>
      <c r="F10" s="32"/>
      <c r="G10" s="32"/>
      <c r="H10" s="37"/>
      <c r="I10" s="32"/>
      <c r="J10" s="32"/>
      <c r="K10" s="37"/>
      <c r="L10" s="32"/>
      <c r="M10" s="32"/>
      <c r="N10" s="32"/>
      <c r="O10" s="32"/>
      <c r="P10" s="32"/>
    </row>
    <row r="11" spans="1:18" ht="12.75" x14ac:dyDescent="0.2">
      <c r="A11" s="32"/>
      <c r="B11" s="145" t="s">
        <v>1161</v>
      </c>
      <c r="C11" s="142" t="s">
        <v>1361</v>
      </c>
      <c r="D11" s="32"/>
      <c r="E11" s="32"/>
      <c r="F11" s="32"/>
      <c r="G11" s="32"/>
      <c r="H11" s="143" t="s">
        <v>163</v>
      </c>
      <c r="I11" s="143"/>
      <c r="J11" s="143"/>
      <c r="K11" s="144" t="s">
        <v>1362</v>
      </c>
      <c r="L11" s="143"/>
      <c r="M11" s="143" t="s">
        <v>1363</v>
      </c>
      <c r="N11" s="143"/>
      <c r="O11" s="220" t="str">
        <f>IF(K12&gt;0.24999,"4",IF(K12&gt;0.09999,"3",IF(K12&gt;=0,"2",1)))</f>
        <v>4</v>
      </c>
      <c r="P11" s="32"/>
      <c r="Q11" s="32"/>
    </row>
    <row r="12" spans="1:18" s="156" customFormat="1" ht="11.25" x14ac:dyDescent="0.2">
      <c r="A12" s="154"/>
      <c r="B12" s="1160"/>
      <c r="C12" s="154" t="s">
        <v>1688</v>
      </c>
      <c r="D12" s="154"/>
      <c r="E12" s="154"/>
      <c r="F12" s="154" t="s">
        <v>1294</v>
      </c>
      <c r="G12" s="1161"/>
      <c r="H12" s="1162">
        <f>SUM('Acct Summary 7-8'!C81+'Acct Summary 7-8'!D81+'Acct Summary 7-8'!F81+'Acct Summary 7-8'!I81+IF('Acct Summary 7-8'!G81&lt;0,'Acct Summary 7-8'!G81,"0")+IF('Acct Summary 7-8'!J81&lt;0,'Acct Summary 7-8'!J81,"0"))</f>
        <v>10016776</v>
      </c>
      <c r="I12" s="1163"/>
      <c r="J12" s="1163"/>
      <c r="K12" s="1164">
        <f>TRUNC((H12/H13*100000),5)/100000</f>
        <v>0.82632056060000003</v>
      </c>
      <c r="L12" s="1165"/>
      <c r="M12" s="102" t="s">
        <v>1364</v>
      </c>
      <c r="N12" s="102"/>
      <c r="O12" s="1166">
        <v>0.35</v>
      </c>
      <c r="P12" s="154"/>
      <c r="Q12" s="154"/>
    </row>
    <row r="13" spans="1:18" s="156" customFormat="1" ht="11.25" x14ac:dyDescent="0.2">
      <c r="A13" s="154"/>
      <c r="B13" s="1160"/>
      <c r="C13" s="2215" t="s">
        <v>1638</v>
      </c>
      <c r="D13" s="2216"/>
      <c r="E13" s="154"/>
      <c r="F13" s="327" t="s">
        <v>930</v>
      </c>
      <c r="G13" s="1161"/>
      <c r="H13" s="1162">
        <f>SUM('Acct Summary 7-8'!C8+'Acct Summary 7-8'!D8+'Acct Summary 7-8'!F8+'Acct Summary 7-8'!I8)+H14</f>
        <v>12122143</v>
      </c>
      <c r="I13" s="1163"/>
      <c r="J13" s="1163"/>
      <c r="K13" s="1016"/>
      <c r="L13" s="154"/>
      <c r="M13" s="102" t="s">
        <v>1365</v>
      </c>
      <c r="N13" s="102"/>
      <c r="O13" s="1167">
        <f>(O11*O12)</f>
        <v>1.4</v>
      </c>
      <c r="P13" s="154"/>
      <c r="Q13" s="154"/>
      <c r="R13" s="1168"/>
    </row>
    <row r="14" spans="1:18" s="156" customFormat="1" ht="11.25" x14ac:dyDescent="0.2">
      <c r="A14" s="154"/>
      <c r="B14" s="1160"/>
      <c r="C14" s="1008" t="s">
        <v>1736</v>
      </c>
      <c r="D14" s="1157"/>
      <c r="E14" s="154"/>
      <c r="F14" s="327" t="s">
        <v>932</v>
      </c>
      <c r="G14" s="1161"/>
      <c r="H14" s="1162">
        <f>-SUM('Acct Summary 7-8'!C54:D56,'Acct Summary 7-8'!C58:D60,'Acct Summary 7-8'!C62:D64,'Acct Summary 7-8'!C66:D68,'Acct Summary 7-8'!C70:D72,'Acct Summary 7-8'!C74:D74)</f>
        <v>0</v>
      </c>
      <c r="I14" s="1163"/>
      <c r="J14" s="1163"/>
      <c r="K14" s="1016"/>
      <c r="L14" s="154"/>
      <c r="M14" s="102"/>
      <c r="N14" s="102"/>
      <c r="O14" s="1167"/>
      <c r="P14" s="154"/>
      <c r="Q14" s="154"/>
      <c r="R14" s="1168"/>
    </row>
    <row r="15" spans="1:18" ht="11.45" customHeight="1" x14ac:dyDescent="0.2">
      <c r="A15" s="32"/>
      <c r="B15" s="141"/>
      <c r="C15" s="154" t="s">
        <v>1765</v>
      </c>
      <c r="D15" s="32"/>
      <c r="E15" s="32"/>
      <c r="F15" s="154"/>
      <c r="G15" s="146"/>
      <c r="H15" s="37"/>
      <c r="I15" s="32"/>
      <c r="J15" s="32"/>
      <c r="K15" s="37"/>
      <c r="L15" s="32"/>
      <c r="M15" s="147"/>
      <c r="N15" s="147"/>
      <c r="O15" s="32"/>
      <c r="P15" s="32"/>
      <c r="Q15" s="32"/>
      <c r="R15" s="6"/>
    </row>
    <row r="16" spans="1:18" ht="12.75" x14ac:dyDescent="0.2">
      <c r="A16" s="32"/>
      <c r="B16" s="145" t="s">
        <v>1162</v>
      </c>
      <c r="C16" s="142" t="s">
        <v>1366</v>
      </c>
      <c r="D16" s="32"/>
      <c r="E16" s="32"/>
      <c r="F16" s="32"/>
      <c r="G16" s="32"/>
      <c r="H16" s="143" t="s">
        <v>163</v>
      </c>
      <c r="I16" s="143"/>
      <c r="J16" s="143"/>
      <c r="K16" s="144" t="s">
        <v>1362</v>
      </c>
      <c r="L16" s="143"/>
      <c r="M16" s="143" t="s">
        <v>1363</v>
      </c>
      <c r="N16" s="143"/>
      <c r="O16" s="220">
        <f>IF(K17&gt;1.2,"1",IF(K17&gt;1.1,"2",IF(K17&gt;1,"3",4)))</f>
        <v>4</v>
      </c>
      <c r="P16" s="32"/>
      <c r="R16" s="6"/>
    </row>
    <row r="17" spans="1:18" s="156" customFormat="1" ht="11.25" x14ac:dyDescent="0.2">
      <c r="A17" s="154"/>
      <c r="B17" s="1160"/>
      <c r="C17" s="154" t="s">
        <v>935</v>
      </c>
      <c r="D17" s="154"/>
      <c r="E17" s="154"/>
      <c r="F17" s="154" t="s">
        <v>523</v>
      </c>
      <c r="G17" s="1161"/>
      <c r="H17" s="1162">
        <f>SUM('Acct Summary 7-8'!C17+'Acct Summary 7-8'!D17+'Acct Summary 7-8'!F17)</f>
        <v>11673048</v>
      </c>
      <c r="I17" s="1163"/>
      <c r="J17" s="1169"/>
      <c r="K17" s="1164">
        <f>TRUNC((H17/H18*100000),5)/100000</f>
        <v>0.96295250759999995</v>
      </c>
      <c r="L17" s="1165"/>
      <c r="M17" s="1125" t="s">
        <v>1392</v>
      </c>
      <c r="O17" s="1170" t="str">
        <f>IF(AND(O16="2", J20 &gt; 2),"1",IF(AND(O16 = "1", J20 &gt; 2),"2",IF(AND(O16="1", J20 &gt;1),"1","0")))</f>
        <v>0</v>
      </c>
      <c r="P17" s="154"/>
    </row>
    <row r="18" spans="1:18" s="156" customFormat="1" ht="11.25" x14ac:dyDescent="0.2">
      <c r="A18" s="154"/>
      <c r="B18" s="1160"/>
      <c r="C18" s="2215" t="s">
        <v>1630</v>
      </c>
      <c r="D18" s="2216"/>
      <c r="E18" s="154"/>
      <c r="F18" s="1148" t="s">
        <v>931</v>
      </c>
      <c r="G18" s="1161"/>
      <c r="H18" s="1162">
        <f>SUM('Acct Summary 7-8'!C8+'Acct Summary 7-8'!D8+'Acct Summary 7-8'!F8+'Acct Summary 7-8'!I8)+H19</f>
        <v>12122143</v>
      </c>
      <c r="I18" s="1163"/>
      <c r="J18" s="1163"/>
      <c r="K18" s="1016"/>
      <c r="L18" s="154"/>
      <c r="M18" s="102" t="s">
        <v>1364</v>
      </c>
      <c r="N18" s="102"/>
      <c r="O18" s="1016">
        <v>0.35</v>
      </c>
      <c r="P18" s="154"/>
    </row>
    <row r="19" spans="1:18" s="156" customFormat="1" ht="11.25" x14ac:dyDescent="0.2">
      <c r="A19" s="154"/>
      <c r="B19" s="1160"/>
      <c r="C19" s="1008" t="s">
        <v>1736</v>
      </c>
      <c r="D19" s="1157"/>
      <c r="E19" s="154"/>
      <c r="F19" s="1148" t="s">
        <v>932</v>
      </c>
      <c r="G19" s="1161"/>
      <c r="H19" s="1162">
        <f>-SUM('Acct Summary 7-8'!C54:D56,'Acct Summary 7-8'!C58:D60,'Acct Summary 7-8'!C62:D64,'Acct Summary 7-8'!C66:D68,'Acct Summary 7-8'!C70:D72,'Acct Summary 7-8'!C74:D74)</f>
        <v>0</v>
      </c>
      <c r="I19" s="1163"/>
      <c r="J19" s="1163"/>
      <c r="K19" s="1016"/>
      <c r="L19" s="154"/>
      <c r="M19" s="102"/>
      <c r="N19" s="102"/>
      <c r="O19" s="1016"/>
      <c r="P19" s="154"/>
    </row>
    <row r="20" spans="1:18" s="156" customFormat="1" ht="11.25" x14ac:dyDescent="0.2">
      <c r="A20" s="154"/>
      <c r="B20" s="1160"/>
      <c r="C20" s="154" t="s">
        <v>1765</v>
      </c>
      <c r="D20" s="154"/>
      <c r="E20" s="154"/>
      <c r="F20" s="154"/>
      <c r="G20" s="1161"/>
      <c r="H20" s="1171"/>
      <c r="I20" s="1163"/>
      <c r="J20" s="1172" t="str">
        <f>IF(K17&lt;=1,"0",TRUNC(((K12-0.1)/(K17-1)*100),5)/100)</f>
        <v>0</v>
      </c>
      <c r="K20" s="1164" t="str">
        <f>IF(K17&lt;=1,"0",IF(AND(O16="2", J20 &gt; 2),TRUNC(((K12-0.1)/(K17-1)*100),5)/100,IF(AND(O16 = "1", J20 &gt; 2),TRUNC(((K12-0.1)/(K17-1)*100),5)/100,IF(AND(O16="1", J20 &gt;1),TRUNC(((K12-0.1)/(K17-1)*100),5)/100,""))))</f>
        <v>0</v>
      </c>
      <c r="L20" s="154"/>
      <c r="M20" s="102" t="s">
        <v>1365</v>
      </c>
      <c r="N20" s="102"/>
      <c r="O20" s="1167">
        <f>(O16+O17)*O18</f>
        <v>1.4</v>
      </c>
      <c r="P20" s="154"/>
      <c r="R20" s="1168"/>
    </row>
    <row r="21" spans="1:18" ht="11.45" customHeight="1" x14ac:dyDescent="0.2">
      <c r="A21" s="32"/>
      <c r="B21" s="141"/>
      <c r="C21" s="154" t="s">
        <v>565</v>
      </c>
      <c r="D21" s="32"/>
      <c r="E21" s="32"/>
      <c r="F21" s="32"/>
      <c r="G21" s="146"/>
      <c r="H21" s="37"/>
      <c r="I21" s="32"/>
      <c r="J21" s="32"/>
      <c r="K21" s="37"/>
      <c r="L21" s="32"/>
      <c r="M21" s="147"/>
      <c r="N21" s="147"/>
      <c r="O21" s="32"/>
      <c r="P21" s="32"/>
      <c r="R21" s="6"/>
    </row>
    <row r="22" spans="1:18" ht="11.45" customHeight="1" x14ac:dyDescent="0.2">
      <c r="A22" s="32"/>
      <c r="B22" s="141"/>
      <c r="C22" s="154"/>
      <c r="D22" s="32"/>
      <c r="E22" s="32"/>
      <c r="F22" s="32"/>
      <c r="G22" s="146"/>
      <c r="H22" s="37"/>
      <c r="I22" s="32"/>
      <c r="J22" s="32"/>
      <c r="K22" s="37"/>
      <c r="L22" s="32"/>
      <c r="M22" s="147"/>
      <c r="N22" s="147"/>
      <c r="O22" s="32"/>
      <c r="P22" s="32"/>
      <c r="R22" s="6"/>
    </row>
    <row r="23" spans="1:18" ht="12.75" x14ac:dyDescent="0.2">
      <c r="A23" s="32"/>
      <c r="B23" s="145" t="s">
        <v>710</v>
      </c>
      <c r="C23" s="142" t="s">
        <v>1367</v>
      </c>
      <c r="D23" s="32"/>
      <c r="E23" s="32"/>
      <c r="F23" s="32"/>
      <c r="G23" s="32"/>
      <c r="H23" s="143" t="s">
        <v>163</v>
      </c>
      <c r="I23" s="143"/>
      <c r="J23" s="143"/>
      <c r="K23" s="144" t="s">
        <v>1368</v>
      </c>
      <c r="L23" s="143"/>
      <c r="M23" s="143" t="s">
        <v>1363</v>
      </c>
      <c r="N23" s="143"/>
      <c r="O23" s="220" t="str">
        <f>IF(K24&gt;=180,"4",IF(K24&gt;=90,"3",IF(K24&gt;=30,"2",1)))</f>
        <v>4</v>
      </c>
      <c r="P23" s="32"/>
      <c r="R23" s="6"/>
    </row>
    <row r="24" spans="1:18" s="156" customFormat="1" ht="11.25" x14ac:dyDescent="0.2">
      <c r="A24" s="154"/>
      <c r="B24" s="1160"/>
      <c r="C24" s="2212" t="s">
        <v>1766</v>
      </c>
      <c r="D24" s="2212"/>
      <c r="E24" s="154"/>
      <c r="F24" s="154" t="s">
        <v>524</v>
      </c>
      <c r="G24" s="1161"/>
      <c r="H24" s="1162">
        <f>SUM('Assets-Liab 5-6'!C4+'Assets-Liab 5-6'!D4+'Assets-Liab 5-6'!F4+'Assets-Liab 5-6'!I4+'Assets-Liab 5-6'!C5+'Assets-Liab 5-6'!D5+'Assets-Liab 5-6'!F5+'Assets-Liab 5-6'!I5)</f>
        <v>10052952</v>
      </c>
      <c r="I24" s="685"/>
      <c r="J24" s="685"/>
      <c r="K24" s="1173">
        <f>TRUNC(((H24/H25*100000)/100000),2)</f>
        <v>310.02999999999997</v>
      </c>
      <c r="L24" s="1174"/>
      <c r="M24" s="102" t="s">
        <v>1364</v>
      </c>
      <c r="N24" s="102"/>
      <c r="O24" s="1167">
        <v>0.1</v>
      </c>
      <c r="P24" s="154"/>
    </row>
    <row r="25" spans="1:18" s="156" customFormat="1" ht="11.25" x14ac:dyDescent="0.2">
      <c r="A25" s="154"/>
      <c r="B25" s="1160"/>
      <c r="C25" s="154" t="s">
        <v>936</v>
      </c>
      <c r="D25" s="154"/>
      <c r="E25" s="154"/>
      <c r="F25" s="154" t="s">
        <v>525</v>
      </c>
      <c r="G25" s="1161"/>
      <c r="H25" s="1173">
        <f>ROUND((H17/360),5)</f>
        <v>32425.133330000001</v>
      </c>
      <c r="I25" s="1175"/>
      <c r="J25" s="1175"/>
      <c r="K25" s="1016"/>
      <c r="L25" s="154"/>
      <c r="M25" s="102" t="s">
        <v>1365</v>
      </c>
      <c r="N25" s="102"/>
      <c r="O25" s="1167">
        <f>O23*O24</f>
        <v>0.4</v>
      </c>
      <c r="P25" s="154"/>
      <c r="R25" s="1168"/>
    </row>
    <row r="26" spans="1:18" ht="12.2" customHeight="1" x14ac:dyDescent="0.2">
      <c r="A26" s="32"/>
      <c r="B26" s="141"/>
      <c r="C26" s="32"/>
      <c r="D26" s="32"/>
      <c r="E26" s="32"/>
      <c r="F26" s="32"/>
      <c r="G26" s="32"/>
      <c r="H26" s="37"/>
      <c r="I26" s="32"/>
      <c r="J26" s="32"/>
      <c r="K26" s="37"/>
      <c r="L26" s="32"/>
      <c r="M26" s="147"/>
      <c r="N26" s="147"/>
      <c r="O26" s="32"/>
      <c r="P26" s="32"/>
    </row>
    <row r="27" spans="1:18" ht="12.75" x14ac:dyDescent="0.2">
      <c r="A27" s="32"/>
      <c r="B27" s="145" t="s">
        <v>580</v>
      </c>
      <c r="C27" s="142"/>
      <c r="D27" s="32"/>
      <c r="E27" s="32"/>
      <c r="F27" s="32"/>
      <c r="G27" s="32"/>
      <c r="H27" s="143" t="s">
        <v>163</v>
      </c>
      <c r="I27" s="143"/>
      <c r="J27" s="143"/>
      <c r="K27" s="144" t="s">
        <v>581</v>
      </c>
      <c r="L27" s="143"/>
      <c r="M27" s="143" t="s">
        <v>1363</v>
      </c>
      <c r="N27" s="143"/>
      <c r="O27" s="221" t="str">
        <f>IF(K28&gt;=75,"4",IF(K28&gt;=50,"3",IF(K28&gt;=25,"2",1)))</f>
        <v>4</v>
      </c>
      <c r="P27" s="32"/>
    </row>
    <row r="28" spans="1:18" s="156" customFormat="1" ht="11.25" x14ac:dyDescent="0.2">
      <c r="A28" s="154"/>
      <c r="B28" s="1160"/>
      <c r="C28" s="154" t="s">
        <v>933</v>
      </c>
      <c r="D28" s="154"/>
      <c r="E28" s="154"/>
      <c r="F28" s="154" t="s">
        <v>523</v>
      </c>
      <c r="G28" s="1161"/>
      <c r="H28" s="1176">
        <f>SUM('Short-Term Long-Term Debt 25'!F6,'Short-Term Long-Term Debt 25'!F7,'Short-Term Long-Term Debt 25'!F11)</f>
        <v>0</v>
      </c>
      <c r="I28" s="1177"/>
      <c r="J28" s="1177"/>
      <c r="K28" s="1173">
        <f>TRUNC(100-((((H28/H29*100))*100)/100),2)</f>
        <v>100</v>
      </c>
      <c r="L28" s="1178"/>
      <c r="M28" s="102" t="s">
        <v>1364</v>
      </c>
      <c r="N28" s="102"/>
      <c r="O28" s="1179">
        <v>0.1</v>
      </c>
      <c r="P28" s="154"/>
    </row>
    <row r="29" spans="1:18" s="156" customFormat="1" ht="11.25" x14ac:dyDescent="0.2">
      <c r="A29" s="154"/>
      <c r="B29" s="1160"/>
      <c r="C29" s="154" t="s">
        <v>934</v>
      </c>
      <c r="D29" s="154"/>
      <c r="E29" s="154"/>
      <c r="F29" s="154" t="s">
        <v>938</v>
      </c>
      <c r="G29" s="1161"/>
      <c r="H29" s="1180">
        <f>ROUND((0.85*'FP Info 3'!J7*'FP Info 3'!J10),5)</f>
        <v>9142174.51798</v>
      </c>
      <c r="I29" s="1177"/>
      <c r="J29" s="1177"/>
      <c r="K29" s="1016"/>
      <c r="L29" s="154"/>
      <c r="M29" s="102" t="s">
        <v>1365</v>
      </c>
      <c r="N29" s="102"/>
      <c r="O29" s="1167">
        <f>O27*O28</f>
        <v>0.4</v>
      </c>
      <c r="P29" s="154"/>
    </row>
    <row r="30" spans="1:18" s="156" customFormat="1" ht="11.25" x14ac:dyDescent="0.2">
      <c r="A30" s="154"/>
      <c r="B30" s="1160"/>
      <c r="C30" s="154"/>
      <c r="D30" s="154"/>
      <c r="E30" s="154"/>
      <c r="F30" s="1181"/>
      <c r="G30" s="1161"/>
      <c r="H30" s="1016"/>
      <c r="I30" s="1016"/>
      <c r="J30" s="1016"/>
      <c r="K30" s="1016"/>
      <c r="L30" s="154"/>
      <c r="M30" s="1182"/>
      <c r="N30" s="1182"/>
      <c r="O30" s="1016"/>
      <c r="P30" s="154"/>
    </row>
    <row r="31" spans="1:18" ht="12.75" x14ac:dyDescent="0.2">
      <c r="A31" s="32"/>
      <c r="B31" s="145" t="s">
        <v>661</v>
      </c>
      <c r="C31" s="142"/>
      <c r="D31" s="32"/>
      <c r="E31" s="32"/>
      <c r="F31" s="32"/>
      <c r="G31" s="146"/>
      <c r="H31" s="143" t="s">
        <v>163</v>
      </c>
      <c r="I31" s="143"/>
      <c r="J31" s="143"/>
      <c r="K31" s="144" t="s">
        <v>581</v>
      </c>
      <c r="L31" s="143"/>
      <c r="M31" s="143" t="s">
        <v>1363</v>
      </c>
      <c r="N31" s="143"/>
      <c r="O31" s="220" t="str">
        <f>IF(K32&gt;=75,"4",IF(K32&gt;=50,"3",IF(K32&gt;=25,"2",1)))</f>
        <v>4</v>
      </c>
      <c r="P31" s="32"/>
    </row>
    <row r="32" spans="1:18" s="156" customFormat="1" ht="11.25" x14ac:dyDescent="0.2">
      <c r="A32" s="154"/>
      <c r="B32" s="1160"/>
      <c r="C32" s="154" t="s">
        <v>1013</v>
      </c>
      <c r="D32" s="154"/>
      <c r="E32" s="154"/>
      <c r="F32" s="154"/>
      <c r="G32" s="1161"/>
      <c r="H32" s="1162">
        <f>'FP Info 3'!H37</f>
        <v>2345000</v>
      </c>
      <c r="I32" s="1171"/>
      <c r="J32" s="1171"/>
      <c r="K32" s="1173">
        <f>TRUNC(100-((((H32/H33*100))*100)/100),2)</f>
        <v>89.62</v>
      </c>
      <c r="L32" s="1165"/>
      <c r="M32" s="102" t="s">
        <v>1364</v>
      </c>
      <c r="N32" s="102"/>
      <c r="O32" s="1183">
        <v>0.1</v>
      </c>
    </row>
    <row r="33" spans="1:17" s="156" customFormat="1" ht="11.25" x14ac:dyDescent="0.2">
      <c r="A33" s="154"/>
      <c r="B33" s="1160"/>
      <c r="C33" s="154" t="s">
        <v>937</v>
      </c>
      <c r="D33" s="154"/>
      <c r="E33" s="154"/>
      <c r="F33" s="154"/>
      <c r="G33" s="1161"/>
      <c r="H33" s="1162">
        <f>IF('FP Info 3'!H31="Enter X in a or b"," ",'FP Info 3'!H31)</f>
        <v>22598339.247000001</v>
      </c>
      <c r="I33" s="1171"/>
      <c r="J33" s="1171"/>
      <c r="K33" s="1162"/>
      <c r="L33" s="154"/>
      <c r="M33" s="1184" t="s">
        <v>1365</v>
      </c>
      <c r="N33" s="1184"/>
      <c r="O33" s="1183">
        <f>(O31*O32)</f>
        <v>0.4</v>
      </c>
    </row>
    <row r="34" spans="1:17" ht="12.2" customHeight="1" x14ac:dyDescent="0.2">
      <c r="A34" s="32"/>
      <c r="B34" s="141"/>
      <c r="C34" s="32"/>
      <c r="D34" s="32"/>
      <c r="E34" s="32"/>
      <c r="F34" s="32"/>
      <c r="G34" s="32"/>
      <c r="H34" s="37"/>
      <c r="I34" s="32"/>
      <c r="J34" s="32"/>
      <c r="K34" s="37"/>
      <c r="L34" s="32"/>
      <c r="M34" s="147"/>
      <c r="N34" s="147"/>
      <c r="O34" s="37"/>
    </row>
    <row r="35" spans="1:17" ht="14.25" customHeight="1" x14ac:dyDescent="0.2">
      <c r="A35" s="32"/>
      <c r="B35" s="141"/>
      <c r="C35" s="32"/>
      <c r="D35" s="32"/>
      <c r="E35" s="32"/>
      <c r="F35" s="32"/>
      <c r="G35" s="32"/>
      <c r="H35" s="148"/>
      <c r="I35" s="146"/>
      <c r="J35" s="146"/>
      <c r="K35" s="32"/>
      <c r="L35" s="149"/>
      <c r="M35" s="153" t="s">
        <v>336</v>
      </c>
      <c r="N35" s="146"/>
      <c r="O35" s="150">
        <f>(O13+O20+O25+O29+O33)</f>
        <v>3.9999999999999996</v>
      </c>
      <c r="P35" s="151" t="s">
        <v>220</v>
      </c>
    </row>
    <row r="36" spans="1:17" x14ac:dyDescent="0.2">
      <c r="A36" s="32"/>
      <c r="B36" s="141"/>
      <c r="C36" s="32"/>
      <c r="D36" s="32"/>
      <c r="E36" s="32"/>
      <c r="F36" s="32"/>
      <c r="G36" s="32"/>
      <c r="H36" s="148"/>
      <c r="I36" s="146"/>
      <c r="J36" s="146"/>
      <c r="K36" s="148"/>
      <c r="L36" s="146"/>
      <c r="M36" s="152"/>
      <c r="N36" s="152"/>
      <c r="O36" s="146"/>
    </row>
    <row r="37" spans="1:17" ht="12.75" x14ac:dyDescent="0.2">
      <c r="A37" s="32"/>
      <c r="B37" s="141"/>
      <c r="C37" s="32"/>
      <c r="D37" s="32"/>
      <c r="E37" s="32"/>
      <c r="F37" s="32"/>
      <c r="G37" s="32"/>
      <c r="H37" s="32"/>
      <c r="I37" s="146"/>
      <c r="J37" s="146"/>
      <c r="K37" s="148"/>
      <c r="L37" s="146"/>
      <c r="M37" s="153" t="s">
        <v>2003</v>
      </c>
      <c r="N37" s="146"/>
      <c r="O37" s="222" t="str">
        <f>IF(O35&gt;3.53,"RECOGNITION",IF(O35&gt;3.07,"REVIEW ",IF(O35&gt;2.61,"WARNING","WATCH")))</f>
        <v>RECOGNITION</v>
      </c>
    </row>
    <row r="38" spans="1:17" ht="16.5" customHeight="1" x14ac:dyDescent="0.2">
      <c r="A38" s="32"/>
      <c r="B38" s="141"/>
      <c r="C38" s="32"/>
      <c r="D38" s="32"/>
      <c r="E38" s="32"/>
      <c r="F38" s="32"/>
      <c r="G38" s="32"/>
      <c r="H38" s="37"/>
      <c r="I38" s="32"/>
      <c r="J38" s="32"/>
      <c r="K38" s="37"/>
      <c r="L38" s="32"/>
      <c r="M38" s="32"/>
      <c r="N38" s="32"/>
      <c r="O38" s="32"/>
      <c r="P38" s="32"/>
    </row>
    <row r="39" spans="1:17" ht="15" x14ac:dyDescent="0.2">
      <c r="A39" s="32"/>
      <c r="B39" s="141"/>
      <c r="C39" s="32"/>
      <c r="D39" s="32"/>
      <c r="E39" s="32"/>
      <c r="F39" s="1045" t="s">
        <v>220</v>
      </c>
      <c r="H39" s="1015" t="s">
        <v>1240</v>
      </c>
      <c r="I39" s="156"/>
      <c r="J39" s="156"/>
      <c r="K39" s="1016"/>
      <c r="L39" s="156"/>
      <c r="M39" s="156"/>
      <c r="N39" s="156"/>
      <c r="O39" s="154"/>
      <c r="P39" s="32"/>
      <c r="Q39" s="32"/>
    </row>
    <row r="40" spans="1:17" x14ac:dyDescent="0.2">
      <c r="A40" s="32"/>
      <c r="B40" s="141"/>
      <c r="C40" s="32"/>
      <c r="D40" s="32"/>
      <c r="E40" s="32"/>
      <c r="F40" s="32"/>
      <c r="G40" s="1017"/>
      <c r="H40" s="180" t="s">
        <v>1995</v>
      </c>
      <c r="I40" s="156"/>
      <c r="J40" s="156"/>
      <c r="K40" s="1016"/>
      <c r="L40" s="156"/>
      <c r="M40" s="156"/>
      <c r="N40" s="156"/>
      <c r="O40" s="154"/>
      <c r="P40" s="32"/>
      <c r="Q40" s="32"/>
    </row>
    <row r="41" spans="1:17" x14ac:dyDescent="0.2">
      <c r="G41" s="1018"/>
      <c r="H41" s="154" t="s">
        <v>1996</v>
      </c>
      <c r="M41" s="32"/>
      <c r="O41" s="32"/>
      <c r="P41" s="32"/>
      <c r="Q41" s="32"/>
    </row>
    <row r="42" spans="1:17" x14ac:dyDescent="0.2">
      <c r="A42" s="34" t="s">
        <v>1997</v>
      </c>
      <c r="G42" s="1018"/>
      <c r="H42" s="154"/>
      <c r="M42" s="32"/>
      <c r="O42" s="32"/>
      <c r="P42" s="32"/>
      <c r="Q42" s="32"/>
    </row>
    <row r="43" spans="1:17" x14ac:dyDescent="0.2">
      <c r="G43" s="1018"/>
      <c r="H43" s="1043"/>
      <c r="L43" s="32"/>
      <c r="M43" s="156"/>
    </row>
    <row r="44" spans="1:17" ht="15.75" x14ac:dyDescent="0.2">
      <c r="F44" s="1044"/>
      <c r="H44" s="180"/>
      <c r="L44" s="32"/>
      <c r="M44" s="156"/>
    </row>
  </sheetData>
  <sheetProtection password="D6BB" sheet="1" objects="1" scenarios="1"/>
  <mergeCells count="8">
    <mergeCell ref="C24:D24"/>
    <mergeCell ref="A1:C1"/>
    <mergeCell ref="O1:Q1"/>
    <mergeCell ref="C18:D18"/>
    <mergeCell ref="C13:D13"/>
    <mergeCell ref="A2:R2"/>
    <mergeCell ref="A3:R3"/>
    <mergeCell ref="A4:R4"/>
  </mergeCells>
  <phoneticPr fontId="8" type="noConversion"/>
  <hyperlinks>
    <hyperlink ref="A4" r:id="rId1"/>
  </hyperlinks>
  <printOptions headings="1"/>
  <pageMargins left="0.25" right="0.2" top="0.8" bottom="0.52" header="0.19" footer="0.17"/>
  <pageSetup scale="85" firstPageNumber="4" orientation="landscape" useFirstPageNumber="1" r:id="rId2"/>
  <headerFooter alignWithMargins="0">
    <oddHeader>&amp;L&amp;8Page &amp;P&amp;C &amp;R&amp;8Page &amp;P</oddHeader>
    <oddFooter>&amp;L&amp;8Printed: &amp;D
&amp;F</oddFooter>
  </headerFooter>
  <ignoredErrors>
    <ignoredError sqref="H19"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N44"/>
  <sheetViews>
    <sheetView showGridLines="0" defaultGridColor="0" colorId="8" zoomScale="110" zoomScaleNormal="110" workbookViewId="0">
      <pane ySplit="2" topLeftCell="A12" activePane="bottomLeft" state="frozen"/>
      <selection activeCell="A2" sqref="A2"/>
      <selection pane="bottomLeft" activeCell="N36" sqref="N36"/>
    </sheetView>
  </sheetViews>
  <sheetFormatPr defaultColWidth="9.140625" defaultRowHeight="12.75" x14ac:dyDescent="0.2"/>
  <cols>
    <col min="1" max="1" width="53.7109375" style="43" customWidth="1"/>
    <col min="2" max="2" width="4.5703125" style="44" customWidth="1"/>
    <col min="3" max="14" width="13.7109375" style="41" customWidth="1"/>
    <col min="15" max="16384" width="9.140625" style="41"/>
  </cols>
  <sheetData>
    <row r="1" spans="1:14" x14ac:dyDescent="0.2">
      <c r="A1" s="2220" t="s">
        <v>1968</v>
      </c>
      <c r="B1" s="76"/>
      <c r="C1" s="57" t="s">
        <v>504</v>
      </c>
      <c r="D1" s="57" t="s">
        <v>505</v>
      </c>
      <c r="E1" s="57" t="s">
        <v>506</v>
      </c>
      <c r="F1" s="57" t="s">
        <v>507</v>
      </c>
      <c r="G1" s="57" t="s">
        <v>508</v>
      </c>
      <c r="H1" s="57" t="s">
        <v>509</v>
      </c>
      <c r="I1" s="57" t="s">
        <v>510</v>
      </c>
      <c r="J1" s="57" t="s">
        <v>511</v>
      </c>
      <c r="K1" s="57" t="s">
        <v>875</v>
      </c>
      <c r="L1" s="77"/>
      <c r="M1" s="90" t="s">
        <v>670</v>
      </c>
      <c r="N1" s="89"/>
    </row>
    <row r="2" spans="1:14" s="39" customFormat="1" ht="33.75" x14ac:dyDescent="0.2">
      <c r="A2" s="2221"/>
      <c r="B2" s="210" t="s">
        <v>1060</v>
      </c>
      <c r="C2" s="211" t="s">
        <v>1375</v>
      </c>
      <c r="D2" s="211" t="s">
        <v>1038</v>
      </c>
      <c r="E2" s="211" t="s">
        <v>517</v>
      </c>
      <c r="F2" s="211" t="s">
        <v>162</v>
      </c>
      <c r="G2" s="211" t="s">
        <v>1126</v>
      </c>
      <c r="H2" s="211" t="s">
        <v>516</v>
      </c>
      <c r="I2" s="211" t="s">
        <v>476</v>
      </c>
      <c r="J2" s="211" t="s">
        <v>515</v>
      </c>
      <c r="K2" s="211" t="s">
        <v>164</v>
      </c>
      <c r="L2" s="212" t="s">
        <v>631</v>
      </c>
      <c r="M2" s="213" t="s">
        <v>688</v>
      </c>
      <c r="N2" s="214" t="s">
        <v>632</v>
      </c>
    </row>
    <row r="3" spans="1:14" s="39" customFormat="1" ht="18" customHeight="1" x14ac:dyDescent="0.2">
      <c r="A3" s="1942" t="s">
        <v>1149</v>
      </c>
      <c r="B3" s="1943"/>
      <c r="C3" s="1944"/>
      <c r="D3" s="1945"/>
      <c r="E3" s="1945"/>
      <c r="F3" s="1945"/>
      <c r="G3" s="1945"/>
      <c r="H3" s="1945"/>
      <c r="I3" s="1945"/>
      <c r="J3" s="1945"/>
      <c r="K3" s="1945"/>
      <c r="L3" s="1945"/>
      <c r="M3" s="1946"/>
      <c r="N3" s="1947"/>
    </row>
    <row r="4" spans="1:14" ht="13.5" customHeight="1" x14ac:dyDescent="0.2">
      <c r="A4" s="478" t="s">
        <v>1308</v>
      </c>
      <c r="B4" s="632"/>
      <c r="C4" s="688">
        <v>7500</v>
      </c>
      <c r="D4" s="413">
        <v>0</v>
      </c>
      <c r="E4" s="413">
        <v>0</v>
      </c>
      <c r="F4" s="413">
        <v>0</v>
      </c>
      <c r="G4" s="413">
        <v>0</v>
      </c>
      <c r="H4" s="413"/>
      <c r="I4" s="413">
        <v>0</v>
      </c>
      <c r="J4" s="437">
        <v>0</v>
      </c>
      <c r="K4" s="413">
        <v>0</v>
      </c>
      <c r="L4" s="413">
        <v>29599</v>
      </c>
      <c r="M4" s="434"/>
      <c r="N4" s="483"/>
    </row>
    <row r="5" spans="1:14" x14ac:dyDescent="0.2">
      <c r="A5" s="478" t="s">
        <v>1173</v>
      </c>
      <c r="B5" s="40">
        <v>120</v>
      </c>
      <c r="C5" s="688">
        <v>7474755</v>
      </c>
      <c r="D5" s="413">
        <v>489388</v>
      </c>
      <c r="E5" s="413">
        <v>253853</v>
      </c>
      <c r="F5" s="413">
        <v>419602</v>
      </c>
      <c r="G5" s="413">
        <v>353445</v>
      </c>
      <c r="H5" s="413"/>
      <c r="I5" s="413">
        <v>1661707</v>
      </c>
      <c r="J5" s="437">
        <v>228125</v>
      </c>
      <c r="K5" s="440">
        <v>63572</v>
      </c>
      <c r="L5" s="689"/>
      <c r="M5" s="434"/>
      <c r="N5" s="483"/>
    </row>
    <row r="6" spans="1:14" ht="13.5" customHeight="1" x14ac:dyDescent="0.2">
      <c r="A6" s="477" t="s">
        <v>493</v>
      </c>
      <c r="B6" s="40">
        <v>130</v>
      </c>
      <c r="C6" s="688">
        <v>4491575</v>
      </c>
      <c r="D6" s="413">
        <v>656687</v>
      </c>
      <c r="E6" s="413">
        <v>335710</v>
      </c>
      <c r="F6" s="413">
        <v>52373</v>
      </c>
      <c r="G6" s="440">
        <v>196873</v>
      </c>
      <c r="H6" s="440"/>
      <c r="I6" s="413"/>
      <c r="J6" s="692">
        <v>82577</v>
      </c>
      <c r="K6" s="440"/>
      <c r="L6" s="482"/>
      <c r="M6" s="434"/>
      <c r="N6" s="483"/>
    </row>
    <row r="7" spans="1:14" ht="13.5" customHeight="1" x14ac:dyDescent="0.2">
      <c r="A7" s="477" t="s">
        <v>494</v>
      </c>
      <c r="B7" s="40">
        <v>140</v>
      </c>
      <c r="C7" s="1058"/>
      <c r="D7" s="437"/>
      <c r="E7" s="437"/>
      <c r="F7" s="437"/>
      <c r="G7" s="437"/>
      <c r="H7" s="437"/>
      <c r="I7" s="437"/>
      <c r="J7" s="437"/>
      <c r="K7" s="437"/>
      <c r="L7" s="508"/>
      <c r="M7" s="434"/>
      <c r="N7" s="483"/>
    </row>
    <row r="8" spans="1:14" ht="13.5" customHeight="1" x14ac:dyDescent="0.2">
      <c r="A8" s="477" t="s">
        <v>309</v>
      </c>
      <c r="B8" s="40">
        <v>150</v>
      </c>
      <c r="C8" s="1058">
        <v>119566</v>
      </c>
      <c r="D8" s="437"/>
      <c r="E8" s="437"/>
      <c r="F8" s="437">
        <v>34757</v>
      </c>
      <c r="G8" s="436"/>
      <c r="H8" s="437"/>
      <c r="I8" s="692"/>
      <c r="J8" s="692"/>
      <c r="K8" s="511"/>
      <c r="L8" s="515"/>
      <c r="M8" s="434"/>
      <c r="N8" s="483"/>
    </row>
    <row r="9" spans="1:14" ht="13.5" customHeight="1" x14ac:dyDescent="0.2">
      <c r="A9" s="477" t="s">
        <v>310</v>
      </c>
      <c r="B9" s="40">
        <v>160</v>
      </c>
      <c r="C9" s="1058">
        <v>11727</v>
      </c>
      <c r="D9" s="437"/>
      <c r="E9" s="437"/>
      <c r="F9" s="437"/>
      <c r="G9" s="437"/>
      <c r="H9" s="436"/>
      <c r="I9" s="437"/>
      <c r="J9" s="437"/>
      <c r="K9" s="437"/>
      <c r="L9" s="437"/>
      <c r="M9" s="434"/>
      <c r="N9" s="483"/>
    </row>
    <row r="10" spans="1:14" ht="13.5" customHeight="1" x14ac:dyDescent="0.2">
      <c r="A10" s="477" t="s">
        <v>1172</v>
      </c>
      <c r="B10" s="40">
        <v>170</v>
      </c>
      <c r="C10" s="688"/>
      <c r="D10" s="413"/>
      <c r="E10" s="437"/>
      <c r="F10" s="413"/>
      <c r="G10" s="436"/>
      <c r="H10" s="419"/>
      <c r="I10" s="437"/>
      <c r="J10" s="437"/>
      <c r="K10" s="419"/>
      <c r="L10" s="419"/>
      <c r="M10" s="483"/>
      <c r="N10" s="483"/>
    </row>
    <row r="11" spans="1:14" ht="13.5" customHeight="1" x14ac:dyDescent="0.2">
      <c r="A11" s="477" t="s">
        <v>311</v>
      </c>
      <c r="B11" s="40">
        <v>180</v>
      </c>
      <c r="C11" s="1058"/>
      <c r="D11" s="437"/>
      <c r="E11" s="437"/>
      <c r="F11" s="437"/>
      <c r="G11" s="437"/>
      <c r="H11" s="437"/>
      <c r="I11" s="436"/>
      <c r="J11" s="436"/>
      <c r="K11" s="437"/>
      <c r="L11" s="437"/>
      <c r="M11" s="483"/>
      <c r="N11" s="483"/>
    </row>
    <row r="12" spans="1:14" ht="13.5" customHeight="1" x14ac:dyDescent="0.2">
      <c r="A12" s="477" t="s">
        <v>495</v>
      </c>
      <c r="B12" s="40">
        <v>190</v>
      </c>
      <c r="C12" s="688"/>
      <c r="D12" s="413"/>
      <c r="E12" s="413"/>
      <c r="F12" s="413"/>
      <c r="G12" s="413"/>
      <c r="H12" s="413"/>
      <c r="I12" s="413"/>
      <c r="J12" s="437"/>
      <c r="K12" s="413"/>
      <c r="L12" s="413"/>
      <c r="M12" s="483"/>
      <c r="N12" s="483"/>
    </row>
    <row r="13" spans="1:14" ht="13.5" customHeight="1" thickBot="1" x14ac:dyDescent="0.25">
      <c r="A13" s="465" t="s">
        <v>749</v>
      </c>
      <c r="B13" s="458"/>
      <c r="C13" s="690">
        <f>SUM(C4:C12)</f>
        <v>12105123</v>
      </c>
      <c r="D13" s="690">
        <f t="shared" ref="D13:L13" si="0">SUM(D4:D12)</f>
        <v>1146075</v>
      </c>
      <c r="E13" s="690">
        <f t="shared" si="0"/>
        <v>589563</v>
      </c>
      <c r="F13" s="690">
        <f t="shared" si="0"/>
        <v>506732</v>
      </c>
      <c r="G13" s="690">
        <f t="shared" si="0"/>
        <v>550318</v>
      </c>
      <c r="H13" s="690">
        <f t="shared" si="0"/>
        <v>0</v>
      </c>
      <c r="I13" s="690">
        <f t="shared" si="0"/>
        <v>1661707</v>
      </c>
      <c r="J13" s="690">
        <f t="shared" si="0"/>
        <v>310702</v>
      </c>
      <c r="K13" s="690">
        <f t="shared" si="0"/>
        <v>63572</v>
      </c>
      <c r="L13" s="690">
        <f t="shared" si="0"/>
        <v>29599</v>
      </c>
      <c r="M13" s="434"/>
      <c r="N13" s="483"/>
    </row>
    <row r="14" spans="1:14" ht="18" customHeight="1" thickTop="1" x14ac:dyDescent="0.2">
      <c r="A14" s="1939" t="s">
        <v>154</v>
      </c>
      <c r="B14" s="1931"/>
      <c r="C14" s="1940"/>
      <c r="D14" s="1935"/>
      <c r="E14" s="1935"/>
      <c r="F14" s="1935"/>
      <c r="G14" s="1935"/>
      <c r="H14" s="1935"/>
      <c r="I14" s="1935"/>
      <c r="J14" s="1935"/>
      <c r="K14" s="1935"/>
      <c r="L14" s="1935"/>
      <c r="M14" s="1934"/>
      <c r="N14" s="1941"/>
    </row>
    <row r="15" spans="1:14" s="705" customFormat="1" ht="12.75" customHeight="1" x14ac:dyDescent="0.2">
      <c r="A15" s="719" t="s">
        <v>1749</v>
      </c>
      <c r="B15" s="543">
        <v>210</v>
      </c>
      <c r="C15" s="508"/>
      <c r="D15" s="508"/>
      <c r="E15" s="508"/>
      <c r="F15" s="508"/>
      <c r="G15" s="508"/>
      <c r="H15" s="508"/>
      <c r="I15" s="508"/>
      <c r="J15" s="508"/>
      <c r="K15" s="508"/>
      <c r="L15" s="508"/>
      <c r="M15" s="436"/>
      <c r="N15" s="720"/>
    </row>
    <row r="16" spans="1:14" s="705" customFormat="1" ht="12.75" customHeight="1" x14ac:dyDescent="0.2">
      <c r="A16" s="719" t="s">
        <v>1750</v>
      </c>
      <c r="B16" s="543">
        <v>220</v>
      </c>
      <c r="C16" s="508"/>
      <c r="D16" s="508"/>
      <c r="E16" s="508"/>
      <c r="F16" s="508"/>
      <c r="G16" s="508"/>
      <c r="H16" s="508"/>
      <c r="I16" s="508"/>
      <c r="J16" s="508"/>
      <c r="K16" s="508"/>
      <c r="L16" s="508"/>
      <c r="M16" s="437">
        <v>684156</v>
      </c>
      <c r="N16" s="720"/>
    </row>
    <row r="17" spans="1:14" s="705" customFormat="1" ht="12.75" customHeight="1" x14ac:dyDescent="0.2">
      <c r="A17" s="719" t="s">
        <v>1751</v>
      </c>
      <c r="B17" s="543">
        <v>230</v>
      </c>
      <c r="C17" s="508"/>
      <c r="D17" s="508"/>
      <c r="E17" s="508"/>
      <c r="F17" s="508"/>
      <c r="G17" s="508"/>
      <c r="H17" s="508"/>
      <c r="I17" s="508"/>
      <c r="J17" s="508"/>
      <c r="K17" s="508"/>
      <c r="L17" s="508"/>
      <c r="M17" s="437">
        <v>20497176</v>
      </c>
      <c r="N17" s="720"/>
    </row>
    <row r="18" spans="1:14" s="705" customFormat="1" ht="12.75" customHeight="1" x14ac:dyDescent="0.2">
      <c r="A18" s="719" t="s">
        <v>1752</v>
      </c>
      <c r="B18" s="543">
        <v>240</v>
      </c>
      <c r="C18" s="508"/>
      <c r="D18" s="508"/>
      <c r="E18" s="508"/>
      <c r="F18" s="508"/>
      <c r="G18" s="508"/>
      <c r="H18" s="508"/>
      <c r="I18" s="508"/>
      <c r="J18" s="508"/>
      <c r="K18" s="508"/>
      <c r="L18" s="508"/>
      <c r="M18" s="437">
        <v>1107085</v>
      </c>
      <c r="N18" s="720"/>
    </row>
    <row r="19" spans="1:14" s="705" customFormat="1" ht="12.75" customHeight="1" x14ac:dyDescent="0.2">
      <c r="A19" s="719" t="s">
        <v>1753</v>
      </c>
      <c r="B19" s="543">
        <v>250</v>
      </c>
      <c r="C19" s="508"/>
      <c r="D19" s="508"/>
      <c r="E19" s="508"/>
      <c r="F19" s="508"/>
      <c r="G19" s="508"/>
      <c r="H19" s="508"/>
      <c r="I19" s="508"/>
      <c r="J19" s="508"/>
      <c r="K19" s="508"/>
      <c r="L19" s="508"/>
      <c r="M19" s="437">
        <v>2286906</v>
      </c>
      <c r="N19" s="720"/>
    </row>
    <row r="20" spans="1:14" s="705" customFormat="1" ht="12.75" customHeight="1" x14ac:dyDescent="0.2">
      <c r="A20" s="719" t="s">
        <v>1754</v>
      </c>
      <c r="B20" s="543">
        <v>260</v>
      </c>
      <c r="C20" s="508"/>
      <c r="D20" s="508"/>
      <c r="E20" s="508"/>
      <c r="F20" s="508"/>
      <c r="G20" s="508"/>
      <c r="H20" s="508"/>
      <c r="I20" s="508"/>
      <c r="J20" s="508"/>
      <c r="K20" s="508"/>
      <c r="L20" s="508"/>
      <c r="M20" s="437">
        <v>0</v>
      </c>
      <c r="N20" s="720"/>
    </row>
    <row r="21" spans="1:14" s="705" customFormat="1" ht="12.75" customHeight="1" x14ac:dyDescent="0.2">
      <c r="A21" s="719" t="s">
        <v>1755</v>
      </c>
      <c r="B21" s="543">
        <v>340</v>
      </c>
      <c r="C21" s="508"/>
      <c r="D21" s="508"/>
      <c r="E21" s="508"/>
      <c r="F21" s="508"/>
      <c r="G21" s="508"/>
      <c r="H21" s="508"/>
      <c r="I21" s="508"/>
      <c r="J21" s="508"/>
      <c r="K21" s="508"/>
      <c r="L21" s="508"/>
      <c r="M21" s="721"/>
      <c r="N21" s="437">
        <v>253853</v>
      </c>
    </row>
    <row r="22" spans="1:14" s="705" customFormat="1" ht="12.75" customHeight="1" x14ac:dyDescent="0.2">
      <c r="A22" s="719" t="s">
        <v>1756</v>
      </c>
      <c r="B22" s="543">
        <v>350</v>
      </c>
      <c r="C22" s="508"/>
      <c r="D22" s="508"/>
      <c r="E22" s="508"/>
      <c r="F22" s="508"/>
      <c r="G22" s="508"/>
      <c r="H22" s="508"/>
      <c r="I22" s="508"/>
      <c r="J22" s="508"/>
      <c r="K22" s="508"/>
      <c r="L22" s="508"/>
      <c r="M22" s="721"/>
      <c r="N22" s="1129">
        <f>'Short-Term Long-Term Debt 25'!J49</f>
        <v>2091147</v>
      </c>
    </row>
    <row r="23" spans="1:14" ht="13.5" customHeight="1" thickBot="1" x14ac:dyDescent="0.25">
      <c r="A23" s="465" t="s">
        <v>748</v>
      </c>
      <c r="B23" s="725"/>
      <c r="C23" s="434"/>
      <c r="D23" s="434"/>
      <c r="E23" s="434"/>
      <c r="F23" s="434"/>
      <c r="G23" s="434"/>
      <c r="H23" s="434"/>
      <c r="I23" s="434"/>
      <c r="J23" s="434"/>
      <c r="K23" s="434"/>
      <c r="L23" s="434"/>
      <c r="M23" s="694">
        <f>SUM(M15:M22)</f>
        <v>24575323</v>
      </c>
      <c r="N23" s="694">
        <f>SUM(N21:N22)</f>
        <v>2345000</v>
      </c>
    </row>
    <row r="24" spans="1:14" ht="18" customHeight="1" thickTop="1" x14ac:dyDescent="0.2">
      <c r="A24" s="1932" t="s">
        <v>701</v>
      </c>
      <c r="B24" s="1913"/>
      <c r="C24" s="1933"/>
      <c r="D24" s="1934"/>
      <c r="E24" s="1934"/>
      <c r="F24" s="1934"/>
      <c r="G24" s="1934"/>
      <c r="H24" s="1934"/>
      <c r="I24" s="1934"/>
      <c r="J24" s="1934"/>
      <c r="K24" s="1934"/>
      <c r="L24" s="1934"/>
      <c r="M24" s="1935"/>
      <c r="N24" s="1936"/>
    </row>
    <row r="25" spans="1:14" x14ac:dyDescent="0.2">
      <c r="A25" s="477" t="s">
        <v>750</v>
      </c>
      <c r="B25" s="40">
        <v>410</v>
      </c>
      <c r="C25" s="436"/>
      <c r="D25" s="436"/>
      <c r="E25" s="436"/>
      <c r="F25" s="436"/>
      <c r="G25" s="436"/>
      <c r="H25" s="511"/>
      <c r="I25" s="434"/>
      <c r="J25" s="436"/>
      <c r="K25" s="436"/>
      <c r="L25" s="434"/>
      <c r="M25" s="434"/>
      <c r="N25" s="434"/>
    </row>
    <row r="26" spans="1:14" x14ac:dyDescent="0.2">
      <c r="A26" s="477" t="s">
        <v>751</v>
      </c>
      <c r="B26" s="40">
        <v>420</v>
      </c>
      <c r="C26" s="437"/>
      <c r="D26" s="437"/>
      <c r="E26" s="437"/>
      <c r="F26" s="437"/>
      <c r="G26" s="437"/>
      <c r="H26" s="437"/>
      <c r="I26" s="437"/>
      <c r="J26" s="692"/>
      <c r="K26" s="437"/>
      <c r="L26" s="434"/>
      <c r="M26" s="434"/>
      <c r="N26" s="434"/>
    </row>
    <row r="27" spans="1:14" ht="13.5" customHeight="1" x14ac:dyDescent="0.2">
      <c r="A27" s="477" t="s">
        <v>752</v>
      </c>
      <c r="B27" s="40">
        <v>430</v>
      </c>
      <c r="C27" s="437">
        <v>96658</v>
      </c>
      <c r="D27" s="437">
        <v>18081</v>
      </c>
      <c r="E27" s="437"/>
      <c r="F27" s="437">
        <v>5919</v>
      </c>
      <c r="G27" s="437"/>
      <c r="H27" s="437"/>
      <c r="I27" s="437"/>
      <c r="J27" s="437">
        <v>7619</v>
      </c>
      <c r="K27" s="437"/>
      <c r="L27" s="434"/>
      <c r="M27" s="434"/>
      <c r="N27" s="434"/>
    </row>
    <row r="28" spans="1:14" ht="13.5" customHeight="1" x14ac:dyDescent="0.2">
      <c r="A28" s="477" t="s">
        <v>753</v>
      </c>
      <c r="B28" s="40">
        <v>440</v>
      </c>
      <c r="C28" s="437"/>
      <c r="D28" s="437"/>
      <c r="E28" s="692"/>
      <c r="F28" s="437"/>
      <c r="G28" s="692"/>
      <c r="H28" s="692"/>
      <c r="I28" s="437"/>
      <c r="J28" s="437"/>
      <c r="K28" s="511"/>
      <c r="L28" s="434"/>
      <c r="M28" s="434"/>
      <c r="N28" s="434"/>
    </row>
    <row r="29" spans="1:14" ht="13.5" customHeight="1" x14ac:dyDescent="0.2">
      <c r="A29" s="477" t="s">
        <v>754</v>
      </c>
      <c r="B29" s="40">
        <v>460</v>
      </c>
      <c r="C29" s="1059"/>
      <c r="D29" s="492"/>
      <c r="E29" s="692"/>
      <c r="F29" s="437"/>
      <c r="G29" s="692"/>
      <c r="H29" s="692"/>
      <c r="I29" s="692"/>
      <c r="J29" s="692"/>
      <c r="K29" s="437"/>
      <c r="L29" s="434"/>
      <c r="M29" s="434"/>
      <c r="N29" s="434"/>
    </row>
    <row r="30" spans="1:14" ht="13.5" customHeight="1" x14ac:dyDescent="0.2">
      <c r="A30" s="477" t="s">
        <v>755</v>
      </c>
      <c r="B30" s="40">
        <v>470</v>
      </c>
      <c r="C30" s="437"/>
      <c r="D30" s="692"/>
      <c r="E30" s="437"/>
      <c r="F30" s="437"/>
      <c r="G30" s="437"/>
      <c r="H30" s="437"/>
      <c r="I30" s="437"/>
      <c r="J30" s="437"/>
      <c r="K30" s="436"/>
      <c r="L30" s="434"/>
      <c r="M30" s="434"/>
      <c r="N30" s="434"/>
    </row>
    <row r="31" spans="1:14" ht="13.5" customHeight="1" x14ac:dyDescent="0.2">
      <c r="A31" s="477" t="s">
        <v>756</v>
      </c>
      <c r="B31" s="40">
        <v>480</v>
      </c>
      <c r="C31" s="413">
        <v>7082</v>
      </c>
      <c r="D31" s="437"/>
      <c r="E31" s="437"/>
      <c r="F31" s="413"/>
      <c r="G31" s="437"/>
      <c r="H31" s="437"/>
      <c r="I31" s="437"/>
      <c r="J31" s="437"/>
      <c r="K31" s="437"/>
      <c r="L31" s="434"/>
      <c r="M31" s="434"/>
      <c r="N31" s="434"/>
    </row>
    <row r="32" spans="1:14" ht="13.5" customHeight="1" x14ac:dyDescent="0.2">
      <c r="A32" s="479" t="s">
        <v>757</v>
      </c>
      <c r="B32" s="42">
        <v>490</v>
      </c>
      <c r="C32" s="691">
        <f>74486+4491575</f>
        <v>4566061</v>
      </c>
      <c r="D32" s="691">
        <v>656687</v>
      </c>
      <c r="E32" s="692">
        <v>335710</v>
      </c>
      <c r="F32" s="692">
        <v>52373</v>
      </c>
      <c r="G32" s="692">
        <v>196873</v>
      </c>
      <c r="H32" s="692"/>
      <c r="I32" s="692"/>
      <c r="J32" s="692">
        <v>82577</v>
      </c>
      <c r="K32" s="511"/>
      <c r="L32" s="434"/>
      <c r="M32" s="434"/>
      <c r="N32" s="434"/>
    </row>
    <row r="33" spans="1:14" ht="13.5" customHeight="1" x14ac:dyDescent="0.2">
      <c r="A33" s="630" t="s">
        <v>347</v>
      </c>
      <c r="B33" s="42">
        <v>493</v>
      </c>
      <c r="C33" s="437"/>
      <c r="D33" s="437"/>
      <c r="E33" s="437"/>
      <c r="F33" s="437"/>
      <c r="G33" s="437"/>
      <c r="H33" s="437"/>
      <c r="I33" s="437"/>
      <c r="J33" s="437"/>
      <c r="K33" s="437"/>
      <c r="L33" s="437">
        <v>29599</v>
      </c>
      <c r="M33" s="434"/>
      <c r="N33" s="483"/>
    </row>
    <row r="34" spans="1:14" ht="13.5" customHeight="1" thickBot="1" x14ac:dyDescent="0.25">
      <c r="A34" s="1077" t="s">
        <v>759</v>
      </c>
      <c r="B34" s="726"/>
      <c r="C34" s="1100">
        <f>SUM(C25:C33)</f>
        <v>4669801</v>
      </c>
      <c r="D34" s="1100">
        <f t="shared" ref="D34:K34" si="1">SUM(D25:D33)</f>
        <v>674768</v>
      </c>
      <c r="E34" s="1100">
        <f t="shared" si="1"/>
        <v>335710</v>
      </c>
      <c r="F34" s="1100">
        <f t="shared" si="1"/>
        <v>58292</v>
      </c>
      <c r="G34" s="1100">
        <f t="shared" si="1"/>
        <v>196873</v>
      </c>
      <c r="H34" s="1100">
        <f t="shared" si="1"/>
        <v>0</v>
      </c>
      <c r="I34" s="1100">
        <f t="shared" si="1"/>
        <v>0</v>
      </c>
      <c r="J34" s="1100">
        <f t="shared" si="1"/>
        <v>90196</v>
      </c>
      <c r="K34" s="1100">
        <f t="shared" si="1"/>
        <v>0</v>
      </c>
      <c r="L34" s="1060">
        <f>SUM(L33)</f>
        <v>29599</v>
      </c>
      <c r="M34" s="434"/>
      <c r="N34" s="515"/>
    </row>
    <row r="35" spans="1:14" ht="18" customHeight="1" thickTop="1" x14ac:dyDescent="0.2">
      <c r="A35" s="1937" t="s">
        <v>626</v>
      </c>
      <c r="B35" s="1938"/>
      <c r="C35" s="1901"/>
      <c r="D35" s="1902"/>
      <c r="E35" s="1902"/>
      <c r="F35" s="1902"/>
      <c r="G35" s="1902"/>
      <c r="H35" s="1902"/>
      <c r="I35" s="1902"/>
      <c r="J35" s="1902"/>
      <c r="K35" s="1902"/>
      <c r="L35" s="1902"/>
      <c r="M35" s="1934"/>
      <c r="N35" s="1936"/>
    </row>
    <row r="36" spans="1:14" x14ac:dyDescent="0.2">
      <c r="A36" s="1136" t="s">
        <v>2</v>
      </c>
      <c r="B36" s="40">
        <v>511</v>
      </c>
      <c r="C36" s="508"/>
      <c r="D36" s="508"/>
      <c r="E36" s="508"/>
      <c r="F36" s="508"/>
      <c r="G36" s="508"/>
      <c r="H36" s="508"/>
      <c r="I36" s="508"/>
      <c r="J36" s="508"/>
      <c r="K36" s="508"/>
      <c r="L36" s="434"/>
      <c r="M36" s="434"/>
      <c r="N36" s="1235">
        <f>'Short-Term Long-Term Debt 25'!I49</f>
        <v>2345000</v>
      </c>
    </row>
    <row r="37" spans="1:14" ht="13.5" thickBot="1" x14ac:dyDescent="0.25">
      <c r="A37" s="465" t="s">
        <v>758</v>
      </c>
      <c r="B37" s="725"/>
      <c r="C37" s="508"/>
      <c r="D37" s="508"/>
      <c r="E37" s="508"/>
      <c r="F37" s="508"/>
      <c r="G37" s="508"/>
      <c r="H37" s="508"/>
      <c r="I37" s="508"/>
      <c r="J37" s="508"/>
      <c r="K37" s="508"/>
      <c r="L37" s="515"/>
      <c r="M37" s="434"/>
      <c r="N37" s="694">
        <f>SUM(N36:N36)</f>
        <v>2345000</v>
      </c>
    </row>
    <row r="38" spans="1:14" customFormat="1" ht="13.5" customHeight="1" thickTop="1" x14ac:dyDescent="0.2">
      <c r="A38" s="629" t="s">
        <v>496</v>
      </c>
      <c r="B38" s="543">
        <v>714</v>
      </c>
      <c r="C38" s="728"/>
      <c r="D38" s="728">
        <v>471307</v>
      </c>
      <c r="E38" s="728">
        <v>253853</v>
      </c>
      <c r="F38" s="728">
        <v>448440</v>
      </c>
      <c r="G38" s="728">
        <v>353445</v>
      </c>
      <c r="H38" s="728"/>
      <c r="I38" s="728"/>
      <c r="J38" s="727">
        <v>220506</v>
      </c>
      <c r="K38" s="728">
        <v>63572</v>
      </c>
      <c r="L38" s="1101"/>
      <c r="M38" s="695"/>
      <c r="N38" s="695"/>
    </row>
    <row r="39" spans="1:14" customFormat="1" ht="13.5" customHeight="1" x14ac:dyDescent="0.2">
      <c r="A39" s="629" t="s">
        <v>405</v>
      </c>
      <c r="B39" s="543">
        <v>730</v>
      </c>
      <c r="C39" s="728">
        <v>7435322</v>
      </c>
      <c r="D39" s="728"/>
      <c r="E39" s="728"/>
      <c r="F39" s="728"/>
      <c r="G39" s="728"/>
      <c r="H39" s="728"/>
      <c r="I39" s="728">
        <v>1661707</v>
      </c>
      <c r="J39" s="727"/>
      <c r="K39" s="728"/>
      <c r="L39" s="728"/>
      <c r="M39" s="695"/>
      <c r="N39" s="695"/>
    </row>
    <row r="40" spans="1:14" customFormat="1" ht="13.5" customHeight="1" x14ac:dyDescent="0.2">
      <c r="A40" s="722" t="s">
        <v>155</v>
      </c>
      <c r="B40" s="723"/>
      <c r="C40" s="724"/>
      <c r="D40" s="724"/>
      <c r="E40" s="724"/>
      <c r="F40" s="724"/>
      <c r="G40" s="724"/>
      <c r="H40" s="724"/>
      <c r="I40" s="724"/>
      <c r="J40" s="724"/>
      <c r="K40" s="724"/>
      <c r="L40" s="724"/>
      <c r="M40" s="727">
        <v>24575323</v>
      </c>
      <c r="N40" s="695"/>
    </row>
    <row r="41" spans="1:14" ht="13.5" customHeight="1" thickBot="1" x14ac:dyDescent="0.25">
      <c r="A41" s="465" t="s">
        <v>760</v>
      </c>
      <c r="B41" s="456"/>
      <c r="C41" s="486">
        <f>(SUM(C34,C37,C38,C39))</f>
        <v>12105123</v>
      </c>
      <c r="D41" s="486">
        <f t="shared" ref="D41:L41" si="2">SUM(D34,D37,D38:D39)</f>
        <v>1146075</v>
      </c>
      <c r="E41" s="486">
        <f t="shared" si="2"/>
        <v>589563</v>
      </c>
      <c r="F41" s="486">
        <f t="shared" si="2"/>
        <v>506732</v>
      </c>
      <c r="G41" s="486">
        <f t="shared" si="2"/>
        <v>550318</v>
      </c>
      <c r="H41" s="486">
        <f t="shared" si="2"/>
        <v>0</v>
      </c>
      <c r="I41" s="486">
        <f t="shared" si="2"/>
        <v>1661707</v>
      </c>
      <c r="J41" s="486">
        <f t="shared" si="2"/>
        <v>310702</v>
      </c>
      <c r="K41" s="486">
        <f t="shared" si="2"/>
        <v>63572</v>
      </c>
      <c r="L41" s="486">
        <f t="shared" si="2"/>
        <v>29599</v>
      </c>
      <c r="M41" s="486">
        <f>SUM(M40)</f>
        <v>24575323</v>
      </c>
      <c r="N41" s="486">
        <f>SUM(N37)</f>
        <v>2345000</v>
      </c>
    </row>
    <row r="42" spans="1:14" ht="13.5" thickTop="1" x14ac:dyDescent="0.2"/>
    <row r="43" spans="1:14" x14ac:dyDescent="0.2">
      <c r="A43" s="170"/>
      <c r="C43" s="66"/>
    </row>
    <row r="44" spans="1:14" x14ac:dyDescent="0.2">
      <c r="A44" s="170"/>
      <c r="C44" s="66"/>
    </row>
  </sheetData>
  <sheetProtection password="D6BB" sheet="1" objects="1" scenarios="1"/>
  <mergeCells count="1">
    <mergeCell ref="A1:A2"/>
  </mergeCells>
  <phoneticPr fontId="8" type="noConversion"/>
  <dataValidations count="5">
    <dataValidation type="whole" operator="greaterThanOrEqual" allowBlank="1" showInputMessage="1" showErrorMessage="1" error="Please enter a whole number.  Decimals not allowed." sqref="C4:K12 I25">
      <formula1>0</formula1>
    </dataValidation>
    <dataValidation type="whole" allowBlank="1" showInputMessage="1" showErrorMessage="1" error="Please enter a whole number.  Decimals not allowed." sqref="C25:H33">
      <formula1>-999999999999999</formula1>
      <formula2>9999999999999990</formula2>
    </dataValidation>
    <dataValidation type="whole" allowBlank="1" showInputMessage="1" showErrorMessage="1" error="Please enter a whole number.  Decimals not allowed." sqref="I26:I33">
      <formula1>-9999999999999990</formula1>
      <formula2>9999999999999990</formula2>
    </dataValidation>
    <dataValidation type="whole" allowBlank="1" showInputMessage="1" showErrorMessage="1" error="Please enter a whole number.  Decimals not allowed." sqref="J25:K33">
      <formula1>-99999999999999</formula1>
      <formula2>999999999999999</formula2>
    </dataValidation>
    <dataValidation type="whole" operator="greaterThan" allowBlank="1" showInputMessage="1" showErrorMessage="1" error="Please enter a whole number.  Decimals not allowed." sqref="C38:L39">
      <formula1>-999999999999999</formula1>
    </dataValidation>
  </dataValidations>
  <printOptions headings="1" gridLinesSet="0"/>
  <pageMargins left="0.23" right="0.15" top="0.86" bottom="0" header="0.28000000000000003" footer="0.1"/>
  <pageSetup scale="65" firstPageNumber="5" orientation="landscape" useFirstPageNumber="1" r:id="rId1"/>
  <headerFooter alignWithMargins="0">
    <oddHeader>&amp;L&amp;8Page &amp;P&amp;C&amp;"Arial,Bold"&amp;9BASIC FINANCIAL STATEMENTS
STATEMENT OF ASSETS AND LIABILITIES ARISING FROM CASH TRANSACTIONS
STATEMENT OF POSITION AS OF JUNE 30, 2016&amp;R&amp;8Page &amp;P</oddHeader>
    <oddFooter>&amp;L&amp;8Print Date:  &amp;D
&amp;F</oddFooter>
  </headerFooter>
  <colBreaks count="1" manualBreakCount="1">
    <brk id="11"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M87"/>
  <sheetViews>
    <sheetView showGridLines="0" defaultGridColor="0" colorId="8" zoomScale="110" zoomScaleNormal="110" zoomScaleSheetLayoutView="100" workbookViewId="0">
      <pane ySplit="2" topLeftCell="A9" activePane="bottomLeft" state="frozenSplit"/>
      <selection pane="bottomLeft" activeCell="C4" sqref="C4"/>
    </sheetView>
  </sheetViews>
  <sheetFormatPr defaultColWidth="9.140625" defaultRowHeight="12.75" x14ac:dyDescent="0.2"/>
  <cols>
    <col min="1" max="1" width="50.7109375" style="43" customWidth="1"/>
    <col min="2" max="2" width="4.7109375" style="44" customWidth="1"/>
    <col min="3" max="11" width="13.7109375" style="47" customWidth="1"/>
    <col min="12" max="12" width="2" style="47" customWidth="1"/>
    <col min="13" max="16384" width="9.140625" style="47"/>
  </cols>
  <sheetData>
    <row r="1" spans="1:13" ht="12.75" customHeight="1" x14ac:dyDescent="0.2">
      <c r="A1" s="2224" t="s">
        <v>1991</v>
      </c>
      <c r="B1" s="76"/>
      <c r="C1" s="412" t="s">
        <v>504</v>
      </c>
      <c r="D1" s="412" t="s">
        <v>505</v>
      </c>
      <c r="E1" s="412" t="s">
        <v>506</v>
      </c>
      <c r="F1" s="412" t="s">
        <v>507</v>
      </c>
      <c r="G1" s="412" t="s">
        <v>508</v>
      </c>
      <c r="H1" s="412" t="s">
        <v>509</v>
      </c>
      <c r="I1" s="412" t="s">
        <v>510</v>
      </c>
      <c r="J1" s="412" t="s">
        <v>511</v>
      </c>
      <c r="K1" s="412" t="s">
        <v>875</v>
      </c>
      <c r="L1" s="43"/>
    </row>
    <row r="2" spans="1:13" s="45" customFormat="1" ht="37.5" customHeight="1" x14ac:dyDescent="0.2">
      <c r="A2" s="2225"/>
      <c r="B2" s="210" t="s">
        <v>444</v>
      </c>
      <c r="C2" s="211" t="s">
        <v>1375</v>
      </c>
      <c r="D2" s="211" t="s">
        <v>1038</v>
      </c>
      <c r="E2" s="211" t="s">
        <v>517</v>
      </c>
      <c r="F2" s="211" t="s">
        <v>162</v>
      </c>
      <c r="G2" s="211" t="s">
        <v>1170</v>
      </c>
      <c r="H2" s="211" t="s">
        <v>516</v>
      </c>
      <c r="I2" s="211" t="s">
        <v>476</v>
      </c>
      <c r="J2" s="211" t="s">
        <v>515</v>
      </c>
      <c r="K2" s="211" t="s">
        <v>164</v>
      </c>
      <c r="L2" s="44"/>
    </row>
    <row r="3" spans="1:13" s="46" customFormat="1" ht="18" customHeight="1" x14ac:dyDescent="0.2">
      <c r="A3" s="1923" t="s">
        <v>1397</v>
      </c>
      <c r="B3" s="1924"/>
      <c r="C3" s="1925"/>
      <c r="D3" s="1926"/>
      <c r="E3" s="1926"/>
      <c r="F3" s="1926"/>
      <c r="G3" s="1926"/>
      <c r="H3" s="1926"/>
      <c r="I3" s="1926"/>
      <c r="J3" s="1926"/>
      <c r="K3" s="1927"/>
      <c r="L3" s="503"/>
    </row>
    <row r="4" spans="1:13" x14ac:dyDescent="0.2">
      <c r="A4" s="733" t="s">
        <v>1987</v>
      </c>
      <c r="B4" s="293">
        <v>1000</v>
      </c>
      <c r="C4" s="696">
        <f>'Revenues 9-14'!C109</f>
        <v>9750683</v>
      </c>
      <c r="D4" s="696">
        <f>'Revenues 9-14'!D109</f>
        <v>1275399</v>
      </c>
      <c r="E4" s="696">
        <f>'Revenues 9-14'!E109</f>
        <v>648943</v>
      </c>
      <c r="F4" s="696">
        <f>'Revenues 9-14'!F109</f>
        <v>126542</v>
      </c>
      <c r="G4" s="696">
        <f>'Revenues 9-14'!G109</f>
        <v>404599</v>
      </c>
      <c r="H4" s="696">
        <f>'Revenues 9-14'!H109</f>
        <v>0</v>
      </c>
      <c r="I4" s="696">
        <f>'Revenues 9-14'!I109</f>
        <v>21356</v>
      </c>
      <c r="J4" s="696">
        <f>'Revenues 9-14'!J109</f>
        <v>192245</v>
      </c>
      <c r="K4" s="696">
        <f>'Revenues 9-14'!K109</f>
        <v>636</v>
      </c>
      <c r="L4" s="39"/>
    </row>
    <row r="5" spans="1:13" ht="22.5" x14ac:dyDescent="0.2">
      <c r="A5" s="734" t="s">
        <v>1988</v>
      </c>
      <c r="B5" s="295">
        <v>2000</v>
      </c>
      <c r="C5" s="697">
        <f>'Revenues 9-14'!C114</f>
        <v>0</v>
      </c>
      <c r="D5" s="697">
        <f>'Revenues 9-14'!D114</f>
        <v>0</v>
      </c>
      <c r="E5" s="698"/>
      <c r="F5" s="697">
        <f>'Revenues 9-14'!F114</f>
        <v>0</v>
      </c>
      <c r="G5" s="697">
        <f>'Revenues 9-14'!G114</f>
        <v>0</v>
      </c>
      <c r="H5" s="495" t="s">
        <v>1390</v>
      </c>
      <c r="I5" s="699" t="s">
        <v>1390</v>
      </c>
      <c r="J5" s="700" t="s">
        <v>1390</v>
      </c>
      <c r="K5" s="491" t="s">
        <v>1390</v>
      </c>
      <c r="L5" s="39"/>
    </row>
    <row r="6" spans="1:13" x14ac:dyDescent="0.2">
      <c r="A6" s="735" t="s">
        <v>1989</v>
      </c>
      <c r="B6" s="294">
        <v>3000</v>
      </c>
      <c r="C6" s="697">
        <f>'Revenues 9-14'!C173</f>
        <v>656560</v>
      </c>
      <c r="D6" s="697">
        <f>'Revenues 9-14'!D173</f>
        <v>0</v>
      </c>
      <c r="E6" s="697">
        <f>'Revenues 9-14'!E173</f>
        <v>0</v>
      </c>
      <c r="F6" s="697">
        <f>'Revenues 9-14'!F173</f>
        <v>138488</v>
      </c>
      <c r="G6" s="697">
        <f>'Revenues 9-14'!G173</f>
        <v>0</v>
      </c>
      <c r="H6" s="697">
        <f>'Revenues 9-14'!H173</f>
        <v>0</v>
      </c>
      <c r="I6" s="697">
        <f>'Revenues 9-14'!I173</f>
        <v>0</v>
      </c>
      <c r="J6" s="697">
        <f>'Revenues 9-14'!J173</f>
        <v>0</v>
      </c>
      <c r="K6" s="697">
        <f>'Revenues 9-14'!K173</f>
        <v>0</v>
      </c>
      <c r="L6" s="39"/>
      <c r="M6" s="223"/>
    </row>
    <row r="7" spans="1:13" x14ac:dyDescent="0.2">
      <c r="A7" s="735" t="s">
        <v>1990</v>
      </c>
      <c r="B7" s="294">
        <v>4000</v>
      </c>
      <c r="C7" s="697">
        <f>'Revenues 9-14'!C274</f>
        <v>153115</v>
      </c>
      <c r="D7" s="697">
        <f>'Revenues 9-14'!D274</f>
        <v>0</v>
      </c>
      <c r="E7" s="697">
        <f>'Revenues 9-14'!E274</f>
        <v>0</v>
      </c>
      <c r="F7" s="697">
        <f>'Revenues 9-14'!F274</f>
        <v>0</v>
      </c>
      <c r="G7" s="697">
        <f>'Revenues 9-14'!G274</f>
        <v>0</v>
      </c>
      <c r="H7" s="697">
        <f>'Revenues 9-14'!H274</f>
        <v>0</v>
      </c>
      <c r="I7" s="697">
        <f>'Revenues 9-14'!I274</f>
        <v>0</v>
      </c>
      <c r="J7" s="697">
        <f>'Revenues 9-14'!J274</f>
        <v>0</v>
      </c>
      <c r="K7" s="697">
        <f>'Revenues 9-14'!K274</f>
        <v>0</v>
      </c>
      <c r="L7" s="39"/>
      <c r="M7" s="223"/>
    </row>
    <row r="8" spans="1:13" ht="13.5" thickBot="1" x14ac:dyDescent="0.25">
      <c r="A8" s="465" t="s">
        <v>1393</v>
      </c>
      <c r="B8" s="458"/>
      <c r="C8" s="486">
        <f>SUM(C4:C7)</f>
        <v>10560358</v>
      </c>
      <c r="D8" s="486">
        <f t="shared" ref="D8:K8" si="0">SUM(D4:D7)</f>
        <v>1275399</v>
      </c>
      <c r="E8" s="486">
        <f t="shared" si="0"/>
        <v>648943</v>
      </c>
      <c r="F8" s="486">
        <f t="shared" si="0"/>
        <v>265030</v>
      </c>
      <c r="G8" s="486">
        <f t="shared" si="0"/>
        <v>404599</v>
      </c>
      <c r="H8" s="486">
        <f t="shared" si="0"/>
        <v>0</v>
      </c>
      <c r="I8" s="486">
        <f t="shared" si="0"/>
        <v>21356</v>
      </c>
      <c r="J8" s="486">
        <f t="shared" si="0"/>
        <v>192245</v>
      </c>
      <c r="K8" s="486">
        <f t="shared" si="0"/>
        <v>636</v>
      </c>
      <c r="L8" s="39"/>
    </row>
    <row r="9" spans="1:13" ht="15" thickTop="1" x14ac:dyDescent="0.2">
      <c r="A9" s="1020" t="s">
        <v>348</v>
      </c>
      <c r="B9" s="457">
        <v>3998</v>
      </c>
      <c r="C9" s="419">
        <v>3604147</v>
      </c>
      <c r="D9" s="490"/>
      <c r="E9" s="419"/>
      <c r="F9" s="419"/>
      <c r="G9" s="701"/>
      <c r="H9" s="419"/>
      <c r="I9" s="495" t="s">
        <v>1390</v>
      </c>
      <c r="J9" s="436"/>
      <c r="K9" s="419"/>
      <c r="L9" s="39"/>
    </row>
    <row r="10" spans="1:13" s="48" customFormat="1" ht="13.5" thickBot="1" x14ac:dyDescent="0.25">
      <c r="A10" s="465" t="s">
        <v>1394</v>
      </c>
      <c r="B10" s="458"/>
      <c r="C10" s="486">
        <f>SUM(C8:C9)</f>
        <v>14164505</v>
      </c>
      <c r="D10" s="486">
        <f t="shared" ref="D10:K10" si="1">SUM(D8:D9)</f>
        <v>1275399</v>
      </c>
      <c r="E10" s="486">
        <f t="shared" si="1"/>
        <v>648943</v>
      </c>
      <c r="F10" s="486">
        <f t="shared" si="1"/>
        <v>265030</v>
      </c>
      <c r="G10" s="486">
        <f t="shared" si="1"/>
        <v>404599</v>
      </c>
      <c r="H10" s="486">
        <f t="shared" si="1"/>
        <v>0</v>
      </c>
      <c r="I10" s="486">
        <f t="shared" si="1"/>
        <v>21356</v>
      </c>
      <c r="J10" s="486">
        <f t="shared" si="1"/>
        <v>192245</v>
      </c>
      <c r="K10" s="486">
        <f t="shared" si="1"/>
        <v>636</v>
      </c>
      <c r="L10" s="504"/>
    </row>
    <row r="11" spans="1:13" s="48" customFormat="1" ht="18" customHeight="1" thickTop="1" x14ac:dyDescent="0.2">
      <c r="A11" s="1928" t="s">
        <v>1398</v>
      </c>
      <c r="B11" s="1929"/>
      <c r="C11" s="1901"/>
      <c r="D11" s="1902"/>
      <c r="E11" s="1902"/>
      <c r="F11" s="1902"/>
      <c r="G11" s="1902"/>
      <c r="H11" s="1902"/>
      <c r="I11" s="1902"/>
      <c r="J11" s="1902"/>
      <c r="K11" s="1903"/>
      <c r="L11" s="504"/>
    </row>
    <row r="12" spans="1:13" x14ac:dyDescent="0.2">
      <c r="A12" s="735" t="s">
        <v>535</v>
      </c>
      <c r="B12" s="294">
        <v>1000</v>
      </c>
      <c r="C12" s="696">
        <f>'Expenditures 15-22'!K33</f>
        <v>7495099</v>
      </c>
      <c r="D12" s="499" t="s">
        <v>1390</v>
      </c>
      <c r="E12" s="434" t="s">
        <v>1390</v>
      </c>
      <c r="F12" s="434" t="s">
        <v>1390</v>
      </c>
      <c r="G12" s="696">
        <f>'Expenditures 15-22'!K223</f>
        <v>158210</v>
      </c>
      <c r="H12" s="432"/>
      <c r="I12" s="434" t="s">
        <v>1390</v>
      </c>
      <c r="J12" s="434" t="s">
        <v>1390</v>
      </c>
      <c r="K12" s="432" t="s">
        <v>1390</v>
      </c>
      <c r="L12" s="39"/>
    </row>
    <row r="13" spans="1:13" x14ac:dyDescent="0.2">
      <c r="A13" s="735" t="s">
        <v>536</v>
      </c>
      <c r="B13" s="294">
        <v>2000</v>
      </c>
      <c r="C13" s="697">
        <f>'Expenditures 15-22'!K74</f>
        <v>2413607</v>
      </c>
      <c r="D13" s="697">
        <f>'Expenditures 15-22'!K129</f>
        <v>1310331</v>
      </c>
      <c r="E13" s="483" t="s">
        <v>1390</v>
      </c>
      <c r="F13" s="697">
        <f>'Expenditures 15-22'!K178</f>
        <v>83946</v>
      </c>
      <c r="G13" s="697">
        <f>'Expenditures 15-22'!K273</f>
        <v>141520</v>
      </c>
      <c r="H13" s="697">
        <f>'Expenditures 15-22'!K296</f>
        <v>0</v>
      </c>
      <c r="I13" s="434" t="s">
        <v>1390</v>
      </c>
      <c r="J13" s="750">
        <f>'Expenditures 15-22'!K323</f>
        <v>256484</v>
      </c>
      <c r="K13" s="702">
        <f>'Expenditures 15-22'!K341</f>
        <v>0</v>
      </c>
      <c r="L13" s="39"/>
    </row>
    <row r="14" spans="1:13" x14ac:dyDescent="0.2">
      <c r="A14" s="735" t="s">
        <v>528</v>
      </c>
      <c r="B14" s="294">
        <v>3000</v>
      </c>
      <c r="C14" s="697">
        <f>'Expenditures 15-22'!K75</f>
        <v>44009</v>
      </c>
      <c r="D14" s="697">
        <f>'Expenditures 15-22'!K130</f>
        <v>0</v>
      </c>
      <c r="E14" s="499" t="s">
        <v>1390</v>
      </c>
      <c r="F14" s="697">
        <f>'Expenditures 15-22'!K179</f>
        <v>0</v>
      </c>
      <c r="G14" s="697">
        <f>'Expenditures 15-22'!K274</f>
        <v>0</v>
      </c>
      <c r="H14" s="491"/>
      <c r="I14" s="434" t="s">
        <v>1390</v>
      </c>
      <c r="J14" s="434" t="s">
        <v>1390</v>
      </c>
      <c r="K14" s="491" t="s">
        <v>1390</v>
      </c>
      <c r="L14" s="39"/>
    </row>
    <row r="15" spans="1:13" x14ac:dyDescent="0.2">
      <c r="A15" s="735" t="s">
        <v>114</v>
      </c>
      <c r="B15" s="294">
        <v>4000</v>
      </c>
      <c r="C15" s="697">
        <f>'Expenditures 15-22'!K102</f>
        <v>211885</v>
      </c>
      <c r="D15" s="697">
        <f>'Expenditures 15-22'!K138</f>
        <v>0</v>
      </c>
      <c r="E15" s="697">
        <f>'Expenditures 15-22'!K154</f>
        <v>0</v>
      </c>
      <c r="F15" s="697">
        <f>'Expenditures 15-22'!K190</f>
        <v>114171</v>
      </c>
      <c r="G15" s="697">
        <f>'Expenditures 15-22'!K278</f>
        <v>0</v>
      </c>
      <c r="H15" s="697">
        <f>'Expenditures 15-22'!K303</f>
        <v>0</v>
      </c>
      <c r="I15" s="434" t="s">
        <v>1390</v>
      </c>
      <c r="J15" s="496" t="s">
        <v>1390</v>
      </c>
      <c r="K15" s="697">
        <f>'Expenditures 15-22'!K344</f>
        <v>0</v>
      </c>
      <c r="L15" s="39"/>
    </row>
    <row r="16" spans="1:13" x14ac:dyDescent="0.2">
      <c r="A16" s="735" t="s">
        <v>529</v>
      </c>
      <c r="B16" s="294">
        <v>5000</v>
      </c>
      <c r="C16" s="697">
        <f>'Expenditures 15-22'!K112</f>
        <v>0</v>
      </c>
      <c r="D16" s="697">
        <f>'Expenditures 15-22'!K148</f>
        <v>0</v>
      </c>
      <c r="E16" s="697">
        <f>'Expenditures 15-22'!K166</f>
        <v>629825</v>
      </c>
      <c r="F16" s="697">
        <f>'Expenditures 15-22'!K202</f>
        <v>0</v>
      </c>
      <c r="G16" s="697">
        <f>'Expenditures 15-22'!K286</f>
        <v>0</v>
      </c>
      <c r="H16" s="703"/>
      <c r="I16" s="434" t="s">
        <v>1390</v>
      </c>
      <c r="J16" s="1072">
        <f>'Expenditures 15-22'!K329</f>
        <v>0</v>
      </c>
      <c r="K16" s="697">
        <f>'Expenditures 15-22'!K352</f>
        <v>0</v>
      </c>
      <c r="L16" s="39"/>
    </row>
    <row r="17" spans="1:12" ht="13.5" thickBot="1" x14ac:dyDescent="0.25">
      <c r="A17" s="465" t="s">
        <v>51</v>
      </c>
      <c r="B17" s="458"/>
      <c r="C17" s="486">
        <f t="shared" ref="C17:H17" si="2">SUM(C12:C16)</f>
        <v>10164600</v>
      </c>
      <c r="D17" s="486">
        <f t="shared" si="2"/>
        <v>1310331</v>
      </c>
      <c r="E17" s="486">
        <f t="shared" si="2"/>
        <v>629825</v>
      </c>
      <c r="F17" s="486">
        <f t="shared" si="2"/>
        <v>198117</v>
      </c>
      <c r="G17" s="486">
        <f t="shared" si="2"/>
        <v>299730</v>
      </c>
      <c r="H17" s="486">
        <f t="shared" si="2"/>
        <v>0</v>
      </c>
      <c r="I17" s="434"/>
      <c r="J17" s="486">
        <f>SUM(J12:J16)</f>
        <v>256484</v>
      </c>
      <c r="K17" s="486">
        <f>SUM(K12:K16)</f>
        <v>0</v>
      </c>
      <c r="L17" s="39"/>
    </row>
    <row r="18" spans="1:12" ht="15" customHeight="1" thickTop="1" x14ac:dyDescent="0.2">
      <c r="A18" s="1021" t="s">
        <v>1322</v>
      </c>
      <c r="B18" s="259">
        <v>4180</v>
      </c>
      <c r="C18" s="696">
        <f t="shared" ref="C18:H18" si="3">C9</f>
        <v>3604147</v>
      </c>
      <c r="D18" s="696">
        <f t="shared" si="3"/>
        <v>0</v>
      </c>
      <c r="E18" s="696">
        <f t="shared" si="3"/>
        <v>0</v>
      </c>
      <c r="F18" s="696">
        <f t="shared" si="3"/>
        <v>0</v>
      </c>
      <c r="G18" s="696">
        <f t="shared" si="3"/>
        <v>0</v>
      </c>
      <c r="H18" s="696">
        <f t="shared" si="3"/>
        <v>0</v>
      </c>
      <c r="I18" s="434"/>
      <c r="J18" s="696">
        <f>J9</f>
        <v>0</v>
      </c>
      <c r="K18" s="696">
        <f>K9</f>
        <v>0</v>
      </c>
      <c r="L18" s="39"/>
    </row>
    <row r="19" spans="1:12" ht="13.5" thickBot="1" x14ac:dyDescent="0.25">
      <c r="A19" s="465" t="s">
        <v>595</v>
      </c>
      <c r="B19" s="458"/>
      <c r="C19" s="486">
        <f t="shared" ref="C19:H19" si="4">SUM(C17:C18)</f>
        <v>13768747</v>
      </c>
      <c r="D19" s="486">
        <f t="shared" si="4"/>
        <v>1310331</v>
      </c>
      <c r="E19" s="486">
        <f t="shared" si="4"/>
        <v>629825</v>
      </c>
      <c r="F19" s="486">
        <f t="shared" si="4"/>
        <v>198117</v>
      </c>
      <c r="G19" s="486">
        <f t="shared" si="4"/>
        <v>299730</v>
      </c>
      <c r="H19" s="486">
        <f t="shared" si="4"/>
        <v>0</v>
      </c>
      <c r="I19" s="434"/>
      <c r="J19" s="486">
        <f>SUM(J17:J18)</f>
        <v>256484</v>
      </c>
      <c r="K19" s="486">
        <f>SUM(K17:K18)</f>
        <v>0</v>
      </c>
      <c r="L19" s="39"/>
    </row>
    <row r="20" spans="1:12" ht="27" thickTop="1" thickBot="1" x14ac:dyDescent="0.25">
      <c r="A20" s="459" t="s">
        <v>1323</v>
      </c>
      <c r="B20" s="460"/>
      <c r="C20" s="1019">
        <f>C8-C17</f>
        <v>395758</v>
      </c>
      <c r="D20" s="1019">
        <f t="shared" ref="D20:K20" si="5">D8-D17</f>
        <v>-34932</v>
      </c>
      <c r="E20" s="1019">
        <f t="shared" si="5"/>
        <v>19118</v>
      </c>
      <c r="F20" s="1019">
        <f t="shared" si="5"/>
        <v>66913</v>
      </c>
      <c r="G20" s="1019">
        <f t="shared" si="5"/>
        <v>104869</v>
      </c>
      <c r="H20" s="1019">
        <f t="shared" si="5"/>
        <v>0</v>
      </c>
      <c r="I20" s="1019">
        <f t="shared" si="5"/>
        <v>21356</v>
      </c>
      <c r="J20" s="1019">
        <f t="shared" si="5"/>
        <v>-64239</v>
      </c>
      <c r="K20" s="1019">
        <f t="shared" si="5"/>
        <v>636</v>
      </c>
      <c r="L20" s="39"/>
    </row>
    <row r="21" spans="1:12" ht="18" customHeight="1" thickTop="1" x14ac:dyDescent="0.2">
      <c r="A21" s="1930" t="s">
        <v>698</v>
      </c>
      <c r="B21" s="1931"/>
      <c r="C21" s="1901"/>
      <c r="D21" s="1902"/>
      <c r="E21" s="1902"/>
      <c r="F21" s="1902"/>
      <c r="G21" s="1902"/>
      <c r="H21" s="1902"/>
      <c r="I21" s="1902"/>
      <c r="J21" s="1902"/>
      <c r="K21" s="1903"/>
      <c r="L21" s="505"/>
    </row>
    <row r="22" spans="1:12" ht="13.5" customHeight="1" collapsed="1" x14ac:dyDescent="0.2">
      <c r="A22" s="731" t="s">
        <v>699</v>
      </c>
      <c r="B22" s="667"/>
      <c r="C22" s="508"/>
      <c r="D22" s="508"/>
      <c r="E22" s="508"/>
      <c r="F22" s="508"/>
      <c r="G22" s="508"/>
      <c r="H22" s="508"/>
      <c r="I22" s="508"/>
      <c r="J22" s="508"/>
      <c r="K22" s="508"/>
      <c r="L22" s="39"/>
    </row>
    <row r="23" spans="1:12" s="705" customFormat="1" ht="13.5" customHeight="1" x14ac:dyDescent="0.2">
      <c r="A23" s="1022" t="s">
        <v>333</v>
      </c>
      <c r="B23" s="706"/>
      <c r="C23" s="515"/>
      <c r="D23" s="508"/>
      <c r="E23" s="508"/>
      <c r="F23" s="508"/>
      <c r="G23" s="508"/>
      <c r="H23" s="508"/>
      <c r="I23" s="508"/>
      <c r="J23" s="508"/>
      <c r="K23" s="508"/>
      <c r="L23" s="505"/>
    </row>
    <row r="24" spans="1:12" s="705" customFormat="1" ht="13.5" customHeight="1" x14ac:dyDescent="0.2">
      <c r="A24" s="1023" t="s">
        <v>1740</v>
      </c>
      <c r="B24" s="708">
        <v>7110</v>
      </c>
      <c r="C24" s="437"/>
      <c r="D24" s="508"/>
      <c r="E24" s="508"/>
      <c r="F24" s="508"/>
      <c r="G24" s="508"/>
      <c r="H24" s="508"/>
      <c r="I24" s="508"/>
      <c r="J24" s="508"/>
      <c r="K24" s="508"/>
      <c r="L24" s="505"/>
    </row>
    <row r="25" spans="1:12" s="705" customFormat="1" ht="13.5" customHeight="1" x14ac:dyDescent="0.2">
      <c r="A25" s="1023" t="s">
        <v>1741</v>
      </c>
      <c r="B25" s="708">
        <v>7110</v>
      </c>
      <c r="C25" s="437">
        <v>200000</v>
      </c>
      <c r="D25" s="437"/>
      <c r="E25" s="437"/>
      <c r="F25" s="437"/>
      <c r="G25" s="437"/>
      <c r="H25" s="437"/>
      <c r="I25" s="508"/>
      <c r="J25" s="437"/>
      <c r="K25" s="437"/>
      <c r="L25" s="505"/>
    </row>
    <row r="26" spans="1:12" s="705" customFormat="1" ht="13.5" customHeight="1" x14ac:dyDescent="0.2">
      <c r="A26" s="1023" t="s">
        <v>199</v>
      </c>
      <c r="B26" s="543">
        <v>7120</v>
      </c>
      <c r="C26" s="437"/>
      <c r="D26" s="437"/>
      <c r="E26" s="437"/>
      <c r="F26" s="437"/>
      <c r="G26" s="437"/>
      <c r="H26" s="437"/>
      <c r="I26" s="508"/>
      <c r="J26" s="437"/>
      <c r="K26" s="437"/>
      <c r="L26" s="505"/>
    </row>
    <row r="27" spans="1:12" s="705" customFormat="1" ht="13.5" customHeight="1" x14ac:dyDescent="0.2">
      <c r="A27" s="1023" t="s">
        <v>200</v>
      </c>
      <c r="B27" s="543">
        <v>7130</v>
      </c>
      <c r="C27" s="437"/>
      <c r="D27" s="437"/>
      <c r="E27" s="507"/>
      <c r="F27" s="437"/>
      <c r="G27" s="515"/>
      <c r="H27" s="515"/>
      <c r="I27" s="515"/>
      <c r="J27" s="515"/>
      <c r="K27" s="515"/>
      <c r="L27" s="505"/>
    </row>
    <row r="28" spans="1:12" s="705" customFormat="1" ht="13.5" customHeight="1" x14ac:dyDescent="0.2">
      <c r="A28" s="1023" t="s">
        <v>1737</v>
      </c>
      <c r="B28" s="543">
        <v>7140</v>
      </c>
      <c r="C28" s="437"/>
      <c r="D28" s="437"/>
      <c r="E28" s="437"/>
      <c r="F28" s="437"/>
      <c r="G28" s="437"/>
      <c r="H28" s="437"/>
      <c r="I28" s="437"/>
      <c r="J28" s="437"/>
      <c r="K28" s="437"/>
      <c r="L28" s="505"/>
    </row>
    <row r="29" spans="1:12" s="705" customFormat="1" ht="13.5" customHeight="1" x14ac:dyDescent="0.2">
      <c r="A29" s="1023" t="s">
        <v>334</v>
      </c>
      <c r="B29" s="543">
        <v>7150</v>
      </c>
      <c r="C29" s="482"/>
      <c r="D29" s="437"/>
      <c r="E29" s="482"/>
      <c r="F29" s="482"/>
      <c r="G29" s="482"/>
      <c r="H29" s="482"/>
      <c r="I29" s="482"/>
      <c r="J29" s="482"/>
      <c r="K29" s="482"/>
      <c r="L29" s="505"/>
    </row>
    <row r="30" spans="1:12" s="705" customFormat="1" ht="25.5" x14ac:dyDescent="0.2">
      <c r="A30" s="1023" t="s">
        <v>1687</v>
      </c>
      <c r="B30" s="707">
        <v>7160</v>
      </c>
      <c r="C30" s="508"/>
      <c r="D30" s="437"/>
      <c r="E30" s="508"/>
      <c r="F30" s="508"/>
      <c r="G30" s="508"/>
      <c r="H30" s="508"/>
      <c r="I30" s="508"/>
      <c r="J30" s="508"/>
      <c r="K30" s="508"/>
      <c r="L30" s="505"/>
    </row>
    <row r="31" spans="1:12" s="705" customFormat="1" ht="24" customHeight="1" x14ac:dyDescent="0.2">
      <c r="A31" s="1023" t="s">
        <v>1738</v>
      </c>
      <c r="B31" s="707">
        <v>7170</v>
      </c>
      <c r="C31" s="508"/>
      <c r="D31" s="508"/>
      <c r="E31" s="692"/>
      <c r="F31" s="508"/>
      <c r="G31" s="508"/>
      <c r="H31" s="508"/>
      <c r="I31" s="508"/>
      <c r="J31" s="508"/>
      <c r="K31" s="508"/>
      <c r="L31" s="505"/>
    </row>
    <row r="32" spans="1:12" s="705" customFormat="1" ht="13.5" customHeight="1" x14ac:dyDescent="0.2">
      <c r="A32" s="1024" t="s">
        <v>1159</v>
      </c>
      <c r="B32" s="709"/>
      <c r="C32" s="508"/>
      <c r="D32" s="508"/>
      <c r="E32" s="482"/>
      <c r="F32" s="508"/>
      <c r="G32" s="508"/>
      <c r="H32" s="508"/>
      <c r="I32" s="508"/>
      <c r="J32" s="508"/>
      <c r="K32" s="508"/>
      <c r="L32" s="505"/>
    </row>
    <row r="33" spans="1:12" s="705" customFormat="1" x14ac:dyDescent="0.2">
      <c r="A33" s="1023" t="s">
        <v>481</v>
      </c>
      <c r="B33" s="708">
        <v>7210</v>
      </c>
      <c r="C33" s="437"/>
      <c r="D33" s="437"/>
      <c r="E33" s="437"/>
      <c r="F33" s="437"/>
      <c r="G33" s="508"/>
      <c r="H33" s="437"/>
      <c r="I33" s="437"/>
      <c r="J33" s="437"/>
      <c r="K33" s="437"/>
      <c r="L33" s="505"/>
    </row>
    <row r="34" spans="1:12" s="705" customFormat="1" x14ac:dyDescent="0.2">
      <c r="A34" s="1023" t="s">
        <v>1182</v>
      </c>
      <c r="B34" s="708">
        <v>7220</v>
      </c>
      <c r="C34" s="437"/>
      <c r="D34" s="437"/>
      <c r="E34" s="437"/>
      <c r="F34" s="437"/>
      <c r="G34" s="508"/>
      <c r="H34" s="436"/>
      <c r="I34" s="436"/>
      <c r="J34" s="436"/>
      <c r="K34" s="436"/>
      <c r="L34" s="505"/>
    </row>
    <row r="35" spans="1:12" s="705" customFormat="1" x14ac:dyDescent="0.2">
      <c r="A35" s="1023" t="s">
        <v>1171</v>
      </c>
      <c r="B35" s="708">
        <v>7230</v>
      </c>
      <c r="C35" s="437"/>
      <c r="D35" s="437"/>
      <c r="E35" s="437"/>
      <c r="F35" s="437"/>
      <c r="G35" s="515"/>
      <c r="H35" s="437"/>
      <c r="I35" s="437"/>
      <c r="J35" s="437"/>
      <c r="K35" s="437"/>
      <c r="L35" s="505"/>
    </row>
    <row r="36" spans="1:12" s="705" customFormat="1" ht="14.25" x14ac:dyDescent="0.2">
      <c r="A36" s="1023" t="s">
        <v>1739</v>
      </c>
      <c r="B36" s="708">
        <v>7300</v>
      </c>
      <c r="C36" s="437"/>
      <c r="D36" s="437"/>
      <c r="E36" s="437"/>
      <c r="F36" s="437"/>
      <c r="G36" s="437"/>
      <c r="H36" s="437"/>
      <c r="I36" s="482"/>
      <c r="J36" s="437"/>
      <c r="K36" s="437"/>
      <c r="L36" s="505"/>
    </row>
    <row r="37" spans="1:12" s="705" customFormat="1" x14ac:dyDescent="0.2">
      <c r="A37" s="1023" t="s">
        <v>520</v>
      </c>
      <c r="B37" s="708">
        <v>7400</v>
      </c>
      <c r="C37" s="482"/>
      <c r="D37" s="482"/>
      <c r="E37" s="750">
        <f>SUM(C54:D57,H54:H57)</f>
        <v>0</v>
      </c>
      <c r="F37" s="482"/>
      <c r="G37" s="482"/>
      <c r="H37" s="482"/>
      <c r="I37" s="508"/>
      <c r="J37" s="482"/>
      <c r="K37" s="482"/>
      <c r="L37" s="505"/>
    </row>
    <row r="38" spans="1:12" s="705" customFormat="1" x14ac:dyDescent="0.2">
      <c r="A38" s="1023" t="s">
        <v>521</v>
      </c>
      <c r="B38" s="708">
        <v>7500</v>
      </c>
      <c r="C38" s="508"/>
      <c r="D38" s="508"/>
      <c r="E38" s="750">
        <f>SUM(C58:D61,H58:H61)</f>
        <v>0</v>
      </c>
      <c r="F38" s="508"/>
      <c r="G38" s="508"/>
      <c r="H38" s="508"/>
      <c r="I38" s="508"/>
      <c r="J38" s="508"/>
      <c r="K38" s="508"/>
      <c r="L38" s="505"/>
    </row>
    <row r="39" spans="1:12" s="705" customFormat="1" x14ac:dyDescent="0.2">
      <c r="A39" s="1023" t="s">
        <v>522</v>
      </c>
      <c r="B39" s="708">
        <v>7600</v>
      </c>
      <c r="C39" s="508"/>
      <c r="D39" s="508"/>
      <c r="E39" s="750">
        <f>SUM(C62:D65)</f>
        <v>0</v>
      </c>
      <c r="F39" s="508"/>
      <c r="G39" s="508"/>
      <c r="H39" s="508"/>
      <c r="I39" s="508"/>
      <c r="J39" s="508"/>
      <c r="K39" s="508"/>
      <c r="L39" s="505"/>
    </row>
    <row r="40" spans="1:12" s="705" customFormat="1" ht="13.5" customHeight="1" x14ac:dyDescent="0.2">
      <c r="A40" s="1023" t="s">
        <v>747</v>
      </c>
      <c r="B40" s="543">
        <v>7700</v>
      </c>
      <c r="C40" s="508"/>
      <c r="D40" s="508"/>
      <c r="E40" s="750">
        <f>SUM(C66:D69)</f>
        <v>0</v>
      </c>
      <c r="F40" s="508"/>
      <c r="G40" s="508"/>
      <c r="H40" s="515"/>
      <c r="I40" s="508"/>
      <c r="J40" s="508"/>
      <c r="K40" s="508"/>
      <c r="L40" s="505"/>
    </row>
    <row r="41" spans="1:12" s="705" customFormat="1" ht="13.5" customHeight="1" x14ac:dyDescent="0.2">
      <c r="A41" s="1023" t="s">
        <v>745</v>
      </c>
      <c r="B41" s="543">
        <v>7800</v>
      </c>
      <c r="C41" s="515"/>
      <c r="D41" s="515"/>
      <c r="E41" s="507"/>
      <c r="F41" s="515"/>
      <c r="G41" s="515"/>
      <c r="H41" s="750">
        <f>SUM(C70:D73)</f>
        <v>0</v>
      </c>
      <c r="I41" s="508"/>
      <c r="J41" s="508"/>
      <c r="K41" s="515"/>
      <c r="L41" s="505"/>
    </row>
    <row r="42" spans="1:12" s="705" customFormat="1" ht="13.5" customHeight="1" x14ac:dyDescent="0.2">
      <c r="A42" s="1023" t="s">
        <v>746</v>
      </c>
      <c r="B42" s="543">
        <v>7900</v>
      </c>
      <c r="C42" s="437"/>
      <c r="D42" s="437"/>
      <c r="E42" s="437"/>
      <c r="F42" s="437"/>
      <c r="G42" s="437"/>
      <c r="H42" s="437"/>
      <c r="I42" s="515"/>
      <c r="J42" s="515"/>
      <c r="K42" s="437"/>
      <c r="L42" s="505"/>
    </row>
    <row r="43" spans="1:12" s="705" customFormat="1" ht="13.5" customHeight="1" x14ac:dyDescent="0.2">
      <c r="A43" s="1023" t="s">
        <v>439</v>
      </c>
      <c r="B43" s="543">
        <v>7990</v>
      </c>
      <c r="C43" s="437"/>
      <c r="D43" s="437"/>
      <c r="E43" s="437"/>
      <c r="F43" s="437"/>
      <c r="G43" s="437"/>
      <c r="H43" s="437"/>
      <c r="I43" s="437"/>
      <c r="J43" s="437"/>
      <c r="K43" s="437"/>
      <c r="L43" s="505"/>
    </row>
    <row r="44" spans="1:12" s="705" customFormat="1" ht="13.5" customHeight="1" thickBot="1" x14ac:dyDescent="0.25">
      <c r="A44" s="729" t="s">
        <v>440</v>
      </c>
      <c r="B44" s="710"/>
      <c r="C44" s="693">
        <f>SUM(C24:C43)</f>
        <v>200000</v>
      </c>
      <c r="D44" s="693">
        <f t="shared" ref="D44:K44" si="6">SUM(D24:D43)</f>
        <v>0</v>
      </c>
      <c r="E44" s="693">
        <f t="shared" si="6"/>
        <v>0</v>
      </c>
      <c r="F44" s="693">
        <f t="shared" si="6"/>
        <v>0</v>
      </c>
      <c r="G44" s="693">
        <f t="shared" si="6"/>
        <v>0</v>
      </c>
      <c r="H44" s="693">
        <f t="shared" si="6"/>
        <v>0</v>
      </c>
      <c r="I44" s="693">
        <f t="shared" si="6"/>
        <v>0</v>
      </c>
      <c r="J44" s="693">
        <f t="shared" si="6"/>
        <v>0</v>
      </c>
      <c r="K44" s="693">
        <f t="shared" si="6"/>
        <v>0</v>
      </c>
      <c r="L44" s="505"/>
    </row>
    <row r="45" spans="1:12" ht="13.5" thickTop="1" x14ac:dyDescent="0.2">
      <c r="A45" s="732" t="s">
        <v>115</v>
      </c>
      <c r="B45" s="666"/>
      <c r="C45" s="713"/>
      <c r="D45" s="713"/>
      <c r="E45" s="713"/>
      <c r="F45" s="713"/>
      <c r="G45" s="713"/>
      <c r="H45" s="713"/>
      <c r="I45" s="713"/>
      <c r="J45" s="713"/>
      <c r="K45" s="713"/>
      <c r="L45" s="39"/>
    </row>
    <row r="46" spans="1:12" s="705" customFormat="1" x14ac:dyDescent="0.2">
      <c r="A46" s="1022" t="s">
        <v>116</v>
      </c>
      <c r="B46" s="715"/>
      <c r="C46" s="508"/>
      <c r="D46" s="508"/>
      <c r="E46" s="508"/>
      <c r="F46" s="508"/>
      <c r="G46" s="508"/>
      <c r="H46" s="508"/>
      <c r="I46" s="515"/>
      <c r="J46" s="508"/>
      <c r="K46" s="508"/>
      <c r="L46" s="714"/>
    </row>
    <row r="47" spans="1:12" s="705" customFormat="1" ht="14.25" x14ac:dyDescent="0.2">
      <c r="A47" s="1025" t="s">
        <v>1742</v>
      </c>
      <c r="B47" s="543">
        <v>8110</v>
      </c>
      <c r="C47" s="508"/>
      <c r="D47" s="508"/>
      <c r="E47" s="508"/>
      <c r="F47" s="508"/>
      <c r="G47" s="508"/>
      <c r="H47" s="508"/>
      <c r="I47" s="750">
        <f>SUM(C24,C25:H25,J25:K25)</f>
        <v>200000</v>
      </c>
      <c r="J47" s="508"/>
      <c r="K47" s="508"/>
      <c r="L47" s="714"/>
    </row>
    <row r="48" spans="1:12" s="705" customFormat="1" ht="14.25" x14ac:dyDescent="0.2">
      <c r="A48" s="1025" t="s">
        <v>1743</v>
      </c>
      <c r="B48" s="543">
        <v>8120</v>
      </c>
      <c r="C48" s="515"/>
      <c r="D48" s="515"/>
      <c r="E48" s="508"/>
      <c r="F48" s="515"/>
      <c r="G48" s="508"/>
      <c r="H48" s="508"/>
      <c r="I48" s="750">
        <f>SUM(C26:H26,J26,K26)</f>
        <v>0</v>
      </c>
      <c r="J48" s="508"/>
      <c r="K48" s="508"/>
      <c r="L48" s="714"/>
    </row>
    <row r="49" spans="1:12" s="705" customFormat="1" x14ac:dyDescent="0.2">
      <c r="A49" s="1025" t="s">
        <v>200</v>
      </c>
      <c r="B49" s="543">
        <v>8130</v>
      </c>
      <c r="C49" s="437"/>
      <c r="D49" s="437"/>
      <c r="E49" s="515"/>
      <c r="F49" s="437"/>
      <c r="G49" s="515"/>
      <c r="H49" s="515"/>
      <c r="I49" s="508"/>
      <c r="J49" s="515"/>
      <c r="K49" s="508"/>
      <c r="L49" s="505"/>
    </row>
    <row r="50" spans="1:12" s="705" customFormat="1" x14ac:dyDescent="0.2">
      <c r="A50" s="1025" t="s">
        <v>1737</v>
      </c>
      <c r="B50" s="543">
        <v>8140</v>
      </c>
      <c r="C50" s="437"/>
      <c r="D50" s="437"/>
      <c r="E50" s="437"/>
      <c r="F50" s="437"/>
      <c r="G50" s="437"/>
      <c r="H50" s="437"/>
      <c r="I50" s="508"/>
      <c r="J50" s="437"/>
      <c r="K50" s="508"/>
      <c r="L50" s="505"/>
    </row>
    <row r="51" spans="1:12" s="705" customFormat="1" x14ac:dyDescent="0.2">
      <c r="A51" s="1025" t="s">
        <v>334</v>
      </c>
      <c r="B51" s="543">
        <v>8150</v>
      </c>
      <c r="C51" s="482"/>
      <c r="D51" s="482"/>
      <c r="E51" s="482"/>
      <c r="F51" s="482"/>
      <c r="G51" s="482"/>
      <c r="H51" s="750">
        <f>SUM(D29)</f>
        <v>0</v>
      </c>
      <c r="I51" s="508"/>
      <c r="J51" s="482"/>
      <c r="K51" s="515"/>
      <c r="L51" s="505"/>
    </row>
    <row r="52" spans="1:12" s="705" customFormat="1" ht="25.5" x14ac:dyDescent="0.2">
      <c r="A52" s="1025" t="s">
        <v>1744</v>
      </c>
      <c r="B52" s="543">
        <v>8160</v>
      </c>
      <c r="C52" s="508"/>
      <c r="D52" s="508"/>
      <c r="E52" s="508"/>
      <c r="F52" s="508"/>
      <c r="G52" s="508"/>
      <c r="H52" s="508"/>
      <c r="I52" s="508"/>
      <c r="J52" s="508"/>
      <c r="K52" s="750">
        <f>D30</f>
        <v>0</v>
      </c>
      <c r="L52" s="505"/>
    </row>
    <row r="53" spans="1:12" s="705" customFormat="1" ht="25.5" x14ac:dyDescent="0.2">
      <c r="A53" s="1025" t="s">
        <v>1745</v>
      </c>
      <c r="B53" s="543">
        <v>8170</v>
      </c>
      <c r="C53" s="515"/>
      <c r="D53" s="515"/>
      <c r="E53" s="508"/>
      <c r="F53" s="508"/>
      <c r="G53" s="508"/>
      <c r="H53" s="515"/>
      <c r="I53" s="508"/>
      <c r="J53" s="508"/>
      <c r="K53" s="750">
        <f>E31</f>
        <v>0</v>
      </c>
      <c r="L53" s="505"/>
    </row>
    <row r="54" spans="1:12" s="705" customFormat="1" ht="13.5" thickBot="1" x14ac:dyDescent="0.25">
      <c r="A54" s="1025" t="s">
        <v>807</v>
      </c>
      <c r="B54" s="543">
        <v>8410</v>
      </c>
      <c r="C54" s="443"/>
      <c r="D54" s="443"/>
      <c r="E54" s="508"/>
      <c r="F54" s="508"/>
      <c r="G54" s="508"/>
      <c r="H54" s="443"/>
      <c r="I54" s="508"/>
      <c r="J54" s="508"/>
      <c r="K54" s="482"/>
      <c r="L54" s="505"/>
    </row>
    <row r="55" spans="1:12" s="705" customFormat="1" ht="14.25" thickTop="1" thickBot="1" x14ac:dyDescent="0.25">
      <c r="A55" s="1149" t="s">
        <v>808</v>
      </c>
      <c r="B55" s="543">
        <v>8420</v>
      </c>
      <c r="C55" s="430"/>
      <c r="D55" s="430"/>
      <c r="E55" s="508"/>
      <c r="F55" s="508"/>
      <c r="G55" s="508"/>
      <c r="H55" s="443"/>
      <c r="I55" s="508"/>
      <c r="J55" s="508"/>
      <c r="K55" s="508"/>
      <c r="L55" s="505"/>
    </row>
    <row r="56" spans="1:12" s="705" customFormat="1" ht="14.25" thickTop="1" thickBot="1" x14ac:dyDescent="0.25">
      <c r="A56" s="1025" t="s">
        <v>683</v>
      </c>
      <c r="B56" s="543">
        <v>8430</v>
      </c>
      <c r="C56" s="430"/>
      <c r="D56" s="430"/>
      <c r="E56" s="508"/>
      <c r="F56" s="508"/>
      <c r="G56" s="508"/>
      <c r="H56" s="443"/>
      <c r="I56" s="508"/>
      <c r="J56" s="508"/>
      <c r="K56" s="508"/>
      <c r="L56" s="505"/>
    </row>
    <row r="57" spans="1:12" s="705" customFormat="1" ht="14.25" thickTop="1" thickBot="1" x14ac:dyDescent="0.25">
      <c r="A57" s="1149" t="s">
        <v>680</v>
      </c>
      <c r="B57" s="543">
        <v>8440</v>
      </c>
      <c r="C57" s="430"/>
      <c r="D57" s="430"/>
      <c r="E57" s="508"/>
      <c r="F57" s="508"/>
      <c r="G57" s="508"/>
      <c r="H57" s="443"/>
      <c r="I57" s="508"/>
      <c r="J57" s="508"/>
      <c r="K57" s="508"/>
      <c r="L57" s="505"/>
    </row>
    <row r="58" spans="1:12" s="705" customFormat="1" ht="14.25" thickTop="1" thickBot="1" x14ac:dyDescent="0.25">
      <c r="A58" s="1025" t="s">
        <v>681</v>
      </c>
      <c r="B58" s="543">
        <v>8510</v>
      </c>
      <c r="C58" s="430"/>
      <c r="D58" s="430"/>
      <c r="E58" s="508"/>
      <c r="F58" s="508"/>
      <c r="G58" s="508"/>
      <c r="H58" s="443"/>
      <c r="I58" s="508"/>
      <c r="J58" s="508"/>
      <c r="K58" s="508"/>
      <c r="L58" s="505"/>
    </row>
    <row r="59" spans="1:12" s="705" customFormat="1" ht="14.25" thickTop="1" thickBot="1" x14ac:dyDescent="0.25">
      <c r="A59" s="1150" t="s">
        <v>809</v>
      </c>
      <c r="B59" s="543">
        <v>8520</v>
      </c>
      <c r="C59" s="430"/>
      <c r="D59" s="430"/>
      <c r="E59" s="508"/>
      <c r="F59" s="508"/>
      <c r="G59" s="508"/>
      <c r="H59" s="443"/>
      <c r="I59" s="508"/>
      <c r="J59" s="508"/>
      <c r="K59" s="508"/>
      <c r="L59" s="505"/>
    </row>
    <row r="60" spans="1:12" s="705" customFormat="1" ht="14.25" thickTop="1" thickBot="1" x14ac:dyDescent="0.25">
      <c r="A60" s="1025" t="s">
        <v>682</v>
      </c>
      <c r="B60" s="543">
        <v>8530</v>
      </c>
      <c r="C60" s="430"/>
      <c r="D60" s="430"/>
      <c r="E60" s="508"/>
      <c r="F60" s="508"/>
      <c r="G60" s="508"/>
      <c r="H60" s="443"/>
      <c r="I60" s="508"/>
      <c r="J60" s="508"/>
      <c r="K60" s="508"/>
      <c r="L60" s="505"/>
    </row>
    <row r="61" spans="1:12" s="705" customFormat="1" ht="14.25" thickTop="1" thickBot="1" x14ac:dyDescent="0.25">
      <c r="A61" s="1149" t="s">
        <v>860</v>
      </c>
      <c r="B61" s="543">
        <v>8540</v>
      </c>
      <c r="C61" s="430"/>
      <c r="D61" s="430"/>
      <c r="E61" s="508"/>
      <c r="F61" s="508"/>
      <c r="G61" s="508"/>
      <c r="H61" s="443"/>
      <c r="I61" s="508"/>
      <c r="J61" s="508"/>
      <c r="K61" s="508"/>
      <c r="L61" s="505"/>
    </row>
    <row r="62" spans="1:12" s="705" customFormat="1" ht="13.5" customHeight="1" thickTop="1" thickBot="1" x14ac:dyDescent="0.25">
      <c r="A62" s="1025" t="s">
        <v>861</v>
      </c>
      <c r="B62" s="543">
        <v>8610</v>
      </c>
      <c r="C62" s="430"/>
      <c r="D62" s="430"/>
      <c r="E62" s="508"/>
      <c r="F62" s="508"/>
      <c r="G62" s="508"/>
      <c r="H62" s="508"/>
      <c r="I62" s="508"/>
      <c r="J62" s="508"/>
      <c r="K62" s="508"/>
      <c r="L62" s="505"/>
    </row>
    <row r="63" spans="1:12" s="705" customFormat="1" ht="14.25" thickTop="1" thickBot="1" x14ac:dyDescent="0.25">
      <c r="A63" s="1149" t="s">
        <v>810</v>
      </c>
      <c r="B63" s="543">
        <v>8620</v>
      </c>
      <c r="C63" s="430"/>
      <c r="D63" s="430"/>
      <c r="E63" s="508"/>
      <c r="F63" s="508"/>
      <c r="G63" s="508"/>
      <c r="H63" s="508"/>
      <c r="I63" s="508"/>
      <c r="J63" s="508"/>
      <c r="K63" s="508"/>
      <c r="L63" s="505"/>
    </row>
    <row r="64" spans="1:12" s="705" customFormat="1" ht="13.5" customHeight="1" thickTop="1" thickBot="1" x14ac:dyDescent="0.25">
      <c r="A64" s="1025" t="s">
        <v>862</v>
      </c>
      <c r="B64" s="543">
        <v>8630</v>
      </c>
      <c r="C64" s="430"/>
      <c r="D64" s="430"/>
      <c r="E64" s="508"/>
      <c r="F64" s="508"/>
      <c r="G64" s="508"/>
      <c r="H64" s="508"/>
      <c r="I64" s="508"/>
      <c r="J64" s="508"/>
      <c r="K64" s="508"/>
      <c r="L64" s="505"/>
    </row>
    <row r="65" spans="1:12" s="705" customFormat="1" ht="14.25" thickTop="1" thickBot="1" x14ac:dyDescent="0.25">
      <c r="A65" s="1149" t="s">
        <v>863</v>
      </c>
      <c r="B65" s="543">
        <v>8640</v>
      </c>
      <c r="C65" s="430"/>
      <c r="D65" s="430"/>
      <c r="E65" s="508"/>
      <c r="F65" s="508"/>
      <c r="G65" s="508"/>
      <c r="H65" s="508"/>
      <c r="I65" s="508"/>
      <c r="J65" s="508"/>
      <c r="K65" s="508"/>
      <c r="L65" s="505"/>
    </row>
    <row r="66" spans="1:12" s="705" customFormat="1" ht="14.25" thickTop="1" thickBot="1" x14ac:dyDescent="0.25">
      <c r="A66" s="1025" t="s">
        <v>864</v>
      </c>
      <c r="B66" s="543">
        <v>8710</v>
      </c>
      <c r="C66" s="430"/>
      <c r="D66" s="430"/>
      <c r="E66" s="508"/>
      <c r="F66" s="508"/>
      <c r="G66" s="508"/>
      <c r="H66" s="508"/>
      <c r="I66" s="508"/>
      <c r="J66" s="508"/>
      <c r="K66" s="508"/>
      <c r="L66" s="505"/>
    </row>
    <row r="67" spans="1:12" s="705" customFormat="1" ht="14.25" thickTop="1" thickBot="1" x14ac:dyDescent="0.25">
      <c r="A67" s="1149" t="s">
        <v>811</v>
      </c>
      <c r="B67" s="543">
        <v>8720</v>
      </c>
      <c r="C67" s="430"/>
      <c r="D67" s="430"/>
      <c r="E67" s="508"/>
      <c r="F67" s="508"/>
      <c r="G67" s="508"/>
      <c r="H67" s="508"/>
      <c r="I67" s="508"/>
      <c r="J67" s="508"/>
      <c r="K67" s="508"/>
      <c r="L67" s="505"/>
    </row>
    <row r="68" spans="1:12" s="705" customFormat="1" ht="14.25" thickTop="1" thickBot="1" x14ac:dyDescent="0.25">
      <c r="A68" s="1150" t="s">
        <v>865</v>
      </c>
      <c r="B68" s="543">
        <v>8730</v>
      </c>
      <c r="C68" s="430"/>
      <c r="D68" s="430"/>
      <c r="E68" s="508"/>
      <c r="F68" s="508"/>
      <c r="G68" s="508"/>
      <c r="H68" s="508"/>
      <c r="I68" s="508"/>
      <c r="J68" s="508"/>
      <c r="K68" s="508"/>
      <c r="L68" s="505"/>
    </row>
    <row r="69" spans="1:12" s="705" customFormat="1" ht="14.25" thickTop="1" thickBot="1" x14ac:dyDescent="0.25">
      <c r="A69" s="1149" t="s">
        <v>866</v>
      </c>
      <c r="B69" s="543">
        <v>8740</v>
      </c>
      <c r="C69" s="430"/>
      <c r="D69" s="430"/>
      <c r="E69" s="508"/>
      <c r="F69" s="508"/>
      <c r="G69" s="508"/>
      <c r="H69" s="508"/>
      <c r="I69" s="508"/>
      <c r="J69" s="508"/>
      <c r="K69" s="508"/>
      <c r="L69" s="505"/>
    </row>
    <row r="70" spans="1:12" s="705" customFormat="1" ht="14.25" thickTop="1" thickBot="1" x14ac:dyDescent="0.25">
      <c r="A70" s="1025" t="s">
        <v>867</v>
      </c>
      <c r="B70" s="543">
        <v>8810</v>
      </c>
      <c r="C70" s="430"/>
      <c r="D70" s="430"/>
      <c r="E70" s="508"/>
      <c r="F70" s="508"/>
      <c r="G70" s="508"/>
      <c r="H70" s="508"/>
      <c r="I70" s="508"/>
      <c r="J70" s="508"/>
      <c r="K70" s="508"/>
      <c r="L70" s="505"/>
    </row>
    <row r="71" spans="1:12" s="705" customFormat="1" ht="14.25" thickTop="1" thickBot="1" x14ac:dyDescent="0.25">
      <c r="A71" s="1025" t="s">
        <v>873</v>
      </c>
      <c r="B71" s="543">
        <v>8820</v>
      </c>
      <c r="C71" s="430"/>
      <c r="D71" s="430"/>
      <c r="E71" s="508"/>
      <c r="F71" s="508"/>
      <c r="G71" s="508"/>
      <c r="H71" s="508"/>
      <c r="I71" s="508"/>
      <c r="J71" s="508"/>
      <c r="K71" s="508"/>
      <c r="L71" s="505"/>
    </row>
    <row r="72" spans="1:12" s="705" customFormat="1" ht="14.25" thickTop="1" thickBot="1" x14ac:dyDescent="0.25">
      <c r="A72" s="1025" t="s">
        <v>868</v>
      </c>
      <c r="B72" s="543">
        <v>8830</v>
      </c>
      <c r="C72" s="430"/>
      <c r="D72" s="430"/>
      <c r="E72" s="508"/>
      <c r="F72" s="508"/>
      <c r="G72" s="508"/>
      <c r="H72" s="508"/>
      <c r="I72" s="508"/>
      <c r="J72" s="508"/>
      <c r="K72" s="508"/>
      <c r="L72" s="505"/>
    </row>
    <row r="73" spans="1:12" s="705" customFormat="1" ht="14.25" thickTop="1" thickBot="1" x14ac:dyDescent="0.25">
      <c r="A73" s="1025" t="s">
        <v>869</v>
      </c>
      <c r="B73" s="543">
        <v>8840</v>
      </c>
      <c r="C73" s="430"/>
      <c r="D73" s="430"/>
      <c r="E73" s="508"/>
      <c r="F73" s="508"/>
      <c r="G73" s="508"/>
      <c r="H73" s="508"/>
      <c r="I73" s="508"/>
      <c r="J73" s="508"/>
      <c r="K73" s="515"/>
      <c r="L73" s="505"/>
    </row>
    <row r="74" spans="1:12" s="705" customFormat="1" ht="14.25" thickTop="1" thickBot="1" x14ac:dyDescent="0.25">
      <c r="A74" s="1025" t="s">
        <v>441</v>
      </c>
      <c r="B74" s="543">
        <v>8910</v>
      </c>
      <c r="C74" s="430"/>
      <c r="D74" s="430"/>
      <c r="E74" s="515"/>
      <c r="F74" s="443"/>
      <c r="G74" s="443"/>
      <c r="H74" s="443"/>
      <c r="I74" s="515"/>
      <c r="J74" s="515"/>
      <c r="K74" s="443"/>
      <c r="L74" s="505"/>
    </row>
    <row r="75" spans="1:12" s="705" customFormat="1" ht="14.25" thickTop="1" thickBot="1" x14ac:dyDescent="0.25">
      <c r="A75" s="1026" t="s">
        <v>518</v>
      </c>
      <c r="B75" s="543">
        <v>8990</v>
      </c>
      <c r="C75" s="430"/>
      <c r="D75" s="430"/>
      <c r="E75" s="443"/>
      <c r="F75" s="809"/>
      <c r="G75" s="809"/>
      <c r="H75" s="809"/>
      <c r="I75" s="443"/>
      <c r="J75" s="443"/>
      <c r="K75" s="809"/>
      <c r="L75" s="505"/>
    </row>
    <row r="76" spans="1:12" s="705" customFormat="1" ht="14.25" thickTop="1" thickBot="1" x14ac:dyDescent="0.25">
      <c r="A76" s="1027" t="s">
        <v>519</v>
      </c>
      <c r="B76" s="712"/>
      <c r="C76" s="693">
        <f t="shared" ref="C76:K76" si="7">SUM(C47:C75)</f>
        <v>0</v>
      </c>
      <c r="D76" s="693">
        <f t="shared" si="7"/>
        <v>0</v>
      </c>
      <c r="E76" s="693">
        <f t="shared" si="7"/>
        <v>0</v>
      </c>
      <c r="F76" s="693">
        <f t="shared" si="7"/>
        <v>0</v>
      </c>
      <c r="G76" s="693">
        <f t="shared" si="7"/>
        <v>0</v>
      </c>
      <c r="H76" s="693">
        <f t="shared" si="7"/>
        <v>0</v>
      </c>
      <c r="I76" s="693">
        <f t="shared" si="7"/>
        <v>200000</v>
      </c>
      <c r="J76" s="693">
        <f t="shared" si="7"/>
        <v>0</v>
      </c>
      <c r="K76" s="693">
        <f t="shared" si="7"/>
        <v>0</v>
      </c>
      <c r="L76" s="505"/>
    </row>
    <row r="77" spans="1:12" ht="14.25" thickTop="1" thickBot="1" x14ac:dyDescent="0.25">
      <c r="A77" s="1028" t="s">
        <v>1402</v>
      </c>
      <c r="B77" s="711"/>
      <c r="C77" s="445">
        <f t="shared" ref="C77:K77" si="8">C44-C76</f>
        <v>200000</v>
      </c>
      <c r="D77" s="445">
        <f t="shared" si="8"/>
        <v>0</v>
      </c>
      <c r="E77" s="445">
        <f t="shared" si="8"/>
        <v>0</v>
      </c>
      <c r="F77" s="445">
        <f t="shared" si="8"/>
        <v>0</v>
      </c>
      <c r="G77" s="445">
        <f t="shared" si="8"/>
        <v>0</v>
      </c>
      <c r="H77" s="445">
        <f t="shared" si="8"/>
        <v>0</v>
      </c>
      <c r="I77" s="445">
        <f t="shared" si="8"/>
        <v>-200000</v>
      </c>
      <c r="J77" s="445">
        <f t="shared" si="8"/>
        <v>0</v>
      </c>
      <c r="K77" s="445">
        <f t="shared" si="8"/>
        <v>0</v>
      </c>
      <c r="L77" s="39"/>
    </row>
    <row r="78" spans="1:12" ht="29.25" customHeight="1" thickTop="1" thickBot="1" x14ac:dyDescent="0.25">
      <c r="A78" s="2222" t="s">
        <v>700</v>
      </c>
      <c r="B78" s="2223"/>
      <c r="C78" s="444">
        <f t="shared" ref="C78:K78" si="9">C20+C77</f>
        <v>595758</v>
      </c>
      <c r="D78" s="444">
        <f t="shared" si="9"/>
        <v>-34932</v>
      </c>
      <c r="E78" s="444">
        <f t="shared" si="9"/>
        <v>19118</v>
      </c>
      <c r="F78" s="444">
        <f t="shared" si="9"/>
        <v>66913</v>
      </c>
      <c r="G78" s="444">
        <f t="shared" si="9"/>
        <v>104869</v>
      </c>
      <c r="H78" s="444">
        <f t="shared" si="9"/>
        <v>0</v>
      </c>
      <c r="I78" s="444">
        <f t="shared" si="9"/>
        <v>-178644</v>
      </c>
      <c r="J78" s="444">
        <f t="shared" si="9"/>
        <v>-64239</v>
      </c>
      <c r="K78" s="444">
        <f t="shared" si="9"/>
        <v>636</v>
      </c>
      <c r="L78" s="506"/>
    </row>
    <row r="79" spans="1:12" ht="13.5" thickTop="1" x14ac:dyDescent="0.2">
      <c r="A79" s="821" t="s">
        <v>1930</v>
      </c>
      <c r="B79" s="461"/>
      <c r="C79" s="436">
        <v>6839564</v>
      </c>
      <c r="D79" s="704">
        <v>506239</v>
      </c>
      <c r="E79" s="704">
        <v>234735</v>
      </c>
      <c r="F79" s="704">
        <v>381527</v>
      </c>
      <c r="G79" s="704">
        <v>248576</v>
      </c>
      <c r="H79" s="704"/>
      <c r="I79" s="704">
        <v>1840351</v>
      </c>
      <c r="J79" s="704">
        <v>284745</v>
      </c>
      <c r="K79" s="704">
        <v>62936</v>
      </c>
      <c r="L79" s="39"/>
    </row>
    <row r="80" spans="1:12" ht="22.5" x14ac:dyDescent="0.2">
      <c r="A80" s="480" t="s">
        <v>1169</v>
      </c>
      <c r="B80" s="476"/>
      <c r="C80" s="437"/>
      <c r="D80" s="437"/>
      <c r="E80" s="437"/>
      <c r="F80" s="437"/>
      <c r="G80" s="437"/>
      <c r="H80" s="437"/>
      <c r="I80" s="437"/>
      <c r="J80" s="437"/>
      <c r="K80" s="437"/>
      <c r="L80" s="39"/>
    </row>
    <row r="81" spans="1:12" ht="13.5" thickBot="1" x14ac:dyDescent="0.25">
      <c r="A81" s="465" t="s">
        <v>1931</v>
      </c>
      <c r="B81" s="458"/>
      <c r="C81" s="486">
        <f>(SUM(C78:C80))</f>
        <v>7435322</v>
      </c>
      <c r="D81" s="486">
        <f>SUM(D78:D80)</f>
        <v>471307</v>
      </c>
      <c r="E81" s="486">
        <f t="shared" ref="E81:K81" si="10">SUM(E78:E80)</f>
        <v>253853</v>
      </c>
      <c r="F81" s="486">
        <f t="shared" si="10"/>
        <v>448440</v>
      </c>
      <c r="G81" s="486">
        <f t="shared" si="10"/>
        <v>353445</v>
      </c>
      <c r="H81" s="486">
        <f t="shared" si="10"/>
        <v>0</v>
      </c>
      <c r="I81" s="486">
        <f t="shared" si="10"/>
        <v>1661707</v>
      </c>
      <c r="J81" s="486">
        <f t="shared" si="10"/>
        <v>220506</v>
      </c>
      <c r="K81" s="486">
        <f t="shared" si="10"/>
        <v>63572</v>
      </c>
      <c r="L81" s="39"/>
    </row>
    <row r="82" spans="1:12" ht="0.75" customHeight="1" thickTop="1" thickBot="1" x14ac:dyDescent="0.25">
      <c r="A82" s="633" t="s">
        <v>406</v>
      </c>
      <c r="B82" s="631"/>
      <c r="C82" s="1137">
        <f>(C81-C79)</f>
        <v>595758</v>
      </c>
      <c r="D82" s="1137">
        <f t="shared" ref="D82:K82" si="11">(D81-D79)</f>
        <v>-34932</v>
      </c>
      <c r="E82" s="1137">
        <f t="shared" si="11"/>
        <v>19118</v>
      </c>
      <c r="F82" s="1137">
        <f t="shared" si="11"/>
        <v>66913</v>
      </c>
      <c r="G82" s="1137">
        <f t="shared" si="11"/>
        <v>104869</v>
      </c>
      <c r="H82" s="1137">
        <f t="shared" si="11"/>
        <v>0</v>
      </c>
      <c r="I82" s="1137">
        <f t="shared" si="11"/>
        <v>-178644</v>
      </c>
      <c r="J82" s="1137">
        <f t="shared" si="11"/>
        <v>-64239</v>
      </c>
      <c r="K82" s="1137">
        <f t="shared" si="11"/>
        <v>636</v>
      </c>
    </row>
    <row r="83" spans="1:12" ht="14.25" hidden="1" thickTop="1" thickBot="1" x14ac:dyDescent="0.25">
      <c r="A83" s="730" t="s">
        <v>407</v>
      </c>
      <c r="B83" s="632"/>
      <c r="C83" s="1138">
        <f>C82/C81</f>
        <v>8.0125379909572178E-2</v>
      </c>
      <c r="D83" s="1138">
        <f t="shared" ref="D83:K83" si="12">D82/D81</f>
        <v>-7.4117295096402136E-2</v>
      </c>
      <c r="E83" s="1138">
        <f t="shared" si="12"/>
        <v>7.531130221033433E-2</v>
      </c>
      <c r="F83" s="1138">
        <f t="shared" si="12"/>
        <v>0.1492128266880742</v>
      </c>
      <c r="G83" s="1138">
        <f t="shared" si="12"/>
        <v>0.29670528653680206</v>
      </c>
      <c r="H83" s="1138" t="e">
        <f t="shared" si="12"/>
        <v>#DIV/0!</v>
      </c>
      <c r="I83" s="1138">
        <f t="shared" si="12"/>
        <v>-0.10750631729901843</v>
      </c>
      <c r="J83" s="1138">
        <f t="shared" si="12"/>
        <v>-0.29132540611139834</v>
      </c>
      <c r="K83" s="1138">
        <f t="shared" si="12"/>
        <v>1.0004404454791418E-2</v>
      </c>
    </row>
    <row r="84" spans="1:12" ht="13.5" thickTop="1" x14ac:dyDescent="0.2"/>
    <row r="86" spans="1:12" x14ac:dyDescent="0.2">
      <c r="C86" s="1086"/>
      <c r="D86" s="1086"/>
      <c r="E86" s="1086"/>
      <c r="F86" s="1086"/>
      <c r="G86" s="1086"/>
      <c r="H86" s="1086"/>
      <c r="I86" s="1086"/>
      <c r="J86" s="1086"/>
    </row>
    <row r="87" spans="1:12" x14ac:dyDescent="0.2">
      <c r="C87" s="1086"/>
    </row>
  </sheetData>
  <sheetProtection password="D6BB" sheet="1" objects="1" scenarios="1"/>
  <mergeCells count="2">
    <mergeCell ref="A78:B78"/>
    <mergeCell ref="A1:A2"/>
  </mergeCells>
  <phoneticPr fontId="8" type="noConversion"/>
  <dataValidations count="3">
    <dataValidation type="whole" operator="greaterThanOrEqual" allowBlank="1" showInputMessage="1" showErrorMessage="1" error="Please enter a whole number.  Decimals not allowed." sqref="C54:K75 C9:K9 C24:K36 C49:J50">
      <formula1>0</formula1>
    </dataValidation>
    <dataValidation type="whole" operator="greaterThanOrEqual" allowBlank="1" showInputMessage="1" showErrorMessage="1" errorTitle="Error 1" error="Please enter a whole number.  Decimals not allowed." sqref="C42:K43">
      <formula1>0</formula1>
    </dataValidation>
    <dataValidation allowBlank="1" showInputMessage="1" showErrorMessage="1" error="Please enter a whole number.  Decimals not allowed." sqref="C79:K80"/>
  </dataValidations>
  <printOptions headings="1"/>
  <pageMargins left="0.21" right="0.2" top="0.8" bottom="0.48" header="0.19" footer="0.19"/>
  <pageSetup scale="75" firstPageNumber="7" orientation="landscape" useFirstPageNumber="1" r:id="rId1"/>
  <headerFooter alignWithMargins="0">
    <oddHeader>&amp;L&amp;8Page &amp;P&amp;C&amp;"Arial,Bold"&amp;9BASIC FINANCIAL STATEMENT
STATEMENT OF REVENUES RECEIVED/REVENUES, EXPENDITURES/DISBURSED/EXPENDITURES, OTHER 
SOURCES (USES) AND CHANGES IN FUND BALANCE
ALL FUNDS - FOR THE YEAR ENDING JUNE 30, 2016
 &amp;R&amp;8Page &amp;P</oddHeader>
    <oddFooter>&amp;L&amp;8Print Date: &amp;D
&amp;F</oddFooter>
  </headerFooter>
  <rowBreaks count="1" manualBreakCount="1">
    <brk id="45"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L286"/>
  <sheetViews>
    <sheetView showGridLines="0" defaultGridColor="0" colorId="8" zoomScale="110" zoomScaleNormal="110" zoomScaleSheetLayoutView="75" workbookViewId="0">
      <pane ySplit="2" topLeftCell="A252" activePane="bottomLeft" state="frozen"/>
      <selection activeCell="A2" sqref="A2"/>
      <selection pane="bottomLeft" activeCell="C5" sqref="C5"/>
    </sheetView>
  </sheetViews>
  <sheetFormatPr defaultColWidth="9.140625" defaultRowHeight="12.75" x14ac:dyDescent="0.2"/>
  <cols>
    <col min="1" max="1" width="50.7109375" style="49" customWidth="1"/>
    <col min="2" max="2" width="4.7109375" style="50" customWidth="1"/>
    <col min="3" max="11" width="13.7109375" style="6" customWidth="1"/>
    <col min="12" max="16384" width="9.140625" style="6"/>
  </cols>
  <sheetData>
    <row r="1" spans="1:12" x14ac:dyDescent="0.2">
      <c r="A1" s="2224" t="s">
        <v>1970</v>
      </c>
      <c r="B1" s="76"/>
      <c r="C1" s="57" t="s">
        <v>504</v>
      </c>
      <c r="D1" s="57" t="s">
        <v>505</v>
      </c>
      <c r="E1" s="57" t="s">
        <v>506</v>
      </c>
      <c r="F1" s="57" t="s">
        <v>507</v>
      </c>
      <c r="G1" s="57" t="s">
        <v>508</v>
      </c>
      <c r="H1" s="57" t="s">
        <v>509</v>
      </c>
      <c r="I1" s="57" t="s">
        <v>510</v>
      </c>
      <c r="J1" s="57" t="s">
        <v>511</v>
      </c>
      <c r="K1" s="57" t="s">
        <v>875</v>
      </c>
    </row>
    <row r="2" spans="1:12" ht="36" x14ac:dyDescent="0.2">
      <c r="A2" s="2225"/>
      <c r="B2" s="74" t="s">
        <v>444</v>
      </c>
      <c r="C2" s="75" t="s">
        <v>1375</v>
      </c>
      <c r="D2" s="75" t="s">
        <v>1038</v>
      </c>
      <c r="E2" s="75" t="s">
        <v>517</v>
      </c>
      <c r="F2" s="75" t="s">
        <v>162</v>
      </c>
      <c r="G2" s="75" t="s">
        <v>1170</v>
      </c>
      <c r="H2" s="75" t="s">
        <v>516</v>
      </c>
      <c r="I2" s="75" t="s">
        <v>476</v>
      </c>
      <c r="J2" s="75" t="s">
        <v>515</v>
      </c>
      <c r="K2" s="75" t="s">
        <v>164</v>
      </c>
    </row>
    <row r="3" spans="1:12" ht="30" customHeight="1" x14ac:dyDescent="0.2">
      <c r="A3" s="1904" t="s">
        <v>120</v>
      </c>
      <c r="B3" s="1905"/>
      <c r="C3" s="1906"/>
      <c r="D3" s="1906"/>
      <c r="E3" s="1906"/>
      <c r="F3" s="1907"/>
      <c r="G3" s="1908"/>
      <c r="H3" s="1907"/>
      <c r="I3" s="1907"/>
      <c r="J3" s="1907"/>
      <c r="K3" s="1909"/>
    </row>
    <row r="4" spans="1:12" ht="18" customHeight="1" x14ac:dyDescent="0.2">
      <c r="A4" s="912" t="s">
        <v>445</v>
      </c>
      <c r="B4" s="1882">
        <v>1100</v>
      </c>
      <c r="C4" s="502"/>
      <c r="D4" s="502"/>
      <c r="E4" s="502"/>
      <c r="F4" s="557"/>
      <c r="G4" s="558"/>
      <c r="H4" s="559"/>
      <c r="I4" s="559"/>
      <c r="J4" s="559"/>
      <c r="K4" s="559"/>
    </row>
    <row r="5" spans="1:12" ht="14.25" x14ac:dyDescent="0.2">
      <c r="A5" s="913" t="s">
        <v>945</v>
      </c>
      <c r="B5" s="481"/>
      <c r="C5" s="419">
        <v>9049299</v>
      </c>
      <c r="D5" s="419">
        <v>1269643</v>
      </c>
      <c r="E5" s="413">
        <v>644395</v>
      </c>
      <c r="F5" s="807">
        <v>121887</v>
      </c>
      <c r="G5" s="413">
        <v>188281</v>
      </c>
      <c r="H5" s="413"/>
      <c r="I5" s="413">
        <v>1451</v>
      </c>
      <c r="J5" s="437">
        <v>189876</v>
      </c>
      <c r="K5" s="413"/>
    </row>
    <row r="6" spans="1:12" ht="14.25" x14ac:dyDescent="0.2">
      <c r="A6" s="914" t="s">
        <v>482</v>
      </c>
      <c r="B6" s="40">
        <v>1130</v>
      </c>
      <c r="C6" s="413"/>
      <c r="D6" s="413"/>
      <c r="E6" s="482"/>
      <c r="F6" s="482"/>
      <c r="G6" s="434"/>
      <c r="H6" s="434"/>
      <c r="I6" s="434"/>
      <c r="J6" s="434"/>
      <c r="K6" s="434"/>
    </row>
    <row r="7" spans="1:12" x14ac:dyDescent="0.2">
      <c r="A7" s="914" t="s">
        <v>117</v>
      </c>
      <c r="B7" s="260">
        <v>1140</v>
      </c>
      <c r="C7" s="413">
        <v>181578</v>
      </c>
      <c r="D7" s="413"/>
      <c r="E7" s="434"/>
      <c r="F7" s="437"/>
      <c r="G7" s="437"/>
      <c r="H7" s="437"/>
      <c r="I7" s="434"/>
      <c r="J7" s="434"/>
      <c r="K7" s="434"/>
    </row>
    <row r="8" spans="1:12" x14ac:dyDescent="0.2">
      <c r="A8" s="914" t="s">
        <v>483</v>
      </c>
      <c r="B8" s="40">
        <v>1150</v>
      </c>
      <c r="C8" s="482"/>
      <c r="D8" s="482"/>
      <c r="E8" s="508"/>
      <c r="F8" s="508"/>
      <c r="G8" s="419">
        <v>211149</v>
      </c>
      <c r="H8" s="434"/>
      <c r="I8" s="434"/>
      <c r="J8" s="434"/>
      <c r="K8" s="434"/>
    </row>
    <row r="9" spans="1:12" x14ac:dyDescent="0.2">
      <c r="A9" s="915" t="s">
        <v>118</v>
      </c>
      <c r="B9" s="40">
        <v>1160</v>
      </c>
      <c r="C9" s="434"/>
      <c r="D9" s="437"/>
      <c r="E9" s="437"/>
      <c r="F9" s="483"/>
      <c r="G9" s="482"/>
      <c r="H9" s="437"/>
      <c r="I9" s="434"/>
      <c r="J9" s="434"/>
      <c r="K9" s="434"/>
    </row>
    <row r="10" spans="1:12" x14ac:dyDescent="0.2">
      <c r="A10" s="915" t="s">
        <v>119</v>
      </c>
      <c r="B10" s="40">
        <v>1170</v>
      </c>
      <c r="C10" s="437"/>
      <c r="D10" s="507"/>
      <c r="E10" s="507"/>
      <c r="F10" s="483"/>
      <c r="G10" s="434"/>
      <c r="H10" s="434"/>
      <c r="I10" s="434"/>
      <c r="J10" s="434"/>
      <c r="K10" s="434"/>
    </row>
    <row r="11" spans="1:12" x14ac:dyDescent="0.2">
      <c r="A11" s="915" t="s">
        <v>484</v>
      </c>
      <c r="B11" s="261">
        <v>1190</v>
      </c>
      <c r="C11" s="484"/>
      <c r="D11" s="413"/>
      <c r="E11" s="413"/>
      <c r="F11" s="413"/>
      <c r="G11" s="413"/>
      <c r="H11" s="413"/>
      <c r="I11" s="413"/>
      <c r="J11" s="437"/>
      <c r="K11" s="413"/>
      <c r="L11" s="172"/>
    </row>
    <row r="12" spans="1:12" ht="12.75" customHeight="1" thickBot="1" x14ac:dyDescent="0.25">
      <c r="A12" s="740" t="s">
        <v>30</v>
      </c>
      <c r="B12" s="456"/>
      <c r="C12" s="485">
        <f t="shared" ref="C12:K12" si="0">SUM(C5:C11)</f>
        <v>9230877</v>
      </c>
      <c r="D12" s="485">
        <f t="shared" si="0"/>
        <v>1269643</v>
      </c>
      <c r="E12" s="485">
        <f t="shared" si="0"/>
        <v>644395</v>
      </c>
      <c r="F12" s="485">
        <f t="shared" si="0"/>
        <v>121887</v>
      </c>
      <c r="G12" s="485">
        <f t="shared" si="0"/>
        <v>399430</v>
      </c>
      <c r="H12" s="485">
        <f t="shared" si="0"/>
        <v>0</v>
      </c>
      <c r="I12" s="485">
        <f t="shared" si="0"/>
        <v>1451</v>
      </c>
      <c r="J12" s="485">
        <f t="shared" si="0"/>
        <v>189876</v>
      </c>
      <c r="K12" s="486">
        <f t="shared" si="0"/>
        <v>0</v>
      </c>
    </row>
    <row r="13" spans="1:12" ht="18" customHeight="1" thickTop="1" x14ac:dyDescent="0.2">
      <c r="A13" s="736" t="s">
        <v>530</v>
      </c>
      <c r="B13" s="1873">
        <v>1200</v>
      </c>
      <c r="C13" s="487"/>
      <c r="D13" s="487"/>
      <c r="E13" s="487"/>
      <c r="F13" s="487"/>
      <c r="G13" s="487"/>
      <c r="H13" s="487"/>
      <c r="I13" s="487"/>
      <c r="J13" s="487"/>
      <c r="K13" s="434"/>
    </row>
    <row r="14" spans="1:12" x14ac:dyDescent="0.2">
      <c r="A14" s="914" t="s">
        <v>4</v>
      </c>
      <c r="B14" s="40">
        <v>1210</v>
      </c>
      <c r="C14" s="484"/>
      <c r="D14" s="413"/>
      <c r="E14" s="413"/>
      <c r="F14" s="413"/>
      <c r="G14" s="413"/>
      <c r="H14" s="413"/>
      <c r="I14" s="413"/>
      <c r="J14" s="437"/>
      <c r="K14" s="413"/>
    </row>
    <row r="15" spans="1:12" ht="12.75" customHeight="1" x14ac:dyDescent="0.2">
      <c r="A15" s="914" t="s">
        <v>99</v>
      </c>
      <c r="B15" s="40">
        <v>1220</v>
      </c>
      <c r="C15" s="484"/>
      <c r="D15" s="413"/>
      <c r="E15" s="413"/>
      <c r="F15" s="413"/>
      <c r="G15" s="413"/>
      <c r="H15" s="413"/>
      <c r="I15" s="413"/>
      <c r="J15" s="437"/>
      <c r="K15" s="413"/>
    </row>
    <row r="16" spans="1:12" ht="15" customHeight="1" x14ac:dyDescent="0.2">
      <c r="A16" s="914" t="s">
        <v>485</v>
      </c>
      <c r="B16" s="260">
        <v>1230</v>
      </c>
      <c r="C16" s="484">
        <v>63837</v>
      </c>
      <c r="D16" s="413"/>
      <c r="E16" s="413"/>
      <c r="F16" s="413"/>
      <c r="G16" s="413">
        <v>1294</v>
      </c>
      <c r="H16" s="413"/>
      <c r="I16" s="413"/>
      <c r="J16" s="437"/>
      <c r="K16" s="413"/>
    </row>
    <row r="17" spans="1:11" ht="12.75" customHeight="1" x14ac:dyDescent="0.2">
      <c r="A17" s="914" t="s">
        <v>946</v>
      </c>
      <c r="B17" s="40">
        <v>1290</v>
      </c>
      <c r="C17" s="484"/>
      <c r="D17" s="413"/>
      <c r="E17" s="413"/>
      <c r="F17" s="413"/>
      <c r="G17" s="413"/>
      <c r="H17" s="413"/>
      <c r="I17" s="413"/>
      <c r="J17" s="437"/>
      <c r="K17" s="413"/>
    </row>
    <row r="18" spans="1:11" ht="12.75" customHeight="1" thickBot="1" x14ac:dyDescent="0.25">
      <c r="A18" s="465" t="s">
        <v>636</v>
      </c>
      <c r="B18" s="458"/>
      <c r="C18" s="488">
        <f>SUM(C14:C17)</f>
        <v>63837</v>
      </c>
      <c r="D18" s="488">
        <f t="shared" ref="D18:K18" si="1">SUM(D14:D17)</f>
        <v>0</v>
      </c>
      <c r="E18" s="488">
        <f t="shared" si="1"/>
        <v>0</v>
      </c>
      <c r="F18" s="488">
        <f t="shared" si="1"/>
        <v>0</v>
      </c>
      <c r="G18" s="488">
        <f t="shared" si="1"/>
        <v>1294</v>
      </c>
      <c r="H18" s="488">
        <f t="shared" si="1"/>
        <v>0</v>
      </c>
      <c r="I18" s="488">
        <f t="shared" si="1"/>
        <v>0</v>
      </c>
      <c r="J18" s="488">
        <f t="shared" si="1"/>
        <v>0</v>
      </c>
      <c r="K18" s="1073">
        <f t="shared" si="1"/>
        <v>0</v>
      </c>
    </row>
    <row r="19" spans="1:11" ht="18" customHeight="1" thickTop="1" x14ac:dyDescent="0.2">
      <c r="A19" s="736" t="s">
        <v>531</v>
      </c>
      <c r="B19" s="1873">
        <v>1300</v>
      </c>
      <c r="C19" s="489"/>
      <c r="D19" s="489"/>
      <c r="E19" s="489"/>
      <c r="F19" s="489"/>
      <c r="G19" s="487"/>
      <c r="H19" s="489"/>
      <c r="I19" s="489"/>
      <c r="J19" s="489"/>
      <c r="K19" s="808"/>
    </row>
    <row r="20" spans="1:11" x14ac:dyDescent="0.2">
      <c r="A20" s="914" t="s">
        <v>1263</v>
      </c>
      <c r="B20" s="40">
        <v>1311</v>
      </c>
      <c r="C20" s="413"/>
      <c r="D20" s="434"/>
      <c r="E20" s="434"/>
      <c r="F20" s="434"/>
      <c r="G20" s="434"/>
      <c r="H20" s="434"/>
      <c r="I20" s="434"/>
      <c r="J20" s="434"/>
      <c r="K20" s="434"/>
    </row>
    <row r="21" spans="1:11" ht="12.75" customHeight="1" x14ac:dyDescent="0.2">
      <c r="A21" s="914" t="s">
        <v>995</v>
      </c>
      <c r="B21" s="40">
        <v>1312</v>
      </c>
      <c r="C21" s="484"/>
      <c r="D21" s="434"/>
      <c r="E21" s="434"/>
      <c r="F21" s="434"/>
      <c r="G21" s="434"/>
      <c r="H21" s="434"/>
      <c r="I21" s="434"/>
      <c r="J21" s="434"/>
      <c r="K21" s="434"/>
    </row>
    <row r="22" spans="1:11" ht="12.75" customHeight="1" x14ac:dyDescent="0.2">
      <c r="A22" s="914" t="s">
        <v>1264</v>
      </c>
      <c r="B22" s="40">
        <v>1313</v>
      </c>
      <c r="C22" s="484"/>
      <c r="D22" s="434"/>
      <c r="E22" s="434"/>
      <c r="F22" s="434"/>
      <c r="G22" s="434"/>
      <c r="H22" s="434"/>
      <c r="I22" s="434"/>
      <c r="J22" s="434"/>
      <c r="K22" s="434"/>
    </row>
    <row r="23" spans="1:11" ht="12.75" customHeight="1" x14ac:dyDescent="0.2">
      <c r="A23" s="914" t="s">
        <v>1265</v>
      </c>
      <c r="B23" s="40">
        <v>1314</v>
      </c>
      <c r="C23" s="492"/>
      <c r="D23" s="434"/>
      <c r="E23" s="434"/>
      <c r="F23" s="434"/>
      <c r="G23" s="434"/>
      <c r="H23" s="434"/>
      <c r="I23" s="434"/>
      <c r="J23" s="434"/>
      <c r="K23" s="434"/>
    </row>
    <row r="24" spans="1:11" ht="12.75" customHeight="1" x14ac:dyDescent="0.2">
      <c r="A24" s="914" t="s">
        <v>1212</v>
      </c>
      <c r="B24" s="40">
        <v>1321</v>
      </c>
      <c r="C24" s="484">
        <v>63561</v>
      </c>
      <c r="D24" s="434"/>
      <c r="E24" s="434"/>
      <c r="F24" s="434"/>
      <c r="G24" s="434"/>
      <c r="H24" s="434"/>
      <c r="I24" s="434"/>
      <c r="J24" s="434"/>
      <c r="K24" s="434"/>
    </row>
    <row r="25" spans="1:11" ht="12.75" customHeight="1" x14ac:dyDescent="0.2">
      <c r="A25" s="914" t="s">
        <v>996</v>
      </c>
      <c r="B25" s="40">
        <v>1322</v>
      </c>
      <c r="C25" s="484"/>
      <c r="D25" s="434"/>
      <c r="E25" s="434"/>
      <c r="F25" s="434"/>
      <c r="G25" s="434"/>
      <c r="H25" s="434"/>
      <c r="I25" s="434"/>
      <c r="J25" s="434"/>
      <c r="K25" s="434"/>
    </row>
    <row r="26" spans="1:11" ht="12.75" customHeight="1" x14ac:dyDescent="0.2">
      <c r="A26" s="914" t="s">
        <v>1309</v>
      </c>
      <c r="B26" s="40">
        <v>1323</v>
      </c>
      <c r="C26" s="484"/>
      <c r="D26" s="434"/>
      <c r="E26" s="434"/>
      <c r="F26" s="434"/>
      <c r="G26" s="434"/>
      <c r="H26" s="434"/>
      <c r="I26" s="434"/>
      <c r="J26" s="434"/>
      <c r="K26" s="434"/>
    </row>
    <row r="27" spans="1:11" ht="12.75" customHeight="1" x14ac:dyDescent="0.2">
      <c r="A27" s="914" t="s">
        <v>1208</v>
      </c>
      <c r="B27" s="40">
        <v>1324</v>
      </c>
      <c r="C27" s="492"/>
      <c r="D27" s="434"/>
      <c r="E27" s="434"/>
      <c r="F27" s="434"/>
      <c r="G27" s="434"/>
      <c r="H27" s="434"/>
      <c r="I27" s="434"/>
      <c r="J27" s="434"/>
      <c r="K27" s="434"/>
    </row>
    <row r="28" spans="1:11" ht="12.75" customHeight="1" x14ac:dyDescent="0.2">
      <c r="A28" s="914" t="s">
        <v>1209</v>
      </c>
      <c r="B28" s="40">
        <v>1331</v>
      </c>
      <c r="C28" s="484"/>
      <c r="D28" s="434"/>
      <c r="E28" s="434"/>
      <c r="F28" s="434"/>
      <c r="G28" s="434"/>
      <c r="H28" s="434"/>
      <c r="I28" s="434"/>
      <c r="J28" s="434"/>
      <c r="K28" s="434"/>
    </row>
    <row r="29" spans="1:11" ht="12.75" customHeight="1" x14ac:dyDescent="0.2">
      <c r="A29" s="914" t="s">
        <v>997</v>
      </c>
      <c r="B29" s="40">
        <v>1332</v>
      </c>
      <c r="C29" s="484"/>
      <c r="D29" s="434"/>
      <c r="E29" s="434"/>
      <c r="F29" s="434"/>
      <c r="G29" s="434"/>
      <c r="H29" s="434"/>
      <c r="I29" s="434"/>
      <c r="J29" s="434"/>
      <c r="K29" s="434"/>
    </row>
    <row r="30" spans="1:11" ht="12.75" customHeight="1" x14ac:dyDescent="0.2">
      <c r="A30" s="914" t="s">
        <v>1211</v>
      </c>
      <c r="B30" s="40">
        <v>1333</v>
      </c>
      <c r="C30" s="484"/>
      <c r="D30" s="434"/>
      <c r="E30" s="434"/>
      <c r="F30" s="434"/>
      <c r="G30" s="434"/>
      <c r="H30" s="434"/>
      <c r="I30" s="434"/>
      <c r="J30" s="434"/>
      <c r="K30" s="434"/>
    </row>
    <row r="31" spans="1:11" ht="12.75" customHeight="1" x14ac:dyDescent="0.2">
      <c r="A31" s="914" t="s">
        <v>1210</v>
      </c>
      <c r="B31" s="40">
        <v>1334</v>
      </c>
      <c r="C31" s="492"/>
      <c r="D31" s="434"/>
      <c r="E31" s="434"/>
      <c r="F31" s="434"/>
      <c r="G31" s="434"/>
      <c r="H31" s="434"/>
      <c r="I31" s="434"/>
      <c r="J31" s="434"/>
      <c r="K31" s="434"/>
    </row>
    <row r="32" spans="1:11" ht="12.75" customHeight="1" x14ac:dyDescent="0.2">
      <c r="A32" s="914" t="s">
        <v>584</v>
      </c>
      <c r="B32" s="40">
        <v>1341</v>
      </c>
      <c r="C32" s="484"/>
      <c r="D32" s="434"/>
      <c r="E32" s="434"/>
      <c r="F32" s="434"/>
      <c r="G32" s="434"/>
      <c r="H32" s="434"/>
      <c r="I32" s="434"/>
      <c r="J32" s="434"/>
      <c r="K32" s="434"/>
    </row>
    <row r="33" spans="1:11" ht="12.75" customHeight="1" x14ac:dyDescent="0.2">
      <c r="A33" s="914" t="s">
        <v>998</v>
      </c>
      <c r="B33" s="40">
        <v>1342</v>
      </c>
      <c r="C33" s="484"/>
      <c r="D33" s="434"/>
      <c r="E33" s="434"/>
      <c r="F33" s="434"/>
      <c r="G33" s="434"/>
      <c r="H33" s="434"/>
      <c r="I33" s="434"/>
      <c r="J33" s="434"/>
      <c r="K33" s="434"/>
    </row>
    <row r="34" spans="1:11" ht="12.75" customHeight="1" x14ac:dyDescent="0.2">
      <c r="A34" s="914" t="s">
        <v>585</v>
      </c>
      <c r="B34" s="40">
        <v>1343</v>
      </c>
      <c r="C34" s="484"/>
      <c r="D34" s="434"/>
      <c r="E34" s="434"/>
      <c r="F34" s="434"/>
      <c r="G34" s="434"/>
      <c r="H34" s="434"/>
      <c r="I34" s="434"/>
      <c r="J34" s="434"/>
      <c r="K34" s="434"/>
    </row>
    <row r="35" spans="1:11" ht="12.75" customHeight="1" x14ac:dyDescent="0.2">
      <c r="A35" s="914" t="s">
        <v>583</v>
      </c>
      <c r="B35" s="40">
        <v>1344</v>
      </c>
      <c r="C35" s="492"/>
      <c r="D35" s="434"/>
      <c r="E35" s="434"/>
      <c r="F35" s="434"/>
      <c r="G35" s="434"/>
      <c r="H35" s="434"/>
      <c r="I35" s="434"/>
      <c r="J35" s="434"/>
      <c r="K35" s="434"/>
    </row>
    <row r="36" spans="1:11" ht="12.75" customHeight="1" x14ac:dyDescent="0.2">
      <c r="A36" s="914" t="s">
        <v>994</v>
      </c>
      <c r="B36" s="40">
        <v>1351</v>
      </c>
      <c r="C36" s="484"/>
      <c r="D36" s="434"/>
      <c r="E36" s="434"/>
      <c r="F36" s="434"/>
      <c r="G36" s="434"/>
      <c r="H36" s="434"/>
      <c r="I36" s="434"/>
      <c r="J36" s="434"/>
      <c r="K36" s="434"/>
    </row>
    <row r="37" spans="1:11" ht="12.75" customHeight="1" x14ac:dyDescent="0.2">
      <c r="A37" s="914" t="s">
        <v>999</v>
      </c>
      <c r="B37" s="40">
        <v>1352</v>
      </c>
      <c r="C37" s="484"/>
      <c r="D37" s="434"/>
      <c r="E37" s="434"/>
      <c r="F37" s="434"/>
      <c r="G37" s="434"/>
      <c r="H37" s="434"/>
      <c r="I37" s="434"/>
      <c r="J37" s="434"/>
      <c r="K37" s="434"/>
    </row>
    <row r="38" spans="1:11" ht="12.75" customHeight="1" x14ac:dyDescent="0.2">
      <c r="A38" s="914" t="s">
        <v>696</v>
      </c>
      <c r="B38" s="40">
        <v>1353</v>
      </c>
      <c r="C38" s="484"/>
      <c r="D38" s="434"/>
      <c r="E38" s="434"/>
      <c r="F38" s="434"/>
      <c r="G38" s="434"/>
      <c r="H38" s="434"/>
      <c r="I38" s="434"/>
      <c r="J38" s="434"/>
      <c r="K38" s="434"/>
    </row>
    <row r="39" spans="1:11" ht="12.75" customHeight="1" x14ac:dyDescent="0.2">
      <c r="A39" s="752" t="s">
        <v>697</v>
      </c>
      <c r="B39" s="509">
        <v>1354</v>
      </c>
      <c r="C39" s="492"/>
      <c r="D39" s="434"/>
      <c r="E39" s="434"/>
      <c r="F39" s="434"/>
      <c r="G39" s="434"/>
      <c r="H39" s="434"/>
      <c r="I39" s="434"/>
      <c r="J39" s="434"/>
      <c r="K39" s="434"/>
    </row>
    <row r="40" spans="1:11" ht="12.75" customHeight="1" thickBot="1" x14ac:dyDescent="0.25">
      <c r="A40" s="465" t="s">
        <v>637</v>
      </c>
      <c r="B40" s="458"/>
      <c r="C40" s="486">
        <f>SUM(C20:C39)</f>
        <v>63561</v>
      </c>
      <c r="D40" s="434"/>
      <c r="E40" s="434"/>
      <c r="F40" s="434"/>
      <c r="G40" s="434"/>
      <c r="H40" s="434"/>
      <c r="I40" s="434"/>
      <c r="J40" s="434"/>
      <c r="K40" s="434"/>
    </row>
    <row r="41" spans="1:11" ht="18" customHeight="1" thickTop="1" x14ac:dyDescent="0.2">
      <c r="A41" s="736" t="s">
        <v>314</v>
      </c>
      <c r="B41" s="1873">
        <v>1400</v>
      </c>
      <c r="C41" s="434"/>
      <c r="D41" s="434"/>
      <c r="E41" s="434"/>
      <c r="F41" s="432"/>
      <c r="G41" s="434"/>
      <c r="H41" s="434"/>
      <c r="I41" s="434"/>
      <c r="J41" s="434"/>
      <c r="K41" s="434"/>
    </row>
    <row r="42" spans="1:11" ht="12.75" customHeight="1" x14ac:dyDescent="0.2">
      <c r="A42" s="914" t="s">
        <v>1266</v>
      </c>
      <c r="B42" s="40">
        <v>1411</v>
      </c>
      <c r="C42" s="434"/>
      <c r="D42" s="434"/>
      <c r="E42" s="434"/>
      <c r="F42" s="419"/>
      <c r="G42" s="434"/>
      <c r="H42" s="434"/>
      <c r="I42" s="434"/>
      <c r="J42" s="434"/>
      <c r="K42" s="434"/>
    </row>
    <row r="43" spans="1:11" ht="12.75" customHeight="1" x14ac:dyDescent="0.2">
      <c r="A43" s="914" t="s">
        <v>1000</v>
      </c>
      <c r="B43" s="40">
        <v>1412</v>
      </c>
      <c r="C43" s="434"/>
      <c r="D43" s="434"/>
      <c r="E43" s="434"/>
      <c r="F43" s="413"/>
      <c r="G43" s="434"/>
      <c r="H43" s="434"/>
      <c r="I43" s="434"/>
      <c r="J43" s="434"/>
      <c r="K43" s="434"/>
    </row>
    <row r="44" spans="1:11" ht="12.75" customHeight="1" x14ac:dyDescent="0.2">
      <c r="A44" s="914" t="s">
        <v>450</v>
      </c>
      <c r="B44" s="40">
        <v>1413</v>
      </c>
      <c r="C44" s="434"/>
      <c r="D44" s="434"/>
      <c r="E44" s="434"/>
      <c r="F44" s="413"/>
      <c r="G44" s="434"/>
      <c r="H44" s="434"/>
      <c r="I44" s="434"/>
      <c r="J44" s="434"/>
      <c r="K44" s="434"/>
    </row>
    <row r="45" spans="1:11" ht="12.75" customHeight="1" x14ac:dyDescent="0.2">
      <c r="A45" s="914" t="s">
        <v>276</v>
      </c>
      <c r="B45" s="40">
        <v>1415</v>
      </c>
      <c r="C45" s="434"/>
      <c r="D45" s="434"/>
      <c r="E45" s="434"/>
      <c r="F45" s="413"/>
      <c r="G45" s="434"/>
      <c r="H45" s="434"/>
      <c r="I45" s="434"/>
      <c r="J45" s="434"/>
      <c r="K45" s="434"/>
    </row>
    <row r="46" spans="1:11" ht="12.75" customHeight="1" x14ac:dyDescent="0.2">
      <c r="A46" s="914" t="s">
        <v>1395</v>
      </c>
      <c r="B46" s="40">
        <v>1416</v>
      </c>
      <c r="C46" s="434"/>
      <c r="D46" s="434"/>
      <c r="E46" s="434"/>
      <c r="F46" s="437"/>
      <c r="G46" s="434"/>
      <c r="H46" s="434"/>
      <c r="I46" s="434"/>
      <c r="J46" s="434"/>
      <c r="K46" s="434"/>
    </row>
    <row r="47" spans="1:11" ht="12.75" customHeight="1" x14ac:dyDescent="0.2">
      <c r="A47" s="914" t="s">
        <v>60</v>
      </c>
      <c r="B47" s="40">
        <v>1421</v>
      </c>
      <c r="C47" s="434"/>
      <c r="D47" s="434"/>
      <c r="E47" s="434"/>
      <c r="F47" s="413"/>
      <c r="G47" s="434"/>
      <c r="H47" s="434"/>
      <c r="I47" s="434"/>
      <c r="J47" s="434"/>
      <c r="K47" s="434"/>
    </row>
    <row r="48" spans="1:11" ht="12.75" customHeight="1" x14ac:dyDescent="0.2">
      <c r="A48" s="914" t="s">
        <v>1001</v>
      </c>
      <c r="B48" s="40">
        <v>1422</v>
      </c>
      <c r="C48" s="434"/>
      <c r="D48" s="434"/>
      <c r="E48" s="434"/>
      <c r="F48" s="413"/>
      <c r="G48" s="434"/>
      <c r="H48" s="434"/>
      <c r="I48" s="434"/>
      <c r="J48" s="434"/>
      <c r="K48" s="434"/>
    </row>
    <row r="49" spans="1:11" ht="12.75" customHeight="1" x14ac:dyDescent="0.2">
      <c r="A49" s="914" t="s">
        <v>61</v>
      </c>
      <c r="B49" s="40">
        <v>1423</v>
      </c>
      <c r="C49" s="434"/>
      <c r="D49" s="434"/>
      <c r="E49" s="434"/>
      <c r="F49" s="413"/>
      <c r="G49" s="434"/>
      <c r="H49" s="434"/>
      <c r="I49" s="434"/>
      <c r="J49" s="434"/>
      <c r="K49" s="434"/>
    </row>
    <row r="50" spans="1:11" ht="12.75" customHeight="1" x14ac:dyDescent="0.2">
      <c r="A50" s="914" t="s">
        <v>62</v>
      </c>
      <c r="B50" s="40">
        <v>1424</v>
      </c>
      <c r="C50" s="434"/>
      <c r="D50" s="434"/>
      <c r="E50" s="434"/>
      <c r="F50" s="437"/>
      <c r="G50" s="434"/>
      <c r="H50" s="434"/>
      <c r="I50" s="434"/>
      <c r="J50" s="434"/>
      <c r="K50" s="434"/>
    </row>
    <row r="51" spans="1:11" ht="12.75" customHeight="1" x14ac:dyDescent="0.2">
      <c r="A51" s="916" t="s">
        <v>63</v>
      </c>
      <c r="B51" s="158">
        <v>1431</v>
      </c>
      <c r="C51" s="434"/>
      <c r="D51" s="434"/>
      <c r="E51" s="434"/>
      <c r="F51" s="413"/>
      <c r="G51" s="434"/>
      <c r="H51" s="434"/>
      <c r="I51" s="434"/>
      <c r="J51" s="434"/>
      <c r="K51" s="434"/>
    </row>
    <row r="52" spans="1:11" ht="12.75" customHeight="1" x14ac:dyDescent="0.2">
      <c r="A52" s="916" t="s">
        <v>1318</v>
      </c>
      <c r="B52" s="158">
        <v>1432</v>
      </c>
      <c r="C52" s="434"/>
      <c r="D52" s="434"/>
      <c r="E52" s="434"/>
      <c r="F52" s="413"/>
      <c r="G52" s="434"/>
      <c r="H52" s="434"/>
      <c r="I52" s="434"/>
      <c r="J52" s="434"/>
      <c r="K52" s="434"/>
    </row>
    <row r="53" spans="1:11" ht="12.75" customHeight="1" x14ac:dyDescent="0.2">
      <c r="A53" s="916" t="s">
        <v>64</v>
      </c>
      <c r="B53" s="158">
        <v>1433</v>
      </c>
      <c r="C53" s="434"/>
      <c r="D53" s="434"/>
      <c r="E53" s="434"/>
      <c r="F53" s="413"/>
      <c r="G53" s="434"/>
      <c r="H53" s="434"/>
      <c r="I53" s="434"/>
      <c r="J53" s="434"/>
      <c r="K53" s="434"/>
    </row>
    <row r="54" spans="1:11" ht="12.75" customHeight="1" x14ac:dyDescent="0.2">
      <c r="A54" s="916" t="s">
        <v>65</v>
      </c>
      <c r="B54" s="158">
        <v>1434</v>
      </c>
      <c r="C54" s="434"/>
      <c r="D54" s="434"/>
      <c r="E54" s="434"/>
      <c r="F54" s="437"/>
      <c r="G54" s="434"/>
      <c r="H54" s="434"/>
      <c r="I54" s="434"/>
      <c r="J54" s="434"/>
      <c r="K54" s="434"/>
    </row>
    <row r="55" spans="1:11" ht="12.75" customHeight="1" x14ac:dyDescent="0.2">
      <c r="A55" s="916" t="s">
        <v>66</v>
      </c>
      <c r="B55" s="158">
        <v>1441</v>
      </c>
      <c r="C55" s="434"/>
      <c r="D55" s="434"/>
      <c r="E55" s="434"/>
      <c r="F55" s="413"/>
      <c r="G55" s="434"/>
      <c r="H55" s="434"/>
      <c r="I55" s="434"/>
      <c r="J55" s="434"/>
      <c r="K55" s="434"/>
    </row>
    <row r="56" spans="1:11" ht="12.75" customHeight="1" x14ac:dyDescent="0.2">
      <c r="A56" s="916" t="s">
        <v>1319</v>
      </c>
      <c r="B56" s="158">
        <v>1442</v>
      </c>
      <c r="C56" s="434"/>
      <c r="D56" s="434"/>
      <c r="E56" s="434"/>
      <c r="F56" s="413"/>
      <c r="G56" s="434"/>
      <c r="H56" s="434"/>
      <c r="I56" s="434"/>
      <c r="J56" s="434"/>
      <c r="K56" s="434"/>
    </row>
    <row r="57" spans="1:11" ht="12.75" customHeight="1" x14ac:dyDescent="0.2">
      <c r="A57" s="916" t="s">
        <v>579</v>
      </c>
      <c r="B57" s="158">
        <v>1443</v>
      </c>
      <c r="C57" s="434"/>
      <c r="D57" s="434"/>
      <c r="E57" s="434"/>
      <c r="F57" s="413"/>
      <c r="G57" s="434"/>
      <c r="H57" s="434"/>
      <c r="I57" s="434"/>
      <c r="J57" s="434"/>
      <c r="K57" s="434"/>
    </row>
    <row r="58" spans="1:11" ht="12.75" customHeight="1" x14ac:dyDescent="0.2">
      <c r="A58" s="916" t="s">
        <v>68</v>
      </c>
      <c r="B58" s="158">
        <v>1444</v>
      </c>
      <c r="C58" s="434"/>
      <c r="D58" s="434"/>
      <c r="E58" s="434"/>
      <c r="F58" s="413"/>
      <c r="G58" s="434"/>
      <c r="H58" s="434"/>
      <c r="I58" s="434"/>
      <c r="J58" s="434"/>
      <c r="K58" s="434"/>
    </row>
    <row r="59" spans="1:11" ht="12.75" customHeight="1" x14ac:dyDescent="0.2">
      <c r="A59" s="916" t="s">
        <v>1046</v>
      </c>
      <c r="B59" s="158">
        <v>1451</v>
      </c>
      <c r="C59" s="434"/>
      <c r="D59" s="434"/>
      <c r="E59" s="434"/>
      <c r="F59" s="413"/>
      <c r="G59" s="434"/>
      <c r="H59" s="434"/>
      <c r="I59" s="434"/>
      <c r="J59" s="434"/>
      <c r="K59" s="434"/>
    </row>
    <row r="60" spans="1:11" ht="12.75" customHeight="1" x14ac:dyDescent="0.2">
      <c r="A60" s="916" t="s">
        <v>1320</v>
      </c>
      <c r="B60" s="158">
        <v>1452</v>
      </c>
      <c r="C60" s="434"/>
      <c r="D60" s="434"/>
      <c r="E60" s="434"/>
      <c r="F60" s="413"/>
      <c r="G60" s="434"/>
      <c r="H60" s="434"/>
      <c r="I60" s="434"/>
      <c r="J60" s="434"/>
      <c r="K60" s="434"/>
    </row>
    <row r="61" spans="1:11" ht="12.75" customHeight="1" x14ac:dyDescent="0.2">
      <c r="A61" s="917" t="s">
        <v>1047</v>
      </c>
      <c r="B61" s="158">
        <v>1453</v>
      </c>
      <c r="C61" s="434"/>
      <c r="D61" s="434"/>
      <c r="E61" s="434"/>
      <c r="F61" s="413"/>
      <c r="G61" s="434"/>
      <c r="H61" s="434"/>
      <c r="I61" s="434"/>
      <c r="J61" s="434"/>
      <c r="K61" s="434"/>
    </row>
    <row r="62" spans="1:11" ht="12.75" customHeight="1" x14ac:dyDescent="0.2">
      <c r="A62" s="918" t="s">
        <v>1048</v>
      </c>
      <c r="B62" s="510">
        <v>1454</v>
      </c>
      <c r="C62" s="434"/>
      <c r="D62" s="434"/>
      <c r="E62" s="434"/>
      <c r="F62" s="437"/>
      <c r="G62" s="434"/>
      <c r="H62" s="434"/>
      <c r="I62" s="434"/>
      <c r="J62" s="434"/>
      <c r="K62" s="434"/>
    </row>
    <row r="63" spans="1:11" ht="12.75" customHeight="1" thickBot="1" x14ac:dyDescent="0.25">
      <c r="A63" s="465" t="s">
        <v>575</v>
      </c>
      <c r="B63" s="458"/>
      <c r="C63" s="434"/>
      <c r="D63" s="434"/>
      <c r="E63" s="434"/>
      <c r="F63" s="486">
        <f>SUM(F42:F62)</f>
        <v>0</v>
      </c>
      <c r="G63" s="434"/>
      <c r="H63" s="434"/>
      <c r="I63" s="434"/>
      <c r="J63" s="434"/>
      <c r="K63" s="434"/>
    </row>
    <row r="64" spans="1:11" ht="18" customHeight="1" thickTop="1" x14ac:dyDescent="0.2">
      <c r="A64" s="736" t="s">
        <v>533</v>
      </c>
      <c r="B64" s="1873">
        <v>1500</v>
      </c>
      <c r="C64" s="434"/>
      <c r="D64" s="434"/>
      <c r="E64" s="434"/>
      <c r="F64" s="434"/>
      <c r="G64" s="434"/>
      <c r="H64" s="434"/>
      <c r="I64" s="434"/>
      <c r="J64" s="434"/>
      <c r="K64" s="434"/>
    </row>
    <row r="65" spans="1:11" ht="12.75" customHeight="1" x14ac:dyDescent="0.2">
      <c r="A65" s="914" t="s">
        <v>646</v>
      </c>
      <c r="B65" s="40">
        <v>1510</v>
      </c>
      <c r="C65" s="413">
        <v>89571</v>
      </c>
      <c r="D65" s="413">
        <v>5751</v>
      </c>
      <c r="E65" s="413">
        <v>4548</v>
      </c>
      <c r="F65" s="437">
        <v>4655</v>
      </c>
      <c r="G65" s="413">
        <v>3875</v>
      </c>
      <c r="H65" s="413"/>
      <c r="I65" s="413">
        <v>19905</v>
      </c>
      <c r="J65" s="437">
        <v>2369</v>
      </c>
      <c r="K65" s="413">
        <v>636</v>
      </c>
    </row>
    <row r="66" spans="1:11" ht="12.75" customHeight="1" x14ac:dyDescent="0.2">
      <c r="A66" s="914" t="s">
        <v>787</v>
      </c>
      <c r="B66" s="40">
        <v>1520</v>
      </c>
      <c r="C66" s="413"/>
      <c r="D66" s="413"/>
      <c r="E66" s="413"/>
      <c r="F66" s="413"/>
      <c r="G66" s="413"/>
      <c r="H66" s="413"/>
      <c r="I66" s="413"/>
      <c r="J66" s="437"/>
      <c r="K66" s="413"/>
    </row>
    <row r="67" spans="1:11" ht="12.75" customHeight="1" thickBot="1" x14ac:dyDescent="0.25">
      <c r="A67" s="465" t="s">
        <v>576</v>
      </c>
      <c r="B67" s="458"/>
      <c r="C67" s="486">
        <f>SUM(C65:C66)</f>
        <v>89571</v>
      </c>
      <c r="D67" s="486">
        <f t="shared" ref="D67:K67" si="2">SUM(D65:D66)</f>
        <v>5751</v>
      </c>
      <c r="E67" s="486">
        <f t="shared" si="2"/>
        <v>4548</v>
      </c>
      <c r="F67" s="486">
        <f t="shared" si="2"/>
        <v>4655</v>
      </c>
      <c r="G67" s="486">
        <f t="shared" si="2"/>
        <v>3875</v>
      </c>
      <c r="H67" s="486">
        <f t="shared" si="2"/>
        <v>0</v>
      </c>
      <c r="I67" s="486">
        <f t="shared" si="2"/>
        <v>19905</v>
      </c>
      <c r="J67" s="486">
        <f t="shared" si="2"/>
        <v>2369</v>
      </c>
      <c r="K67" s="486">
        <f t="shared" si="2"/>
        <v>636</v>
      </c>
    </row>
    <row r="68" spans="1:11" ht="18" customHeight="1" thickTop="1" x14ac:dyDescent="0.2">
      <c r="A68" s="736" t="s">
        <v>534</v>
      </c>
      <c r="B68" s="1874">
        <v>1600</v>
      </c>
      <c r="C68" s="487"/>
      <c r="D68" s="434"/>
      <c r="E68" s="434"/>
      <c r="F68" s="434"/>
      <c r="G68" s="434"/>
      <c r="H68" s="434"/>
      <c r="I68" s="434"/>
      <c r="J68" s="434"/>
      <c r="K68" s="434"/>
    </row>
    <row r="69" spans="1:11" ht="12.75" customHeight="1" x14ac:dyDescent="0.2">
      <c r="A69" s="914" t="s">
        <v>771</v>
      </c>
      <c r="B69" s="40">
        <v>1611</v>
      </c>
      <c r="C69" s="413">
        <v>6891</v>
      </c>
      <c r="D69" s="434"/>
      <c r="E69" s="434"/>
      <c r="F69" s="434"/>
      <c r="G69" s="434"/>
      <c r="H69" s="434"/>
      <c r="I69" s="434"/>
      <c r="J69" s="434"/>
      <c r="K69" s="434"/>
    </row>
    <row r="70" spans="1:11" ht="12.75" customHeight="1" x14ac:dyDescent="0.2">
      <c r="A70" s="914" t="s">
        <v>1178</v>
      </c>
      <c r="B70" s="40">
        <v>1612</v>
      </c>
      <c r="C70" s="484"/>
      <c r="D70" s="434"/>
      <c r="E70" s="434"/>
      <c r="F70" s="434"/>
      <c r="G70" s="434"/>
      <c r="H70" s="434"/>
      <c r="I70" s="434"/>
      <c r="J70" s="434"/>
      <c r="K70" s="434"/>
    </row>
    <row r="71" spans="1:11" ht="12.75" customHeight="1" x14ac:dyDescent="0.2">
      <c r="A71" s="914" t="s">
        <v>313</v>
      </c>
      <c r="B71" s="40">
        <v>1613</v>
      </c>
      <c r="C71" s="484"/>
      <c r="D71" s="434"/>
      <c r="E71" s="434"/>
      <c r="F71" s="434"/>
      <c r="G71" s="434"/>
      <c r="H71" s="434"/>
      <c r="I71" s="434"/>
      <c r="J71" s="434"/>
      <c r="K71" s="434"/>
    </row>
    <row r="72" spans="1:11" ht="12.75" customHeight="1" x14ac:dyDescent="0.2">
      <c r="A72" s="914" t="s">
        <v>25</v>
      </c>
      <c r="B72" s="40">
        <v>1614</v>
      </c>
      <c r="C72" s="484"/>
      <c r="D72" s="434"/>
      <c r="E72" s="434"/>
      <c r="F72" s="434"/>
      <c r="G72" s="434"/>
      <c r="H72" s="434"/>
      <c r="I72" s="434"/>
      <c r="J72" s="434"/>
      <c r="K72" s="434"/>
    </row>
    <row r="73" spans="1:11" ht="12.75" customHeight="1" x14ac:dyDescent="0.2">
      <c r="A73" s="914" t="s">
        <v>1179</v>
      </c>
      <c r="B73" s="40">
        <v>1620</v>
      </c>
      <c r="C73" s="484"/>
      <c r="D73" s="434"/>
      <c r="E73" s="434"/>
      <c r="F73" s="434"/>
      <c r="G73" s="434"/>
      <c r="H73" s="434"/>
      <c r="I73" s="434"/>
      <c r="J73" s="434"/>
      <c r="K73" s="434"/>
    </row>
    <row r="74" spans="1:11" ht="12.75" customHeight="1" x14ac:dyDescent="0.2">
      <c r="A74" s="914" t="s">
        <v>26</v>
      </c>
      <c r="B74" s="40">
        <v>1690</v>
      </c>
      <c r="C74" s="484"/>
      <c r="D74" s="434"/>
      <c r="E74" s="434"/>
      <c r="F74" s="434"/>
      <c r="G74" s="434"/>
      <c r="H74" s="434"/>
      <c r="I74" s="434"/>
      <c r="J74" s="434"/>
      <c r="K74" s="434"/>
    </row>
    <row r="75" spans="1:11" ht="12.75" customHeight="1" thickBot="1" x14ac:dyDescent="0.25">
      <c r="A75" s="465" t="s">
        <v>647</v>
      </c>
      <c r="B75" s="458"/>
      <c r="C75" s="486">
        <f>SUM(C69:C74)</f>
        <v>6891</v>
      </c>
      <c r="D75" s="434"/>
      <c r="E75" s="434"/>
      <c r="F75" s="434"/>
      <c r="G75" s="434"/>
      <c r="H75" s="434"/>
      <c r="I75" s="434"/>
      <c r="J75" s="434"/>
      <c r="K75" s="434"/>
    </row>
    <row r="76" spans="1:11" ht="18" customHeight="1" thickTop="1" x14ac:dyDescent="0.2">
      <c r="A76" s="736" t="s">
        <v>1049</v>
      </c>
      <c r="B76" s="1874">
        <v>1700</v>
      </c>
      <c r="C76" s="487"/>
      <c r="D76" s="434"/>
      <c r="E76" s="434"/>
      <c r="F76" s="434"/>
      <c r="G76" s="434"/>
      <c r="H76" s="434"/>
      <c r="I76" s="434"/>
      <c r="J76" s="434"/>
      <c r="K76" s="434"/>
    </row>
    <row r="77" spans="1:11" ht="12.75" customHeight="1" x14ac:dyDescent="0.2">
      <c r="A77" s="914" t="s">
        <v>648</v>
      </c>
      <c r="B77" s="40">
        <v>1711</v>
      </c>
      <c r="C77" s="490"/>
      <c r="D77" s="413"/>
      <c r="E77" s="434"/>
      <c r="F77" s="434"/>
      <c r="G77" s="434"/>
      <c r="H77" s="434"/>
      <c r="I77" s="434"/>
      <c r="J77" s="434"/>
      <c r="K77" s="434"/>
    </row>
    <row r="78" spans="1:11" ht="12.75" customHeight="1" x14ac:dyDescent="0.2">
      <c r="A78" s="914" t="s">
        <v>80</v>
      </c>
      <c r="B78" s="40">
        <v>1719</v>
      </c>
      <c r="C78" s="484"/>
      <c r="D78" s="413"/>
      <c r="E78" s="434"/>
      <c r="F78" s="434"/>
      <c r="G78" s="434"/>
      <c r="H78" s="434"/>
      <c r="I78" s="434"/>
      <c r="J78" s="434"/>
      <c r="K78" s="434"/>
    </row>
    <row r="79" spans="1:11" ht="12.75" customHeight="1" x14ac:dyDescent="0.2">
      <c r="A79" s="914" t="s">
        <v>649</v>
      </c>
      <c r="B79" s="40">
        <v>1720</v>
      </c>
      <c r="C79" s="484">
        <v>679</v>
      </c>
      <c r="D79" s="413"/>
      <c r="E79" s="434"/>
      <c r="F79" s="434"/>
      <c r="G79" s="434"/>
      <c r="H79" s="434"/>
      <c r="I79" s="434"/>
      <c r="J79" s="434"/>
      <c r="K79" s="434"/>
    </row>
    <row r="80" spans="1:11" ht="12.75" customHeight="1" x14ac:dyDescent="0.2">
      <c r="A80" s="914" t="s">
        <v>650</v>
      </c>
      <c r="B80" s="40">
        <v>1730</v>
      </c>
      <c r="C80" s="484"/>
      <c r="D80" s="413"/>
      <c r="E80" s="434"/>
      <c r="F80" s="434"/>
      <c r="G80" s="434"/>
      <c r="H80" s="434"/>
      <c r="I80" s="434"/>
      <c r="J80" s="434"/>
      <c r="K80" s="434"/>
    </row>
    <row r="81" spans="1:11" ht="12.75" customHeight="1" x14ac:dyDescent="0.2">
      <c r="A81" s="914" t="s">
        <v>27</v>
      </c>
      <c r="B81" s="40">
        <v>1790</v>
      </c>
      <c r="C81" s="484">
        <v>7128</v>
      </c>
      <c r="D81" s="413"/>
      <c r="E81" s="434"/>
      <c r="F81" s="434"/>
      <c r="G81" s="434"/>
      <c r="H81" s="434"/>
      <c r="I81" s="434"/>
      <c r="J81" s="434"/>
      <c r="K81" s="434"/>
    </row>
    <row r="82" spans="1:11" ht="12.75" customHeight="1" thickBot="1" x14ac:dyDescent="0.25">
      <c r="A82" s="465" t="s">
        <v>277</v>
      </c>
      <c r="B82" s="458"/>
      <c r="C82" s="485">
        <f>SUM(C77:C81)</f>
        <v>7807</v>
      </c>
      <c r="D82" s="486">
        <f>SUM(D77:D81)</f>
        <v>0</v>
      </c>
      <c r="E82" s="434"/>
      <c r="F82" s="434"/>
      <c r="G82" s="434"/>
      <c r="H82" s="434"/>
      <c r="I82" s="434"/>
      <c r="J82" s="434"/>
      <c r="K82" s="434"/>
    </row>
    <row r="83" spans="1:11" ht="18" customHeight="1" thickTop="1" x14ac:dyDescent="0.2">
      <c r="A83" s="736" t="s">
        <v>278</v>
      </c>
      <c r="B83" s="1874">
        <v>1800</v>
      </c>
      <c r="C83" s="487"/>
      <c r="D83" s="434"/>
      <c r="E83" s="434"/>
      <c r="F83" s="434"/>
      <c r="G83" s="434"/>
      <c r="H83" s="434"/>
      <c r="I83" s="434"/>
      <c r="J83" s="434"/>
      <c r="K83" s="434"/>
    </row>
    <row r="84" spans="1:11" ht="12.75" customHeight="1" x14ac:dyDescent="0.2">
      <c r="A84" s="914" t="s">
        <v>651</v>
      </c>
      <c r="B84" s="40">
        <v>1811</v>
      </c>
      <c r="C84" s="413">
        <v>101809</v>
      </c>
      <c r="D84" s="434"/>
      <c r="E84" s="434"/>
      <c r="F84" s="434"/>
      <c r="G84" s="434"/>
      <c r="H84" s="434"/>
      <c r="I84" s="434"/>
      <c r="J84" s="434"/>
      <c r="K84" s="434"/>
    </row>
    <row r="85" spans="1:11" ht="12.75" customHeight="1" x14ac:dyDescent="0.2">
      <c r="A85" s="914" t="s">
        <v>652</v>
      </c>
      <c r="B85" s="40">
        <v>1812</v>
      </c>
      <c r="C85" s="484"/>
      <c r="D85" s="434"/>
      <c r="E85" s="434"/>
      <c r="F85" s="434"/>
      <c r="G85" s="434"/>
      <c r="H85" s="434"/>
      <c r="I85" s="434"/>
      <c r="J85" s="434"/>
      <c r="K85" s="434"/>
    </row>
    <row r="86" spans="1:11" ht="12.75" customHeight="1" x14ac:dyDescent="0.2">
      <c r="A86" s="914" t="s">
        <v>1180</v>
      </c>
      <c r="B86" s="40">
        <v>1813</v>
      </c>
      <c r="C86" s="484"/>
      <c r="D86" s="434"/>
      <c r="E86" s="434"/>
      <c r="F86" s="434"/>
      <c r="G86" s="434"/>
      <c r="H86" s="434"/>
      <c r="I86" s="434"/>
      <c r="J86" s="434"/>
      <c r="K86" s="434"/>
    </row>
    <row r="87" spans="1:11" ht="12.75" customHeight="1" x14ac:dyDescent="0.2">
      <c r="A87" s="914" t="s">
        <v>81</v>
      </c>
      <c r="B87" s="40">
        <v>1819</v>
      </c>
      <c r="C87" s="484"/>
      <c r="D87" s="434"/>
      <c r="E87" s="434"/>
      <c r="F87" s="434"/>
      <c r="G87" s="434"/>
      <c r="H87" s="434"/>
      <c r="I87" s="434"/>
      <c r="J87" s="434"/>
      <c r="K87" s="434"/>
    </row>
    <row r="88" spans="1:11" ht="12.75" customHeight="1" x14ac:dyDescent="0.2">
      <c r="A88" s="914" t="s">
        <v>653</v>
      </c>
      <c r="B88" s="40">
        <v>1821</v>
      </c>
      <c r="C88" s="484">
        <v>17</v>
      </c>
      <c r="D88" s="434"/>
      <c r="E88" s="434"/>
      <c r="F88" s="434"/>
      <c r="G88" s="434"/>
      <c r="H88" s="434"/>
      <c r="I88" s="434"/>
      <c r="J88" s="434"/>
      <c r="K88" s="434"/>
    </row>
    <row r="89" spans="1:11" ht="12.75" customHeight="1" x14ac:dyDescent="0.2">
      <c r="A89" s="914" t="s">
        <v>830</v>
      </c>
      <c r="B89" s="40">
        <v>1822</v>
      </c>
      <c r="C89" s="484"/>
      <c r="D89" s="434"/>
      <c r="E89" s="434"/>
      <c r="F89" s="434"/>
      <c r="G89" s="434"/>
      <c r="H89" s="434"/>
      <c r="I89" s="434"/>
      <c r="J89" s="434"/>
      <c r="K89" s="434"/>
    </row>
    <row r="90" spans="1:11" ht="12.75" customHeight="1" x14ac:dyDescent="0.2">
      <c r="A90" s="914" t="s">
        <v>146</v>
      </c>
      <c r="B90" s="40">
        <v>1823</v>
      </c>
      <c r="C90" s="484"/>
      <c r="D90" s="434"/>
      <c r="E90" s="434"/>
      <c r="F90" s="434"/>
      <c r="G90" s="434"/>
      <c r="H90" s="434"/>
      <c r="I90" s="434"/>
      <c r="J90" s="434"/>
      <c r="K90" s="434"/>
    </row>
    <row r="91" spans="1:11" ht="12.75" customHeight="1" x14ac:dyDescent="0.2">
      <c r="A91" s="914" t="s">
        <v>28</v>
      </c>
      <c r="B91" s="40">
        <v>1829</v>
      </c>
      <c r="C91" s="484"/>
      <c r="D91" s="434"/>
      <c r="E91" s="434"/>
      <c r="F91" s="434"/>
      <c r="G91" s="434"/>
      <c r="H91" s="434"/>
      <c r="I91" s="434"/>
      <c r="J91" s="434"/>
      <c r="K91" s="434"/>
    </row>
    <row r="92" spans="1:11" ht="12.75" customHeight="1" x14ac:dyDescent="0.2">
      <c r="A92" s="914" t="s">
        <v>881</v>
      </c>
      <c r="B92" s="40">
        <v>1890</v>
      </c>
      <c r="C92" s="484"/>
      <c r="D92" s="434"/>
      <c r="E92" s="434"/>
      <c r="F92" s="434"/>
      <c r="G92" s="434"/>
      <c r="H92" s="434"/>
      <c r="I92" s="434"/>
      <c r="J92" s="434"/>
      <c r="K92" s="434"/>
    </row>
    <row r="93" spans="1:11" ht="12.75" customHeight="1" thickBot="1" x14ac:dyDescent="0.25">
      <c r="A93" s="465" t="s">
        <v>279</v>
      </c>
      <c r="B93" s="458"/>
      <c r="C93" s="486">
        <f>SUM(C84:C92)</f>
        <v>101826</v>
      </c>
      <c r="D93" s="434"/>
      <c r="E93" s="434"/>
      <c r="F93" s="434"/>
      <c r="G93" s="434"/>
      <c r="H93" s="434"/>
      <c r="I93" s="434"/>
      <c r="J93" s="434"/>
      <c r="K93" s="434"/>
    </row>
    <row r="94" spans="1:11" ht="18" customHeight="1" thickTop="1" x14ac:dyDescent="0.2">
      <c r="A94" s="736" t="s">
        <v>1356</v>
      </c>
      <c r="B94" s="1874">
        <v>1900</v>
      </c>
      <c r="C94" s="487"/>
      <c r="D94" s="432"/>
      <c r="E94" s="434"/>
      <c r="F94" s="434"/>
      <c r="G94" s="434"/>
      <c r="H94" s="434"/>
      <c r="I94" s="434"/>
      <c r="J94" s="434"/>
      <c r="K94" s="434"/>
    </row>
    <row r="95" spans="1:11" ht="12.75" customHeight="1" x14ac:dyDescent="0.2">
      <c r="A95" s="914" t="s">
        <v>1254</v>
      </c>
      <c r="B95" s="40">
        <v>1910</v>
      </c>
      <c r="C95" s="413">
        <v>66040</v>
      </c>
      <c r="D95" s="484"/>
      <c r="E95" s="432"/>
      <c r="F95" s="432"/>
      <c r="G95" s="432"/>
      <c r="H95" s="432"/>
      <c r="I95" s="432"/>
      <c r="J95" s="432"/>
      <c r="K95" s="432"/>
    </row>
    <row r="96" spans="1:11" ht="12.75" customHeight="1" x14ac:dyDescent="0.2">
      <c r="A96" s="914" t="s">
        <v>457</v>
      </c>
      <c r="B96" s="40">
        <v>1920</v>
      </c>
      <c r="C96" s="484">
        <v>21523</v>
      </c>
      <c r="D96" s="484"/>
      <c r="E96" s="511"/>
      <c r="F96" s="436"/>
      <c r="G96" s="436"/>
      <c r="H96" s="436"/>
      <c r="I96" s="436"/>
      <c r="J96" s="436"/>
      <c r="K96" s="436"/>
    </row>
    <row r="97" spans="1:12" ht="12.75" customHeight="1" x14ac:dyDescent="0.2">
      <c r="A97" s="752" t="s">
        <v>280</v>
      </c>
      <c r="B97" s="512">
        <v>1930</v>
      </c>
      <c r="C97" s="492"/>
      <c r="D97" s="437"/>
      <c r="E97" s="692"/>
      <c r="F97" s="437"/>
      <c r="G97" s="437"/>
      <c r="H97" s="437"/>
      <c r="I97" s="437"/>
      <c r="J97" s="437"/>
      <c r="K97" s="437"/>
    </row>
    <row r="98" spans="1:12" ht="12.75" customHeight="1" x14ac:dyDescent="0.2">
      <c r="A98" s="914" t="s">
        <v>208</v>
      </c>
      <c r="B98" s="40">
        <v>1940</v>
      </c>
      <c r="C98" s="492"/>
      <c r="D98" s="413"/>
      <c r="E98" s="491"/>
      <c r="F98" s="413"/>
      <c r="G98" s="491"/>
      <c r="H98" s="491"/>
      <c r="I98" s="699"/>
      <c r="J98" s="491"/>
      <c r="K98" s="491"/>
    </row>
    <row r="99" spans="1:12" ht="12.75" customHeight="1" x14ac:dyDescent="0.2">
      <c r="A99" s="914" t="s">
        <v>982</v>
      </c>
      <c r="B99" s="40">
        <v>1950</v>
      </c>
      <c r="C99" s="492"/>
      <c r="D99" s="413"/>
      <c r="E99" s="413"/>
      <c r="F99" s="413"/>
      <c r="G99" s="413"/>
      <c r="H99" s="413"/>
      <c r="I99" s="434"/>
      <c r="J99" s="437"/>
      <c r="K99" s="413"/>
    </row>
    <row r="100" spans="1:12" ht="12.75" customHeight="1" x14ac:dyDescent="0.2">
      <c r="A100" s="914" t="s">
        <v>281</v>
      </c>
      <c r="B100" s="40">
        <v>1960</v>
      </c>
      <c r="C100" s="492"/>
      <c r="D100" s="492"/>
      <c r="E100" s="492"/>
      <c r="F100" s="492"/>
      <c r="G100" s="492"/>
      <c r="H100" s="492"/>
      <c r="I100" s="437"/>
      <c r="J100" s="492"/>
      <c r="K100" s="437"/>
    </row>
    <row r="101" spans="1:12" ht="12.75" customHeight="1" x14ac:dyDescent="0.2">
      <c r="A101" s="914" t="s">
        <v>282</v>
      </c>
      <c r="B101" s="40">
        <v>1970</v>
      </c>
      <c r="C101" s="492"/>
      <c r="D101" s="507"/>
      <c r="E101" s="515"/>
      <c r="F101" s="507"/>
      <c r="G101" s="482"/>
      <c r="H101" s="507"/>
      <c r="I101" s="434"/>
      <c r="J101" s="482"/>
      <c r="K101" s="482"/>
    </row>
    <row r="102" spans="1:12" ht="12.75" customHeight="1" x14ac:dyDescent="0.2">
      <c r="A102" s="914" t="s">
        <v>283</v>
      </c>
      <c r="B102" s="40">
        <v>1980</v>
      </c>
      <c r="C102" s="492"/>
      <c r="D102" s="492"/>
      <c r="E102" s="492"/>
      <c r="F102" s="492"/>
      <c r="G102" s="492"/>
      <c r="H102" s="492"/>
      <c r="I102" s="437"/>
      <c r="J102" s="492"/>
      <c r="K102" s="437"/>
    </row>
    <row r="103" spans="1:12" ht="12.75" customHeight="1" x14ac:dyDescent="0.2">
      <c r="A103" s="914" t="s">
        <v>408</v>
      </c>
      <c r="B103" s="40">
        <v>1983</v>
      </c>
      <c r="C103" s="434"/>
      <c r="D103" s="434"/>
      <c r="E103" s="1223"/>
      <c r="F103" s="434"/>
      <c r="G103" s="434"/>
      <c r="H103" s="492"/>
      <c r="I103" s="434"/>
      <c r="J103" s="699"/>
      <c r="K103" s="699"/>
    </row>
    <row r="104" spans="1:12" ht="12.75" customHeight="1" x14ac:dyDescent="0.2">
      <c r="A104" s="914" t="s">
        <v>993</v>
      </c>
      <c r="B104" s="40">
        <v>1991</v>
      </c>
      <c r="C104" s="492"/>
      <c r="D104" s="413"/>
      <c r="E104" s="419"/>
      <c r="F104" s="437"/>
      <c r="G104" s="437"/>
      <c r="H104" s="413"/>
      <c r="I104" s="434"/>
      <c r="J104" s="434"/>
      <c r="K104" s="434"/>
    </row>
    <row r="105" spans="1:12" ht="12.75" customHeight="1" x14ac:dyDescent="0.2">
      <c r="A105" s="914" t="s">
        <v>983</v>
      </c>
      <c r="B105" s="40">
        <v>1992</v>
      </c>
      <c r="C105" s="413"/>
      <c r="D105" s="493"/>
      <c r="E105" s="434"/>
      <c r="F105" s="434"/>
      <c r="G105" s="434"/>
      <c r="H105" s="699"/>
      <c r="I105" s="434"/>
      <c r="J105" s="434"/>
      <c r="K105" s="434"/>
    </row>
    <row r="106" spans="1:12" ht="12.75" customHeight="1" x14ac:dyDescent="0.2">
      <c r="A106" s="914" t="s">
        <v>1805</v>
      </c>
      <c r="B106" s="40">
        <v>1993</v>
      </c>
      <c r="C106" s="413"/>
      <c r="D106" s="492"/>
      <c r="E106" s="437"/>
      <c r="F106" s="437"/>
      <c r="G106" s="437"/>
      <c r="H106" s="437"/>
      <c r="I106" s="432"/>
      <c r="J106" s="437"/>
      <c r="K106" s="437"/>
    </row>
    <row r="107" spans="1:12" ht="12.75" customHeight="1" x14ac:dyDescent="0.2">
      <c r="A107" s="914" t="s">
        <v>82</v>
      </c>
      <c r="B107" s="40">
        <v>1999</v>
      </c>
      <c r="C107" s="484">
        <v>98750</v>
      </c>
      <c r="D107" s="413">
        <v>5</v>
      </c>
      <c r="E107" s="413"/>
      <c r="F107" s="413"/>
      <c r="G107" s="413"/>
      <c r="H107" s="413"/>
      <c r="I107" s="413"/>
      <c r="J107" s="437"/>
      <c r="K107" s="413"/>
    </row>
    <row r="108" spans="1:12" ht="12.75" customHeight="1" thickBot="1" x14ac:dyDescent="0.25">
      <c r="A108" s="465" t="s">
        <v>577</v>
      </c>
      <c r="B108" s="739"/>
      <c r="C108" s="485">
        <f>SUM(C95:C107)</f>
        <v>186313</v>
      </c>
      <c r="D108" s="485">
        <f t="shared" ref="D108:K108" si="3">SUM(D95:D107)</f>
        <v>5</v>
      </c>
      <c r="E108" s="485">
        <f t="shared" si="3"/>
        <v>0</v>
      </c>
      <c r="F108" s="485">
        <f t="shared" si="3"/>
        <v>0</v>
      </c>
      <c r="G108" s="485">
        <f t="shared" si="3"/>
        <v>0</v>
      </c>
      <c r="H108" s="485">
        <f t="shared" si="3"/>
        <v>0</v>
      </c>
      <c r="I108" s="485">
        <f t="shared" si="3"/>
        <v>0</v>
      </c>
      <c r="J108" s="485">
        <f t="shared" si="3"/>
        <v>0</v>
      </c>
      <c r="K108" s="486">
        <f t="shared" si="3"/>
        <v>0</v>
      </c>
    </row>
    <row r="109" spans="1:12" ht="14.25" thickTop="1" thickBot="1" x14ac:dyDescent="0.25">
      <c r="A109" s="815" t="s">
        <v>284</v>
      </c>
      <c r="B109" s="824" t="s">
        <v>669</v>
      </c>
      <c r="C109" s="494">
        <f t="shared" ref="C109:K109" si="4">SUM(C12,C18,C40,C63,C67,C75,C82,C93,C108,)</f>
        <v>9750683</v>
      </c>
      <c r="D109" s="494">
        <f t="shared" si="4"/>
        <v>1275399</v>
      </c>
      <c r="E109" s="494">
        <f t="shared" si="4"/>
        <v>648943</v>
      </c>
      <c r="F109" s="494">
        <f t="shared" si="4"/>
        <v>126542</v>
      </c>
      <c r="G109" s="494">
        <f t="shared" si="4"/>
        <v>404599</v>
      </c>
      <c r="H109" s="494">
        <f t="shared" si="4"/>
        <v>0</v>
      </c>
      <c r="I109" s="494">
        <f t="shared" si="4"/>
        <v>21356</v>
      </c>
      <c r="J109" s="494">
        <f t="shared" si="4"/>
        <v>192245</v>
      </c>
      <c r="K109" s="444">
        <f t="shared" si="4"/>
        <v>636</v>
      </c>
    </row>
    <row r="110" spans="1:12" ht="30" customHeight="1" thickTop="1" x14ac:dyDescent="0.2">
      <c r="A110" s="1910" t="s">
        <v>409</v>
      </c>
      <c r="B110" s="1911"/>
      <c r="C110" s="1902"/>
      <c r="D110" s="1902"/>
      <c r="E110" s="1902"/>
      <c r="F110" s="1902"/>
      <c r="G110" s="1902"/>
      <c r="H110" s="1902"/>
      <c r="I110" s="1902"/>
      <c r="J110" s="1902"/>
      <c r="K110" s="1903"/>
    </row>
    <row r="111" spans="1:12" ht="12.75" customHeight="1" x14ac:dyDescent="0.2">
      <c r="A111" s="913" t="s">
        <v>984</v>
      </c>
      <c r="B111" s="42">
        <v>2100</v>
      </c>
      <c r="C111" s="490"/>
      <c r="D111" s="419"/>
      <c r="E111" s="493"/>
      <c r="F111" s="419"/>
      <c r="G111" s="419"/>
      <c r="H111" s="493"/>
      <c r="I111" s="434"/>
      <c r="J111" s="434"/>
      <c r="K111" s="434"/>
    </row>
    <row r="112" spans="1:12" ht="12.75" customHeight="1" x14ac:dyDescent="0.2">
      <c r="A112" s="914" t="s">
        <v>985</v>
      </c>
      <c r="B112" s="40">
        <v>2200</v>
      </c>
      <c r="C112" s="484"/>
      <c r="D112" s="413"/>
      <c r="E112" s="493"/>
      <c r="F112" s="413"/>
      <c r="G112" s="413"/>
      <c r="H112" s="493"/>
      <c r="I112" s="434"/>
      <c r="J112" s="434"/>
      <c r="K112" s="434"/>
      <c r="L112" s="172"/>
    </row>
    <row r="113" spans="1:11" ht="12.75" customHeight="1" x14ac:dyDescent="0.2">
      <c r="A113" s="914" t="s">
        <v>29</v>
      </c>
      <c r="B113" s="40">
        <v>2300</v>
      </c>
      <c r="C113" s="484"/>
      <c r="D113" s="413"/>
      <c r="E113" s="493"/>
      <c r="F113" s="413"/>
      <c r="G113" s="413"/>
      <c r="H113" s="493"/>
      <c r="I113" s="434"/>
      <c r="J113" s="434"/>
      <c r="K113" s="434"/>
    </row>
    <row r="114" spans="1:11" ht="22.5" customHeight="1" thickBot="1" x14ac:dyDescent="0.25">
      <c r="A114" s="822" t="s">
        <v>944</v>
      </c>
      <c r="B114" s="823" t="s">
        <v>668</v>
      </c>
      <c r="C114" s="919">
        <f>SUM(C111:C113)</f>
        <v>0</v>
      </c>
      <c r="D114" s="919">
        <f>SUM(D111:D113)</f>
        <v>0</v>
      </c>
      <c r="E114" s="493" t="s">
        <v>1390</v>
      </c>
      <c r="F114" s="919">
        <f>SUM(F111:F113)</f>
        <v>0</v>
      </c>
      <c r="G114" s="919">
        <f>SUM(G111:G113)</f>
        <v>0</v>
      </c>
      <c r="H114" s="493"/>
      <c r="I114" s="434"/>
      <c r="J114" s="434"/>
      <c r="K114" s="434"/>
    </row>
    <row r="115" spans="1:11" ht="30" customHeight="1" thickTop="1" x14ac:dyDescent="0.2">
      <c r="A115" s="1899" t="s">
        <v>941</v>
      </c>
      <c r="B115" s="1900"/>
      <c r="C115" s="1901"/>
      <c r="D115" s="1902"/>
      <c r="E115" s="1902"/>
      <c r="F115" s="1902"/>
      <c r="G115" s="1902"/>
      <c r="H115" s="1902"/>
      <c r="I115" s="1902"/>
      <c r="J115" s="1902"/>
      <c r="K115" s="1903"/>
    </row>
    <row r="116" spans="1:11" ht="18" customHeight="1" x14ac:dyDescent="0.2">
      <c r="A116" s="737" t="s">
        <v>1961</v>
      </c>
      <c r="B116" s="1876"/>
      <c r="C116" s="496"/>
      <c r="D116" s="432"/>
      <c r="E116" s="493"/>
      <c r="F116" s="432"/>
      <c r="G116" s="432"/>
      <c r="H116" s="493"/>
      <c r="I116" s="434"/>
      <c r="J116" s="432"/>
      <c r="K116" s="432"/>
    </row>
    <row r="117" spans="1:11" ht="12.75" customHeight="1" x14ac:dyDescent="0.2">
      <c r="A117" s="478" t="s">
        <v>1757</v>
      </c>
      <c r="B117" s="262">
        <v>3001</v>
      </c>
      <c r="C117" s="490">
        <v>263608</v>
      </c>
      <c r="D117" s="419"/>
      <c r="E117" s="413"/>
      <c r="F117" s="419"/>
      <c r="G117" s="419"/>
      <c r="H117" s="413"/>
      <c r="I117" s="434"/>
      <c r="J117" s="437"/>
      <c r="K117" s="413"/>
    </row>
    <row r="118" spans="1:11" ht="12.75" customHeight="1" x14ac:dyDescent="0.2">
      <c r="A118" s="478" t="s">
        <v>1758</v>
      </c>
      <c r="B118" s="262">
        <v>3002</v>
      </c>
      <c r="C118" s="484"/>
      <c r="D118" s="413"/>
      <c r="E118" s="413"/>
      <c r="F118" s="413"/>
      <c r="G118" s="413"/>
      <c r="H118" s="413"/>
      <c r="I118" s="434"/>
      <c r="J118" s="437"/>
      <c r="K118" s="413"/>
    </row>
    <row r="119" spans="1:11" ht="12.75" customHeight="1" x14ac:dyDescent="0.2">
      <c r="A119" s="478" t="s">
        <v>1759</v>
      </c>
      <c r="B119" s="262">
        <v>3005</v>
      </c>
      <c r="C119" s="484"/>
      <c r="D119" s="413"/>
      <c r="E119" s="413"/>
      <c r="F119" s="413"/>
      <c r="G119" s="413"/>
      <c r="H119" s="413"/>
      <c r="I119" s="434"/>
      <c r="J119" s="437"/>
      <c r="K119" s="413"/>
    </row>
    <row r="120" spans="1:11" ht="22.5" x14ac:dyDescent="0.2">
      <c r="A120" s="738" t="s">
        <v>1760</v>
      </c>
      <c r="B120" s="159">
        <v>3099</v>
      </c>
      <c r="C120" s="484"/>
      <c r="D120" s="413"/>
      <c r="E120" s="413"/>
      <c r="F120" s="413"/>
      <c r="G120" s="413"/>
      <c r="H120" s="413"/>
      <c r="I120" s="434"/>
      <c r="J120" s="437"/>
      <c r="K120" s="413"/>
    </row>
    <row r="121" spans="1:11" ht="12.6" customHeight="1" thickBot="1" x14ac:dyDescent="0.25">
      <c r="A121" s="465" t="s">
        <v>578</v>
      </c>
      <c r="B121" s="825"/>
      <c r="C121" s="485">
        <f t="shared" ref="C121:H121" si="5">SUM(C117:C120)</f>
        <v>263608</v>
      </c>
      <c r="D121" s="485">
        <f t="shared" si="5"/>
        <v>0</v>
      </c>
      <c r="E121" s="485">
        <f t="shared" si="5"/>
        <v>0</v>
      </c>
      <c r="F121" s="485">
        <f t="shared" si="5"/>
        <v>0</v>
      </c>
      <c r="G121" s="485">
        <f t="shared" si="5"/>
        <v>0</v>
      </c>
      <c r="H121" s="485">
        <f t="shared" si="5"/>
        <v>0</v>
      </c>
      <c r="I121" s="434"/>
      <c r="J121" s="485">
        <f>SUM(J117:J120)</f>
        <v>0</v>
      </c>
      <c r="K121" s="486">
        <f>SUM(K117:K120)</f>
        <v>0</v>
      </c>
    </row>
    <row r="122" spans="1:11" ht="18" customHeight="1" thickTop="1" x14ac:dyDescent="0.2">
      <c r="A122" s="736" t="s">
        <v>1960</v>
      </c>
      <c r="B122" s="1875"/>
      <c r="C122" s="497"/>
      <c r="D122" s="495"/>
      <c r="E122" s="434"/>
      <c r="F122" s="435"/>
      <c r="G122" s="434"/>
      <c r="H122" s="434"/>
      <c r="I122" s="434"/>
      <c r="J122" s="434"/>
      <c r="K122" s="434"/>
    </row>
    <row r="123" spans="1:11" ht="15" customHeight="1" x14ac:dyDescent="0.2">
      <c r="A123" s="920" t="s">
        <v>772</v>
      </c>
      <c r="B123" s="206"/>
      <c r="C123" s="432"/>
      <c r="D123" s="495"/>
      <c r="E123" s="434"/>
      <c r="F123" s="432"/>
      <c r="G123" s="434"/>
      <c r="H123" s="434"/>
      <c r="I123" s="434"/>
      <c r="J123" s="434"/>
      <c r="K123" s="434"/>
    </row>
    <row r="124" spans="1:11" ht="12.75" customHeight="1" x14ac:dyDescent="0.2">
      <c r="A124" s="914" t="s">
        <v>1034</v>
      </c>
      <c r="B124" s="263">
        <v>3100</v>
      </c>
      <c r="C124" s="419">
        <v>113687</v>
      </c>
      <c r="D124" s="493"/>
      <c r="E124" s="434"/>
      <c r="F124" s="807"/>
      <c r="G124" s="434"/>
      <c r="H124" s="434"/>
      <c r="I124" s="434"/>
      <c r="J124" s="434"/>
      <c r="K124" s="434"/>
    </row>
    <row r="125" spans="1:11" ht="12.75" customHeight="1" x14ac:dyDescent="0.2">
      <c r="A125" s="914" t="s">
        <v>1837</v>
      </c>
      <c r="B125" s="262">
        <v>3105</v>
      </c>
      <c r="C125" s="413">
        <v>97406</v>
      </c>
      <c r="D125" s="493"/>
      <c r="E125" s="434"/>
      <c r="F125" s="413"/>
      <c r="G125" s="434"/>
      <c r="H125" s="434"/>
      <c r="I125" s="434"/>
      <c r="J125" s="434"/>
      <c r="K125" s="434"/>
    </row>
    <row r="126" spans="1:11" ht="12.75" customHeight="1" x14ac:dyDescent="0.2">
      <c r="A126" s="914" t="s">
        <v>1035</v>
      </c>
      <c r="B126" s="262">
        <v>3110</v>
      </c>
      <c r="C126" s="484">
        <v>180845</v>
      </c>
      <c r="D126" s="413"/>
      <c r="E126" s="434"/>
      <c r="F126" s="413"/>
      <c r="G126" s="434"/>
      <c r="H126" s="434"/>
      <c r="I126" s="434"/>
      <c r="J126" s="434"/>
      <c r="K126" s="434"/>
    </row>
    <row r="127" spans="1:11" ht="12.75" customHeight="1" x14ac:dyDescent="0.2">
      <c r="A127" s="914" t="s">
        <v>112</v>
      </c>
      <c r="B127" s="262">
        <v>3120</v>
      </c>
      <c r="C127" s="413"/>
      <c r="D127" s="493"/>
      <c r="E127" s="434"/>
      <c r="F127" s="413"/>
      <c r="G127" s="434"/>
      <c r="H127" s="434"/>
      <c r="I127" s="434"/>
      <c r="J127" s="434"/>
      <c r="K127" s="434"/>
    </row>
    <row r="128" spans="1:11" ht="12.75" customHeight="1" x14ac:dyDescent="0.2">
      <c r="A128" s="914" t="s">
        <v>1838</v>
      </c>
      <c r="B128" s="262">
        <v>3130</v>
      </c>
      <c r="C128" s="413"/>
      <c r="D128" s="493"/>
      <c r="E128" s="434"/>
      <c r="F128" s="413"/>
      <c r="G128" s="434"/>
      <c r="H128" s="434"/>
      <c r="I128" s="434"/>
      <c r="J128" s="434"/>
      <c r="K128" s="434"/>
    </row>
    <row r="129" spans="1:11" ht="12.75" customHeight="1" x14ac:dyDescent="0.2">
      <c r="A129" s="914" t="s">
        <v>144</v>
      </c>
      <c r="B129" s="262">
        <v>3145</v>
      </c>
      <c r="C129" s="413">
        <v>264</v>
      </c>
      <c r="D129" s="493"/>
      <c r="E129" s="434"/>
      <c r="F129" s="413"/>
      <c r="G129" s="434"/>
      <c r="H129" s="434"/>
      <c r="I129" s="434"/>
      <c r="J129" s="434"/>
      <c r="K129" s="434"/>
    </row>
    <row r="130" spans="1:11" ht="12.75" customHeight="1" x14ac:dyDescent="0.2">
      <c r="A130" s="914" t="s">
        <v>69</v>
      </c>
      <c r="B130" s="262">
        <v>3199</v>
      </c>
      <c r="C130" s="484"/>
      <c r="D130" s="437"/>
      <c r="E130" s="434"/>
      <c r="F130" s="413"/>
      <c r="G130" s="434"/>
      <c r="H130" s="434"/>
      <c r="I130" s="434"/>
      <c r="J130" s="434"/>
      <c r="K130" s="434"/>
    </row>
    <row r="131" spans="1:11" ht="12.75" customHeight="1" thickBot="1" x14ac:dyDescent="0.25">
      <c r="A131" s="465" t="s">
        <v>1221</v>
      </c>
      <c r="B131" s="463"/>
      <c r="C131" s="485">
        <f>SUM(C124:C130)</f>
        <v>392202</v>
      </c>
      <c r="D131" s="485">
        <f>SUM(D124:D130)</f>
        <v>0</v>
      </c>
      <c r="E131" s="483" t="s">
        <v>1390</v>
      </c>
      <c r="F131" s="485">
        <f>SUM(F124:F130)</f>
        <v>0</v>
      </c>
      <c r="G131" s="434" t="s">
        <v>1390</v>
      </c>
      <c r="H131" s="434" t="s">
        <v>1390</v>
      </c>
      <c r="I131" s="434" t="s">
        <v>1390</v>
      </c>
      <c r="J131" s="434" t="s">
        <v>1390</v>
      </c>
      <c r="K131" s="434" t="s">
        <v>1390</v>
      </c>
    </row>
    <row r="132" spans="1:11" ht="15" customHeight="1" thickTop="1" x14ac:dyDescent="0.2">
      <c r="A132" s="921" t="s">
        <v>286</v>
      </c>
      <c r="B132" s="462"/>
      <c r="C132" s="487"/>
      <c r="D132" s="487"/>
      <c r="E132" s="495"/>
      <c r="F132" s="487"/>
      <c r="G132" s="434"/>
      <c r="H132" s="434"/>
      <c r="I132" s="434"/>
      <c r="J132" s="434"/>
      <c r="K132" s="434"/>
    </row>
    <row r="133" spans="1:11" x14ac:dyDescent="0.2">
      <c r="A133" s="914" t="s">
        <v>703</v>
      </c>
      <c r="B133" s="262">
        <v>3200</v>
      </c>
      <c r="C133" s="484"/>
      <c r="D133" s="413"/>
      <c r="E133" s="493"/>
      <c r="F133" s="434"/>
      <c r="G133" s="413"/>
      <c r="H133" s="434"/>
      <c r="I133" s="434"/>
      <c r="J133" s="434"/>
      <c r="K133" s="434"/>
    </row>
    <row r="134" spans="1:11" ht="12.75" customHeight="1" x14ac:dyDescent="0.2">
      <c r="A134" s="914" t="s">
        <v>774</v>
      </c>
      <c r="B134" s="262">
        <v>3220</v>
      </c>
      <c r="C134" s="484"/>
      <c r="D134" s="413"/>
      <c r="E134" s="493"/>
      <c r="F134" s="434"/>
      <c r="G134" s="437"/>
      <c r="H134" s="434"/>
      <c r="I134" s="434"/>
      <c r="J134" s="434"/>
      <c r="K134" s="434"/>
    </row>
    <row r="135" spans="1:11" ht="12.75" customHeight="1" x14ac:dyDescent="0.2">
      <c r="A135" s="914" t="s">
        <v>285</v>
      </c>
      <c r="B135" s="262">
        <v>3225</v>
      </c>
      <c r="C135" s="484"/>
      <c r="D135" s="413"/>
      <c r="E135" s="493"/>
      <c r="F135" s="434"/>
      <c r="G135" s="437"/>
      <c r="H135" s="434"/>
      <c r="I135" s="434"/>
      <c r="J135" s="434"/>
      <c r="K135" s="434"/>
    </row>
    <row r="136" spans="1:11" ht="12.75" customHeight="1" x14ac:dyDescent="0.2">
      <c r="A136" s="914" t="s">
        <v>704</v>
      </c>
      <c r="B136" s="262">
        <v>3235</v>
      </c>
      <c r="C136" s="492"/>
      <c r="D136" s="437"/>
      <c r="E136" s="493"/>
      <c r="F136" s="434"/>
      <c r="G136" s="437"/>
      <c r="H136" s="434"/>
      <c r="I136" s="434"/>
      <c r="J136" s="434"/>
      <c r="K136" s="434"/>
    </row>
    <row r="137" spans="1:11" ht="12.75" customHeight="1" x14ac:dyDescent="0.2">
      <c r="A137" s="914" t="s">
        <v>705</v>
      </c>
      <c r="B137" s="262">
        <v>3240</v>
      </c>
      <c r="C137" s="492"/>
      <c r="D137" s="437"/>
      <c r="E137" s="493"/>
      <c r="F137" s="434"/>
      <c r="G137" s="437"/>
      <c r="H137" s="434"/>
      <c r="I137" s="434"/>
      <c r="J137" s="434"/>
      <c r="K137" s="434"/>
    </row>
    <row r="138" spans="1:11" ht="12.75" customHeight="1" x14ac:dyDescent="0.2">
      <c r="A138" s="914" t="s">
        <v>706</v>
      </c>
      <c r="B138" s="262">
        <v>3270</v>
      </c>
      <c r="C138" s="492"/>
      <c r="D138" s="437"/>
      <c r="E138" s="493"/>
      <c r="F138" s="434"/>
      <c r="G138" s="437"/>
      <c r="H138" s="434"/>
      <c r="I138" s="434"/>
      <c r="J138" s="434"/>
      <c r="K138" s="434"/>
    </row>
    <row r="139" spans="1:11" ht="12.75" customHeight="1" x14ac:dyDescent="0.2">
      <c r="A139" s="914" t="s">
        <v>70</v>
      </c>
      <c r="B139" s="262">
        <v>3299</v>
      </c>
      <c r="C139" s="484"/>
      <c r="D139" s="413"/>
      <c r="E139" s="493"/>
      <c r="F139" s="508"/>
      <c r="G139" s="437"/>
      <c r="H139" s="434"/>
      <c r="I139" s="434"/>
      <c r="J139" s="434"/>
      <c r="K139" s="434"/>
    </row>
    <row r="140" spans="1:11" ht="12.75" customHeight="1" thickBot="1" x14ac:dyDescent="0.25">
      <c r="A140" s="465" t="s">
        <v>707</v>
      </c>
      <c r="B140" s="463"/>
      <c r="C140" s="485">
        <f>SUM(C133:C139)</f>
        <v>0</v>
      </c>
      <c r="D140" s="485">
        <f>SUM(D133:D139)</f>
        <v>0</v>
      </c>
      <c r="E140" s="493" t="s">
        <v>1390</v>
      </c>
      <c r="F140" s="508"/>
      <c r="G140" s="485">
        <f>SUM(G133:G139)</f>
        <v>0</v>
      </c>
      <c r="H140" s="434" t="s">
        <v>1390</v>
      </c>
      <c r="I140" s="434" t="s">
        <v>1390</v>
      </c>
      <c r="J140" s="434" t="s">
        <v>1390</v>
      </c>
      <c r="K140" s="434" t="s">
        <v>1390</v>
      </c>
    </row>
    <row r="141" spans="1:11" ht="13.5" customHeight="1" thickTop="1" x14ac:dyDescent="0.2">
      <c r="A141" s="921" t="s">
        <v>775</v>
      </c>
      <c r="B141" s="462"/>
      <c r="C141" s="487"/>
      <c r="D141" s="435"/>
      <c r="E141" s="493"/>
      <c r="F141" s="487"/>
      <c r="G141" s="487"/>
      <c r="H141" s="434"/>
      <c r="I141" s="434"/>
      <c r="J141" s="434"/>
      <c r="K141" s="434"/>
    </row>
    <row r="142" spans="1:11" ht="12.75" customHeight="1" x14ac:dyDescent="0.2">
      <c r="A142" s="914" t="s">
        <v>708</v>
      </c>
      <c r="B142" s="262">
        <v>3305</v>
      </c>
      <c r="C142" s="413"/>
      <c r="D142" s="434"/>
      <c r="E142" s="493"/>
      <c r="F142" s="434"/>
      <c r="G142" s="413"/>
      <c r="H142" s="434"/>
      <c r="I142" s="434"/>
      <c r="J142" s="434"/>
      <c r="K142" s="434"/>
    </row>
    <row r="143" spans="1:11" ht="12.75" customHeight="1" x14ac:dyDescent="0.2">
      <c r="A143" s="914" t="s">
        <v>410</v>
      </c>
      <c r="B143" s="262">
        <v>3310</v>
      </c>
      <c r="C143" s="484"/>
      <c r="D143" s="434"/>
      <c r="E143" s="493"/>
      <c r="F143" s="434"/>
      <c r="G143" s="413"/>
      <c r="H143" s="434"/>
      <c r="I143" s="434"/>
      <c r="J143" s="434"/>
      <c r="K143" s="434"/>
    </row>
    <row r="144" spans="1:11" ht="12.75" customHeight="1" thickBot="1" x14ac:dyDescent="0.25">
      <c r="A144" s="465" t="s">
        <v>462</v>
      </c>
      <c r="B144" s="463"/>
      <c r="C144" s="486">
        <f>SUM(C142:C143)</f>
        <v>0</v>
      </c>
      <c r="D144" s="434"/>
      <c r="E144" s="493"/>
      <c r="F144" s="434"/>
      <c r="G144" s="486">
        <f>SUM(G142:G143)</f>
        <v>0</v>
      </c>
      <c r="H144" s="434"/>
      <c r="I144" s="434"/>
      <c r="J144" s="434"/>
      <c r="K144" s="434"/>
    </row>
    <row r="145" spans="1:11" ht="12.75" customHeight="1" thickTop="1" thickBot="1" x14ac:dyDescent="0.25">
      <c r="A145" s="923" t="s">
        <v>1246</v>
      </c>
      <c r="B145" s="924">
        <v>3360</v>
      </c>
      <c r="C145" s="425"/>
      <c r="D145" s="434"/>
      <c r="E145" s="493"/>
      <c r="F145" s="434"/>
      <c r="G145" s="434"/>
      <c r="H145" s="434"/>
      <c r="I145" s="434"/>
      <c r="J145" s="434"/>
      <c r="K145" s="434"/>
    </row>
    <row r="146" spans="1:11" ht="12.75" customHeight="1" thickTop="1" thickBot="1" x14ac:dyDescent="0.25">
      <c r="A146" s="923" t="s">
        <v>1096</v>
      </c>
      <c r="B146" s="924">
        <v>3365</v>
      </c>
      <c r="C146" s="425"/>
      <c r="D146" s="443"/>
      <c r="E146" s="493"/>
      <c r="F146" s="434"/>
      <c r="G146" s="443"/>
      <c r="H146" s="434"/>
      <c r="I146" s="434"/>
      <c r="J146" s="434"/>
      <c r="K146" s="434"/>
    </row>
    <row r="147" spans="1:11" ht="12.75" customHeight="1" thickTop="1" thickBot="1" x14ac:dyDescent="0.25">
      <c r="A147" s="923" t="s">
        <v>145</v>
      </c>
      <c r="B147" s="924">
        <v>3370</v>
      </c>
      <c r="C147" s="424"/>
      <c r="D147" s="424"/>
      <c r="E147" s="495"/>
      <c r="F147" s="434"/>
      <c r="G147" s="434"/>
      <c r="H147" s="434"/>
      <c r="I147" s="434"/>
      <c r="J147" s="434"/>
      <c r="K147" s="434"/>
    </row>
    <row r="148" spans="1:11" ht="12.75" customHeight="1" thickTop="1" thickBot="1" x14ac:dyDescent="0.25">
      <c r="A148" s="923" t="s">
        <v>886</v>
      </c>
      <c r="B148" s="924">
        <v>3410</v>
      </c>
      <c r="C148" s="498"/>
      <c r="D148" s="425"/>
      <c r="E148" s="1061"/>
      <c r="F148" s="443"/>
      <c r="G148" s="443"/>
      <c r="H148" s="443"/>
      <c r="I148" s="443"/>
      <c r="J148" s="443"/>
      <c r="K148" s="443"/>
    </row>
    <row r="149" spans="1:11" ht="12.75" customHeight="1" thickTop="1" thickBot="1" x14ac:dyDescent="0.25">
      <c r="A149" s="923" t="s">
        <v>71</v>
      </c>
      <c r="B149" s="924">
        <v>3499</v>
      </c>
      <c r="C149" s="498"/>
      <c r="D149" s="425"/>
      <c r="E149" s="809"/>
      <c r="F149" s="809"/>
      <c r="G149" s="809"/>
      <c r="H149" s="809"/>
      <c r="I149" s="809"/>
      <c r="J149" s="809"/>
      <c r="K149" s="809"/>
    </row>
    <row r="150" spans="1:11" ht="13.5" customHeight="1" thickTop="1" x14ac:dyDescent="0.2">
      <c r="A150" s="921" t="s">
        <v>532</v>
      </c>
      <c r="B150" s="922"/>
      <c r="C150" s="487"/>
      <c r="D150" s="434"/>
      <c r="E150" s="493"/>
      <c r="F150" s="434"/>
      <c r="G150" s="434"/>
      <c r="H150" s="434"/>
      <c r="I150" s="434"/>
      <c r="J150" s="434"/>
      <c r="K150" s="434"/>
    </row>
    <row r="151" spans="1:11" ht="12.75" customHeight="1" x14ac:dyDescent="0.2">
      <c r="A151" s="914" t="s">
        <v>1839</v>
      </c>
      <c r="B151" s="262">
        <v>3500</v>
      </c>
      <c r="C151" s="484"/>
      <c r="D151" s="413"/>
      <c r="E151" s="493"/>
      <c r="F151" s="413">
        <v>177</v>
      </c>
      <c r="G151" s="437"/>
      <c r="H151" s="434"/>
      <c r="I151" s="434"/>
      <c r="J151" s="434"/>
      <c r="K151" s="434"/>
    </row>
    <row r="152" spans="1:11" ht="12.75" customHeight="1" x14ac:dyDescent="0.2">
      <c r="A152" s="914" t="s">
        <v>1247</v>
      </c>
      <c r="B152" s="262">
        <v>3510</v>
      </c>
      <c r="C152" s="484"/>
      <c r="D152" s="413"/>
      <c r="E152" s="493"/>
      <c r="F152" s="413">
        <v>138311</v>
      </c>
      <c r="G152" s="437"/>
      <c r="H152" s="434"/>
      <c r="I152" s="434"/>
      <c r="J152" s="434"/>
      <c r="K152" s="434"/>
    </row>
    <row r="153" spans="1:11" ht="12.75" customHeight="1" x14ac:dyDescent="0.2">
      <c r="A153" s="914" t="s">
        <v>72</v>
      </c>
      <c r="B153" s="262">
        <v>3599</v>
      </c>
      <c r="C153" s="484"/>
      <c r="D153" s="413"/>
      <c r="E153" s="493"/>
      <c r="F153" s="413"/>
      <c r="G153" s="437"/>
      <c r="H153" s="434"/>
      <c r="I153" s="434"/>
      <c r="J153" s="434"/>
      <c r="K153" s="434"/>
    </row>
    <row r="154" spans="1:11" ht="12.75" customHeight="1" thickBot="1" x14ac:dyDescent="0.25">
      <c r="A154" s="465" t="s">
        <v>98</v>
      </c>
      <c r="B154" s="463"/>
      <c r="C154" s="485">
        <f>SUM(C151:C153)</f>
        <v>0</v>
      </c>
      <c r="D154" s="485">
        <f>SUM(D151:D153)</f>
        <v>0</v>
      </c>
      <c r="E154" s="493"/>
      <c r="F154" s="485">
        <f>SUM(F151:F153)</f>
        <v>138488</v>
      </c>
      <c r="G154" s="485">
        <f>SUM(G151:G153)</f>
        <v>0</v>
      </c>
      <c r="H154" s="434"/>
      <c r="I154" s="434"/>
      <c r="J154" s="434"/>
      <c r="K154" s="434"/>
    </row>
    <row r="155" spans="1:11" ht="12.75" customHeight="1" thickTop="1" thickBot="1" x14ac:dyDescent="0.25">
      <c r="A155" s="923" t="s">
        <v>446</v>
      </c>
      <c r="B155" s="924">
        <v>3610</v>
      </c>
      <c r="C155" s="425"/>
      <c r="D155" s="434"/>
      <c r="E155" s="495"/>
      <c r="F155" s="434"/>
      <c r="G155" s="434"/>
      <c r="H155" s="434"/>
      <c r="I155" s="434"/>
      <c r="J155" s="434"/>
      <c r="K155" s="434"/>
    </row>
    <row r="156" spans="1:11" ht="12.75" customHeight="1" thickTop="1" thickBot="1" x14ac:dyDescent="0.25">
      <c r="A156" s="923" t="s">
        <v>53</v>
      </c>
      <c r="B156" s="924">
        <v>3660</v>
      </c>
      <c r="C156" s="424"/>
      <c r="D156" s="427"/>
      <c r="E156" s="493"/>
      <c r="F156" s="427"/>
      <c r="G156" s="427"/>
      <c r="H156" s="434"/>
      <c r="I156" s="434"/>
      <c r="J156" s="434"/>
      <c r="K156" s="434"/>
    </row>
    <row r="157" spans="1:11" ht="12.75" customHeight="1" thickTop="1" thickBot="1" x14ac:dyDescent="0.25">
      <c r="A157" s="923" t="s">
        <v>1181</v>
      </c>
      <c r="B157" s="924">
        <v>3695</v>
      </c>
      <c r="C157" s="425"/>
      <c r="D157" s="434"/>
      <c r="E157" s="493"/>
      <c r="F157" s="425"/>
      <c r="G157" s="425"/>
      <c r="H157" s="434"/>
      <c r="I157" s="434"/>
      <c r="J157" s="434"/>
      <c r="K157" s="434"/>
    </row>
    <row r="158" spans="1:11" ht="12.75" customHeight="1" thickTop="1" thickBot="1" x14ac:dyDescent="0.25">
      <c r="A158" s="923" t="s">
        <v>1241</v>
      </c>
      <c r="B158" s="924">
        <v>3705</v>
      </c>
      <c r="C158" s="425"/>
      <c r="D158" s="427"/>
      <c r="E158" s="493"/>
      <c r="F158" s="425"/>
      <c r="G158" s="425"/>
      <c r="H158" s="434"/>
      <c r="I158" s="434"/>
      <c r="J158" s="434"/>
      <c r="K158" s="434"/>
    </row>
    <row r="159" spans="1:11" ht="12.75" customHeight="1" thickTop="1" thickBot="1" x14ac:dyDescent="0.25">
      <c r="A159" s="923" t="s">
        <v>40</v>
      </c>
      <c r="B159" s="924">
        <v>3715</v>
      </c>
      <c r="C159" s="425"/>
      <c r="D159" s="434"/>
      <c r="E159" s="493"/>
      <c r="F159" s="425"/>
      <c r="G159" s="425"/>
      <c r="H159" s="434"/>
      <c r="I159" s="434"/>
      <c r="J159" s="434"/>
      <c r="K159" s="434"/>
    </row>
    <row r="160" spans="1:11" ht="12.75" customHeight="1" thickTop="1" thickBot="1" x14ac:dyDescent="0.25">
      <c r="A160" s="923" t="s">
        <v>41</v>
      </c>
      <c r="B160" s="924">
        <v>3720</v>
      </c>
      <c r="C160" s="425"/>
      <c r="D160" s="434"/>
      <c r="E160" s="493"/>
      <c r="F160" s="425"/>
      <c r="G160" s="425"/>
      <c r="H160" s="434"/>
      <c r="I160" s="434"/>
      <c r="J160" s="434"/>
      <c r="K160" s="434"/>
    </row>
    <row r="161" spans="1:11" ht="12.75" customHeight="1" thickTop="1" thickBot="1" x14ac:dyDescent="0.25">
      <c r="A161" s="923" t="s">
        <v>463</v>
      </c>
      <c r="B161" s="924">
        <v>3725</v>
      </c>
      <c r="C161" s="430"/>
      <c r="D161" s="434"/>
      <c r="E161" s="493"/>
      <c r="F161" s="430"/>
      <c r="G161" s="430"/>
      <c r="H161" s="434"/>
      <c r="I161" s="434"/>
      <c r="J161" s="434"/>
      <c r="K161" s="434"/>
    </row>
    <row r="162" spans="1:11" ht="12.75" customHeight="1" thickTop="1" thickBot="1" x14ac:dyDescent="0.25">
      <c r="A162" s="923" t="s">
        <v>464</v>
      </c>
      <c r="B162" s="924">
        <v>3726</v>
      </c>
      <c r="C162" s="430"/>
      <c r="D162" s="434"/>
      <c r="E162" s="493"/>
      <c r="F162" s="430"/>
      <c r="G162" s="430"/>
      <c r="H162" s="434"/>
      <c r="I162" s="434"/>
      <c r="J162" s="434"/>
      <c r="K162" s="434"/>
    </row>
    <row r="163" spans="1:11" ht="12.75" customHeight="1" thickTop="1" thickBot="1" x14ac:dyDescent="0.25">
      <c r="A163" s="923" t="s">
        <v>42</v>
      </c>
      <c r="B163" s="924">
        <v>3766</v>
      </c>
      <c r="C163" s="425"/>
      <c r="D163" s="427"/>
      <c r="E163" s="493"/>
      <c r="F163" s="425"/>
      <c r="G163" s="430"/>
      <c r="H163" s="434"/>
      <c r="I163" s="434"/>
      <c r="J163" s="434"/>
      <c r="K163" s="434"/>
    </row>
    <row r="164" spans="1:11" ht="12.75" customHeight="1" thickTop="1" thickBot="1" x14ac:dyDescent="0.25">
      <c r="A164" s="923" t="s">
        <v>1163</v>
      </c>
      <c r="B164" s="924">
        <v>3767</v>
      </c>
      <c r="C164" s="425"/>
      <c r="D164" s="430"/>
      <c r="E164" s="493"/>
      <c r="F164" s="430"/>
      <c r="G164" s="430"/>
      <c r="H164" s="434"/>
      <c r="I164" s="434"/>
      <c r="J164" s="434"/>
      <c r="K164" s="434"/>
    </row>
    <row r="165" spans="1:11" ht="12.75" customHeight="1" thickTop="1" thickBot="1" x14ac:dyDescent="0.25">
      <c r="A165" s="923" t="s">
        <v>1164</v>
      </c>
      <c r="B165" s="924">
        <v>3775</v>
      </c>
      <c r="C165" s="425"/>
      <c r="D165" s="424"/>
      <c r="E165" s="443"/>
      <c r="F165" s="424"/>
      <c r="G165" s="809"/>
      <c r="H165" s="443"/>
      <c r="I165" s="434"/>
      <c r="J165" s="434"/>
      <c r="K165" s="443"/>
    </row>
    <row r="166" spans="1:11" ht="12.75" customHeight="1" thickTop="1" thickBot="1" x14ac:dyDescent="0.25">
      <c r="A166" s="923" t="s">
        <v>1840</v>
      </c>
      <c r="B166" s="924">
        <v>3780</v>
      </c>
      <c r="C166" s="430"/>
      <c r="D166" s="443"/>
      <c r="E166" s="430"/>
      <c r="F166" s="430"/>
      <c r="G166" s="430"/>
      <c r="H166" s="430"/>
      <c r="I166" s="434"/>
      <c r="J166" s="434"/>
      <c r="K166" s="430"/>
    </row>
    <row r="167" spans="1:11" ht="12.75" customHeight="1" thickTop="1" thickBot="1" x14ac:dyDescent="0.25">
      <c r="A167" s="923" t="s">
        <v>1026</v>
      </c>
      <c r="B167" s="924">
        <v>3815</v>
      </c>
      <c r="C167" s="425"/>
      <c r="D167" s="434"/>
      <c r="E167" s="493"/>
      <c r="F167" s="425"/>
      <c r="G167" s="434"/>
      <c r="H167" s="434"/>
      <c r="I167" s="434"/>
      <c r="J167" s="434"/>
      <c r="K167" s="434"/>
    </row>
    <row r="168" spans="1:11" ht="12.75" customHeight="1" thickTop="1" thickBot="1" x14ac:dyDescent="0.25">
      <c r="A168" s="923" t="s">
        <v>465</v>
      </c>
      <c r="B168" s="924">
        <v>3825</v>
      </c>
      <c r="C168" s="425"/>
      <c r="D168" s="434"/>
      <c r="E168" s="493"/>
      <c r="F168" s="425"/>
      <c r="G168" s="434"/>
      <c r="H168" s="434"/>
      <c r="I168" s="434"/>
      <c r="J168" s="434"/>
      <c r="K168" s="434"/>
    </row>
    <row r="169" spans="1:11" ht="12.75" customHeight="1" thickTop="1" thickBot="1" x14ac:dyDescent="0.25">
      <c r="A169" s="923" t="s">
        <v>411</v>
      </c>
      <c r="B169" s="924">
        <v>3920</v>
      </c>
      <c r="C169" s="435"/>
      <c r="D169" s="427"/>
      <c r="E169" s="434"/>
      <c r="F169" s="435"/>
      <c r="G169" s="434"/>
      <c r="H169" s="443"/>
      <c r="I169" s="434"/>
      <c r="J169" s="434"/>
      <c r="K169" s="434"/>
    </row>
    <row r="170" spans="1:11" ht="12.75" customHeight="1" thickTop="1" thickBot="1" x14ac:dyDescent="0.25">
      <c r="A170" s="923" t="s">
        <v>412</v>
      </c>
      <c r="B170" s="924">
        <v>3925</v>
      </c>
      <c r="C170" s="432"/>
      <c r="D170" s="425"/>
      <c r="E170" s="432"/>
      <c r="F170" s="432"/>
      <c r="G170" s="434"/>
      <c r="H170" s="430"/>
      <c r="I170" s="434"/>
      <c r="J170" s="434"/>
      <c r="K170" s="443"/>
    </row>
    <row r="171" spans="1:11" ht="25.5" customHeight="1" thickTop="1" thickBot="1" x14ac:dyDescent="0.25">
      <c r="A171" s="929" t="s">
        <v>73</v>
      </c>
      <c r="B171" s="924">
        <v>3999</v>
      </c>
      <c r="C171" s="926">
        <v>750</v>
      </c>
      <c r="D171" s="927"/>
      <c r="E171" s="927"/>
      <c r="F171" s="927"/>
      <c r="G171" s="928"/>
      <c r="H171" s="810"/>
      <c r="I171" s="928"/>
      <c r="J171" s="928"/>
      <c r="K171" s="810"/>
    </row>
    <row r="172" spans="1:11" ht="12.75" customHeight="1" thickTop="1" thickBot="1" x14ac:dyDescent="0.25">
      <c r="A172" s="2226" t="s">
        <v>466</v>
      </c>
      <c r="B172" s="2227"/>
      <c r="C172" s="925">
        <f t="shared" ref="C172:K172" si="6">SUM(C131,C140,C144,C145:C149,C154,C155:C170,C171)</f>
        <v>392952</v>
      </c>
      <c r="D172" s="925">
        <f t="shared" si="6"/>
        <v>0</v>
      </c>
      <c r="E172" s="925">
        <f t="shared" si="6"/>
        <v>0</v>
      </c>
      <c r="F172" s="925">
        <f t="shared" si="6"/>
        <v>138488</v>
      </c>
      <c r="G172" s="925">
        <f t="shared" si="6"/>
        <v>0</v>
      </c>
      <c r="H172" s="925">
        <f t="shared" si="6"/>
        <v>0</v>
      </c>
      <c r="I172" s="925">
        <f t="shared" si="6"/>
        <v>0</v>
      </c>
      <c r="J172" s="925">
        <f t="shared" si="6"/>
        <v>0</v>
      </c>
      <c r="K172" s="445">
        <f t="shared" si="6"/>
        <v>0</v>
      </c>
    </row>
    <row r="173" spans="1:11" ht="12.75" customHeight="1" thickTop="1" thickBot="1" x14ac:dyDescent="0.25">
      <c r="A173" s="465" t="s">
        <v>467</v>
      </c>
      <c r="B173" s="826" t="s">
        <v>674</v>
      </c>
      <c r="C173" s="494">
        <f>SUM(C121,C172)</f>
        <v>656560</v>
      </c>
      <c r="D173" s="494">
        <f>SUM(D121,D172)</f>
        <v>0</v>
      </c>
      <c r="E173" s="494">
        <f>SUM(E121,E172)</f>
        <v>0</v>
      </c>
      <c r="F173" s="494">
        <f t="shared" ref="F173:K173" si="7">SUM(F121,F172)</f>
        <v>138488</v>
      </c>
      <c r="G173" s="494">
        <f t="shared" si="7"/>
        <v>0</v>
      </c>
      <c r="H173" s="494">
        <f t="shared" si="7"/>
        <v>0</v>
      </c>
      <c r="I173" s="494">
        <f t="shared" si="7"/>
        <v>0</v>
      </c>
      <c r="J173" s="494">
        <f t="shared" si="7"/>
        <v>0</v>
      </c>
      <c r="K173" s="444">
        <f t="shared" si="7"/>
        <v>0</v>
      </c>
    </row>
    <row r="174" spans="1:11" ht="30" customHeight="1" thickTop="1" x14ac:dyDescent="0.2">
      <c r="A174" s="1912" t="s">
        <v>942</v>
      </c>
      <c r="B174" s="1913"/>
      <c r="C174" s="1901"/>
      <c r="D174" s="1902"/>
      <c r="E174" s="1902"/>
      <c r="F174" s="1902"/>
      <c r="G174" s="1902"/>
      <c r="H174" s="1902"/>
      <c r="I174" s="1902"/>
      <c r="J174" s="1902"/>
      <c r="K174" s="1903"/>
    </row>
    <row r="175" spans="1:11" ht="22.5" customHeight="1" x14ac:dyDescent="0.2">
      <c r="A175" s="2228" t="s">
        <v>1962</v>
      </c>
      <c r="B175" s="2229"/>
      <c r="C175" s="499"/>
      <c r="D175" s="499"/>
      <c r="E175" s="495"/>
      <c r="F175" s="434"/>
      <c r="G175" s="434"/>
      <c r="H175" s="434"/>
      <c r="I175" s="434"/>
      <c r="J175" s="434"/>
      <c r="K175" s="434"/>
    </row>
    <row r="176" spans="1:11" ht="12.6" customHeight="1" x14ac:dyDescent="0.2">
      <c r="A176" s="913" t="s">
        <v>1234</v>
      </c>
      <c r="B176" s="42">
        <v>4001</v>
      </c>
      <c r="C176" s="490"/>
      <c r="D176" s="419"/>
      <c r="E176" s="437"/>
      <c r="F176" s="413"/>
      <c r="G176" s="413"/>
      <c r="H176" s="437"/>
      <c r="I176" s="437"/>
      <c r="J176" s="437"/>
      <c r="K176" s="437"/>
    </row>
    <row r="177" spans="1:11" ht="22.5" x14ac:dyDescent="0.2">
      <c r="A177" s="917" t="s">
        <v>943</v>
      </c>
      <c r="B177" s="108">
        <v>4009</v>
      </c>
      <c r="C177" s="484"/>
      <c r="D177" s="413"/>
      <c r="E177" s="437"/>
      <c r="F177" s="413"/>
      <c r="G177" s="413"/>
      <c r="H177" s="437"/>
      <c r="I177" s="437"/>
      <c r="J177" s="437"/>
      <c r="K177" s="437"/>
    </row>
    <row r="178" spans="1:11" ht="22.5" customHeight="1" thickBot="1" x14ac:dyDescent="0.25">
      <c r="A178" s="2234" t="s">
        <v>921</v>
      </c>
      <c r="B178" s="2235"/>
      <c r="C178" s="485">
        <f>SUM(C176:C177)</f>
        <v>0</v>
      </c>
      <c r="D178" s="485">
        <f t="shared" ref="D178:K178" si="8">SUM(D176:D177)</f>
        <v>0</v>
      </c>
      <c r="E178" s="485">
        <f t="shared" si="8"/>
        <v>0</v>
      </c>
      <c r="F178" s="485">
        <f t="shared" si="8"/>
        <v>0</v>
      </c>
      <c r="G178" s="485">
        <f t="shared" si="8"/>
        <v>0</v>
      </c>
      <c r="H178" s="485">
        <f t="shared" si="8"/>
        <v>0</v>
      </c>
      <c r="I178" s="485">
        <f t="shared" si="8"/>
        <v>0</v>
      </c>
      <c r="J178" s="485">
        <f t="shared" si="8"/>
        <v>0</v>
      </c>
      <c r="K178" s="486">
        <f t="shared" si="8"/>
        <v>0</v>
      </c>
    </row>
    <row r="179" spans="1:11" ht="24" customHeight="1" thickTop="1" x14ac:dyDescent="0.2">
      <c r="A179" s="2232" t="s">
        <v>1963</v>
      </c>
      <c r="B179" s="2233"/>
      <c r="C179" s="500"/>
      <c r="D179" s="435"/>
      <c r="E179" s="493"/>
      <c r="F179" s="434"/>
      <c r="G179" s="434"/>
      <c r="H179" s="434"/>
      <c r="I179" s="434"/>
      <c r="J179" s="434"/>
      <c r="K179" s="434"/>
    </row>
    <row r="180" spans="1:11" ht="12.75" customHeight="1" x14ac:dyDescent="0.2">
      <c r="A180" s="914" t="s">
        <v>1235</v>
      </c>
      <c r="B180" s="40">
        <v>4045</v>
      </c>
      <c r="C180" s="484"/>
      <c r="D180" s="434"/>
      <c r="E180" s="493"/>
      <c r="F180" s="434"/>
      <c r="G180" s="434"/>
      <c r="H180" s="434"/>
      <c r="I180" s="434"/>
      <c r="J180" s="434"/>
      <c r="K180" s="434"/>
    </row>
    <row r="181" spans="1:11" ht="12.75" customHeight="1" x14ac:dyDescent="0.2">
      <c r="A181" s="914" t="s">
        <v>1236</v>
      </c>
      <c r="B181" s="40">
        <v>4050</v>
      </c>
      <c r="C181" s="484"/>
      <c r="D181" s="437"/>
      <c r="E181" s="493"/>
      <c r="F181" s="434"/>
      <c r="G181" s="434"/>
      <c r="H181" s="437"/>
      <c r="I181" s="434"/>
      <c r="J181" s="434"/>
      <c r="K181" s="434"/>
    </row>
    <row r="182" spans="1:11" ht="12.75" customHeight="1" x14ac:dyDescent="0.2">
      <c r="A182" s="914" t="s">
        <v>299</v>
      </c>
      <c r="B182" s="40">
        <v>4060</v>
      </c>
      <c r="C182" s="490"/>
      <c r="D182" s="413"/>
      <c r="E182" s="434"/>
      <c r="F182" s="413"/>
      <c r="G182" s="413"/>
      <c r="H182" s="413"/>
      <c r="I182" s="434"/>
      <c r="J182" s="434"/>
      <c r="K182" s="432"/>
    </row>
    <row r="183" spans="1:11" ht="22.5" x14ac:dyDescent="0.2">
      <c r="A183" s="917" t="s">
        <v>923</v>
      </c>
      <c r="B183" s="108">
        <v>4090</v>
      </c>
      <c r="C183" s="484"/>
      <c r="D183" s="413"/>
      <c r="E183" s="434"/>
      <c r="F183" s="413"/>
      <c r="G183" s="413"/>
      <c r="H183" s="413"/>
      <c r="I183" s="434"/>
      <c r="J183" s="434"/>
      <c r="K183" s="413"/>
    </row>
    <row r="184" spans="1:11" ht="22.5" customHeight="1" thickBot="1" x14ac:dyDescent="0.25">
      <c r="A184" s="2234" t="s">
        <v>922</v>
      </c>
      <c r="B184" s="2235"/>
      <c r="C184" s="485">
        <f>SUM(C180:C183)</f>
        <v>0</v>
      </c>
      <c r="D184" s="485">
        <f>SUM(D180:D183)</f>
        <v>0</v>
      </c>
      <c r="E184" s="434"/>
      <c r="F184" s="485">
        <f>SUM(F180:F183)</f>
        <v>0</v>
      </c>
      <c r="G184" s="485">
        <f>SUM(G180:G183)</f>
        <v>0</v>
      </c>
      <c r="H184" s="485">
        <f>SUM(H180:H183)</f>
        <v>0</v>
      </c>
      <c r="I184" s="434"/>
      <c r="J184" s="434"/>
      <c r="K184" s="486">
        <f>SUM(K180:K183)</f>
        <v>0</v>
      </c>
    </row>
    <row r="185" spans="1:11" ht="22.5" customHeight="1" thickTop="1" x14ac:dyDescent="0.2">
      <c r="A185" s="2232" t="s">
        <v>1964</v>
      </c>
      <c r="B185" s="2233"/>
      <c r="C185" s="501"/>
      <c r="D185" s="435"/>
      <c r="E185" s="495"/>
      <c r="F185" s="435"/>
      <c r="G185" s="435"/>
      <c r="H185" s="434"/>
      <c r="I185" s="434"/>
      <c r="J185" s="434"/>
      <c r="K185" s="434"/>
    </row>
    <row r="186" spans="1:11" ht="15" customHeight="1" x14ac:dyDescent="0.2">
      <c r="A186" s="930" t="s">
        <v>1841</v>
      </c>
      <c r="B186" s="744"/>
      <c r="C186" s="496"/>
      <c r="D186" s="432"/>
      <c r="E186" s="495"/>
      <c r="F186" s="432"/>
      <c r="G186" s="432"/>
      <c r="H186" s="434"/>
      <c r="I186" s="434"/>
      <c r="J186" s="434"/>
      <c r="K186" s="434"/>
    </row>
    <row r="187" spans="1:11" ht="12.75" customHeight="1" x14ac:dyDescent="0.2">
      <c r="A187" s="914" t="s">
        <v>1842</v>
      </c>
      <c r="B187" s="40">
        <v>4100</v>
      </c>
      <c r="C187" s="490"/>
      <c r="D187" s="419"/>
      <c r="E187" s="493"/>
      <c r="F187" s="419"/>
      <c r="G187" s="419"/>
      <c r="H187" s="434"/>
      <c r="I187" s="434"/>
      <c r="J187" s="434"/>
      <c r="K187" s="434"/>
    </row>
    <row r="188" spans="1:11" ht="12.75" customHeight="1" x14ac:dyDescent="0.2">
      <c r="A188" s="914" t="s">
        <v>1843</v>
      </c>
      <c r="B188" s="40">
        <v>4105</v>
      </c>
      <c r="C188" s="484"/>
      <c r="D188" s="413"/>
      <c r="E188" s="493"/>
      <c r="F188" s="413"/>
      <c r="G188" s="413"/>
      <c r="H188" s="434"/>
      <c r="I188" s="434"/>
      <c r="J188" s="434"/>
      <c r="K188" s="434"/>
    </row>
    <row r="189" spans="1:11" ht="12.75" customHeight="1" x14ac:dyDescent="0.2">
      <c r="A189" s="914" t="s">
        <v>1844</v>
      </c>
      <c r="B189" s="40">
        <v>4107</v>
      </c>
      <c r="C189" s="484"/>
      <c r="D189" s="413"/>
      <c r="E189" s="493"/>
      <c r="F189" s="413"/>
      <c r="G189" s="413"/>
      <c r="H189" s="434"/>
      <c r="I189" s="434"/>
      <c r="J189" s="434"/>
      <c r="K189" s="434"/>
    </row>
    <row r="190" spans="1:11" ht="12.75" customHeight="1" x14ac:dyDescent="0.2">
      <c r="A190" s="914" t="s">
        <v>74</v>
      </c>
      <c r="B190" s="40">
        <v>4199</v>
      </c>
      <c r="C190" s="484"/>
      <c r="D190" s="413"/>
      <c r="E190" s="493"/>
      <c r="F190" s="413"/>
      <c r="G190" s="413"/>
      <c r="H190" s="434"/>
      <c r="I190" s="434"/>
      <c r="J190" s="434"/>
      <c r="K190" s="434"/>
    </row>
    <row r="191" spans="1:11" ht="12.75" customHeight="1" thickBot="1" x14ac:dyDescent="0.25">
      <c r="A191" s="465" t="s">
        <v>469</v>
      </c>
      <c r="B191" s="458"/>
      <c r="C191" s="485">
        <f>SUM(C187:C190)</f>
        <v>0</v>
      </c>
      <c r="D191" s="485">
        <f>SUM(D187:D190)</f>
        <v>0</v>
      </c>
      <c r="E191" s="493"/>
      <c r="F191" s="485">
        <f>SUM(F187:F190)</f>
        <v>0</v>
      </c>
      <c r="G191" s="485">
        <f>SUM(G187:G190)</f>
        <v>0</v>
      </c>
      <c r="H191" s="434"/>
      <c r="I191" s="434"/>
      <c r="J191" s="434"/>
      <c r="K191" s="434"/>
    </row>
    <row r="192" spans="1:11" ht="13.5" thickTop="1" x14ac:dyDescent="0.2">
      <c r="A192" s="921" t="s">
        <v>534</v>
      </c>
      <c r="B192" s="464"/>
      <c r="C192" s="487"/>
      <c r="D192" s="435"/>
      <c r="E192" s="493"/>
      <c r="F192" s="487"/>
      <c r="G192" s="487"/>
      <c r="H192" s="434"/>
      <c r="I192" s="434"/>
      <c r="J192" s="434"/>
      <c r="K192" s="434"/>
    </row>
    <row r="193" spans="1:11" x14ac:dyDescent="0.2">
      <c r="A193" s="914" t="s">
        <v>1845</v>
      </c>
      <c r="B193" s="40">
        <v>4200</v>
      </c>
      <c r="C193" s="437"/>
      <c r="D193" s="434"/>
      <c r="E193" s="493"/>
      <c r="F193" s="487"/>
      <c r="G193" s="513"/>
      <c r="H193" s="434"/>
      <c r="I193" s="434"/>
      <c r="J193" s="434"/>
      <c r="K193" s="434"/>
    </row>
    <row r="194" spans="1:11" ht="12.75" customHeight="1" x14ac:dyDescent="0.2">
      <c r="A194" s="914" t="s">
        <v>1248</v>
      </c>
      <c r="B194" s="40">
        <v>4210</v>
      </c>
      <c r="C194" s="413"/>
      <c r="D194" s="434"/>
      <c r="E194" s="493"/>
      <c r="F194" s="434"/>
      <c r="G194" s="513"/>
      <c r="H194" s="434"/>
      <c r="I194" s="434"/>
      <c r="J194" s="434"/>
      <c r="K194" s="434"/>
    </row>
    <row r="195" spans="1:11" ht="12.75" customHeight="1" x14ac:dyDescent="0.2">
      <c r="A195" s="914" t="s">
        <v>1237</v>
      </c>
      <c r="B195" s="40">
        <v>4215</v>
      </c>
      <c r="C195" s="484">
        <v>15984</v>
      </c>
      <c r="D195" s="434"/>
      <c r="E195" s="493"/>
      <c r="F195" s="434"/>
      <c r="G195" s="513"/>
      <c r="H195" s="434"/>
      <c r="I195" s="434"/>
      <c r="J195" s="434"/>
      <c r="K195" s="434"/>
    </row>
    <row r="196" spans="1:11" ht="12.75" customHeight="1" x14ac:dyDescent="0.2">
      <c r="A196" s="914" t="s">
        <v>1249</v>
      </c>
      <c r="B196" s="40">
        <v>4220</v>
      </c>
      <c r="C196" s="484"/>
      <c r="D196" s="434"/>
      <c r="E196" s="493"/>
      <c r="F196" s="434"/>
      <c r="G196" s="513"/>
      <c r="H196" s="434"/>
      <c r="I196" s="434"/>
      <c r="J196" s="434"/>
      <c r="K196" s="434"/>
    </row>
    <row r="197" spans="1:11" ht="12.75" customHeight="1" x14ac:dyDescent="0.2">
      <c r="A197" s="914" t="s">
        <v>1846</v>
      </c>
      <c r="B197" s="40">
        <v>4225</v>
      </c>
      <c r="C197" s="484"/>
      <c r="D197" s="434"/>
      <c r="E197" s="493"/>
      <c r="F197" s="434"/>
      <c r="G197" s="513"/>
      <c r="H197" s="434"/>
      <c r="I197" s="434"/>
      <c r="J197" s="434"/>
      <c r="K197" s="434"/>
    </row>
    <row r="198" spans="1:11" ht="12.75" customHeight="1" x14ac:dyDescent="0.2">
      <c r="A198" s="914" t="s">
        <v>1847</v>
      </c>
      <c r="B198" s="40">
        <v>4226</v>
      </c>
      <c r="C198" s="484"/>
      <c r="D198" s="434"/>
      <c r="E198" s="493"/>
      <c r="F198" s="434"/>
      <c r="G198" s="513"/>
      <c r="H198" s="434"/>
      <c r="I198" s="434"/>
      <c r="J198" s="434"/>
      <c r="K198" s="434"/>
    </row>
    <row r="199" spans="1:11" ht="12.75" customHeight="1" x14ac:dyDescent="0.2">
      <c r="A199" s="914" t="s">
        <v>929</v>
      </c>
      <c r="B199" s="40">
        <v>4240</v>
      </c>
      <c r="C199" s="492"/>
      <c r="D199" s="434"/>
      <c r="E199" s="493"/>
      <c r="F199" s="434"/>
      <c r="G199" s="1159"/>
      <c r="H199" s="434"/>
      <c r="I199" s="434"/>
      <c r="J199" s="434"/>
      <c r="K199" s="434"/>
    </row>
    <row r="200" spans="1:11" ht="12.75" customHeight="1" x14ac:dyDescent="0.2">
      <c r="A200" s="914" t="s">
        <v>75</v>
      </c>
      <c r="B200" s="40">
        <v>4299</v>
      </c>
      <c r="C200" s="484"/>
      <c r="D200" s="434"/>
      <c r="E200" s="493"/>
      <c r="F200" s="434"/>
      <c r="G200" s="513"/>
      <c r="H200" s="434"/>
      <c r="I200" s="434"/>
      <c r="J200" s="434"/>
      <c r="K200" s="434"/>
    </row>
    <row r="201" spans="1:11" ht="12.75" customHeight="1" thickBot="1" x14ac:dyDescent="0.25">
      <c r="A201" s="465" t="s">
        <v>647</v>
      </c>
      <c r="B201" s="458"/>
      <c r="C201" s="486">
        <f>SUM(C193:C200)</f>
        <v>15984</v>
      </c>
      <c r="D201" s="434"/>
      <c r="E201" s="434"/>
      <c r="F201" s="434"/>
      <c r="G201" s="486">
        <f>SUM(G193:G200)</f>
        <v>0</v>
      </c>
      <c r="H201" s="434"/>
      <c r="I201" s="434"/>
      <c r="J201" s="434"/>
      <c r="K201" s="434"/>
    </row>
    <row r="202" spans="1:11" ht="13.5" thickTop="1" x14ac:dyDescent="0.2">
      <c r="A202" s="921" t="s">
        <v>1357</v>
      </c>
      <c r="B202" s="464"/>
      <c r="C202" s="487"/>
      <c r="D202" s="434"/>
      <c r="E202" s="434"/>
      <c r="F202" s="434"/>
      <c r="G202" s="434"/>
      <c r="H202" s="434"/>
      <c r="I202" s="434"/>
      <c r="J202" s="434"/>
      <c r="K202" s="434"/>
    </row>
    <row r="203" spans="1:11" ht="12.75" customHeight="1" x14ac:dyDescent="0.2">
      <c r="A203" s="914" t="s">
        <v>1091</v>
      </c>
      <c r="B203" s="40">
        <v>4300</v>
      </c>
      <c r="C203" s="413">
        <v>97341</v>
      </c>
      <c r="D203" s="413"/>
      <c r="E203" s="434"/>
      <c r="F203" s="413"/>
      <c r="G203" s="413"/>
      <c r="H203" s="434"/>
      <c r="I203" s="434"/>
      <c r="J203" s="434"/>
      <c r="K203" s="434"/>
    </row>
    <row r="204" spans="1:11" ht="12.75" customHeight="1" x14ac:dyDescent="0.2">
      <c r="A204" s="914" t="s">
        <v>1092</v>
      </c>
      <c r="B204" s="40">
        <v>4305</v>
      </c>
      <c r="C204" s="484"/>
      <c r="D204" s="413"/>
      <c r="E204" s="434"/>
      <c r="F204" s="413"/>
      <c r="G204" s="413"/>
      <c r="H204" s="434"/>
      <c r="I204" s="434"/>
      <c r="J204" s="434"/>
      <c r="K204" s="434"/>
    </row>
    <row r="205" spans="1:11" ht="12.75" customHeight="1" x14ac:dyDescent="0.2">
      <c r="A205" s="914" t="s">
        <v>1093</v>
      </c>
      <c r="B205" s="40">
        <v>4332</v>
      </c>
      <c r="C205" s="484"/>
      <c r="D205" s="413"/>
      <c r="E205" s="434"/>
      <c r="F205" s="413"/>
      <c r="G205" s="413"/>
      <c r="H205" s="434"/>
      <c r="I205" s="434"/>
      <c r="J205" s="434"/>
      <c r="K205" s="434"/>
    </row>
    <row r="206" spans="1:11" ht="12.75" customHeight="1" x14ac:dyDescent="0.2">
      <c r="A206" s="914" t="s">
        <v>1218</v>
      </c>
      <c r="B206" s="40">
        <v>4334</v>
      </c>
      <c r="C206" s="484"/>
      <c r="D206" s="413"/>
      <c r="E206" s="434"/>
      <c r="F206" s="413"/>
      <c r="G206" s="413"/>
      <c r="H206" s="434"/>
      <c r="I206" s="434"/>
      <c r="J206" s="434"/>
      <c r="K206" s="434"/>
    </row>
    <row r="207" spans="1:11" ht="12.75" customHeight="1" x14ac:dyDescent="0.2">
      <c r="A207" s="914" t="s">
        <v>1219</v>
      </c>
      <c r="B207" s="40">
        <v>4335</v>
      </c>
      <c r="C207" s="484"/>
      <c r="D207" s="413"/>
      <c r="E207" s="434"/>
      <c r="F207" s="413"/>
      <c r="G207" s="413"/>
      <c r="H207" s="434"/>
      <c r="I207" s="434"/>
      <c r="J207" s="434"/>
      <c r="K207" s="434"/>
    </row>
    <row r="208" spans="1:11" ht="12.75" customHeight="1" x14ac:dyDescent="0.2">
      <c r="A208" s="914" t="s">
        <v>1297</v>
      </c>
      <c r="B208" s="40">
        <v>4337</v>
      </c>
      <c r="C208" s="492"/>
      <c r="D208" s="437"/>
      <c r="E208" s="434"/>
      <c r="F208" s="437"/>
      <c r="G208" s="437"/>
      <c r="H208" s="434"/>
      <c r="I208" s="434"/>
      <c r="J208" s="434"/>
      <c r="K208" s="434"/>
    </row>
    <row r="209" spans="1:11" ht="12.75" customHeight="1" x14ac:dyDescent="0.2">
      <c r="A209" s="914" t="s">
        <v>1220</v>
      </c>
      <c r="B209" s="40">
        <v>4340</v>
      </c>
      <c r="C209" s="484"/>
      <c r="D209" s="413"/>
      <c r="E209" s="434"/>
      <c r="F209" s="413"/>
      <c r="G209" s="413"/>
      <c r="H209" s="434"/>
      <c r="I209" s="434"/>
      <c r="J209" s="434"/>
      <c r="K209" s="434"/>
    </row>
    <row r="210" spans="1:11" ht="12.75" customHeight="1" x14ac:dyDescent="0.2">
      <c r="A210" s="914" t="s">
        <v>76</v>
      </c>
      <c r="B210" s="40">
        <v>4399</v>
      </c>
      <c r="C210" s="484"/>
      <c r="D210" s="413"/>
      <c r="E210" s="434"/>
      <c r="F210" s="413"/>
      <c r="G210" s="413"/>
      <c r="H210" s="434"/>
      <c r="I210" s="434"/>
      <c r="J210" s="434"/>
      <c r="K210" s="434"/>
    </row>
    <row r="211" spans="1:11" ht="12.75" customHeight="1" thickBot="1" x14ac:dyDescent="0.25">
      <c r="A211" s="465" t="s">
        <v>468</v>
      </c>
      <c r="B211" s="458"/>
      <c r="C211" s="485">
        <f>SUM(C203:C210)</f>
        <v>97341</v>
      </c>
      <c r="D211" s="485">
        <f>SUM(D203:D210)</f>
        <v>0</v>
      </c>
      <c r="E211" s="434"/>
      <c r="F211" s="485">
        <f>SUM(F203:F210)</f>
        <v>0</v>
      </c>
      <c r="G211" s="485">
        <f>SUM(G203:G210)</f>
        <v>0</v>
      </c>
      <c r="H211" s="434"/>
      <c r="I211" s="434"/>
      <c r="J211" s="434"/>
      <c r="K211" s="434"/>
    </row>
    <row r="212" spans="1:11" ht="15" customHeight="1" thickTop="1" x14ac:dyDescent="0.2">
      <c r="A212" s="921" t="s">
        <v>1358</v>
      </c>
      <c r="B212" s="464"/>
      <c r="C212" s="487"/>
      <c r="D212" s="487"/>
      <c r="E212" s="434"/>
      <c r="F212" s="487"/>
      <c r="G212" s="487"/>
      <c r="H212" s="434"/>
      <c r="I212" s="434"/>
      <c r="J212" s="434"/>
      <c r="K212" s="434"/>
    </row>
    <row r="213" spans="1:11" ht="12.75" customHeight="1" x14ac:dyDescent="0.2">
      <c r="A213" s="914" t="s">
        <v>878</v>
      </c>
      <c r="B213" s="40">
        <v>4400</v>
      </c>
      <c r="C213" s="484"/>
      <c r="D213" s="413"/>
      <c r="E213" s="434"/>
      <c r="F213" s="413"/>
      <c r="G213" s="413"/>
      <c r="H213" s="434"/>
      <c r="I213" s="434"/>
      <c r="J213" s="434"/>
      <c r="K213" s="434"/>
    </row>
    <row r="214" spans="1:11" ht="12.75" customHeight="1" x14ac:dyDescent="0.2">
      <c r="A214" s="914" t="s">
        <v>1848</v>
      </c>
      <c r="B214" s="40">
        <v>4421</v>
      </c>
      <c r="C214" s="484"/>
      <c r="D214" s="413"/>
      <c r="E214" s="434"/>
      <c r="F214" s="413"/>
      <c r="G214" s="413"/>
      <c r="H214" s="434"/>
      <c r="I214" s="434"/>
      <c r="J214" s="434"/>
      <c r="K214" s="434"/>
    </row>
    <row r="215" spans="1:11" ht="12.75" customHeight="1" x14ac:dyDescent="0.2">
      <c r="A215" s="914" t="s">
        <v>77</v>
      </c>
      <c r="B215" s="40">
        <v>4499</v>
      </c>
      <c r="C215" s="484"/>
      <c r="D215" s="413"/>
      <c r="E215" s="434"/>
      <c r="F215" s="413"/>
      <c r="G215" s="413"/>
      <c r="H215" s="434"/>
      <c r="I215" s="434"/>
      <c r="J215" s="434"/>
      <c r="K215" s="434"/>
    </row>
    <row r="216" spans="1:11" ht="12.75" customHeight="1" thickBot="1" x14ac:dyDescent="0.25">
      <c r="A216" s="465" t="s">
        <v>1057</v>
      </c>
      <c r="B216" s="458"/>
      <c r="C216" s="485">
        <f>SUM(C213:C215)</f>
        <v>0</v>
      </c>
      <c r="D216" s="485">
        <f>SUM(D213:D215)</f>
        <v>0</v>
      </c>
      <c r="E216" s="434" t="s">
        <v>1390</v>
      </c>
      <c r="F216" s="485">
        <f>SUM(F213:F215)</f>
        <v>0</v>
      </c>
      <c r="G216" s="485">
        <f>SUM(G213:G215)</f>
        <v>0</v>
      </c>
      <c r="H216" s="434"/>
      <c r="I216" s="434"/>
      <c r="J216" s="434"/>
      <c r="K216" s="434"/>
    </row>
    <row r="217" spans="1:11" ht="15" customHeight="1" thickTop="1" x14ac:dyDescent="0.2">
      <c r="A217" s="921" t="s">
        <v>1298</v>
      </c>
      <c r="B217" s="464"/>
      <c r="C217" s="487"/>
      <c r="D217" s="487"/>
      <c r="E217" s="434"/>
      <c r="F217" s="487"/>
      <c r="G217" s="487"/>
      <c r="H217" s="434"/>
      <c r="I217" s="434"/>
      <c r="J217" s="434"/>
      <c r="K217" s="434"/>
    </row>
    <row r="218" spans="1:11" ht="12.75" customHeight="1" x14ac:dyDescent="0.2">
      <c r="A218" s="914" t="s">
        <v>1242</v>
      </c>
      <c r="B218" s="40">
        <v>4600</v>
      </c>
      <c r="C218" s="484">
        <v>2592</v>
      </c>
      <c r="D218" s="413"/>
      <c r="E218" s="434"/>
      <c r="F218" s="413"/>
      <c r="G218" s="413"/>
      <c r="H218" s="434"/>
      <c r="I218" s="434"/>
      <c r="J218" s="434"/>
      <c r="K218" s="434"/>
    </row>
    <row r="219" spans="1:11" ht="12.75" customHeight="1" x14ac:dyDescent="0.2">
      <c r="A219" s="914" t="s">
        <v>1243</v>
      </c>
      <c r="B219" s="40">
        <v>4605</v>
      </c>
      <c r="C219" s="484"/>
      <c r="D219" s="413"/>
      <c r="E219" s="434"/>
      <c r="F219" s="413"/>
      <c r="G219" s="413"/>
      <c r="H219" s="434"/>
      <c r="I219" s="434"/>
      <c r="J219" s="434"/>
      <c r="K219" s="434"/>
    </row>
    <row r="220" spans="1:11" ht="12.75" customHeight="1" x14ac:dyDescent="0.2">
      <c r="A220" s="914" t="s">
        <v>1849</v>
      </c>
      <c r="B220" s="158">
        <v>4620</v>
      </c>
      <c r="C220" s="484">
        <v>20308</v>
      </c>
      <c r="D220" s="413"/>
      <c r="E220" s="434"/>
      <c r="F220" s="413"/>
      <c r="G220" s="413"/>
      <c r="H220" s="434"/>
      <c r="I220" s="434"/>
      <c r="J220" s="434"/>
      <c r="K220" s="434"/>
    </row>
    <row r="221" spans="1:11" ht="12.75" customHeight="1" x14ac:dyDescent="0.2">
      <c r="A221" s="914" t="s">
        <v>1244</v>
      </c>
      <c r="B221" s="40">
        <v>4625</v>
      </c>
      <c r="C221" s="484"/>
      <c r="D221" s="413"/>
      <c r="E221" s="434"/>
      <c r="F221" s="413"/>
      <c r="G221" s="413"/>
      <c r="H221" s="434"/>
      <c r="I221" s="434"/>
      <c r="J221" s="434"/>
      <c r="K221" s="434"/>
    </row>
    <row r="222" spans="1:11" ht="12.75" customHeight="1" x14ac:dyDescent="0.2">
      <c r="A222" s="914" t="s">
        <v>1245</v>
      </c>
      <c r="B222" s="40">
        <v>4630</v>
      </c>
      <c r="C222" s="484"/>
      <c r="D222" s="413"/>
      <c r="E222" s="434"/>
      <c r="F222" s="413"/>
      <c r="G222" s="413"/>
      <c r="H222" s="434"/>
      <c r="I222" s="434"/>
      <c r="J222" s="434"/>
      <c r="K222" s="434"/>
    </row>
    <row r="223" spans="1:11" ht="12.75" customHeight="1" x14ac:dyDescent="0.2">
      <c r="A223" s="480" t="s">
        <v>78</v>
      </c>
      <c r="B223" s="158">
        <v>4699</v>
      </c>
      <c r="C223" s="484"/>
      <c r="D223" s="413"/>
      <c r="E223" s="434"/>
      <c r="F223" s="413"/>
      <c r="G223" s="413"/>
      <c r="H223" s="434"/>
      <c r="I223" s="434"/>
      <c r="J223" s="434"/>
      <c r="K223" s="434"/>
    </row>
    <row r="224" spans="1:11" ht="12.75" customHeight="1" thickBot="1" x14ac:dyDescent="0.25">
      <c r="A224" s="465" t="s">
        <v>526</v>
      </c>
      <c r="B224" s="458"/>
      <c r="C224" s="485">
        <f>SUM(C218:C223)</f>
        <v>22900</v>
      </c>
      <c r="D224" s="485">
        <f>SUM(D218:D223)</f>
        <v>0</v>
      </c>
      <c r="E224" s="434"/>
      <c r="F224" s="485">
        <f>SUM(F218:F223)</f>
        <v>0</v>
      </c>
      <c r="G224" s="485">
        <f>SUM(G218:G223)</f>
        <v>0</v>
      </c>
      <c r="H224" s="434"/>
      <c r="I224" s="434"/>
      <c r="J224" s="434"/>
      <c r="K224" s="434"/>
    </row>
    <row r="225" spans="1:11" ht="13.5" thickTop="1" x14ac:dyDescent="0.2">
      <c r="A225" s="921" t="s">
        <v>1299</v>
      </c>
      <c r="B225" s="464"/>
      <c r="C225" s="487"/>
      <c r="D225" s="487"/>
      <c r="E225" s="434"/>
      <c r="F225" s="487"/>
      <c r="G225" s="487"/>
      <c r="H225" s="434"/>
      <c r="I225" s="434"/>
      <c r="J225" s="434"/>
      <c r="K225" s="434"/>
    </row>
    <row r="226" spans="1:11" ht="12.75" customHeight="1" x14ac:dyDescent="0.2">
      <c r="A226" s="914" t="s">
        <v>924</v>
      </c>
      <c r="B226" s="40">
        <v>4770</v>
      </c>
      <c r="C226" s="484"/>
      <c r="D226" s="413"/>
      <c r="E226" s="434"/>
      <c r="F226" s="434"/>
      <c r="G226" s="413"/>
      <c r="H226" s="434"/>
      <c r="I226" s="434"/>
      <c r="J226" s="434"/>
      <c r="K226" s="434"/>
    </row>
    <row r="227" spans="1:11" ht="12.75" customHeight="1" x14ac:dyDescent="0.2">
      <c r="A227" s="914" t="s">
        <v>70</v>
      </c>
      <c r="B227" s="40">
        <v>4799</v>
      </c>
      <c r="C227" s="484"/>
      <c r="D227" s="413"/>
      <c r="E227" s="434"/>
      <c r="F227" s="434"/>
      <c r="G227" s="413"/>
      <c r="H227" s="434"/>
      <c r="I227" s="434"/>
      <c r="J227" s="434"/>
      <c r="K227" s="434"/>
    </row>
    <row r="228" spans="1:11" ht="12.75" customHeight="1" thickBot="1" x14ac:dyDescent="0.25">
      <c r="A228" s="741" t="s">
        <v>1282</v>
      </c>
      <c r="B228" s="514"/>
      <c r="C228" s="485">
        <f>SUM(C226:C227)</f>
        <v>0</v>
      </c>
      <c r="D228" s="485">
        <f>SUM(D226:D227)</f>
        <v>0</v>
      </c>
      <c r="E228" s="434"/>
      <c r="F228" s="434"/>
      <c r="G228" s="485">
        <f>SUM(G226:G227)</f>
        <v>0</v>
      </c>
      <c r="H228" s="434"/>
      <c r="I228" s="434"/>
      <c r="J228" s="434"/>
      <c r="K228" s="434"/>
    </row>
    <row r="229" spans="1:11" ht="12.75" customHeight="1" thickTop="1" thickBot="1" x14ac:dyDescent="0.25">
      <c r="A229" s="913" t="s">
        <v>876</v>
      </c>
      <c r="B229" s="42">
        <v>4810</v>
      </c>
      <c r="C229" s="498"/>
      <c r="D229" s="425"/>
      <c r="E229" s="434"/>
      <c r="F229" s="434"/>
      <c r="G229" s="425"/>
      <c r="H229" s="434"/>
      <c r="I229" s="434"/>
      <c r="J229" s="434"/>
      <c r="K229" s="434"/>
    </row>
    <row r="230" spans="1:11" ht="12.75" customHeight="1" thickTop="1" x14ac:dyDescent="0.2">
      <c r="A230" s="913" t="s">
        <v>413</v>
      </c>
      <c r="B230" s="42">
        <v>4850</v>
      </c>
      <c r="C230" s="492"/>
      <c r="D230" s="437"/>
      <c r="E230" s="437"/>
      <c r="F230" s="437"/>
      <c r="G230" s="437"/>
      <c r="H230" s="437"/>
      <c r="I230" s="434"/>
      <c r="J230" s="437"/>
      <c r="K230" s="437"/>
    </row>
    <row r="231" spans="1:11" ht="12.75" customHeight="1" x14ac:dyDescent="0.2">
      <c r="A231" s="913" t="s">
        <v>414</v>
      </c>
      <c r="B231" s="42">
        <v>4851</v>
      </c>
      <c r="C231" s="492"/>
      <c r="D231" s="437"/>
      <c r="E231" s="434"/>
      <c r="F231" s="692"/>
      <c r="G231" s="437"/>
      <c r="H231" s="434"/>
      <c r="I231" s="434"/>
      <c r="J231" s="434"/>
      <c r="K231" s="434"/>
    </row>
    <row r="232" spans="1:11" ht="12.75" customHeight="1" x14ac:dyDescent="0.2">
      <c r="A232" s="913" t="s">
        <v>415</v>
      </c>
      <c r="B232" s="42">
        <v>4852</v>
      </c>
      <c r="C232" s="492"/>
      <c r="D232" s="437"/>
      <c r="E232" s="437"/>
      <c r="F232" s="437"/>
      <c r="G232" s="437"/>
      <c r="H232" s="437"/>
      <c r="I232" s="434"/>
      <c r="J232" s="437"/>
      <c r="K232" s="437"/>
    </row>
    <row r="233" spans="1:11" ht="12.75" customHeight="1" x14ac:dyDescent="0.2">
      <c r="A233" s="913" t="s">
        <v>416</v>
      </c>
      <c r="B233" s="42">
        <v>4853</v>
      </c>
      <c r="C233" s="492"/>
      <c r="D233" s="437"/>
      <c r="E233" s="437"/>
      <c r="F233" s="437"/>
      <c r="G233" s="437"/>
      <c r="H233" s="437"/>
      <c r="I233" s="434"/>
      <c r="J233" s="437"/>
      <c r="K233" s="437"/>
    </row>
    <row r="234" spans="1:11" ht="12.75" customHeight="1" x14ac:dyDescent="0.2">
      <c r="A234" s="913" t="s">
        <v>417</v>
      </c>
      <c r="B234" s="42">
        <v>4854</v>
      </c>
      <c r="C234" s="492"/>
      <c r="D234" s="437"/>
      <c r="E234" s="437"/>
      <c r="F234" s="437"/>
      <c r="G234" s="437"/>
      <c r="H234" s="437"/>
      <c r="I234" s="434"/>
      <c r="J234" s="437"/>
      <c r="K234" s="437"/>
    </row>
    <row r="235" spans="1:11" ht="12.75" customHeight="1" x14ac:dyDescent="0.2">
      <c r="A235" s="913" t="s">
        <v>544</v>
      </c>
      <c r="B235" s="42">
        <v>4855</v>
      </c>
      <c r="C235" s="492"/>
      <c r="D235" s="437"/>
      <c r="E235" s="437"/>
      <c r="F235" s="437"/>
      <c r="G235" s="437"/>
      <c r="H235" s="437"/>
      <c r="I235" s="434"/>
      <c r="J235" s="437"/>
      <c r="K235" s="437"/>
    </row>
    <row r="236" spans="1:11" ht="12.75" customHeight="1" x14ac:dyDescent="0.2">
      <c r="A236" s="913" t="s">
        <v>418</v>
      </c>
      <c r="B236" s="42">
        <v>4856</v>
      </c>
      <c r="C236" s="492"/>
      <c r="D236" s="437"/>
      <c r="E236" s="437"/>
      <c r="F236" s="437"/>
      <c r="G236" s="437"/>
      <c r="H236" s="437"/>
      <c r="I236" s="434"/>
      <c r="J236" s="437"/>
      <c r="K236" s="437"/>
    </row>
    <row r="237" spans="1:11" ht="12.75" customHeight="1" x14ac:dyDescent="0.2">
      <c r="A237" s="913" t="s">
        <v>419</v>
      </c>
      <c r="B237" s="42">
        <v>4857</v>
      </c>
      <c r="C237" s="492"/>
      <c r="D237" s="437"/>
      <c r="E237" s="437"/>
      <c r="F237" s="437"/>
      <c r="G237" s="437"/>
      <c r="H237" s="437"/>
      <c r="I237" s="434"/>
      <c r="J237" s="437"/>
      <c r="K237" s="437"/>
    </row>
    <row r="238" spans="1:11" ht="12.75" customHeight="1" x14ac:dyDescent="0.2">
      <c r="A238" s="913" t="s">
        <v>420</v>
      </c>
      <c r="B238" s="42">
        <v>4860</v>
      </c>
      <c r="C238" s="492"/>
      <c r="D238" s="437"/>
      <c r="E238" s="437"/>
      <c r="F238" s="437"/>
      <c r="G238" s="437"/>
      <c r="H238" s="437"/>
      <c r="I238" s="434"/>
      <c r="J238" s="437"/>
      <c r="K238" s="437"/>
    </row>
    <row r="239" spans="1:11" ht="12.75" customHeight="1" x14ac:dyDescent="0.2">
      <c r="A239" s="913" t="s">
        <v>421</v>
      </c>
      <c r="B239" s="42">
        <v>4861</v>
      </c>
      <c r="C239" s="492"/>
      <c r="D239" s="437"/>
      <c r="E239" s="437"/>
      <c r="F239" s="437"/>
      <c r="G239" s="437"/>
      <c r="H239" s="437"/>
      <c r="I239" s="434"/>
      <c r="J239" s="437"/>
      <c r="K239" s="437"/>
    </row>
    <row r="240" spans="1:11" ht="12.75" customHeight="1" x14ac:dyDescent="0.2">
      <c r="A240" s="913" t="s">
        <v>422</v>
      </c>
      <c r="B240" s="42">
        <v>4862</v>
      </c>
      <c r="C240" s="492"/>
      <c r="D240" s="437"/>
      <c r="E240" s="482"/>
      <c r="F240" s="437"/>
      <c r="G240" s="437"/>
      <c r="H240" s="482"/>
      <c r="I240" s="434"/>
      <c r="J240" s="482"/>
      <c r="K240" s="482"/>
    </row>
    <row r="241" spans="1:11" ht="12.75" customHeight="1" x14ac:dyDescent="0.2">
      <c r="A241" s="913" t="s">
        <v>423</v>
      </c>
      <c r="B241" s="42">
        <v>4863</v>
      </c>
      <c r="C241" s="492"/>
      <c r="D241" s="437"/>
      <c r="E241" s="434"/>
      <c r="F241" s="482"/>
      <c r="G241" s="507"/>
      <c r="H241" s="434"/>
      <c r="I241" s="434"/>
      <c r="J241" s="434"/>
      <c r="K241" s="434"/>
    </row>
    <row r="242" spans="1:11" ht="12.75" customHeight="1" x14ac:dyDescent="0.2">
      <c r="A242" s="913" t="s">
        <v>549</v>
      </c>
      <c r="B242" s="42">
        <v>4864</v>
      </c>
      <c r="C242" s="492"/>
      <c r="D242" s="437"/>
      <c r="E242" s="437"/>
      <c r="F242" s="437"/>
      <c r="G242" s="437"/>
      <c r="H242" s="437"/>
      <c r="I242" s="434"/>
      <c r="J242" s="437"/>
      <c r="K242" s="437"/>
    </row>
    <row r="243" spans="1:11" ht="12.75" customHeight="1" x14ac:dyDescent="0.2">
      <c r="A243" s="913" t="s">
        <v>550</v>
      </c>
      <c r="B243" s="42">
        <v>4865</v>
      </c>
      <c r="C243" s="492"/>
      <c r="D243" s="437"/>
      <c r="E243" s="437"/>
      <c r="F243" s="437"/>
      <c r="G243" s="437"/>
      <c r="H243" s="437"/>
      <c r="I243" s="434"/>
      <c r="J243" s="437"/>
      <c r="K243" s="437"/>
    </row>
    <row r="244" spans="1:11" ht="12.75" customHeight="1" x14ac:dyDescent="0.2">
      <c r="A244" s="913" t="s">
        <v>548</v>
      </c>
      <c r="B244" s="42">
        <v>4866</v>
      </c>
      <c r="C244" s="492"/>
      <c r="D244" s="437"/>
      <c r="E244" s="437"/>
      <c r="F244" s="437"/>
      <c r="G244" s="437"/>
      <c r="H244" s="437"/>
      <c r="I244" s="434"/>
      <c r="J244" s="437"/>
      <c r="K244" s="437"/>
    </row>
    <row r="245" spans="1:11" ht="12.75" customHeight="1" x14ac:dyDescent="0.2">
      <c r="A245" s="913" t="s">
        <v>547</v>
      </c>
      <c r="B245" s="42">
        <v>4867</v>
      </c>
      <c r="C245" s="492"/>
      <c r="D245" s="437"/>
      <c r="E245" s="437"/>
      <c r="F245" s="437"/>
      <c r="G245" s="437"/>
      <c r="H245" s="437"/>
      <c r="I245" s="434"/>
      <c r="J245" s="437"/>
      <c r="K245" s="437"/>
    </row>
    <row r="246" spans="1:11" ht="12.75" customHeight="1" x14ac:dyDescent="0.2">
      <c r="A246" s="913" t="s">
        <v>546</v>
      </c>
      <c r="B246" s="42">
        <v>4868</v>
      </c>
      <c r="C246" s="492"/>
      <c r="D246" s="437"/>
      <c r="E246" s="437"/>
      <c r="F246" s="437"/>
      <c r="G246" s="437"/>
      <c r="H246" s="437"/>
      <c r="I246" s="434"/>
      <c r="J246" s="437"/>
      <c r="K246" s="437"/>
    </row>
    <row r="247" spans="1:11" ht="12.75" customHeight="1" x14ac:dyDescent="0.2">
      <c r="A247" s="913" t="s">
        <v>545</v>
      </c>
      <c r="B247" s="42">
        <v>4869</v>
      </c>
      <c r="C247" s="492"/>
      <c r="D247" s="437"/>
      <c r="E247" s="437"/>
      <c r="F247" s="437"/>
      <c r="G247" s="437"/>
      <c r="H247" s="437"/>
      <c r="I247" s="434"/>
      <c r="J247" s="437"/>
      <c r="K247" s="437"/>
    </row>
    <row r="248" spans="1:11" ht="12.75" customHeight="1" x14ac:dyDescent="0.2">
      <c r="A248" s="913" t="s">
        <v>1344</v>
      </c>
      <c r="B248" s="42">
        <v>4870</v>
      </c>
      <c r="C248" s="492"/>
      <c r="D248" s="437"/>
      <c r="E248" s="437"/>
      <c r="F248" s="437"/>
      <c r="G248" s="437"/>
      <c r="H248" s="437"/>
      <c r="I248" s="434"/>
      <c r="J248" s="437"/>
      <c r="K248" s="437"/>
    </row>
    <row r="249" spans="1:11" ht="12.75" customHeight="1" x14ac:dyDescent="0.2">
      <c r="A249" s="913" t="s">
        <v>925</v>
      </c>
      <c r="B249" s="42">
        <v>4871</v>
      </c>
      <c r="C249" s="492"/>
      <c r="D249" s="437"/>
      <c r="E249" s="437"/>
      <c r="F249" s="437"/>
      <c r="G249" s="437"/>
      <c r="H249" s="437"/>
      <c r="I249" s="434"/>
      <c r="J249" s="437"/>
      <c r="K249" s="437"/>
    </row>
    <row r="250" spans="1:11" ht="12.75" customHeight="1" x14ac:dyDescent="0.2">
      <c r="A250" s="913" t="s">
        <v>926</v>
      </c>
      <c r="B250" s="42">
        <v>4872</v>
      </c>
      <c r="C250" s="492"/>
      <c r="D250" s="437"/>
      <c r="E250" s="437"/>
      <c r="F250" s="437"/>
      <c r="G250" s="437"/>
      <c r="H250" s="437"/>
      <c r="I250" s="434"/>
      <c r="J250" s="437"/>
      <c r="K250" s="437"/>
    </row>
    <row r="251" spans="1:11" ht="12.75" customHeight="1" x14ac:dyDescent="0.2">
      <c r="A251" s="913" t="s">
        <v>927</v>
      </c>
      <c r="B251" s="42">
        <v>4873</v>
      </c>
      <c r="C251" s="492"/>
      <c r="D251" s="437"/>
      <c r="E251" s="437"/>
      <c r="F251" s="437"/>
      <c r="G251" s="437"/>
      <c r="H251" s="437"/>
      <c r="I251" s="434"/>
      <c r="J251" s="437"/>
      <c r="K251" s="437"/>
    </row>
    <row r="252" spans="1:11" ht="12.75" customHeight="1" x14ac:dyDescent="0.2">
      <c r="A252" s="913" t="s">
        <v>928</v>
      </c>
      <c r="B252" s="42">
        <v>4874</v>
      </c>
      <c r="C252" s="492"/>
      <c r="D252" s="437"/>
      <c r="E252" s="437"/>
      <c r="F252" s="437"/>
      <c r="G252" s="437"/>
      <c r="H252" s="437"/>
      <c r="I252" s="434"/>
      <c r="J252" s="437"/>
      <c r="K252" s="437"/>
    </row>
    <row r="253" spans="1:11" ht="12.75" customHeight="1" x14ac:dyDescent="0.2">
      <c r="A253" s="913" t="s">
        <v>551</v>
      </c>
      <c r="B253" s="42">
        <v>4875</v>
      </c>
      <c r="C253" s="492"/>
      <c r="D253" s="437"/>
      <c r="E253" s="437"/>
      <c r="F253" s="437"/>
      <c r="G253" s="437"/>
      <c r="H253" s="437"/>
      <c r="I253" s="434"/>
      <c r="J253" s="437"/>
      <c r="K253" s="437"/>
    </row>
    <row r="254" spans="1:11" ht="12.75" customHeight="1" x14ac:dyDescent="0.2">
      <c r="A254" s="913" t="s">
        <v>889</v>
      </c>
      <c r="B254" s="42">
        <v>4876</v>
      </c>
      <c r="C254" s="492"/>
      <c r="D254" s="437"/>
      <c r="E254" s="437"/>
      <c r="F254" s="437"/>
      <c r="G254" s="437"/>
      <c r="H254" s="437"/>
      <c r="I254" s="434"/>
      <c r="J254" s="437"/>
      <c r="K254" s="437"/>
    </row>
    <row r="255" spans="1:11" ht="12.75" customHeight="1" x14ac:dyDescent="0.2">
      <c r="A255" s="913" t="s">
        <v>890</v>
      </c>
      <c r="B255" s="42">
        <v>4877</v>
      </c>
      <c r="C255" s="492"/>
      <c r="D255" s="437"/>
      <c r="E255" s="437"/>
      <c r="F255" s="437"/>
      <c r="G255" s="437"/>
      <c r="H255" s="437"/>
      <c r="I255" s="434"/>
      <c r="J255" s="437"/>
      <c r="K255" s="437"/>
    </row>
    <row r="256" spans="1:11" ht="12.75" customHeight="1" x14ac:dyDescent="0.2">
      <c r="A256" s="913" t="s">
        <v>891</v>
      </c>
      <c r="B256" s="42">
        <v>4878</v>
      </c>
      <c r="C256" s="492"/>
      <c r="D256" s="437"/>
      <c r="E256" s="437"/>
      <c r="F256" s="437"/>
      <c r="G256" s="437"/>
      <c r="H256" s="437"/>
      <c r="I256" s="434"/>
      <c r="J256" s="437"/>
      <c r="K256" s="437"/>
    </row>
    <row r="257" spans="1:11" ht="12.75" customHeight="1" x14ac:dyDescent="0.2">
      <c r="A257" s="913" t="s">
        <v>892</v>
      </c>
      <c r="B257" s="42">
        <v>4879</v>
      </c>
      <c r="C257" s="492"/>
      <c r="D257" s="437"/>
      <c r="E257" s="437"/>
      <c r="F257" s="437"/>
      <c r="G257" s="437"/>
      <c r="H257" s="437"/>
      <c r="I257" s="434"/>
      <c r="J257" s="437"/>
      <c r="K257" s="437"/>
    </row>
    <row r="258" spans="1:11" ht="12.75" customHeight="1" x14ac:dyDescent="0.2">
      <c r="A258" s="554" t="s">
        <v>1850</v>
      </c>
      <c r="B258" s="745">
        <v>4880</v>
      </c>
      <c r="C258" s="492"/>
      <c r="D258" s="437"/>
      <c r="E258" s="437"/>
      <c r="F258" s="437"/>
      <c r="G258" s="437"/>
      <c r="H258" s="437"/>
      <c r="I258" s="434"/>
      <c r="J258" s="437"/>
      <c r="K258" s="437"/>
    </row>
    <row r="259" spans="1:11" ht="12.75" customHeight="1" thickBot="1" x14ac:dyDescent="0.25">
      <c r="A259" s="1885" t="s">
        <v>893</v>
      </c>
      <c r="B259" s="1886"/>
      <c r="C259" s="1792">
        <f t="shared" ref="C259:H259" si="9">SUM(C230:C258)</f>
        <v>0</v>
      </c>
      <c r="D259" s="1102">
        <f t="shared" si="9"/>
        <v>0</v>
      </c>
      <c r="E259" s="1102">
        <f t="shared" si="9"/>
        <v>0</v>
      </c>
      <c r="F259" s="1102">
        <f t="shared" si="9"/>
        <v>0</v>
      </c>
      <c r="G259" s="1102">
        <f t="shared" si="9"/>
        <v>0</v>
      </c>
      <c r="H259" s="1102">
        <f t="shared" si="9"/>
        <v>0</v>
      </c>
      <c r="I259" s="487"/>
      <c r="J259" s="1102">
        <f>SUM(J230:J258)</f>
        <v>0</v>
      </c>
      <c r="K259" s="694">
        <f>SUM(K230:K258)</f>
        <v>0</v>
      </c>
    </row>
    <row r="260" spans="1:11" ht="12.75" customHeight="1" thickTop="1" thickBot="1" x14ac:dyDescent="0.25">
      <c r="A260" s="1883" t="s">
        <v>1790</v>
      </c>
      <c r="B260" s="1884">
        <v>4901</v>
      </c>
      <c r="C260" s="1793"/>
      <c r="D260" s="483"/>
      <c r="E260" s="434"/>
      <c r="F260" s="434"/>
      <c r="G260" s="434"/>
      <c r="H260" s="434"/>
      <c r="I260" s="434"/>
      <c r="J260" s="434"/>
      <c r="K260" s="434"/>
    </row>
    <row r="261" spans="1:11" ht="12.75" customHeight="1" thickTop="1" thickBot="1" x14ac:dyDescent="0.25">
      <c r="A261" s="1787" t="s">
        <v>1865</v>
      </c>
      <c r="B261" s="1788">
        <v>4902</v>
      </c>
      <c r="C261" s="1786"/>
      <c r="D261" s="1761"/>
      <c r="E261" s="483"/>
      <c r="F261" s="1761"/>
      <c r="G261" s="1761"/>
      <c r="H261" s="483"/>
      <c r="I261" s="434"/>
      <c r="J261" s="483"/>
      <c r="K261" s="483"/>
    </row>
    <row r="262" spans="1:11" ht="12.75" customHeight="1" thickTop="1" thickBot="1" x14ac:dyDescent="0.25">
      <c r="A262" s="913" t="s">
        <v>1283</v>
      </c>
      <c r="B262" s="42">
        <v>4904</v>
      </c>
      <c r="C262" s="1722"/>
      <c r="D262" s="1786"/>
      <c r="E262" s="483"/>
      <c r="F262" s="487"/>
      <c r="G262" s="1786"/>
      <c r="H262" s="483"/>
      <c r="I262" s="434"/>
      <c r="J262" s="434"/>
      <c r="K262" s="434"/>
    </row>
    <row r="263" spans="1:11" ht="12.75" customHeight="1" thickTop="1" thickBot="1" x14ac:dyDescent="0.25">
      <c r="A263" s="914" t="s">
        <v>1851</v>
      </c>
      <c r="B263" s="40">
        <v>4905</v>
      </c>
      <c r="C263" s="424"/>
      <c r="D263" s="434"/>
      <c r="E263" s="434"/>
      <c r="F263" s="427"/>
      <c r="G263" s="424"/>
      <c r="H263" s="434"/>
      <c r="I263" s="434"/>
      <c r="J263" s="434"/>
      <c r="K263" s="434"/>
    </row>
    <row r="264" spans="1:11" ht="12.75" customHeight="1" thickTop="1" thickBot="1" x14ac:dyDescent="0.25">
      <c r="A264" s="914" t="s">
        <v>1852</v>
      </c>
      <c r="B264" s="40">
        <v>4909</v>
      </c>
      <c r="C264" s="425"/>
      <c r="D264" s="434"/>
      <c r="E264" s="434"/>
      <c r="F264" s="425"/>
      <c r="G264" s="425"/>
      <c r="H264" s="434"/>
      <c r="I264" s="434"/>
      <c r="J264" s="434"/>
      <c r="K264" s="434"/>
    </row>
    <row r="265" spans="1:11" ht="12.75" customHeight="1" thickTop="1" thickBot="1" x14ac:dyDescent="0.25">
      <c r="A265" s="914" t="s">
        <v>1058</v>
      </c>
      <c r="B265" s="40">
        <v>4910</v>
      </c>
      <c r="C265" s="425"/>
      <c r="D265" s="434"/>
      <c r="E265" s="434"/>
      <c r="F265" s="425"/>
      <c r="G265" s="425"/>
      <c r="H265" s="434"/>
      <c r="I265" s="434"/>
      <c r="J265" s="434"/>
      <c r="K265" s="434"/>
    </row>
    <row r="266" spans="1:11" ht="12.75" customHeight="1" thickTop="1" thickBot="1" x14ac:dyDescent="0.25">
      <c r="A266" s="914" t="s">
        <v>216</v>
      </c>
      <c r="B266" s="40">
        <v>4920</v>
      </c>
      <c r="C266" s="425"/>
      <c r="D266" s="427"/>
      <c r="E266" s="434"/>
      <c r="F266" s="424"/>
      <c r="G266" s="424"/>
      <c r="H266" s="434"/>
      <c r="I266" s="434"/>
      <c r="J266" s="434"/>
      <c r="K266" s="434"/>
    </row>
    <row r="267" spans="1:11" ht="12.75" customHeight="1" thickTop="1" thickBot="1" x14ac:dyDescent="0.25">
      <c r="A267" s="914" t="s">
        <v>500</v>
      </c>
      <c r="B267" s="40">
        <v>4930</v>
      </c>
      <c r="C267" s="425"/>
      <c r="D267" s="425"/>
      <c r="E267" s="434"/>
      <c r="F267" s="425"/>
      <c r="G267" s="425"/>
      <c r="H267" s="434"/>
      <c r="I267" s="434"/>
      <c r="J267" s="434"/>
      <c r="K267" s="434"/>
    </row>
    <row r="268" spans="1:11" ht="12.75" customHeight="1" thickTop="1" thickBot="1" x14ac:dyDescent="0.25">
      <c r="A268" s="914" t="s">
        <v>877</v>
      </c>
      <c r="B268" s="40">
        <v>4932</v>
      </c>
      <c r="C268" s="425">
        <v>16890</v>
      </c>
      <c r="D268" s="425"/>
      <c r="E268" s="434"/>
      <c r="F268" s="425"/>
      <c r="G268" s="425"/>
      <c r="H268" s="434"/>
      <c r="I268" s="434"/>
      <c r="J268" s="434"/>
      <c r="K268" s="434"/>
    </row>
    <row r="269" spans="1:11" ht="12.75" customHeight="1" thickTop="1" thickBot="1" x14ac:dyDescent="0.25">
      <c r="A269" s="914" t="s">
        <v>1059</v>
      </c>
      <c r="B269" s="40">
        <v>4960</v>
      </c>
      <c r="C269" s="498"/>
      <c r="D269" s="425"/>
      <c r="E269" s="434"/>
      <c r="F269" s="425"/>
      <c r="G269" s="425"/>
      <c r="H269" s="434"/>
      <c r="I269" s="434"/>
      <c r="J269" s="434"/>
      <c r="K269" s="434"/>
    </row>
    <row r="270" spans="1:11" ht="12.75" customHeight="1" thickTop="1" thickBot="1" x14ac:dyDescent="0.25">
      <c r="A270" s="914" t="s">
        <v>667</v>
      </c>
      <c r="B270" s="40">
        <v>4991</v>
      </c>
      <c r="C270" s="498"/>
      <c r="D270" s="425"/>
      <c r="E270" s="434"/>
      <c r="F270" s="425"/>
      <c r="G270" s="425"/>
      <c r="H270" s="434"/>
      <c r="I270" s="434"/>
      <c r="J270" s="434"/>
      <c r="K270" s="434"/>
    </row>
    <row r="271" spans="1:11" ht="12.75" customHeight="1" thickTop="1" thickBot="1" x14ac:dyDescent="0.25">
      <c r="A271" s="914" t="s">
        <v>443</v>
      </c>
      <c r="B271" s="40">
        <v>4992</v>
      </c>
      <c r="C271" s="498"/>
      <c r="D271" s="425"/>
      <c r="E271" s="434"/>
      <c r="F271" s="425"/>
      <c r="G271" s="425"/>
      <c r="H271" s="434"/>
      <c r="I271" s="434"/>
      <c r="J271" s="434"/>
      <c r="K271" s="434"/>
    </row>
    <row r="272" spans="1:11" s="29" customFormat="1" ht="12.75" customHeight="1" thickTop="1" thickBot="1" x14ac:dyDescent="0.25">
      <c r="A272" s="917" t="s">
        <v>79</v>
      </c>
      <c r="B272" s="158">
        <v>4999</v>
      </c>
      <c r="C272" s="498"/>
      <c r="D272" s="425"/>
      <c r="E272" s="434"/>
      <c r="F272" s="425"/>
      <c r="G272" s="425"/>
      <c r="H272" s="443"/>
      <c r="I272" s="434"/>
      <c r="J272" s="434"/>
      <c r="K272" s="443"/>
    </row>
    <row r="273" spans="1:11" ht="23.25" customHeight="1" thickTop="1" thickBot="1" x14ac:dyDescent="0.25">
      <c r="A273" s="2230" t="s">
        <v>1777</v>
      </c>
      <c r="B273" s="2231"/>
      <c r="C273" s="494">
        <f t="shared" ref="C273:H273" si="10">SUM(C191,C201,C211,C216,C224,C228,C229,C259:C272)</f>
        <v>153115</v>
      </c>
      <c r="D273" s="494">
        <f t="shared" si="10"/>
        <v>0</v>
      </c>
      <c r="E273" s="494">
        <f t="shared" si="10"/>
        <v>0</v>
      </c>
      <c r="F273" s="494">
        <f t="shared" si="10"/>
        <v>0</v>
      </c>
      <c r="G273" s="494">
        <f t="shared" si="10"/>
        <v>0</v>
      </c>
      <c r="H273" s="494">
        <f t="shared" si="10"/>
        <v>0</v>
      </c>
      <c r="I273" s="434"/>
      <c r="J273" s="494">
        <f>SUM(J191,J201,J211,J216,J224,J228,J229,J259:J272)</f>
        <v>0</v>
      </c>
      <c r="K273" s="444">
        <f>SUM(K191,K201,K211,K216,K224,K228,K229,K259:K272)</f>
        <v>0</v>
      </c>
    </row>
    <row r="274" spans="1:11" ht="14.25" thickTop="1" thickBot="1" x14ac:dyDescent="0.25">
      <c r="A274" s="827" t="s">
        <v>1284</v>
      </c>
      <c r="B274" s="873" t="s">
        <v>1028</v>
      </c>
      <c r="C274" s="494">
        <f>SUM(C178,C184,C273)</f>
        <v>153115</v>
      </c>
      <c r="D274" s="494">
        <f>SUM(D178,D184,D273)</f>
        <v>0</v>
      </c>
      <c r="E274" s="494">
        <f>SUM(E178,E273)</f>
        <v>0</v>
      </c>
      <c r="F274" s="494">
        <f t="shared" ref="F274:K274" si="11">SUM(F178,F184,F273)</f>
        <v>0</v>
      </c>
      <c r="G274" s="494">
        <f t="shared" si="11"/>
        <v>0</v>
      </c>
      <c r="H274" s="494">
        <f t="shared" si="11"/>
        <v>0</v>
      </c>
      <c r="I274" s="494">
        <f t="shared" si="11"/>
        <v>0</v>
      </c>
      <c r="J274" s="494">
        <f t="shared" si="11"/>
        <v>0</v>
      </c>
      <c r="K274" s="444">
        <f t="shared" si="11"/>
        <v>0</v>
      </c>
    </row>
    <row r="275" spans="1:11" ht="14.25" thickTop="1" thickBot="1" x14ac:dyDescent="0.25">
      <c r="A275" s="742" t="s">
        <v>287</v>
      </c>
      <c r="B275" s="743"/>
      <c r="C275" s="494">
        <f t="shared" ref="C275:K275" si="12">SUM(C109,C114,C173,C274)</f>
        <v>10560358</v>
      </c>
      <c r="D275" s="494">
        <f t="shared" si="12"/>
        <v>1275399</v>
      </c>
      <c r="E275" s="494">
        <f t="shared" si="12"/>
        <v>648943</v>
      </c>
      <c r="F275" s="494">
        <f t="shared" si="12"/>
        <v>265030</v>
      </c>
      <c r="G275" s="494">
        <f t="shared" si="12"/>
        <v>404599</v>
      </c>
      <c r="H275" s="494">
        <f t="shared" si="12"/>
        <v>0</v>
      </c>
      <c r="I275" s="494">
        <f t="shared" si="12"/>
        <v>21356</v>
      </c>
      <c r="J275" s="494">
        <f t="shared" si="12"/>
        <v>192245</v>
      </c>
      <c r="K275" s="444">
        <f t="shared" si="12"/>
        <v>636</v>
      </c>
    </row>
    <row r="276" spans="1:11" ht="13.5" thickTop="1" x14ac:dyDescent="0.2">
      <c r="C276" s="51"/>
      <c r="D276" s="51"/>
      <c r="E276" s="51"/>
      <c r="F276" s="51"/>
      <c r="G276" s="51"/>
      <c r="H276" s="51"/>
      <c r="I276" s="51"/>
      <c r="J276" s="51"/>
      <c r="K276" s="51"/>
    </row>
    <row r="277" spans="1:11" x14ac:dyDescent="0.2">
      <c r="C277" s="51"/>
      <c r="D277" s="51"/>
      <c r="E277" s="51"/>
      <c r="F277" s="51"/>
      <c r="G277" s="51"/>
      <c r="H277" s="51"/>
      <c r="I277" s="51"/>
      <c r="J277" s="51"/>
      <c r="K277" s="51"/>
    </row>
    <row r="278" spans="1:11" x14ac:dyDescent="0.2">
      <c r="C278" s="51"/>
      <c r="D278" s="51"/>
      <c r="E278" s="51"/>
      <c r="F278" s="51"/>
      <c r="G278" s="51"/>
      <c r="H278" s="51"/>
      <c r="I278" s="51"/>
      <c r="J278" s="51"/>
      <c r="K278" s="51"/>
    </row>
    <row r="279" spans="1:11" x14ac:dyDescent="0.2">
      <c r="C279" s="51"/>
      <c r="D279" s="51"/>
      <c r="E279" s="51"/>
      <c r="F279" s="51"/>
      <c r="G279" s="51"/>
      <c r="H279" s="51"/>
      <c r="I279" s="51"/>
      <c r="J279" s="51"/>
      <c r="K279" s="51"/>
    </row>
    <row r="280" spans="1:11" x14ac:dyDescent="0.2">
      <c r="C280" s="51"/>
      <c r="D280" s="51"/>
      <c r="E280" s="51"/>
      <c r="F280" s="51"/>
      <c r="G280" s="51"/>
      <c r="H280" s="51"/>
      <c r="I280" s="51"/>
      <c r="J280" s="51"/>
      <c r="K280" s="51"/>
    </row>
    <row r="281" spans="1:11" x14ac:dyDescent="0.2">
      <c r="C281" s="51"/>
      <c r="D281" s="51"/>
      <c r="E281" s="51"/>
      <c r="F281" s="51"/>
      <c r="G281" s="51"/>
      <c r="H281" s="51"/>
      <c r="I281" s="51"/>
      <c r="J281" s="51"/>
      <c r="K281" s="51"/>
    </row>
    <row r="282" spans="1:11" customFormat="1" x14ac:dyDescent="0.2">
      <c r="A282" s="49"/>
      <c r="B282" s="50"/>
      <c r="C282" s="51"/>
      <c r="D282" s="51"/>
      <c r="E282" s="51"/>
      <c r="F282" s="51"/>
      <c r="G282" s="51"/>
      <c r="H282" s="51"/>
      <c r="I282" s="51"/>
      <c r="J282" s="51"/>
      <c r="K282" s="51"/>
    </row>
    <row r="283" spans="1:11" customFormat="1" x14ac:dyDescent="0.2">
      <c r="A283" s="49"/>
    </row>
    <row r="284" spans="1:11" customFormat="1" x14ac:dyDescent="0.2">
      <c r="A284" s="166"/>
    </row>
    <row r="285" spans="1:11" customFormat="1" x14ac:dyDescent="0.2">
      <c r="A285" s="166"/>
    </row>
    <row r="286" spans="1:11" customFormat="1" x14ac:dyDescent="0.2">
      <c r="A286" s="166"/>
    </row>
  </sheetData>
  <sheetProtection password="D6BB" sheet="1" objects="1" scenarios="1"/>
  <mergeCells count="8">
    <mergeCell ref="A1:A2"/>
    <mergeCell ref="A172:B172"/>
    <mergeCell ref="A175:B175"/>
    <mergeCell ref="A273:B273"/>
    <mergeCell ref="A185:B185"/>
    <mergeCell ref="A178:B178"/>
    <mergeCell ref="A184:B184"/>
    <mergeCell ref="A179:B179"/>
  </mergeCells>
  <phoneticPr fontId="8" type="noConversion"/>
  <dataValidations count="4">
    <dataValidation type="whole" operator="greaterThanOrEqual" allowBlank="1" showInputMessage="1" showErrorMessage="1" error="Please enter a whole number.  Decimals not allowed." sqref="C262:K272 C5:K11 C14:K17 C20:C39 F42:F62 C229:K258 C69:C74 C77:D81 C84:C92 C95:K107 C111:G113 C117:K120 C124:F130 C133:G139 C145:K153 C155:K171 C176:K177 C180:K183 C187:G190 C193:G200 C203:G210 C213:G215 C218:G223 C226:G227 D260:K261">
      <formula1>0</formula1>
    </dataValidation>
    <dataValidation type="whole" operator="greaterThan" allowBlank="1" showInputMessage="1" showErrorMessage="1" error="Please enter a whole number.  Decimals not allowed." sqref="D142:F143">
      <formula1>0</formula1>
    </dataValidation>
    <dataValidation type="whole" operator="greaterThanOrEqual" allowBlank="1" showInputMessage="1" showErrorMessage="1" error="Please enter a whole number.  Decimals not allowed." sqref="C65:K66">
      <formula1>-99999999999999</formula1>
    </dataValidation>
    <dataValidation type="whole" operator="greaterThan" allowBlank="1" showInputMessage="1" showErrorMessage="1" error="Please enter a whole number.  Decimals not allowed." sqref="C142:C143 G142:G143">
      <formula1>-9999999999999</formula1>
    </dataValidation>
  </dataValidations>
  <printOptions headings="1" gridLines="1"/>
  <pageMargins left="0.17" right="0.15" top="0.8" bottom="0.38" header="0.26" footer="0.17"/>
  <pageSetup scale="74" firstPageNumber="9" orientation="landscape" useFirstPageNumber="1" r:id="rId1"/>
  <headerFooter alignWithMargins="0">
    <oddHeader>&amp;L&amp;8Page &amp;P&amp;C&amp;"Arial,Bold"&amp;9STATEMENT OF REVENUES RECEIVED/REVENUES
FOR THE YEAR ENDING JUNE 30, 2016&amp;R&amp;8Page &amp;P</oddHeader>
    <oddFooter>&amp;L&amp;8Printed Date: &amp;D
&amp;F</oddFooter>
  </headerFooter>
  <rowBreaks count="2" manualBreakCount="2">
    <brk id="144" max="16383" man="1"/>
    <brk id="188"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N355"/>
  <sheetViews>
    <sheetView showGridLines="0" defaultGridColor="0" colorId="8" zoomScale="110" zoomScaleNormal="110" workbookViewId="0">
      <pane ySplit="2" topLeftCell="A90" activePane="bottomLeft" state="frozen"/>
      <selection activeCell="A2" sqref="A2"/>
      <selection pane="bottomLeft" activeCell="E135" sqref="E135"/>
    </sheetView>
  </sheetViews>
  <sheetFormatPr defaultColWidth="9.140625" defaultRowHeight="12.75" x14ac:dyDescent="0.2"/>
  <cols>
    <col min="1" max="1" width="46.7109375" style="1855" customWidth="1"/>
    <col min="2" max="2" width="5" style="18" customWidth="1"/>
    <col min="3" max="8" width="13.28515625" style="15" customWidth="1"/>
    <col min="9" max="10" width="13.28515625" style="16" customWidth="1"/>
    <col min="11" max="11" width="13.28515625" style="17" customWidth="1"/>
    <col min="12" max="12" width="13.28515625" style="16" customWidth="1"/>
    <col min="13" max="13" width="1.5703125" style="904" customWidth="1"/>
    <col min="14" max="14" width="9.140625" style="904"/>
    <col min="15" max="16384" width="9.140625" style="13"/>
  </cols>
  <sheetData>
    <row r="1" spans="1:14" x14ac:dyDescent="0.2">
      <c r="A1" s="2224" t="s">
        <v>1969</v>
      </c>
      <c r="B1" s="292"/>
      <c r="C1" s="23" t="s">
        <v>894</v>
      </c>
      <c r="D1" s="23" t="s">
        <v>1275</v>
      </c>
      <c r="E1" s="23" t="s">
        <v>1276</v>
      </c>
      <c r="F1" s="23" t="s">
        <v>1277</v>
      </c>
      <c r="G1" s="23" t="s">
        <v>1278</v>
      </c>
      <c r="H1" s="23" t="s">
        <v>1279</v>
      </c>
      <c r="I1" s="23" t="s">
        <v>1280</v>
      </c>
      <c r="J1" s="23" t="s">
        <v>1281</v>
      </c>
      <c r="K1" s="23" t="s">
        <v>288</v>
      </c>
      <c r="L1" s="67"/>
    </row>
    <row r="2" spans="1:14" s="1" customFormat="1" ht="28.5" customHeight="1" x14ac:dyDescent="0.2">
      <c r="A2" s="2236"/>
      <c r="B2" s="1914" t="s">
        <v>48</v>
      </c>
      <c r="C2" s="1915" t="s">
        <v>217</v>
      </c>
      <c r="D2" s="1916" t="s">
        <v>52</v>
      </c>
      <c r="E2" s="1916" t="s">
        <v>1307</v>
      </c>
      <c r="F2" s="1916" t="s">
        <v>1301</v>
      </c>
      <c r="G2" s="1915" t="s">
        <v>1302</v>
      </c>
      <c r="H2" s="1915" t="s">
        <v>1303</v>
      </c>
      <c r="I2" s="1916" t="s">
        <v>331</v>
      </c>
      <c r="J2" s="1916" t="s">
        <v>332</v>
      </c>
      <c r="K2" s="1915" t="s">
        <v>163</v>
      </c>
      <c r="L2" s="1915" t="s">
        <v>31</v>
      </c>
      <c r="M2" s="905"/>
      <c r="N2" s="905"/>
    </row>
    <row r="3" spans="1:14" s="16" customFormat="1" ht="30" customHeight="1" x14ac:dyDescent="0.2">
      <c r="A3" s="2240" t="s">
        <v>338</v>
      </c>
      <c r="B3" s="2241"/>
      <c r="C3" s="1920"/>
      <c r="D3" s="1920"/>
      <c r="E3" s="1920"/>
      <c r="F3" s="1920"/>
      <c r="G3" s="1920"/>
      <c r="H3" s="1920"/>
      <c r="I3" s="1920"/>
      <c r="J3" s="1920"/>
      <c r="K3" s="1921"/>
      <c r="L3" s="1922"/>
      <c r="M3" s="15"/>
      <c r="N3" s="15"/>
    </row>
    <row r="4" spans="1:14" s="24" customFormat="1" ht="18" customHeight="1" x14ac:dyDescent="0.2">
      <c r="A4" s="1824" t="s">
        <v>47</v>
      </c>
      <c r="B4" s="1917" t="s">
        <v>669</v>
      </c>
      <c r="C4" s="1918"/>
      <c r="D4" s="1918"/>
      <c r="E4" s="1918"/>
      <c r="F4" s="1918"/>
      <c r="G4" s="1918"/>
      <c r="H4" s="1918"/>
      <c r="I4" s="560"/>
      <c r="J4" s="1918"/>
      <c r="K4" s="1919"/>
      <c r="L4" s="1918"/>
      <c r="M4" s="906"/>
      <c r="N4" s="906"/>
    </row>
    <row r="5" spans="1:14" x14ac:dyDescent="0.2">
      <c r="A5" s="1815" t="s">
        <v>1137</v>
      </c>
      <c r="B5" s="267">
        <v>1100</v>
      </c>
      <c r="C5" s="413">
        <v>4389590</v>
      </c>
      <c r="D5" s="413">
        <v>516493</v>
      </c>
      <c r="E5" s="413">
        <v>69388</v>
      </c>
      <c r="F5" s="413">
        <v>121371</v>
      </c>
      <c r="G5" s="413">
        <v>31466</v>
      </c>
      <c r="H5" s="413"/>
      <c r="I5" s="437">
        <v>168714</v>
      </c>
      <c r="J5" s="437">
        <v>3946</v>
      </c>
      <c r="K5" s="415">
        <f>SUM(C5:J5)</f>
        <v>5300968</v>
      </c>
      <c r="L5" s="413">
        <v>5381861</v>
      </c>
    </row>
    <row r="6" spans="1:14" x14ac:dyDescent="0.2">
      <c r="A6" s="1815" t="s">
        <v>1808</v>
      </c>
      <c r="B6" s="267" t="s">
        <v>1806</v>
      </c>
      <c r="C6" s="508"/>
      <c r="D6" s="508"/>
      <c r="E6" s="413">
        <v>0</v>
      </c>
      <c r="F6" s="508"/>
      <c r="G6" s="508"/>
      <c r="H6" s="508"/>
      <c r="I6" s="508"/>
      <c r="J6" s="508"/>
      <c r="K6" s="415">
        <f>SUM(C6,E6)</f>
        <v>0</v>
      </c>
      <c r="L6" s="413">
        <v>31344</v>
      </c>
    </row>
    <row r="7" spans="1:14" x14ac:dyDescent="0.2">
      <c r="A7" s="1815" t="s">
        <v>171</v>
      </c>
      <c r="B7" s="267" t="s">
        <v>1143</v>
      </c>
      <c r="C7" s="437"/>
      <c r="D7" s="437"/>
      <c r="E7" s="437"/>
      <c r="F7" s="437"/>
      <c r="G7" s="437"/>
      <c r="H7" s="437"/>
      <c r="I7" s="437"/>
      <c r="J7" s="437"/>
      <c r="K7" s="415">
        <f t="shared" ref="K7:K32" si="0">SUM(C7:J7)</f>
        <v>0</v>
      </c>
      <c r="L7" s="413"/>
    </row>
    <row r="8" spans="1:14" x14ac:dyDescent="0.2">
      <c r="A8" s="1815" t="s">
        <v>172</v>
      </c>
      <c r="B8" s="267">
        <v>1200</v>
      </c>
      <c r="C8" s="413">
        <v>1084756</v>
      </c>
      <c r="D8" s="413">
        <v>108261</v>
      </c>
      <c r="E8" s="413">
        <v>161309</v>
      </c>
      <c r="F8" s="413">
        <v>7667</v>
      </c>
      <c r="G8" s="413">
        <v>-725</v>
      </c>
      <c r="H8" s="413">
        <v>545</v>
      </c>
      <c r="I8" s="437">
        <v>686</v>
      </c>
      <c r="J8" s="437"/>
      <c r="K8" s="415">
        <f t="shared" si="0"/>
        <v>1362499</v>
      </c>
      <c r="L8" s="413">
        <v>1350159</v>
      </c>
    </row>
    <row r="9" spans="1:14" x14ac:dyDescent="0.2">
      <c r="A9" s="1815" t="s">
        <v>838</v>
      </c>
      <c r="B9" s="267" t="s">
        <v>1144</v>
      </c>
      <c r="C9" s="437">
        <v>96075</v>
      </c>
      <c r="D9" s="437">
        <v>781</v>
      </c>
      <c r="E9" s="437">
        <v>31720</v>
      </c>
      <c r="F9" s="437">
        <v>590</v>
      </c>
      <c r="G9" s="437"/>
      <c r="H9" s="437"/>
      <c r="I9" s="437"/>
      <c r="J9" s="437"/>
      <c r="K9" s="415">
        <f t="shared" si="0"/>
        <v>129166</v>
      </c>
      <c r="L9" s="413">
        <v>128640</v>
      </c>
    </row>
    <row r="10" spans="1:14" x14ac:dyDescent="0.2">
      <c r="A10" s="1815" t="s">
        <v>839</v>
      </c>
      <c r="B10" s="267">
        <v>1250</v>
      </c>
      <c r="C10" s="413">
        <v>23268</v>
      </c>
      <c r="D10" s="413">
        <v>15435</v>
      </c>
      <c r="E10" s="413"/>
      <c r="F10" s="413"/>
      <c r="G10" s="413"/>
      <c r="H10" s="413"/>
      <c r="I10" s="437"/>
      <c r="J10" s="437"/>
      <c r="K10" s="415">
        <f t="shared" si="0"/>
        <v>38703</v>
      </c>
      <c r="L10" s="413">
        <v>60061</v>
      </c>
    </row>
    <row r="11" spans="1:14" x14ac:dyDescent="0.2">
      <c r="A11" s="1815" t="s">
        <v>1346</v>
      </c>
      <c r="B11" s="267" t="s">
        <v>169</v>
      </c>
      <c r="C11" s="437"/>
      <c r="D11" s="437"/>
      <c r="E11" s="437"/>
      <c r="F11" s="437"/>
      <c r="G11" s="437"/>
      <c r="H11" s="437"/>
      <c r="I11" s="437"/>
      <c r="J11" s="437"/>
      <c r="K11" s="415">
        <f t="shared" si="0"/>
        <v>0</v>
      </c>
      <c r="L11" s="413"/>
    </row>
    <row r="12" spans="1:14" x14ac:dyDescent="0.2">
      <c r="A12" s="1815" t="s">
        <v>1138</v>
      </c>
      <c r="B12" s="267">
        <v>1300</v>
      </c>
      <c r="C12" s="413"/>
      <c r="D12" s="413"/>
      <c r="E12" s="413"/>
      <c r="F12" s="413"/>
      <c r="G12" s="413"/>
      <c r="H12" s="413"/>
      <c r="I12" s="437"/>
      <c r="J12" s="437"/>
      <c r="K12" s="415">
        <f t="shared" si="0"/>
        <v>0</v>
      </c>
      <c r="L12" s="413"/>
    </row>
    <row r="13" spans="1:14" x14ac:dyDescent="0.2">
      <c r="A13" s="1815" t="s">
        <v>840</v>
      </c>
      <c r="B13" s="267">
        <v>1400</v>
      </c>
      <c r="C13" s="413"/>
      <c r="D13" s="413"/>
      <c r="E13" s="413"/>
      <c r="F13" s="413"/>
      <c r="G13" s="413"/>
      <c r="H13" s="413"/>
      <c r="I13" s="437"/>
      <c r="J13" s="437"/>
      <c r="K13" s="415">
        <f t="shared" si="0"/>
        <v>0</v>
      </c>
      <c r="L13" s="413"/>
    </row>
    <row r="14" spans="1:14" x14ac:dyDescent="0.2">
      <c r="A14" s="1815" t="s">
        <v>1139</v>
      </c>
      <c r="B14" s="267">
        <v>1500</v>
      </c>
      <c r="C14" s="413">
        <v>182689</v>
      </c>
      <c r="D14" s="413">
        <v>16739</v>
      </c>
      <c r="E14" s="413">
        <v>7221</v>
      </c>
      <c r="F14" s="413">
        <v>8472</v>
      </c>
      <c r="G14" s="413">
        <v>2990</v>
      </c>
      <c r="H14" s="413">
        <v>2200</v>
      </c>
      <c r="I14" s="437"/>
      <c r="J14" s="437"/>
      <c r="K14" s="415">
        <f t="shared" si="0"/>
        <v>220311</v>
      </c>
      <c r="L14" s="413">
        <v>226505</v>
      </c>
    </row>
    <row r="15" spans="1:14" x14ac:dyDescent="0.2">
      <c r="A15" s="1815" t="s">
        <v>1140</v>
      </c>
      <c r="B15" s="267">
        <v>1600</v>
      </c>
      <c r="C15" s="413">
        <v>42442</v>
      </c>
      <c r="D15" s="413">
        <v>3071</v>
      </c>
      <c r="E15" s="413">
        <v>1250</v>
      </c>
      <c r="F15" s="413">
        <v>3611</v>
      </c>
      <c r="G15" s="413"/>
      <c r="H15" s="413"/>
      <c r="I15" s="437"/>
      <c r="J15" s="437"/>
      <c r="K15" s="415">
        <f t="shared" si="0"/>
        <v>50374</v>
      </c>
      <c r="L15" s="413">
        <v>97712</v>
      </c>
    </row>
    <row r="16" spans="1:14" x14ac:dyDescent="0.2">
      <c r="A16" s="1815" t="s">
        <v>1165</v>
      </c>
      <c r="B16" s="267" t="s">
        <v>503</v>
      </c>
      <c r="C16" s="413">
        <v>159628</v>
      </c>
      <c r="D16" s="413">
        <v>17055</v>
      </c>
      <c r="E16" s="413"/>
      <c r="F16" s="413">
        <v>16</v>
      </c>
      <c r="G16" s="413"/>
      <c r="H16" s="413"/>
      <c r="I16" s="437"/>
      <c r="J16" s="437"/>
      <c r="K16" s="415">
        <f t="shared" si="0"/>
        <v>176699</v>
      </c>
      <c r="L16" s="413">
        <v>177044</v>
      </c>
    </row>
    <row r="17" spans="1:12" x14ac:dyDescent="0.2">
      <c r="A17" s="1815" t="s">
        <v>841</v>
      </c>
      <c r="B17" s="267" t="s">
        <v>170</v>
      </c>
      <c r="C17" s="437"/>
      <c r="D17" s="437"/>
      <c r="E17" s="437"/>
      <c r="F17" s="437"/>
      <c r="G17" s="437"/>
      <c r="H17" s="437"/>
      <c r="I17" s="437"/>
      <c r="J17" s="437"/>
      <c r="K17" s="415">
        <f t="shared" si="0"/>
        <v>0</v>
      </c>
      <c r="L17" s="413"/>
    </row>
    <row r="18" spans="1:12" x14ac:dyDescent="0.2">
      <c r="A18" s="1815" t="s">
        <v>1285</v>
      </c>
      <c r="B18" s="267">
        <v>1800</v>
      </c>
      <c r="C18" s="413"/>
      <c r="D18" s="413"/>
      <c r="E18" s="413"/>
      <c r="F18" s="413"/>
      <c r="G18" s="413"/>
      <c r="H18" s="413"/>
      <c r="I18" s="437"/>
      <c r="J18" s="437"/>
      <c r="K18" s="415">
        <f t="shared" si="0"/>
        <v>0</v>
      </c>
      <c r="L18" s="413"/>
    </row>
    <row r="19" spans="1:12" x14ac:dyDescent="0.2">
      <c r="A19" s="1815" t="s">
        <v>141</v>
      </c>
      <c r="B19" s="267">
        <v>1900</v>
      </c>
      <c r="C19" s="413"/>
      <c r="D19" s="413"/>
      <c r="E19" s="413"/>
      <c r="F19" s="413"/>
      <c r="G19" s="413"/>
      <c r="H19" s="413"/>
      <c r="I19" s="437"/>
      <c r="J19" s="437"/>
      <c r="K19" s="415">
        <f t="shared" si="0"/>
        <v>0</v>
      </c>
      <c r="L19" s="413"/>
    </row>
    <row r="20" spans="1:12" x14ac:dyDescent="0.2">
      <c r="A20" s="1816" t="s">
        <v>855</v>
      </c>
      <c r="B20" s="292" t="s">
        <v>842</v>
      </c>
      <c r="C20" s="508"/>
      <c r="D20" s="508"/>
      <c r="E20" s="508"/>
      <c r="F20" s="508"/>
      <c r="G20" s="508"/>
      <c r="H20" s="692"/>
      <c r="I20" s="414"/>
      <c r="J20" s="482"/>
      <c r="K20" s="415">
        <f t="shared" si="0"/>
        <v>0</v>
      </c>
      <c r="L20" s="440"/>
    </row>
    <row r="21" spans="1:12" x14ac:dyDescent="0.2">
      <c r="A21" s="1816" t="s">
        <v>856</v>
      </c>
      <c r="B21" s="292" t="s">
        <v>843</v>
      </c>
      <c r="C21" s="508"/>
      <c r="D21" s="508"/>
      <c r="E21" s="508"/>
      <c r="F21" s="508"/>
      <c r="G21" s="508"/>
      <c r="H21" s="692"/>
      <c r="I21" s="414"/>
      <c r="J21" s="508"/>
      <c r="K21" s="415">
        <f t="shared" si="0"/>
        <v>0</v>
      </c>
      <c r="L21" s="440"/>
    </row>
    <row r="22" spans="1:12" x14ac:dyDescent="0.2">
      <c r="A22" s="1816" t="s">
        <v>857</v>
      </c>
      <c r="B22" s="292" t="s">
        <v>844</v>
      </c>
      <c r="C22" s="508"/>
      <c r="D22" s="508"/>
      <c r="E22" s="508"/>
      <c r="F22" s="508"/>
      <c r="G22" s="508"/>
      <c r="H22" s="692">
        <v>216379</v>
      </c>
      <c r="I22" s="414"/>
      <c r="J22" s="508"/>
      <c r="K22" s="415">
        <f t="shared" si="0"/>
        <v>216379</v>
      </c>
      <c r="L22" s="440">
        <v>185689</v>
      </c>
    </row>
    <row r="23" spans="1:12" x14ac:dyDescent="0.2">
      <c r="A23" s="1816" t="s">
        <v>858</v>
      </c>
      <c r="B23" s="292" t="s">
        <v>845</v>
      </c>
      <c r="C23" s="508"/>
      <c r="D23" s="508"/>
      <c r="E23" s="508"/>
      <c r="F23" s="508"/>
      <c r="G23" s="508"/>
      <c r="H23" s="692"/>
      <c r="I23" s="414"/>
      <c r="J23" s="508"/>
      <c r="K23" s="415">
        <f t="shared" si="0"/>
        <v>0</v>
      </c>
      <c r="L23" s="440"/>
    </row>
    <row r="24" spans="1:12" ht="12.75" customHeight="1" x14ac:dyDescent="0.2">
      <c r="A24" s="1816" t="s">
        <v>859</v>
      </c>
      <c r="B24" s="292" t="s">
        <v>846</v>
      </c>
      <c r="C24" s="508"/>
      <c r="D24" s="508"/>
      <c r="E24" s="508"/>
      <c r="F24" s="508"/>
      <c r="G24" s="508"/>
      <c r="H24" s="692"/>
      <c r="I24" s="414"/>
      <c r="J24" s="508"/>
      <c r="K24" s="415">
        <f t="shared" si="0"/>
        <v>0</v>
      </c>
      <c r="L24" s="440"/>
    </row>
    <row r="25" spans="1:12" ht="12.75" customHeight="1" x14ac:dyDescent="0.2">
      <c r="A25" s="1816" t="s">
        <v>940</v>
      </c>
      <c r="B25" s="292" t="s">
        <v>847</v>
      </c>
      <c r="C25" s="508"/>
      <c r="D25" s="508"/>
      <c r="E25" s="508"/>
      <c r="F25" s="508"/>
      <c r="G25" s="508"/>
      <c r="H25" s="692"/>
      <c r="I25" s="414"/>
      <c r="J25" s="508"/>
      <c r="K25" s="415">
        <f t="shared" si="0"/>
        <v>0</v>
      </c>
      <c r="L25" s="440"/>
    </row>
    <row r="26" spans="1:12" x14ac:dyDescent="0.2">
      <c r="A26" s="1816" t="s">
        <v>726</v>
      </c>
      <c r="B26" s="292" t="s">
        <v>848</v>
      </c>
      <c r="C26" s="508"/>
      <c r="D26" s="508"/>
      <c r="E26" s="508"/>
      <c r="F26" s="508"/>
      <c r="G26" s="508"/>
      <c r="H26" s="692"/>
      <c r="I26" s="414"/>
      <c r="J26" s="508"/>
      <c r="K26" s="415">
        <f t="shared" si="0"/>
        <v>0</v>
      </c>
      <c r="L26" s="440"/>
    </row>
    <row r="27" spans="1:12" x14ac:dyDescent="0.2">
      <c r="A27" s="1816" t="s">
        <v>727</v>
      </c>
      <c r="B27" s="292" t="s">
        <v>849</v>
      </c>
      <c r="C27" s="508"/>
      <c r="D27" s="508"/>
      <c r="E27" s="508"/>
      <c r="F27" s="508"/>
      <c r="G27" s="508"/>
      <c r="H27" s="692"/>
      <c r="I27" s="414"/>
      <c r="J27" s="508"/>
      <c r="K27" s="415">
        <f t="shared" si="0"/>
        <v>0</v>
      </c>
      <c r="L27" s="440"/>
    </row>
    <row r="28" spans="1:12" x14ac:dyDescent="0.2">
      <c r="A28" s="1816" t="s">
        <v>157</v>
      </c>
      <c r="B28" s="292" t="s">
        <v>850</v>
      </c>
      <c r="C28" s="508"/>
      <c r="D28" s="508"/>
      <c r="E28" s="508"/>
      <c r="F28" s="508"/>
      <c r="G28" s="508"/>
      <c r="H28" s="692"/>
      <c r="I28" s="414"/>
      <c r="J28" s="508"/>
      <c r="K28" s="415">
        <f t="shared" si="0"/>
        <v>0</v>
      </c>
      <c r="L28" s="440"/>
    </row>
    <row r="29" spans="1:12" x14ac:dyDescent="0.2">
      <c r="A29" s="1816" t="s">
        <v>158</v>
      </c>
      <c r="B29" s="292" t="s">
        <v>851</v>
      </c>
      <c r="C29" s="508"/>
      <c r="D29" s="508"/>
      <c r="E29" s="508"/>
      <c r="F29" s="508"/>
      <c r="G29" s="508"/>
      <c r="H29" s="692"/>
      <c r="I29" s="414"/>
      <c r="J29" s="508"/>
      <c r="K29" s="415">
        <f t="shared" si="0"/>
        <v>0</v>
      </c>
      <c r="L29" s="440"/>
    </row>
    <row r="30" spans="1:12" x14ac:dyDescent="0.2">
      <c r="A30" s="1816" t="s">
        <v>159</v>
      </c>
      <c r="B30" s="292" t="s">
        <v>852</v>
      </c>
      <c r="C30" s="508"/>
      <c r="D30" s="508"/>
      <c r="E30" s="508"/>
      <c r="F30" s="508"/>
      <c r="G30" s="508"/>
      <c r="H30" s="692"/>
      <c r="I30" s="414"/>
      <c r="J30" s="508"/>
      <c r="K30" s="415">
        <f t="shared" si="0"/>
        <v>0</v>
      </c>
      <c r="L30" s="440"/>
    </row>
    <row r="31" spans="1:12" x14ac:dyDescent="0.2">
      <c r="A31" s="1816" t="s">
        <v>160</v>
      </c>
      <c r="B31" s="292" t="s">
        <v>853</v>
      </c>
      <c r="C31" s="508"/>
      <c r="D31" s="508"/>
      <c r="E31" s="508"/>
      <c r="F31" s="508"/>
      <c r="G31" s="508"/>
      <c r="H31" s="692"/>
      <c r="I31" s="414"/>
      <c r="J31" s="508"/>
      <c r="K31" s="415">
        <f t="shared" si="0"/>
        <v>0</v>
      </c>
      <c r="L31" s="440"/>
    </row>
    <row r="32" spans="1:12" x14ac:dyDescent="0.2">
      <c r="A32" s="1817" t="s">
        <v>1345</v>
      </c>
      <c r="B32" s="267" t="s">
        <v>854</v>
      </c>
      <c r="C32" s="508"/>
      <c r="D32" s="508"/>
      <c r="E32" s="508"/>
      <c r="F32" s="508"/>
      <c r="G32" s="508"/>
      <c r="H32" s="692"/>
      <c r="I32" s="414"/>
      <c r="J32" s="515"/>
      <c r="K32" s="415">
        <f t="shared" si="0"/>
        <v>0</v>
      </c>
      <c r="L32" s="440"/>
    </row>
    <row r="33" spans="1:14" ht="12.75" customHeight="1" thickBot="1" x14ac:dyDescent="0.25">
      <c r="A33" s="888" t="s">
        <v>1300</v>
      </c>
      <c r="B33" s="469" t="s">
        <v>669</v>
      </c>
      <c r="C33" s="416">
        <f>SUM(C5:C32)</f>
        <v>5978448</v>
      </c>
      <c r="D33" s="416">
        <f t="shared" ref="D33:L33" si="1">SUM(D5:D32)</f>
        <v>677835</v>
      </c>
      <c r="E33" s="416">
        <f t="shared" si="1"/>
        <v>270888</v>
      </c>
      <c r="F33" s="416">
        <f t="shared" si="1"/>
        <v>141727</v>
      </c>
      <c r="G33" s="416">
        <f t="shared" si="1"/>
        <v>33731</v>
      </c>
      <c r="H33" s="416">
        <f t="shared" si="1"/>
        <v>219124</v>
      </c>
      <c r="I33" s="416">
        <f t="shared" si="1"/>
        <v>169400</v>
      </c>
      <c r="J33" s="416">
        <f t="shared" si="1"/>
        <v>3946</v>
      </c>
      <c r="K33" s="416">
        <f t="shared" si="1"/>
        <v>7495099</v>
      </c>
      <c r="L33" s="416">
        <f t="shared" si="1"/>
        <v>7639015</v>
      </c>
    </row>
    <row r="34" spans="1:14" s="26" customFormat="1" ht="18" customHeight="1" thickTop="1" x14ac:dyDescent="0.2">
      <c r="A34" s="1818" t="s">
        <v>49</v>
      </c>
      <c r="B34" s="1871" t="s">
        <v>668</v>
      </c>
      <c r="C34" s="417"/>
      <c r="D34" s="417"/>
      <c r="E34" s="417"/>
      <c r="F34" s="417"/>
      <c r="G34" s="417"/>
      <c r="H34" s="417"/>
      <c r="I34" s="414"/>
      <c r="J34" s="414"/>
      <c r="K34" s="414"/>
      <c r="L34" s="414"/>
      <c r="M34" s="907"/>
      <c r="N34" s="907"/>
    </row>
    <row r="35" spans="1:14" s="26" customFormat="1" ht="13.5" customHeight="1" x14ac:dyDescent="0.2">
      <c r="A35" s="1819" t="s">
        <v>694</v>
      </c>
      <c r="B35" s="208"/>
      <c r="C35" s="418"/>
      <c r="D35" s="418"/>
      <c r="E35" s="418"/>
      <c r="F35" s="418"/>
      <c r="G35" s="418"/>
      <c r="H35" s="418"/>
      <c r="I35" s="414"/>
      <c r="J35" s="414"/>
      <c r="K35" s="414"/>
      <c r="L35" s="414"/>
      <c r="M35" s="907"/>
      <c r="N35" s="907"/>
    </row>
    <row r="36" spans="1:14" x14ac:dyDescent="0.2">
      <c r="A36" s="1815" t="s">
        <v>1287</v>
      </c>
      <c r="B36" s="267">
        <v>2110</v>
      </c>
      <c r="C36" s="419">
        <v>119291</v>
      </c>
      <c r="D36" s="419">
        <v>19657</v>
      </c>
      <c r="E36" s="419">
        <v>594</v>
      </c>
      <c r="F36" s="419">
        <v>867</v>
      </c>
      <c r="G36" s="419"/>
      <c r="H36" s="419"/>
      <c r="I36" s="437"/>
      <c r="J36" s="437"/>
      <c r="K36" s="415">
        <f t="shared" ref="K36:K41" si="2">SUM(C36:J36)</f>
        <v>140409</v>
      </c>
      <c r="L36" s="413">
        <v>140553</v>
      </c>
    </row>
    <row r="37" spans="1:14" x14ac:dyDescent="0.2">
      <c r="A37" s="1815" t="s">
        <v>1288</v>
      </c>
      <c r="B37" s="267">
        <v>2120</v>
      </c>
      <c r="C37" s="413"/>
      <c r="D37" s="413"/>
      <c r="E37" s="413"/>
      <c r="F37" s="413"/>
      <c r="G37" s="413"/>
      <c r="H37" s="413"/>
      <c r="I37" s="437"/>
      <c r="J37" s="437"/>
      <c r="K37" s="415">
        <f t="shared" si="2"/>
        <v>0</v>
      </c>
      <c r="L37" s="413"/>
    </row>
    <row r="38" spans="1:14" x14ac:dyDescent="0.2">
      <c r="A38" s="1815" t="s">
        <v>222</v>
      </c>
      <c r="B38" s="267">
        <v>2130</v>
      </c>
      <c r="C38" s="413">
        <v>56862</v>
      </c>
      <c r="D38" s="413">
        <v>8002</v>
      </c>
      <c r="E38" s="413">
        <v>248</v>
      </c>
      <c r="F38" s="413">
        <v>1263</v>
      </c>
      <c r="G38" s="413">
        <v>1283</v>
      </c>
      <c r="H38" s="413"/>
      <c r="I38" s="437"/>
      <c r="J38" s="437"/>
      <c r="K38" s="415">
        <f t="shared" si="2"/>
        <v>67658</v>
      </c>
      <c r="L38" s="413">
        <v>73579</v>
      </c>
    </row>
    <row r="39" spans="1:14" x14ac:dyDescent="0.2">
      <c r="A39" s="1815" t="s">
        <v>223</v>
      </c>
      <c r="B39" s="267">
        <v>2140</v>
      </c>
      <c r="C39" s="413"/>
      <c r="D39" s="413"/>
      <c r="E39" s="413"/>
      <c r="F39" s="413"/>
      <c r="G39" s="413"/>
      <c r="H39" s="413"/>
      <c r="I39" s="437"/>
      <c r="J39" s="437"/>
      <c r="K39" s="415">
        <f t="shared" si="2"/>
        <v>0</v>
      </c>
      <c r="L39" s="413"/>
    </row>
    <row r="40" spans="1:14" x14ac:dyDescent="0.2">
      <c r="A40" s="1815" t="s">
        <v>224</v>
      </c>
      <c r="B40" s="267">
        <v>2150</v>
      </c>
      <c r="C40" s="413">
        <v>274762</v>
      </c>
      <c r="D40" s="413">
        <v>31382</v>
      </c>
      <c r="E40" s="413">
        <v>429</v>
      </c>
      <c r="F40" s="413"/>
      <c r="G40" s="413"/>
      <c r="H40" s="413"/>
      <c r="I40" s="437"/>
      <c r="J40" s="437"/>
      <c r="K40" s="415">
        <f t="shared" si="2"/>
        <v>306573</v>
      </c>
      <c r="L40" s="413">
        <v>321255</v>
      </c>
    </row>
    <row r="41" spans="1:14" x14ac:dyDescent="0.2">
      <c r="A41" s="1815" t="s">
        <v>1986</v>
      </c>
      <c r="B41" s="267">
        <v>2190</v>
      </c>
      <c r="C41" s="413"/>
      <c r="D41" s="413"/>
      <c r="E41" s="413"/>
      <c r="F41" s="413"/>
      <c r="G41" s="413"/>
      <c r="H41" s="413"/>
      <c r="I41" s="437"/>
      <c r="J41" s="437"/>
      <c r="K41" s="415">
        <f t="shared" si="2"/>
        <v>0</v>
      </c>
      <c r="L41" s="413"/>
    </row>
    <row r="42" spans="1:14" ht="12.75" customHeight="1" thickBot="1" x14ac:dyDescent="0.25">
      <c r="A42" s="888" t="s">
        <v>659</v>
      </c>
      <c r="B42" s="469" t="s">
        <v>832</v>
      </c>
      <c r="C42" s="416">
        <f>SUM(C36:C41)</f>
        <v>450915</v>
      </c>
      <c r="D42" s="416">
        <f t="shared" ref="D42:L42" si="3">SUM(D36:D41)</f>
        <v>59041</v>
      </c>
      <c r="E42" s="416">
        <f t="shared" si="3"/>
        <v>1271</v>
      </c>
      <c r="F42" s="416">
        <f t="shared" si="3"/>
        <v>2130</v>
      </c>
      <c r="G42" s="416">
        <f t="shared" si="3"/>
        <v>1283</v>
      </c>
      <c r="H42" s="416">
        <f t="shared" si="3"/>
        <v>0</v>
      </c>
      <c r="I42" s="416">
        <f t="shared" si="3"/>
        <v>0</v>
      </c>
      <c r="J42" s="416">
        <f t="shared" si="3"/>
        <v>0</v>
      </c>
      <c r="K42" s="416">
        <f t="shared" si="3"/>
        <v>514640</v>
      </c>
      <c r="L42" s="416">
        <f t="shared" si="3"/>
        <v>535387</v>
      </c>
    </row>
    <row r="43" spans="1:14" ht="13.5" thickTop="1" x14ac:dyDescent="0.2">
      <c r="A43" s="1820" t="s">
        <v>695</v>
      </c>
      <c r="B43" s="516"/>
      <c r="C43" s="420"/>
      <c r="D43" s="420"/>
      <c r="E43" s="420"/>
      <c r="F43" s="420"/>
      <c r="G43" s="420"/>
      <c r="H43" s="420"/>
      <c r="I43" s="414"/>
      <c r="J43" s="414"/>
      <c r="K43" s="420"/>
      <c r="L43" s="420"/>
    </row>
    <row r="44" spans="1:14" x14ac:dyDescent="0.2">
      <c r="A44" s="1815" t="s">
        <v>975</v>
      </c>
      <c r="B44" s="267">
        <v>2210</v>
      </c>
      <c r="C44" s="419">
        <v>203910</v>
      </c>
      <c r="D44" s="419">
        <v>40294</v>
      </c>
      <c r="E44" s="419">
        <v>68641</v>
      </c>
      <c r="F44" s="419">
        <v>55440</v>
      </c>
      <c r="G44" s="419"/>
      <c r="H44" s="419">
        <v>447</v>
      </c>
      <c r="I44" s="437"/>
      <c r="J44" s="437"/>
      <c r="K44" s="421">
        <f>SUM(C44:J44)</f>
        <v>368732</v>
      </c>
      <c r="L44" s="419">
        <v>438595</v>
      </c>
    </row>
    <row r="45" spans="1:14" x14ac:dyDescent="0.2">
      <c r="A45" s="1815" t="s">
        <v>976</v>
      </c>
      <c r="B45" s="267">
        <v>2220</v>
      </c>
      <c r="C45" s="413">
        <v>91396</v>
      </c>
      <c r="D45" s="413">
        <v>8623</v>
      </c>
      <c r="E45" s="413"/>
      <c r="F45" s="413">
        <v>19792</v>
      </c>
      <c r="G45" s="413"/>
      <c r="H45" s="413"/>
      <c r="I45" s="437"/>
      <c r="J45" s="437"/>
      <c r="K45" s="421">
        <f>SUM(C45:J45)</f>
        <v>119811</v>
      </c>
      <c r="L45" s="413">
        <v>120874</v>
      </c>
    </row>
    <row r="46" spans="1:14" x14ac:dyDescent="0.2">
      <c r="A46" s="1815" t="s">
        <v>977</v>
      </c>
      <c r="B46" s="267">
        <v>2230</v>
      </c>
      <c r="C46" s="413"/>
      <c r="D46" s="413"/>
      <c r="E46" s="413"/>
      <c r="F46" s="413"/>
      <c r="G46" s="413"/>
      <c r="H46" s="413"/>
      <c r="I46" s="437"/>
      <c r="J46" s="437"/>
      <c r="K46" s="421">
        <f>SUM(C46:J46)</f>
        <v>0</v>
      </c>
      <c r="L46" s="413"/>
    </row>
    <row r="47" spans="1:14" ht="12.75" customHeight="1" thickBot="1" x14ac:dyDescent="0.25">
      <c r="A47" s="888" t="s">
        <v>660</v>
      </c>
      <c r="B47" s="469" t="s">
        <v>33</v>
      </c>
      <c r="C47" s="416">
        <f>SUM(C44:C46)</f>
        <v>295306</v>
      </c>
      <c r="D47" s="416">
        <f t="shared" ref="D47:K47" si="4">SUM(D44:D46)</f>
        <v>48917</v>
      </c>
      <c r="E47" s="416">
        <f t="shared" si="4"/>
        <v>68641</v>
      </c>
      <c r="F47" s="416">
        <f t="shared" si="4"/>
        <v>75232</v>
      </c>
      <c r="G47" s="416">
        <f t="shared" si="4"/>
        <v>0</v>
      </c>
      <c r="H47" s="416">
        <f t="shared" si="4"/>
        <v>447</v>
      </c>
      <c r="I47" s="416">
        <f t="shared" si="4"/>
        <v>0</v>
      </c>
      <c r="J47" s="416">
        <f t="shared" si="4"/>
        <v>0</v>
      </c>
      <c r="K47" s="416">
        <f t="shared" si="4"/>
        <v>488543</v>
      </c>
      <c r="L47" s="416">
        <f>SUM(L44:L46)</f>
        <v>559469</v>
      </c>
    </row>
    <row r="48" spans="1:14" ht="13.5" thickTop="1" x14ac:dyDescent="0.2">
      <c r="A48" s="1820" t="s">
        <v>714</v>
      </c>
      <c r="B48" s="516"/>
      <c r="C48" s="420"/>
      <c r="D48" s="420"/>
      <c r="E48" s="420"/>
      <c r="F48" s="420"/>
      <c r="G48" s="420"/>
      <c r="H48" s="420"/>
      <c r="I48" s="414"/>
      <c r="J48" s="414"/>
      <c r="K48" s="420"/>
      <c r="L48" s="420"/>
    </row>
    <row r="49" spans="1:14" x14ac:dyDescent="0.2">
      <c r="A49" s="1815" t="s">
        <v>978</v>
      </c>
      <c r="B49" s="267">
        <v>2310</v>
      </c>
      <c r="C49" s="419"/>
      <c r="D49" s="419"/>
      <c r="E49" s="419">
        <v>80828</v>
      </c>
      <c r="F49" s="419">
        <v>2012</v>
      </c>
      <c r="G49" s="419"/>
      <c r="H49" s="419">
        <v>11813</v>
      </c>
      <c r="I49" s="437"/>
      <c r="J49" s="437"/>
      <c r="K49" s="421">
        <f>SUM(C49:J49)</f>
        <v>94653</v>
      </c>
      <c r="L49" s="419">
        <v>97473</v>
      </c>
    </row>
    <row r="50" spans="1:14" x14ac:dyDescent="0.2">
      <c r="A50" s="1815" t="s">
        <v>979</v>
      </c>
      <c r="B50" s="267">
        <v>2320</v>
      </c>
      <c r="C50" s="413">
        <v>223830</v>
      </c>
      <c r="D50" s="413">
        <v>45444</v>
      </c>
      <c r="E50" s="413">
        <v>4363</v>
      </c>
      <c r="F50" s="413">
        <v>5731</v>
      </c>
      <c r="G50" s="413"/>
      <c r="H50" s="413">
        <v>4850</v>
      </c>
      <c r="I50" s="437"/>
      <c r="J50" s="437"/>
      <c r="K50" s="421">
        <f>SUM(C50:J50)</f>
        <v>284218</v>
      </c>
      <c r="L50" s="413">
        <v>285299</v>
      </c>
    </row>
    <row r="51" spans="1:14" x14ac:dyDescent="0.2">
      <c r="A51" s="1815" t="s">
        <v>45</v>
      </c>
      <c r="B51" s="267">
        <v>2330</v>
      </c>
      <c r="C51" s="413"/>
      <c r="D51" s="413"/>
      <c r="E51" s="413"/>
      <c r="F51" s="413"/>
      <c r="G51" s="413"/>
      <c r="H51" s="413"/>
      <c r="I51" s="437"/>
      <c r="J51" s="437"/>
      <c r="K51" s="421">
        <f>SUM(C51:J51)</f>
        <v>0</v>
      </c>
      <c r="L51" s="413"/>
    </row>
    <row r="52" spans="1:14" ht="22.5" x14ac:dyDescent="0.2">
      <c r="A52" s="1816" t="s">
        <v>339</v>
      </c>
      <c r="B52" s="828" t="s">
        <v>431</v>
      </c>
      <c r="C52" s="692"/>
      <c r="D52" s="692"/>
      <c r="E52" s="692"/>
      <c r="F52" s="692"/>
      <c r="G52" s="692"/>
      <c r="H52" s="692"/>
      <c r="I52" s="692"/>
      <c r="J52" s="692"/>
      <c r="K52" s="421">
        <f>SUM(C52:J52)</f>
        <v>0</v>
      </c>
      <c r="L52" s="692"/>
    </row>
    <row r="53" spans="1:14" ht="12.75" customHeight="1" thickBot="1" x14ac:dyDescent="0.25">
      <c r="A53" s="888" t="s">
        <v>833</v>
      </c>
      <c r="B53" s="469" t="s">
        <v>34</v>
      </c>
      <c r="C53" s="416">
        <f>SUM(C49:C52)</f>
        <v>223830</v>
      </c>
      <c r="D53" s="416">
        <f t="shared" ref="D53:L53" si="5">SUM(D49:D52)</f>
        <v>45444</v>
      </c>
      <c r="E53" s="416">
        <f t="shared" si="5"/>
        <v>85191</v>
      </c>
      <c r="F53" s="416">
        <f t="shared" si="5"/>
        <v>7743</v>
      </c>
      <c r="G53" s="416">
        <f t="shared" si="5"/>
        <v>0</v>
      </c>
      <c r="H53" s="416">
        <f t="shared" si="5"/>
        <v>16663</v>
      </c>
      <c r="I53" s="416">
        <f t="shared" si="5"/>
        <v>0</v>
      </c>
      <c r="J53" s="416">
        <f t="shared" si="5"/>
        <v>0</v>
      </c>
      <c r="K53" s="416">
        <f t="shared" si="5"/>
        <v>378871</v>
      </c>
      <c r="L53" s="416">
        <f t="shared" si="5"/>
        <v>382772</v>
      </c>
    </row>
    <row r="54" spans="1:14" ht="13.5" thickTop="1" x14ac:dyDescent="0.2">
      <c r="A54" s="1820" t="s">
        <v>715</v>
      </c>
      <c r="B54" s="516"/>
      <c r="C54" s="420"/>
      <c r="D54" s="420"/>
      <c r="E54" s="420"/>
      <c r="F54" s="420"/>
      <c r="G54" s="420"/>
      <c r="H54" s="420"/>
      <c r="I54" s="414"/>
      <c r="J54" s="414"/>
      <c r="K54" s="420"/>
      <c r="L54" s="420"/>
    </row>
    <row r="55" spans="1:14" x14ac:dyDescent="0.2">
      <c r="A55" s="1815" t="s">
        <v>1257</v>
      </c>
      <c r="B55" s="267">
        <v>2410</v>
      </c>
      <c r="C55" s="419">
        <v>388126</v>
      </c>
      <c r="D55" s="419">
        <v>93628</v>
      </c>
      <c r="E55" s="419">
        <v>2201</v>
      </c>
      <c r="F55" s="419">
        <v>3242</v>
      </c>
      <c r="G55" s="419"/>
      <c r="H55" s="419">
        <v>1325</v>
      </c>
      <c r="I55" s="437"/>
      <c r="J55" s="437"/>
      <c r="K55" s="421">
        <f>SUM(C55:J55)</f>
        <v>488522</v>
      </c>
      <c r="L55" s="419">
        <v>488516</v>
      </c>
    </row>
    <row r="56" spans="1:14" ht="12.75" customHeight="1" x14ac:dyDescent="0.2">
      <c r="A56" s="1821" t="s">
        <v>442</v>
      </c>
      <c r="B56" s="114">
        <v>2490</v>
      </c>
      <c r="C56" s="413"/>
      <c r="D56" s="413"/>
      <c r="E56" s="413"/>
      <c r="F56" s="413"/>
      <c r="G56" s="413"/>
      <c r="H56" s="413"/>
      <c r="I56" s="437"/>
      <c r="J56" s="437"/>
      <c r="K56" s="421">
        <f>SUM(C56:J56)</f>
        <v>0</v>
      </c>
      <c r="L56" s="413"/>
    </row>
    <row r="57" spans="1:14" s="16" customFormat="1" ht="12.75" customHeight="1" thickBot="1" x14ac:dyDescent="0.25">
      <c r="A57" s="888" t="s">
        <v>302</v>
      </c>
      <c r="B57" s="541" t="s">
        <v>35</v>
      </c>
      <c r="C57" s="422">
        <f>SUM(C55:C56)</f>
        <v>388126</v>
      </c>
      <c r="D57" s="422">
        <f t="shared" ref="D57:K57" si="6">SUM(D55:D56)</f>
        <v>93628</v>
      </c>
      <c r="E57" s="422">
        <f t="shared" si="6"/>
        <v>2201</v>
      </c>
      <c r="F57" s="422">
        <f t="shared" si="6"/>
        <v>3242</v>
      </c>
      <c r="G57" s="422">
        <f t="shared" si="6"/>
        <v>0</v>
      </c>
      <c r="H57" s="422">
        <f t="shared" si="6"/>
        <v>1325</v>
      </c>
      <c r="I57" s="422">
        <f t="shared" si="6"/>
        <v>0</v>
      </c>
      <c r="J57" s="422">
        <f t="shared" si="6"/>
        <v>0</v>
      </c>
      <c r="K57" s="422">
        <f t="shared" si="6"/>
        <v>488522</v>
      </c>
      <c r="L57" s="416">
        <f>SUM(L55:L56)</f>
        <v>488516</v>
      </c>
      <c r="M57" s="15"/>
      <c r="N57" s="15"/>
    </row>
    <row r="58" spans="1:14" s="16" customFormat="1" ht="13.5" thickTop="1" x14ac:dyDescent="0.2">
      <c r="A58" s="1820" t="s">
        <v>716</v>
      </c>
      <c r="B58" s="516"/>
      <c r="C58" s="423"/>
      <c r="D58" s="420"/>
      <c r="E58" s="420"/>
      <c r="F58" s="420"/>
      <c r="G58" s="420"/>
      <c r="H58" s="420"/>
      <c r="I58" s="414"/>
      <c r="J58" s="414"/>
      <c r="K58" s="420"/>
      <c r="L58" s="420"/>
      <c r="M58" s="15"/>
      <c r="N58" s="15"/>
    </row>
    <row r="59" spans="1:14" s="16" customFormat="1" x14ac:dyDescent="0.2">
      <c r="A59" s="1815" t="s">
        <v>1258</v>
      </c>
      <c r="B59" s="267">
        <v>2510</v>
      </c>
      <c r="C59" s="419"/>
      <c r="D59" s="419"/>
      <c r="E59" s="419"/>
      <c r="F59" s="419"/>
      <c r="G59" s="419"/>
      <c r="H59" s="419"/>
      <c r="I59" s="437"/>
      <c r="J59" s="437"/>
      <c r="K59" s="421">
        <f t="shared" ref="K59:K64" si="7">SUM(C59:J59)</f>
        <v>0</v>
      </c>
      <c r="L59" s="419"/>
      <c r="M59" s="15"/>
      <c r="N59" s="15"/>
    </row>
    <row r="60" spans="1:14" s="16" customFormat="1" x14ac:dyDescent="0.2">
      <c r="A60" s="1815" t="s">
        <v>543</v>
      </c>
      <c r="B60" s="267">
        <v>2520</v>
      </c>
      <c r="C60" s="413">
        <v>109921</v>
      </c>
      <c r="D60" s="413">
        <v>24241</v>
      </c>
      <c r="E60" s="413">
        <v>31345</v>
      </c>
      <c r="F60" s="413">
        <v>1040</v>
      </c>
      <c r="G60" s="413"/>
      <c r="H60" s="413">
        <v>855</v>
      </c>
      <c r="I60" s="437"/>
      <c r="J60" s="437"/>
      <c r="K60" s="421">
        <f t="shared" si="7"/>
        <v>167402</v>
      </c>
      <c r="L60" s="413">
        <v>170478</v>
      </c>
      <c r="M60" s="15"/>
      <c r="N60" s="15"/>
    </row>
    <row r="61" spans="1:14" s="16" customFormat="1" x14ac:dyDescent="0.2">
      <c r="A61" s="1815" t="s">
        <v>221</v>
      </c>
      <c r="B61" s="267">
        <v>2540</v>
      </c>
      <c r="C61" s="413"/>
      <c r="D61" s="413"/>
      <c r="E61" s="413"/>
      <c r="F61" s="413"/>
      <c r="G61" s="413"/>
      <c r="H61" s="413"/>
      <c r="I61" s="437"/>
      <c r="J61" s="437"/>
      <c r="K61" s="421">
        <f t="shared" si="7"/>
        <v>0</v>
      </c>
      <c r="L61" s="413"/>
      <c r="M61" s="15"/>
      <c r="N61" s="15"/>
    </row>
    <row r="62" spans="1:14" s="16" customFormat="1" x14ac:dyDescent="0.2">
      <c r="A62" s="1815" t="s">
        <v>1129</v>
      </c>
      <c r="B62" s="267">
        <v>2550</v>
      </c>
      <c r="C62" s="413"/>
      <c r="D62" s="413"/>
      <c r="E62" s="413"/>
      <c r="F62" s="413"/>
      <c r="G62" s="413"/>
      <c r="H62" s="413"/>
      <c r="I62" s="437"/>
      <c r="J62" s="437"/>
      <c r="K62" s="421">
        <f t="shared" si="7"/>
        <v>0</v>
      </c>
      <c r="L62" s="413"/>
      <c r="M62" s="15"/>
      <c r="N62" s="15"/>
    </row>
    <row r="63" spans="1:14" s="15" customFormat="1" x14ac:dyDescent="0.2">
      <c r="A63" s="1815" t="s">
        <v>107</v>
      </c>
      <c r="B63" s="267">
        <v>2560</v>
      </c>
      <c r="C63" s="413">
        <v>70432</v>
      </c>
      <c r="D63" s="413">
        <v>233</v>
      </c>
      <c r="E63" s="413"/>
      <c r="F63" s="413">
        <v>39053</v>
      </c>
      <c r="G63" s="413">
        <v>19754</v>
      </c>
      <c r="H63" s="413"/>
      <c r="I63" s="437"/>
      <c r="J63" s="437"/>
      <c r="K63" s="421">
        <f t="shared" si="7"/>
        <v>129472</v>
      </c>
      <c r="L63" s="413">
        <v>127595</v>
      </c>
    </row>
    <row r="64" spans="1:14" s="15" customFormat="1" x14ac:dyDescent="0.2">
      <c r="A64" s="1822" t="s">
        <v>108</v>
      </c>
      <c r="B64" s="268">
        <v>2570</v>
      </c>
      <c r="C64" s="419"/>
      <c r="D64" s="419"/>
      <c r="E64" s="419"/>
      <c r="F64" s="419"/>
      <c r="G64" s="419"/>
      <c r="H64" s="419"/>
      <c r="I64" s="437"/>
      <c r="J64" s="437"/>
      <c r="K64" s="421">
        <f t="shared" si="7"/>
        <v>0</v>
      </c>
      <c r="L64" s="419"/>
    </row>
    <row r="65" spans="1:14" s="16" customFormat="1" ht="12.75" customHeight="1" thickBot="1" x14ac:dyDescent="0.25">
      <c r="A65" s="888" t="s">
        <v>835</v>
      </c>
      <c r="B65" s="469" t="s">
        <v>36</v>
      </c>
      <c r="C65" s="416">
        <f>SUM(C59:C64)</f>
        <v>180353</v>
      </c>
      <c r="D65" s="416">
        <f t="shared" ref="D65:L65" si="8">SUM(D59:D64)</f>
        <v>24474</v>
      </c>
      <c r="E65" s="416">
        <f t="shared" si="8"/>
        <v>31345</v>
      </c>
      <c r="F65" s="416">
        <f t="shared" si="8"/>
        <v>40093</v>
      </c>
      <c r="G65" s="416">
        <f t="shared" si="8"/>
        <v>19754</v>
      </c>
      <c r="H65" s="416">
        <f t="shared" si="8"/>
        <v>855</v>
      </c>
      <c r="I65" s="416">
        <f t="shared" si="8"/>
        <v>0</v>
      </c>
      <c r="J65" s="416">
        <f t="shared" si="8"/>
        <v>0</v>
      </c>
      <c r="K65" s="416">
        <f t="shared" si="8"/>
        <v>296874</v>
      </c>
      <c r="L65" s="416">
        <f t="shared" si="8"/>
        <v>298073</v>
      </c>
      <c r="M65" s="15"/>
      <c r="N65" s="15"/>
    </row>
    <row r="66" spans="1:14" s="16" customFormat="1" ht="13.5" thickTop="1" x14ac:dyDescent="0.2">
      <c r="A66" s="1820" t="s">
        <v>717</v>
      </c>
      <c r="B66" s="467"/>
      <c r="C66" s="414"/>
      <c r="D66" s="414"/>
      <c r="E66" s="414"/>
      <c r="F66" s="414"/>
      <c r="G66" s="414"/>
      <c r="H66" s="414"/>
      <c r="I66" s="414"/>
      <c r="J66" s="414"/>
      <c r="K66" s="420"/>
      <c r="L66" s="420"/>
      <c r="M66" s="15"/>
      <c r="N66" s="15"/>
    </row>
    <row r="67" spans="1:14" s="16" customFormat="1" x14ac:dyDescent="0.2">
      <c r="A67" s="1815" t="s">
        <v>1250</v>
      </c>
      <c r="B67" s="267">
        <v>2610</v>
      </c>
      <c r="C67" s="413"/>
      <c r="D67" s="413"/>
      <c r="E67" s="413"/>
      <c r="F67" s="413"/>
      <c r="G67" s="413"/>
      <c r="H67" s="413"/>
      <c r="I67" s="437"/>
      <c r="J67" s="437"/>
      <c r="K67" s="421">
        <f>SUM(C67:J67)</f>
        <v>0</v>
      </c>
      <c r="L67" s="419"/>
      <c r="M67" s="15"/>
      <c r="N67" s="15"/>
    </row>
    <row r="68" spans="1:14" s="16" customFormat="1" ht="20.25" customHeight="1" x14ac:dyDescent="0.2">
      <c r="A68" s="1815" t="s">
        <v>711</v>
      </c>
      <c r="B68" s="267">
        <v>2620</v>
      </c>
      <c r="C68" s="413"/>
      <c r="D68" s="413"/>
      <c r="E68" s="413"/>
      <c r="F68" s="413"/>
      <c r="G68" s="413"/>
      <c r="H68" s="413"/>
      <c r="I68" s="437"/>
      <c r="J68" s="437"/>
      <c r="K68" s="421">
        <f>SUM(C68:J68)</f>
        <v>0</v>
      </c>
      <c r="L68" s="413"/>
      <c r="M68" s="15"/>
      <c r="N68" s="15"/>
    </row>
    <row r="69" spans="1:14" s="16" customFormat="1" x14ac:dyDescent="0.2">
      <c r="A69" s="1815" t="s">
        <v>1251</v>
      </c>
      <c r="B69" s="267">
        <v>2630</v>
      </c>
      <c r="C69" s="413"/>
      <c r="D69" s="413"/>
      <c r="E69" s="413"/>
      <c r="F69" s="413"/>
      <c r="G69" s="413"/>
      <c r="H69" s="413"/>
      <c r="I69" s="437"/>
      <c r="J69" s="437"/>
      <c r="K69" s="421">
        <f>SUM(C69:J69)</f>
        <v>0</v>
      </c>
      <c r="L69" s="413"/>
      <c r="M69" s="15"/>
      <c r="N69" s="15"/>
    </row>
    <row r="70" spans="1:14" s="16" customFormat="1" x14ac:dyDescent="0.2">
      <c r="A70" s="1815" t="s">
        <v>472</v>
      </c>
      <c r="B70" s="267">
        <v>2640</v>
      </c>
      <c r="C70" s="413"/>
      <c r="D70" s="413"/>
      <c r="E70" s="413"/>
      <c r="F70" s="413"/>
      <c r="G70" s="413"/>
      <c r="H70" s="413"/>
      <c r="I70" s="437"/>
      <c r="J70" s="437"/>
      <c r="K70" s="421">
        <f>SUM(C70:J70)</f>
        <v>0</v>
      </c>
      <c r="L70" s="413"/>
      <c r="M70" s="15"/>
      <c r="N70" s="15"/>
    </row>
    <row r="71" spans="1:14" s="16" customFormat="1" x14ac:dyDescent="0.2">
      <c r="A71" s="1815" t="s">
        <v>473</v>
      </c>
      <c r="B71" s="267">
        <v>2660</v>
      </c>
      <c r="C71" s="413">
        <v>97107</v>
      </c>
      <c r="D71" s="413">
        <v>17336</v>
      </c>
      <c r="E71" s="413">
        <v>66123</v>
      </c>
      <c r="F71" s="413">
        <v>8404</v>
      </c>
      <c r="G71" s="413">
        <v>7799</v>
      </c>
      <c r="H71" s="413"/>
      <c r="I71" s="437">
        <v>49388</v>
      </c>
      <c r="J71" s="437"/>
      <c r="K71" s="421">
        <f>SUM(C71:J71)</f>
        <v>246157</v>
      </c>
      <c r="L71" s="413">
        <v>268382</v>
      </c>
      <c r="M71" s="15"/>
      <c r="N71" s="15"/>
    </row>
    <row r="72" spans="1:14" s="16" customFormat="1" ht="12.75" customHeight="1" thickBot="1" x14ac:dyDescent="0.25">
      <c r="A72" s="888" t="s">
        <v>38</v>
      </c>
      <c r="B72" s="466" t="s">
        <v>37</v>
      </c>
      <c r="C72" s="416">
        <f>SUM(C67:C71)</f>
        <v>97107</v>
      </c>
      <c r="D72" s="416">
        <f t="shared" ref="D72:K72" si="9">SUM(D67:D71)</f>
        <v>17336</v>
      </c>
      <c r="E72" s="416">
        <f t="shared" si="9"/>
        <v>66123</v>
      </c>
      <c r="F72" s="416">
        <f t="shared" si="9"/>
        <v>8404</v>
      </c>
      <c r="G72" s="416">
        <f t="shared" si="9"/>
        <v>7799</v>
      </c>
      <c r="H72" s="416">
        <f t="shared" si="9"/>
        <v>0</v>
      </c>
      <c r="I72" s="416">
        <f t="shared" si="9"/>
        <v>49388</v>
      </c>
      <c r="J72" s="416">
        <f t="shared" si="9"/>
        <v>0</v>
      </c>
      <c r="K72" s="416">
        <f t="shared" si="9"/>
        <v>246157</v>
      </c>
      <c r="L72" s="416">
        <f>SUM(L67:L71)</f>
        <v>268382</v>
      </c>
      <c r="M72" s="15"/>
      <c r="N72" s="15"/>
    </row>
    <row r="73" spans="1:14" s="16" customFormat="1" ht="14.25" thickTop="1" thickBot="1" x14ac:dyDescent="0.25">
      <c r="A73" s="1823" t="s">
        <v>1156</v>
      </c>
      <c r="B73" s="1807" t="s">
        <v>673</v>
      </c>
      <c r="C73" s="424"/>
      <c r="D73" s="424"/>
      <c r="E73" s="424"/>
      <c r="F73" s="424"/>
      <c r="G73" s="424"/>
      <c r="H73" s="424"/>
      <c r="I73" s="430"/>
      <c r="J73" s="430"/>
      <c r="K73" s="416">
        <f>SUM(C73:J73)</f>
        <v>0</v>
      </c>
      <c r="L73" s="425"/>
      <c r="M73" s="15"/>
      <c r="N73" s="15"/>
    </row>
    <row r="74" spans="1:14" ht="12.75" customHeight="1" thickTop="1" thickBot="1" x14ac:dyDescent="0.25">
      <c r="A74" s="888" t="s">
        <v>972</v>
      </c>
      <c r="B74" s="1806">
        <v>2000</v>
      </c>
      <c r="C74" s="426">
        <f>SUM(C42,C47,C53,C57,C65,C72,C73)</f>
        <v>1635637</v>
      </c>
      <c r="D74" s="426">
        <f t="shared" ref="D74:K74" si="10">SUM(D42,D47,D53,D57,D65,D72,D73)</f>
        <v>288840</v>
      </c>
      <c r="E74" s="426">
        <f t="shared" si="10"/>
        <v>254772</v>
      </c>
      <c r="F74" s="426">
        <f t="shared" si="10"/>
        <v>136844</v>
      </c>
      <c r="G74" s="426">
        <f t="shared" si="10"/>
        <v>28836</v>
      </c>
      <c r="H74" s="426">
        <f t="shared" si="10"/>
        <v>19290</v>
      </c>
      <c r="I74" s="426">
        <f t="shared" si="10"/>
        <v>49388</v>
      </c>
      <c r="J74" s="426">
        <f t="shared" si="10"/>
        <v>0</v>
      </c>
      <c r="K74" s="426">
        <f t="shared" si="10"/>
        <v>2413607</v>
      </c>
      <c r="L74" s="426">
        <f>SUM(L42,L47,L53,L57,L65,L72,L73)</f>
        <v>2532599</v>
      </c>
    </row>
    <row r="75" spans="1:14" s="24" customFormat="1" ht="18" customHeight="1" thickTop="1" thickBot="1" x14ac:dyDescent="0.25">
      <c r="A75" s="1814" t="s">
        <v>50</v>
      </c>
      <c r="B75" s="1808" t="s">
        <v>674</v>
      </c>
      <c r="C75" s="424">
        <v>13290</v>
      </c>
      <c r="D75" s="424">
        <v>4793</v>
      </c>
      <c r="E75" s="424">
        <v>8385</v>
      </c>
      <c r="F75" s="424">
        <v>17541</v>
      </c>
      <c r="G75" s="424"/>
      <c r="H75" s="424"/>
      <c r="I75" s="430"/>
      <c r="J75" s="430"/>
      <c r="K75" s="416">
        <f>SUM(C75:J75)</f>
        <v>44009</v>
      </c>
      <c r="L75" s="425">
        <v>26467</v>
      </c>
      <c r="M75" s="906"/>
      <c r="N75" s="906"/>
    </row>
    <row r="76" spans="1:14" s="116" customFormat="1" ht="18" customHeight="1" thickTop="1" x14ac:dyDescent="0.2">
      <c r="A76" s="1825" t="s">
        <v>430</v>
      </c>
      <c r="B76" s="1871" t="s">
        <v>1028</v>
      </c>
      <c r="C76" s="417"/>
      <c r="D76" s="417"/>
      <c r="E76" s="414"/>
      <c r="F76" s="417"/>
      <c r="G76" s="417"/>
      <c r="H76" s="414"/>
      <c r="I76" s="414"/>
      <c r="J76" s="414"/>
      <c r="K76" s="414"/>
      <c r="L76" s="414"/>
      <c r="M76" s="908"/>
      <c r="N76" s="908"/>
    </row>
    <row r="77" spans="1:14" s="24" customFormat="1" ht="13.5" customHeight="1" x14ac:dyDescent="0.2">
      <c r="A77" s="1819" t="s">
        <v>718</v>
      </c>
      <c r="B77" s="208"/>
      <c r="C77" s="414"/>
      <c r="D77" s="414"/>
      <c r="E77" s="418"/>
      <c r="F77" s="414"/>
      <c r="G77" s="414"/>
      <c r="H77" s="418"/>
      <c r="I77" s="414"/>
      <c r="J77" s="414"/>
      <c r="K77" s="418"/>
      <c r="L77" s="418"/>
      <c r="M77" s="906"/>
      <c r="N77" s="906"/>
    </row>
    <row r="78" spans="1:14" x14ac:dyDescent="0.2">
      <c r="A78" s="1815" t="s">
        <v>586</v>
      </c>
      <c r="B78" s="267">
        <v>4110</v>
      </c>
      <c r="C78" s="414"/>
      <c r="D78" s="414"/>
      <c r="E78" s="419"/>
      <c r="F78" s="414"/>
      <c r="G78" s="414"/>
      <c r="H78" s="428"/>
      <c r="I78" s="508"/>
      <c r="J78" s="508"/>
      <c r="K78" s="415">
        <f t="shared" ref="K78:K83" si="11">SUM(C78:J78)</f>
        <v>0</v>
      </c>
      <c r="L78" s="419"/>
    </row>
    <row r="79" spans="1:14" x14ac:dyDescent="0.2">
      <c r="A79" s="1815" t="s">
        <v>349</v>
      </c>
      <c r="B79" s="267">
        <v>4120</v>
      </c>
      <c r="C79" s="414"/>
      <c r="D79" s="414"/>
      <c r="E79" s="413"/>
      <c r="F79" s="414"/>
      <c r="G79" s="414"/>
      <c r="H79" s="413"/>
      <c r="I79" s="508"/>
      <c r="J79" s="508"/>
      <c r="K79" s="415">
        <f t="shared" si="11"/>
        <v>0</v>
      </c>
      <c r="L79" s="413"/>
    </row>
    <row r="80" spans="1:14" x14ac:dyDescent="0.2">
      <c r="A80" s="1815" t="s">
        <v>350</v>
      </c>
      <c r="B80" s="267">
        <v>4130</v>
      </c>
      <c r="C80" s="414"/>
      <c r="D80" s="414"/>
      <c r="E80" s="413"/>
      <c r="F80" s="414"/>
      <c r="G80" s="414"/>
      <c r="H80" s="413"/>
      <c r="I80" s="508"/>
      <c r="J80" s="508"/>
      <c r="K80" s="415">
        <f t="shared" si="11"/>
        <v>0</v>
      </c>
      <c r="L80" s="413"/>
    </row>
    <row r="81" spans="1:12" x14ac:dyDescent="0.2">
      <c r="A81" s="1815" t="s">
        <v>812</v>
      </c>
      <c r="B81" s="267">
        <v>4140</v>
      </c>
      <c r="C81" s="414"/>
      <c r="D81" s="414"/>
      <c r="E81" s="413"/>
      <c r="F81" s="414"/>
      <c r="G81" s="414"/>
      <c r="H81" s="413"/>
      <c r="I81" s="508"/>
      <c r="J81" s="508"/>
      <c r="K81" s="415">
        <f t="shared" si="11"/>
        <v>0</v>
      </c>
      <c r="L81" s="413"/>
    </row>
    <row r="82" spans="1:12" x14ac:dyDescent="0.2">
      <c r="A82" s="1815" t="s">
        <v>90</v>
      </c>
      <c r="B82" s="267">
        <v>4170</v>
      </c>
      <c r="C82" s="414"/>
      <c r="D82" s="414"/>
      <c r="E82" s="413"/>
      <c r="F82" s="414"/>
      <c r="G82" s="414"/>
      <c r="H82" s="413"/>
      <c r="I82" s="508"/>
      <c r="J82" s="508"/>
      <c r="K82" s="415">
        <f t="shared" si="11"/>
        <v>0</v>
      </c>
      <c r="L82" s="413"/>
    </row>
    <row r="83" spans="1:12" x14ac:dyDescent="0.2">
      <c r="A83" s="1821" t="s">
        <v>813</v>
      </c>
      <c r="B83" s="114">
        <v>4190</v>
      </c>
      <c r="C83" s="414"/>
      <c r="D83" s="414"/>
      <c r="E83" s="413"/>
      <c r="F83" s="414"/>
      <c r="G83" s="414"/>
      <c r="H83" s="413"/>
      <c r="I83" s="508"/>
      <c r="J83" s="508"/>
      <c r="K83" s="415">
        <f t="shared" si="11"/>
        <v>0</v>
      </c>
      <c r="L83" s="413"/>
    </row>
    <row r="84" spans="1:12" ht="13.5" thickBot="1" x14ac:dyDescent="0.25">
      <c r="A84" s="888" t="s">
        <v>1919</v>
      </c>
      <c r="B84" s="534">
        <v>4100</v>
      </c>
      <c r="C84" s="414"/>
      <c r="D84" s="414"/>
      <c r="E84" s="416">
        <f>SUM(E78:E83)</f>
        <v>0</v>
      </c>
      <c r="F84" s="414"/>
      <c r="G84" s="414"/>
      <c r="H84" s="416">
        <f>SUM(H78:H83)</f>
        <v>0</v>
      </c>
      <c r="I84" s="508"/>
      <c r="J84" s="508"/>
      <c r="K84" s="416">
        <f>SUM(K78:K83)</f>
        <v>0</v>
      </c>
      <c r="L84" s="416">
        <f>SUM(L78:L83)</f>
        <v>0</v>
      </c>
    </row>
    <row r="85" spans="1:12" ht="12.75" customHeight="1" thickTop="1" thickBot="1" x14ac:dyDescent="0.25">
      <c r="A85" s="884" t="s">
        <v>292</v>
      </c>
      <c r="B85" s="518">
        <v>4210</v>
      </c>
      <c r="C85" s="414"/>
      <c r="D85" s="414"/>
      <c r="E85" s="439"/>
      <c r="F85" s="414"/>
      <c r="G85" s="414"/>
      <c r="H85" s="704"/>
      <c r="I85" s="508"/>
      <c r="J85" s="508"/>
      <c r="K85" s="521">
        <f>H85</f>
        <v>0</v>
      </c>
      <c r="L85" s="443"/>
    </row>
    <row r="86" spans="1:12" ht="12.75" customHeight="1" thickTop="1" thickBot="1" x14ac:dyDescent="0.25">
      <c r="A86" s="1810" t="s">
        <v>814</v>
      </c>
      <c r="B86" s="872">
        <v>4220</v>
      </c>
      <c r="C86" s="414"/>
      <c r="D86" s="414"/>
      <c r="E86" s="438"/>
      <c r="F86" s="414"/>
      <c r="G86" s="414"/>
      <c r="H86" s="437">
        <v>211885</v>
      </c>
      <c r="I86" s="508"/>
      <c r="J86" s="508"/>
      <c r="K86" s="521">
        <f t="shared" ref="K86:K98" si="12">H86</f>
        <v>211885</v>
      </c>
      <c r="L86" s="443">
        <v>208099</v>
      </c>
    </row>
    <row r="87" spans="1:12" ht="14.25" thickTop="1" thickBot="1" x14ac:dyDescent="0.25">
      <c r="A87" s="885" t="s">
        <v>815</v>
      </c>
      <c r="B87" s="519">
        <v>4230</v>
      </c>
      <c r="C87" s="414"/>
      <c r="D87" s="414"/>
      <c r="E87" s="438"/>
      <c r="F87" s="414"/>
      <c r="G87" s="414"/>
      <c r="H87" s="437"/>
      <c r="I87" s="508"/>
      <c r="J87" s="508"/>
      <c r="K87" s="521">
        <f t="shared" si="12"/>
        <v>0</v>
      </c>
      <c r="L87" s="443"/>
    </row>
    <row r="88" spans="1:12" ht="12.75" customHeight="1" thickTop="1" thickBot="1" x14ac:dyDescent="0.25">
      <c r="A88" s="885" t="s">
        <v>884</v>
      </c>
      <c r="B88" s="519">
        <v>4240</v>
      </c>
      <c r="C88" s="414"/>
      <c r="D88" s="414"/>
      <c r="E88" s="438"/>
      <c r="F88" s="414"/>
      <c r="G88" s="414"/>
      <c r="H88" s="437"/>
      <c r="I88" s="508"/>
      <c r="J88" s="508"/>
      <c r="K88" s="521">
        <f t="shared" si="12"/>
        <v>0</v>
      </c>
      <c r="L88" s="443"/>
    </row>
    <row r="89" spans="1:12" ht="12.75" customHeight="1" thickTop="1" thickBot="1" x14ac:dyDescent="0.25">
      <c r="A89" s="885" t="s">
        <v>816</v>
      </c>
      <c r="B89" s="519">
        <v>4270</v>
      </c>
      <c r="C89" s="414"/>
      <c r="D89" s="414"/>
      <c r="E89" s="438"/>
      <c r="F89" s="414"/>
      <c r="G89" s="414"/>
      <c r="H89" s="437"/>
      <c r="I89" s="508"/>
      <c r="J89" s="508"/>
      <c r="K89" s="521">
        <f t="shared" si="12"/>
        <v>0</v>
      </c>
      <c r="L89" s="443"/>
    </row>
    <row r="90" spans="1:12" ht="12.75" customHeight="1" thickTop="1" thickBot="1" x14ac:dyDescent="0.25">
      <c r="A90" s="885" t="s">
        <v>799</v>
      </c>
      <c r="B90" s="519">
        <v>4280</v>
      </c>
      <c r="C90" s="414"/>
      <c r="D90" s="414"/>
      <c r="E90" s="438"/>
      <c r="F90" s="414"/>
      <c r="G90" s="414"/>
      <c r="H90" s="437"/>
      <c r="I90" s="508"/>
      <c r="J90" s="508"/>
      <c r="K90" s="521">
        <f t="shared" si="12"/>
        <v>0</v>
      </c>
      <c r="L90" s="443"/>
    </row>
    <row r="91" spans="1:12" ht="12.75" customHeight="1" thickTop="1" thickBot="1" x14ac:dyDescent="0.25">
      <c r="A91" s="885" t="s">
        <v>800</v>
      </c>
      <c r="B91" s="519">
        <v>4290</v>
      </c>
      <c r="C91" s="414"/>
      <c r="D91" s="414"/>
      <c r="E91" s="438"/>
      <c r="F91" s="414"/>
      <c r="G91" s="414"/>
      <c r="H91" s="437"/>
      <c r="I91" s="508"/>
      <c r="J91" s="508"/>
      <c r="K91" s="521">
        <f t="shared" si="12"/>
        <v>0</v>
      </c>
      <c r="L91" s="443"/>
    </row>
    <row r="92" spans="1:12" ht="23.25" customHeight="1" thickTop="1" thickBot="1" x14ac:dyDescent="0.25">
      <c r="A92" s="889" t="s">
        <v>1922</v>
      </c>
      <c r="B92" s="1813">
        <v>4200</v>
      </c>
      <c r="C92" s="414"/>
      <c r="D92" s="414"/>
      <c r="E92" s="438"/>
      <c r="F92" s="414"/>
      <c r="G92" s="414"/>
      <c r="H92" s="1063">
        <f>SUM(H85:H91)</f>
        <v>211885</v>
      </c>
      <c r="I92" s="508"/>
      <c r="J92" s="508"/>
      <c r="K92" s="521">
        <f t="shared" si="12"/>
        <v>211885</v>
      </c>
      <c r="L92" s="1063">
        <f>SUM(L85:L91)</f>
        <v>208099</v>
      </c>
    </row>
    <row r="93" spans="1:12" ht="14.25" thickTop="1" thickBot="1" x14ac:dyDescent="0.25">
      <c r="A93" s="1810" t="s">
        <v>801</v>
      </c>
      <c r="B93" s="1811">
        <v>4310</v>
      </c>
      <c r="C93" s="414"/>
      <c r="D93" s="414"/>
      <c r="E93" s="438"/>
      <c r="F93" s="414"/>
      <c r="G93" s="414"/>
      <c r="H93" s="1812"/>
      <c r="I93" s="508"/>
      <c r="J93" s="508"/>
      <c r="K93" s="521">
        <f t="shared" si="12"/>
        <v>0</v>
      </c>
      <c r="L93" s="809"/>
    </row>
    <row r="94" spans="1:12" ht="12.75" customHeight="1" thickTop="1" thickBot="1" x14ac:dyDescent="0.25">
      <c r="A94" s="885" t="s">
        <v>802</v>
      </c>
      <c r="B94" s="519">
        <v>4320</v>
      </c>
      <c r="C94" s="414"/>
      <c r="D94" s="414"/>
      <c r="E94" s="438"/>
      <c r="F94" s="414"/>
      <c r="G94" s="414"/>
      <c r="H94" s="437"/>
      <c r="I94" s="508"/>
      <c r="J94" s="508"/>
      <c r="K94" s="521">
        <f t="shared" si="12"/>
        <v>0</v>
      </c>
      <c r="L94" s="443"/>
    </row>
    <row r="95" spans="1:12" ht="15" customHeight="1" thickTop="1" thickBot="1" x14ac:dyDescent="0.25">
      <c r="A95" s="885" t="s">
        <v>1923</v>
      </c>
      <c r="B95" s="519">
        <v>4330</v>
      </c>
      <c r="C95" s="414"/>
      <c r="D95" s="414"/>
      <c r="E95" s="438"/>
      <c r="F95" s="414"/>
      <c r="G95" s="414"/>
      <c r="H95" s="437"/>
      <c r="I95" s="508"/>
      <c r="J95" s="508"/>
      <c r="K95" s="521">
        <f t="shared" si="12"/>
        <v>0</v>
      </c>
      <c r="L95" s="443"/>
    </row>
    <row r="96" spans="1:12" ht="14.25" thickTop="1" thickBot="1" x14ac:dyDescent="0.25">
      <c r="A96" s="885" t="s">
        <v>803</v>
      </c>
      <c r="B96" s="519">
        <v>4340</v>
      </c>
      <c r="C96" s="414"/>
      <c r="D96" s="414"/>
      <c r="E96" s="438"/>
      <c r="F96" s="414"/>
      <c r="G96" s="414"/>
      <c r="H96" s="437"/>
      <c r="I96" s="508"/>
      <c r="J96" s="508"/>
      <c r="K96" s="521">
        <f t="shared" si="12"/>
        <v>0</v>
      </c>
      <c r="L96" s="443"/>
    </row>
    <row r="97" spans="1:14" ht="12.75" customHeight="1" thickTop="1" thickBot="1" x14ac:dyDescent="0.25">
      <c r="A97" s="885" t="s">
        <v>882</v>
      </c>
      <c r="B97" s="519">
        <v>4370</v>
      </c>
      <c r="C97" s="414"/>
      <c r="D97" s="414"/>
      <c r="E97" s="438"/>
      <c r="F97" s="414"/>
      <c r="G97" s="414"/>
      <c r="H97" s="437"/>
      <c r="I97" s="508"/>
      <c r="J97" s="508"/>
      <c r="K97" s="521">
        <f t="shared" si="12"/>
        <v>0</v>
      </c>
      <c r="L97" s="443"/>
    </row>
    <row r="98" spans="1:14" ht="14.25" thickTop="1" thickBot="1" x14ac:dyDescent="0.25">
      <c r="A98" s="885" t="s">
        <v>883</v>
      </c>
      <c r="B98" s="519">
        <v>4380</v>
      </c>
      <c r="C98" s="414"/>
      <c r="D98" s="414"/>
      <c r="E98" s="520"/>
      <c r="F98" s="414"/>
      <c r="G98" s="414"/>
      <c r="H98" s="437"/>
      <c r="I98" s="508"/>
      <c r="J98" s="508"/>
      <c r="K98" s="521">
        <f t="shared" si="12"/>
        <v>0</v>
      </c>
      <c r="L98" s="443"/>
    </row>
    <row r="99" spans="1:14" ht="14.25" thickTop="1" thickBot="1" x14ac:dyDescent="0.25">
      <c r="A99" s="885" t="s">
        <v>432</v>
      </c>
      <c r="B99" s="519">
        <v>4390</v>
      </c>
      <c r="C99" s="414"/>
      <c r="D99" s="414"/>
      <c r="E99" s="809"/>
      <c r="F99" s="414"/>
      <c r="G99" s="414"/>
      <c r="H99" s="437"/>
      <c r="I99" s="508"/>
      <c r="J99" s="508"/>
      <c r="K99" s="521">
        <f>SUM(E99,H99)</f>
        <v>0</v>
      </c>
      <c r="L99" s="443"/>
    </row>
    <row r="100" spans="1:14" ht="23.25" customHeight="1" thickTop="1" thickBot="1" x14ac:dyDescent="0.25">
      <c r="A100" s="886" t="s">
        <v>1920</v>
      </c>
      <c r="B100" s="540">
        <v>4300</v>
      </c>
      <c r="C100" s="414"/>
      <c r="D100" s="414"/>
      <c r="E100" s="521">
        <f>SUM(E93:E99)</f>
        <v>0</v>
      </c>
      <c r="F100" s="414"/>
      <c r="G100" s="414"/>
      <c r="H100" s="521">
        <f>SUM(H93:H99)</f>
        <v>0</v>
      </c>
      <c r="I100" s="508"/>
      <c r="J100" s="508"/>
      <c r="K100" s="521">
        <f>SUM(K93:K99)</f>
        <v>0</v>
      </c>
      <c r="L100" s="521">
        <f>SUM(L93:L99)</f>
        <v>0</v>
      </c>
    </row>
    <row r="101" spans="1:14" ht="12.75" customHeight="1" thickTop="1" thickBot="1" x14ac:dyDescent="0.25">
      <c r="A101" s="1823" t="s">
        <v>1924</v>
      </c>
      <c r="B101" s="523" t="s">
        <v>1106</v>
      </c>
      <c r="C101" s="414"/>
      <c r="D101" s="414"/>
      <c r="E101" s="430"/>
      <c r="F101" s="414"/>
      <c r="G101" s="414"/>
      <c r="H101" s="430"/>
      <c r="I101" s="508"/>
      <c r="J101" s="508"/>
      <c r="K101" s="1064">
        <f>SUM(C101:J101)</f>
        <v>0</v>
      </c>
      <c r="L101" s="443"/>
    </row>
    <row r="102" spans="1:14" ht="12.75" customHeight="1" thickTop="1" thickBot="1" x14ac:dyDescent="0.25">
      <c r="A102" s="888" t="s">
        <v>1921</v>
      </c>
      <c r="B102" s="534">
        <v>4000</v>
      </c>
      <c r="C102" s="414"/>
      <c r="D102" s="414"/>
      <c r="E102" s="426">
        <f>SUM(E84,E92,E100,E101)</f>
        <v>0</v>
      </c>
      <c r="F102" s="414"/>
      <c r="G102" s="414"/>
      <c r="H102" s="426">
        <f>SUM(H84,H92,H100,H101)</f>
        <v>211885</v>
      </c>
      <c r="I102" s="508"/>
      <c r="J102" s="508"/>
      <c r="K102" s="426">
        <f>SUM(K84,K92,K100,K101)</f>
        <v>211885</v>
      </c>
      <c r="L102" s="426">
        <f>SUM(L84,L92,L100,L101)</f>
        <v>208099</v>
      </c>
    </row>
    <row r="103" spans="1:14" s="116" customFormat="1" ht="18" customHeight="1" thickTop="1" x14ac:dyDescent="0.2">
      <c r="A103" s="1825" t="s">
        <v>606</v>
      </c>
      <c r="B103" s="1871" t="s">
        <v>582</v>
      </c>
      <c r="C103" s="414"/>
      <c r="D103" s="414"/>
      <c r="E103" s="414"/>
      <c r="F103" s="414"/>
      <c r="G103" s="414"/>
      <c r="H103" s="417"/>
      <c r="I103" s="434"/>
      <c r="J103" s="434"/>
      <c r="K103" s="417"/>
      <c r="L103" s="417"/>
      <c r="M103" s="908"/>
      <c r="N103" s="908"/>
    </row>
    <row r="104" spans="1:14" s="296" customFormat="1" ht="13.5" customHeight="1" x14ac:dyDescent="0.2">
      <c r="A104" s="1826" t="s">
        <v>719</v>
      </c>
      <c r="B104" s="522"/>
      <c r="C104" s="414"/>
      <c r="D104" s="414"/>
      <c r="E104" s="414"/>
      <c r="F104" s="414"/>
      <c r="G104" s="414"/>
      <c r="H104" s="418"/>
      <c r="I104" s="434"/>
      <c r="J104" s="434"/>
      <c r="K104" s="418"/>
      <c r="L104" s="418"/>
      <c r="M104" s="906"/>
      <c r="N104" s="906"/>
    </row>
    <row r="105" spans="1:14" s="297" customFormat="1" x14ac:dyDescent="0.2">
      <c r="A105" s="1815" t="s">
        <v>91</v>
      </c>
      <c r="B105" s="267">
        <v>5110</v>
      </c>
      <c r="C105" s="414"/>
      <c r="D105" s="414"/>
      <c r="E105" s="414"/>
      <c r="F105" s="414"/>
      <c r="G105" s="414"/>
      <c r="H105" s="419"/>
      <c r="I105" s="434"/>
      <c r="J105" s="434"/>
      <c r="K105" s="415">
        <f>H105</f>
        <v>0</v>
      </c>
      <c r="L105" s="419"/>
      <c r="M105" s="904"/>
      <c r="N105" s="904"/>
    </row>
    <row r="106" spans="1:14" s="297" customFormat="1" x14ac:dyDescent="0.2">
      <c r="A106" s="1815" t="s">
        <v>92</v>
      </c>
      <c r="B106" s="267">
        <v>5120</v>
      </c>
      <c r="C106" s="414"/>
      <c r="D106" s="414"/>
      <c r="E106" s="414"/>
      <c r="F106" s="414"/>
      <c r="G106" s="414"/>
      <c r="H106" s="413"/>
      <c r="I106" s="434"/>
      <c r="J106" s="434"/>
      <c r="K106" s="415">
        <f>H106</f>
        <v>0</v>
      </c>
      <c r="L106" s="413"/>
      <c r="M106" s="904"/>
      <c r="N106" s="904"/>
    </row>
    <row r="107" spans="1:14" s="297" customFormat="1" ht="12.75" customHeight="1" x14ac:dyDescent="0.2">
      <c r="A107" s="1815" t="s">
        <v>1391</v>
      </c>
      <c r="B107" s="267">
        <v>5130</v>
      </c>
      <c r="C107" s="414"/>
      <c r="D107" s="414"/>
      <c r="E107" s="414"/>
      <c r="F107" s="414"/>
      <c r="G107" s="414"/>
      <c r="H107" s="413"/>
      <c r="I107" s="434"/>
      <c r="J107" s="434"/>
      <c r="K107" s="415">
        <f>H107</f>
        <v>0</v>
      </c>
      <c r="L107" s="413"/>
      <c r="M107" s="904"/>
      <c r="N107" s="904"/>
    </row>
    <row r="108" spans="1:14" s="297" customFormat="1" x14ac:dyDescent="0.2">
      <c r="A108" s="1815" t="s">
        <v>93</v>
      </c>
      <c r="B108" s="267" t="s">
        <v>692</v>
      </c>
      <c r="C108" s="414"/>
      <c r="D108" s="414"/>
      <c r="E108" s="414"/>
      <c r="F108" s="414"/>
      <c r="G108" s="414"/>
      <c r="H108" s="413"/>
      <c r="I108" s="434"/>
      <c r="J108" s="434"/>
      <c r="K108" s="415">
        <f>H108</f>
        <v>0</v>
      </c>
      <c r="L108" s="413"/>
      <c r="M108" s="904"/>
      <c r="N108" s="904"/>
    </row>
    <row r="109" spans="1:14" s="297" customFormat="1" x14ac:dyDescent="0.2">
      <c r="A109" s="1815" t="s">
        <v>291</v>
      </c>
      <c r="B109" s="114">
        <v>5150</v>
      </c>
      <c r="C109" s="414"/>
      <c r="D109" s="414"/>
      <c r="E109" s="414"/>
      <c r="F109" s="414"/>
      <c r="G109" s="414"/>
      <c r="H109" s="413"/>
      <c r="I109" s="434"/>
      <c r="J109" s="434"/>
      <c r="K109" s="415">
        <f>H109</f>
        <v>0</v>
      </c>
      <c r="L109" s="413"/>
      <c r="M109" s="904"/>
      <c r="N109" s="904"/>
    </row>
    <row r="110" spans="1:14" s="297" customFormat="1" ht="12.75" customHeight="1" thickBot="1" x14ac:dyDescent="0.25">
      <c r="A110" s="888" t="s">
        <v>1311</v>
      </c>
      <c r="B110" s="466" t="s">
        <v>834</v>
      </c>
      <c r="C110" s="414"/>
      <c r="D110" s="414"/>
      <c r="E110" s="414"/>
      <c r="F110" s="414"/>
      <c r="G110" s="414"/>
      <c r="H110" s="416">
        <f>SUM(H105:H109)</f>
        <v>0</v>
      </c>
      <c r="I110" s="434"/>
      <c r="J110" s="434"/>
      <c r="K110" s="416">
        <f>SUM(K105:K109)</f>
        <v>0</v>
      </c>
      <c r="L110" s="416">
        <f>SUM(L105:L109)</f>
        <v>0</v>
      </c>
      <c r="M110" s="904"/>
      <c r="N110" s="904"/>
    </row>
    <row r="111" spans="1:14" s="297" customFormat="1" ht="12.75" customHeight="1" thickTop="1" thickBot="1" x14ac:dyDescent="0.25">
      <c r="A111" s="887" t="s">
        <v>433</v>
      </c>
      <c r="B111" s="829" t="s">
        <v>39</v>
      </c>
      <c r="C111" s="414"/>
      <c r="D111" s="414"/>
      <c r="E111" s="414"/>
      <c r="F111" s="414"/>
      <c r="G111" s="414"/>
      <c r="H111" s="704"/>
      <c r="I111" s="434"/>
      <c r="J111" s="434"/>
      <c r="K111" s="1065">
        <f>H111</f>
        <v>0</v>
      </c>
      <c r="L111" s="809"/>
      <c r="M111" s="904"/>
      <c r="N111" s="904"/>
    </row>
    <row r="112" spans="1:14" s="297" customFormat="1" ht="12.75" customHeight="1" thickTop="1" thickBot="1" x14ac:dyDescent="0.25">
      <c r="A112" s="888" t="s">
        <v>743</v>
      </c>
      <c r="B112" s="469" t="s">
        <v>582</v>
      </c>
      <c r="C112" s="414"/>
      <c r="D112" s="414"/>
      <c r="E112" s="414"/>
      <c r="F112" s="414"/>
      <c r="G112" s="414"/>
      <c r="H112" s="1063">
        <f>SUM(H110:H111)</f>
        <v>0</v>
      </c>
      <c r="I112" s="434"/>
      <c r="J112" s="434"/>
      <c r="K112" s="1063">
        <f>SUM(K110:K111)</f>
        <v>0</v>
      </c>
      <c r="L112" s="426">
        <f>SUM(L110,L111)</f>
        <v>0</v>
      </c>
      <c r="M112" s="904"/>
      <c r="N112" s="904"/>
    </row>
    <row r="113" spans="1:14" s="24" customFormat="1" ht="18" customHeight="1" thickTop="1" thickBot="1" x14ac:dyDescent="0.25">
      <c r="A113" s="1824" t="s">
        <v>607</v>
      </c>
      <c r="B113" s="264" t="s">
        <v>1029</v>
      </c>
      <c r="C113" s="418"/>
      <c r="D113" s="418"/>
      <c r="E113" s="414"/>
      <c r="F113" s="414"/>
      <c r="G113" s="414"/>
      <c r="H113" s="418"/>
      <c r="I113" s="434"/>
      <c r="J113" s="434"/>
      <c r="K113" s="418"/>
      <c r="L113" s="430"/>
      <c r="M113" s="906"/>
      <c r="N113" s="906"/>
    </row>
    <row r="114" spans="1:14" ht="12.75" customHeight="1" thickTop="1" thickBot="1" x14ac:dyDescent="0.25">
      <c r="A114" s="888" t="s">
        <v>51</v>
      </c>
      <c r="B114" s="517"/>
      <c r="C114" s="416">
        <f>SUM(C33,C74,C75,C102,C112,C113)</f>
        <v>7627375</v>
      </c>
      <c r="D114" s="416">
        <f t="shared" ref="D114:K114" si="13">SUM(D33,D74,D75,D102,D112,D113)</f>
        <v>971468</v>
      </c>
      <c r="E114" s="416">
        <f t="shared" si="13"/>
        <v>534045</v>
      </c>
      <c r="F114" s="416">
        <f t="shared" si="13"/>
        <v>296112</v>
      </c>
      <c r="G114" s="416">
        <f t="shared" si="13"/>
        <v>62567</v>
      </c>
      <c r="H114" s="416">
        <f>SUM(H33,H74,H75,H102,H112,H113)</f>
        <v>450299</v>
      </c>
      <c r="I114" s="416">
        <f t="shared" si="13"/>
        <v>218788</v>
      </c>
      <c r="J114" s="416">
        <f t="shared" si="13"/>
        <v>3946</v>
      </c>
      <c r="K114" s="416">
        <f t="shared" si="13"/>
        <v>10164600</v>
      </c>
      <c r="L114" s="416">
        <f>SUM(L33,L74,L75,L102,L112,L113)</f>
        <v>10406180</v>
      </c>
    </row>
    <row r="115" spans="1:14" ht="23.25" thickTop="1" x14ac:dyDescent="0.2">
      <c r="A115" s="1827" t="s">
        <v>1177</v>
      </c>
      <c r="B115" s="893"/>
      <c r="C115" s="417"/>
      <c r="D115" s="417"/>
      <c r="E115" s="417"/>
      <c r="F115" s="417"/>
      <c r="G115" s="417"/>
      <c r="H115" s="417"/>
      <c r="I115" s="417"/>
      <c r="J115" s="417"/>
      <c r="K115" s="441">
        <f>'Revenues 9-14'!C275-'Expenditures 15-22'!K114</f>
        <v>395758</v>
      </c>
      <c r="L115" s="417"/>
    </row>
    <row r="116" spans="1:14" s="1038" customFormat="1" ht="9" customHeight="1" x14ac:dyDescent="0.2">
      <c r="A116" s="1828"/>
      <c r="B116" s="897"/>
      <c r="C116" s="898"/>
      <c r="D116" s="898"/>
      <c r="E116" s="898"/>
      <c r="F116" s="898"/>
      <c r="G116" s="898"/>
      <c r="H116" s="898"/>
      <c r="I116" s="898"/>
      <c r="J116" s="898"/>
      <c r="K116" s="898"/>
      <c r="L116" s="898"/>
      <c r="M116" s="904"/>
      <c r="N116" s="904"/>
    </row>
    <row r="117" spans="1:14" s="115" customFormat="1" ht="30" customHeight="1" x14ac:dyDescent="0.2">
      <c r="A117" s="2238" t="s">
        <v>337</v>
      </c>
      <c r="B117" s="2239"/>
      <c r="C117" s="894"/>
      <c r="D117" s="895"/>
      <c r="E117" s="895"/>
      <c r="F117" s="895"/>
      <c r="G117" s="895"/>
      <c r="H117" s="895"/>
      <c r="I117" s="895"/>
      <c r="J117" s="895"/>
      <c r="K117" s="895"/>
      <c r="L117" s="896"/>
      <c r="M117" s="609"/>
      <c r="N117" s="609"/>
    </row>
    <row r="118" spans="1:14" ht="18" customHeight="1" x14ac:dyDescent="0.2">
      <c r="A118" s="747" t="s">
        <v>1224</v>
      </c>
      <c r="B118" s="265" t="s">
        <v>668</v>
      </c>
      <c r="C118" s="414"/>
      <c r="D118" s="414"/>
      <c r="E118" s="414"/>
      <c r="F118" s="414"/>
      <c r="G118" s="414"/>
      <c r="H118" s="414"/>
      <c r="I118" s="414"/>
      <c r="J118" s="414"/>
      <c r="K118" s="414"/>
      <c r="L118" s="414"/>
    </row>
    <row r="119" spans="1:14" ht="13.5" customHeight="1" x14ac:dyDescent="0.2">
      <c r="A119" s="1829" t="s">
        <v>694</v>
      </c>
      <c r="B119" s="208"/>
      <c r="C119" s="418"/>
      <c r="D119" s="418"/>
      <c r="E119" s="418"/>
      <c r="F119" s="414"/>
      <c r="G119" s="414"/>
      <c r="H119" s="418"/>
      <c r="I119" s="414"/>
      <c r="J119" s="414"/>
      <c r="K119" s="418"/>
      <c r="L119" s="418"/>
    </row>
    <row r="120" spans="1:14" ht="12.75" customHeight="1" x14ac:dyDescent="0.2">
      <c r="A120" s="1821" t="s">
        <v>173</v>
      </c>
      <c r="B120" s="114">
        <v>2190</v>
      </c>
      <c r="C120" s="413"/>
      <c r="D120" s="413"/>
      <c r="E120" s="413"/>
      <c r="F120" s="413"/>
      <c r="G120" s="413"/>
      <c r="H120" s="413"/>
      <c r="I120" s="437"/>
      <c r="J120" s="437"/>
      <c r="K120" s="415">
        <f>SUM(C120:J120)</f>
        <v>0</v>
      </c>
      <c r="L120" s="413"/>
    </row>
    <row r="121" spans="1:14" x14ac:dyDescent="0.2">
      <c r="A121" s="1830" t="s">
        <v>716</v>
      </c>
      <c r="B121" s="208"/>
      <c r="C121" s="432"/>
      <c r="D121" s="432"/>
      <c r="E121" s="432"/>
      <c r="F121" s="432"/>
      <c r="G121" s="432"/>
      <c r="H121" s="432"/>
      <c r="I121" s="414"/>
      <c r="J121" s="414"/>
      <c r="K121" s="418"/>
      <c r="L121" s="432"/>
    </row>
    <row r="122" spans="1:14" ht="13.5" thickBot="1" x14ac:dyDescent="0.25">
      <c r="A122" s="1815" t="s">
        <v>1258</v>
      </c>
      <c r="B122" s="267">
        <v>2510</v>
      </c>
      <c r="C122" s="413"/>
      <c r="D122" s="413"/>
      <c r="E122" s="413"/>
      <c r="F122" s="413"/>
      <c r="G122" s="413"/>
      <c r="H122" s="413"/>
      <c r="I122" s="437"/>
      <c r="J122" s="437"/>
      <c r="K122" s="416">
        <f>SUM(C122:J122)</f>
        <v>0</v>
      </c>
      <c r="L122" s="413"/>
    </row>
    <row r="123" spans="1:14" ht="14.25" thickTop="1" thickBot="1" x14ac:dyDescent="0.25">
      <c r="A123" s="1815" t="s">
        <v>5</v>
      </c>
      <c r="B123" s="267">
        <v>2530</v>
      </c>
      <c r="C123" s="413"/>
      <c r="D123" s="413"/>
      <c r="E123" s="413"/>
      <c r="F123" s="413"/>
      <c r="G123" s="413"/>
      <c r="H123" s="413"/>
      <c r="I123" s="437"/>
      <c r="J123" s="437"/>
      <c r="K123" s="416">
        <f>SUM(C123:J123)</f>
        <v>0</v>
      </c>
      <c r="L123" s="413"/>
    </row>
    <row r="124" spans="1:14" ht="14.25" thickTop="1" thickBot="1" x14ac:dyDescent="0.25">
      <c r="A124" s="1815" t="s">
        <v>221</v>
      </c>
      <c r="B124" s="267">
        <v>2540</v>
      </c>
      <c r="C124" s="413">
        <v>453004</v>
      </c>
      <c r="D124" s="413">
        <v>73750</v>
      </c>
      <c r="E124" s="413">
        <v>363876</v>
      </c>
      <c r="F124" s="413">
        <v>192079</v>
      </c>
      <c r="G124" s="413">
        <v>119369</v>
      </c>
      <c r="H124" s="413">
        <v>525</v>
      </c>
      <c r="I124" s="437">
        <v>107728</v>
      </c>
      <c r="J124" s="437"/>
      <c r="K124" s="416">
        <f>SUM(C124:J124)</f>
        <v>1310331</v>
      </c>
      <c r="L124" s="413">
        <v>1408158</v>
      </c>
    </row>
    <row r="125" spans="1:14" ht="14.25" thickTop="1" thickBot="1" x14ac:dyDescent="0.25">
      <c r="A125" s="1815" t="s">
        <v>1129</v>
      </c>
      <c r="B125" s="267">
        <v>2550</v>
      </c>
      <c r="C125" s="413"/>
      <c r="D125" s="413"/>
      <c r="E125" s="413"/>
      <c r="F125" s="413"/>
      <c r="G125" s="413"/>
      <c r="H125" s="413"/>
      <c r="I125" s="437"/>
      <c r="J125" s="437"/>
      <c r="K125" s="416">
        <f>SUM(C125:J125)</f>
        <v>0</v>
      </c>
      <c r="L125" s="413"/>
    </row>
    <row r="126" spans="1:14" ht="14.25" thickTop="1" thickBot="1" x14ac:dyDescent="0.25">
      <c r="A126" s="1815" t="s">
        <v>107</v>
      </c>
      <c r="B126" s="267">
        <v>2560</v>
      </c>
      <c r="C126" s="433"/>
      <c r="D126" s="433"/>
      <c r="E126" s="433"/>
      <c r="F126" s="433"/>
      <c r="G126" s="413"/>
      <c r="H126" s="433"/>
      <c r="I126" s="692"/>
      <c r="J126" s="414"/>
      <c r="K126" s="416">
        <f>SUM(C126:J126)</f>
        <v>0</v>
      </c>
      <c r="L126" s="413"/>
    </row>
    <row r="127" spans="1:14" ht="12.75" customHeight="1" thickTop="1" thickBot="1" x14ac:dyDescent="0.25">
      <c r="A127" s="888" t="s">
        <v>835</v>
      </c>
      <c r="B127" s="469" t="s">
        <v>36</v>
      </c>
      <c r="C127" s="416">
        <f>SUM(C122:C126)</f>
        <v>453004</v>
      </c>
      <c r="D127" s="416">
        <f t="shared" ref="D127:L127" si="14">SUM(D122:D126)</f>
        <v>73750</v>
      </c>
      <c r="E127" s="416">
        <f t="shared" si="14"/>
        <v>363876</v>
      </c>
      <c r="F127" s="416">
        <f t="shared" si="14"/>
        <v>192079</v>
      </c>
      <c r="G127" s="416">
        <f t="shared" si="14"/>
        <v>119369</v>
      </c>
      <c r="H127" s="416">
        <f t="shared" si="14"/>
        <v>525</v>
      </c>
      <c r="I127" s="416">
        <f t="shared" si="14"/>
        <v>107728</v>
      </c>
      <c r="J127" s="416">
        <f t="shared" si="14"/>
        <v>0</v>
      </c>
      <c r="K127" s="416">
        <f t="shared" si="14"/>
        <v>1310331</v>
      </c>
      <c r="L127" s="416">
        <f t="shared" si="14"/>
        <v>1408158</v>
      </c>
    </row>
    <row r="128" spans="1:14" ht="12.75" customHeight="1" thickTop="1" x14ac:dyDescent="0.2">
      <c r="A128" s="884" t="s">
        <v>1156</v>
      </c>
      <c r="B128" s="1082" t="s">
        <v>673</v>
      </c>
      <c r="C128" s="1865"/>
      <c r="D128" s="1865"/>
      <c r="E128" s="1865"/>
      <c r="F128" s="1865"/>
      <c r="G128" s="1865"/>
      <c r="H128" s="1865"/>
      <c r="I128" s="704"/>
      <c r="J128" s="704"/>
      <c r="K128" s="431">
        <f>SUM(C128:J128)</f>
        <v>0</v>
      </c>
      <c r="L128" s="1865"/>
    </row>
    <row r="129" spans="1:14" ht="12.75" customHeight="1" thickBot="1" x14ac:dyDescent="0.25">
      <c r="A129" s="1866" t="s">
        <v>972</v>
      </c>
      <c r="B129" s="1809" t="s">
        <v>668</v>
      </c>
      <c r="C129" s="426">
        <f>SUM(C120,C127,C128)</f>
        <v>453004</v>
      </c>
      <c r="D129" s="426">
        <f t="shared" ref="D129:L129" si="15">SUM(D120,D127,D128)</f>
        <v>73750</v>
      </c>
      <c r="E129" s="426">
        <f t="shared" si="15"/>
        <v>363876</v>
      </c>
      <c r="F129" s="426">
        <f t="shared" si="15"/>
        <v>192079</v>
      </c>
      <c r="G129" s="426">
        <f t="shared" si="15"/>
        <v>119369</v>
      </c>
      <c r="H129" s="426">
        <f t="shared" si="15"/>
        <v>525</v>
      </c>
      <c r="I129" s="426">
        <f t="shared" si="15"/>
        <v>107728</v>
      </c>
      <c r="J129" s="426">
        <f t="shared" si="15"/>
        <v>0</v>
      </c>
      <c r="K129" s="426">
        <f t="shared" si="15"/>
        <v>1310331</v>
      </c>
      <c r="L129" s="426">
        <f t="shared" si="15"/>
        <v>1408158</v>
      </c>
    </row>
    <row r="130" spans="1:14" ht="18" customHeight="1" thickTop="1" thickBot="1" x14ac:dyDescent="0.25">
      <c r="A130" s="1814" t="s">
        <v>1225</v>
      </c>
      <c r="B130" s="1808" t="s">
        <v>674</v>
      </c>
      <c r="C130" s="425"/>
      <c r="D130" s="425"/>
      <c r="E130" s="425"/>
      <c r="F130" s="425"/>
      <c r="G130" s="425"/>
      <c r="H130" s="425"/>
      <c r="I130" s="430"/>
      <c r="J130" s="430"/>
      <c r="K130" s="416">
        <f>SUM(C130:J130)</f>
        <v>0</v>
      </c>
      <c r="L130" s="425"/>
    </row>
    <row r="131" spans="1:14" ht="18" customHeight="1" thickTop="1" x14ac:dyDescent="0.2">
      <c r="A131" s="1831" t="s">
        <v>720</v>
      </c>
      <c r="B131" s="1871" t="s">
        <v>1028</v>
      </c>
      <c r="C131" s="434"/>
      <c r="D131" s="434"/>
      <c r="E131" s="435"/>
      <c r="F131" s="434"/>
      <c r="G131" s="434"/>
      <c r="H131" s="435"/>
      <c r="I131" s="434"/>
      <c r="J131" s="434"/>
      <c r="K131" s="435"/>
      <c r="L131" s="435"/>
    </row>
    <row r="132" spans="1:14" s="91" customFormat="1" ht="13.5" customHeight="1" x14ac:dyDescent="0.2">
      <c r="A132" s="1832" t="s">
        <v>718</v>
      </c>
      <c r="B132" s="539"/>
      <c r="C132" s="434"/>
      <c r="D132" s="434"/>
      <c r="E132" s="432"/>
      <c r="F132" s="434"/>
      <c r="G132" s="434"/>
      <c r="H132" s="432"/>
      <c r="I132" s="434"/>
      <c r="J132" s="434"/>
      <c r="K132" s="432"/>
      <c r="L132" s="432"/>
      <c r="M132" s="909"/>
      <c r="N132" s="909"/>
    </row>
    <row r="133" spans="1:14" x14ac:dyDescent="0.2">
      <c r="A133" s="1815" t="s">
        <v>349</v>
      </c>
      <c r="B133" s="267">
        <v>4120</v>
      </c>
      <c r="C133" s="414"/>
      <c r="D133" s="414"/>
      <c r="E133" s="436"/>
      <c r="F133" s="414"/>
      <c r="G133" s="414"/>
      <c r="H133" s="419"/>
      <c r="I133" s="508"/>
      <c r="J133" s="414"/>
      <c r="K133" s="421">
        <f>SUM(E133,H133)</f>
        <v>0</v>
      </c>
      <c r="L133" s="419"/>
    </row>
    <row r="134" spans="1:14" x14ac:dyDescent="0.2">
      <c r="A134" s="1815" t="s">
        <v>812</v>
      </c>
      <c r="B134" s="267">
        <v>4140</v>
      </c>
      <c r="C134" s="414"/>
      <c r="D134" s="414"/>
      <c r="E134" s="437"/>
      <c r="F134" s="414"/>
      <c r="G134" s="414"/>
      <c r="H134" s="413"/>
      <c r="I134" s="508"/>
      <c r="J134" s="414"/>
      <c r="K134" s="421">
        <f>SUM(E134,H134)</f>
        <v>0</v>
      </c>
      <c r="L134" s="413"/>
    </row>
    <row r="135" spans="1:14" ht="22.5" x14ac:dyDescent="0.2">
      <c r="A135" s="1821" t="s">
        <v>1310</v>
      </c>
      <c r="B135" s="114">
        <v>4190</v>
      </c>
      <c r="C135" s="414"/>
      <c r="D135" s="414"/>
      <c r="E135" s="437"/>
      <c r="F135" s="414"/>
      <c r="G135" s="414"/>
      <c r="H135" s="413"/>
      <c r="I135" s="508"/>
      <c r="J135" s="414"/>
      <c r="K135" s="421">
        <f>SUM(E135,H135)</f>
        <v>0</v>
      </c>
      <c r="L135" s="413"/>
    </row>
    <row r="136" spans="1:14" ht="12.75" customHeight="1" thickBot="1" x14ac:dyDescent="0.25">
      <c r="A136" s="888" t="s">
        <v>570</v>
      </c>
      <c r="B136" s="534">
        <v>4100</v>
      </c>
      <c r="C136" s="414"/>
      <c r="D136" s="414"/>
      <c r="E136" s="416">
        <f>SUM(E133:E135)</f>
        <v>0</v>
      </c>
      <c r="F136" s="414"/>
      <c r="G136" s="414"/>
      <c r="H136" s="416">
        <f>SUM(H133:H135)</f>
        <v>0</v>
      </c>
      <c r="I136" s="508"/>
      <c r="J136" s="414"/>
      <c r="K136" s="416">
        <f>SUM(K133:K135)</f>
        <v>0</v>
      </c>
      <c r="L136" s="416">
        <f>SUM(L133:L135)</f>
        <v>0</v>
      </c>
    </row>
    <row r="137" spans="1:14" ht="12.75" customHeight="1" thickTop="1" thickBot="1" x14ac:dyDescent="0.25">
      <c r="A137" s="1823" t="s">
        <v>100</v>
      </c>
      <c r="B137" s="523" t="s">
        <v>1106</v>
      </c>
      <c r="C137" s="414"/>
      <c r="D137" s="414"/>
      <c r="E137" s="414"/>
      <c r="F137" s="414"/>
      <c r="G137" s="414"/>
      <c r="H137" s="425"/>
      <c r="I137" s="508"/>
      <c r="J137" s="414"/>
      <c r="K137" s="421">
        <f>SUM(E137,H137)</f>
        <v>0</v>
      </c>
      <c r="L137" s="425"/>
    </row>
    <row r="138" spans="1:14" ht="12.75" customHeight="1" thickTop="1" thickBot="1" x14ac:dyDescent="0.25">
      <c r="A138" s="888" t="s">
        <v>1921</v>
      </c>
      <c r="B138" s="534">
        <v>4000</v>
      </c>
      <c r="C138" s="414"/>
      <c r="D138" s="414"/>
      <c r="E138" s="416">
        <f>SUM(E136)</f>
        <v>0</v>
      </c>
      <c r="F138" s="414"/>
      <c r="G138" s="414"/>
      <c r="H138" s="429">
        <f>SUM(H136:H137)</f>
        <v>0</v>
      </c>
      <c r="I138" s="508"/>
      <c r="J138" s="414"/>
      <c r="K138" s="421">
        <f>SUM(K136,K137)</f>
        <v>0</v>
      </c>
      <c r="L138" s="429">
        <f>SUM(L136,L137)</f>
        <v>0</v>
      </c>
    </row>
    <row r="139" spans="1:14" ht="18" customHeight="1" thickTop="1" x14ac:dyDescent="0.2">
      <c r="A139" s="1825" t="s">
        <v>1226</v>
      </c>
      <c r="B139" s="264" t="s">
        <v>582</v>
      </c>
      <c r="C139" s="414"/>
      <c r="D139" s="414"/>
      <c r="E139" s="438"/>
      <c r="F139" s="438"/>
      <c r="G139" s="438"/>
      <c r="H139" s="439"/>
      <c r="I139" s="508"/>
      <c r="J139" s="438"/>
      <c r="K139" s="439"/>
      <c r="L139" s="439"/>
    </row>
    <row r="140" spans="1:14" ht="13.5" customHeight="1" x14ac:dyDescent="0.2">
      <c r="A140" s="1830" t="s">
        <v>719</v>
      </c>
      <c r="B140" s="208"/>
      <c r="C140" s="414"/>
      <c r="D140" s="414"/>
      <c r="E140" s="414"/>
      <c r="F140" s="414"/>
      <c r="G140" s="414"/>
      <c r="H140" s="418"/>
      <c r="I140" s="434"/>
      <c r="J140" s="414"/>
      <c r="K140" s="418"/>
      <c r="L140" s="418"/>
    </row>
    <row r="141" spans="1:14" x14ac:dyDescent="0.2">
      <c r="A141" s="1815" t="s">
        <v>91</v>
      </c>
      <c r="B141" s="267">
        <v>5110</v>
      </c>
      <c r="C141" s="414"/>
      <c r="D141" s="414"/>
      <c r="E141" s="414"/>
      <c r="F141" s="414"/>
      <c r="G141" s="414"/>
      <c r="H141" s="419"/>
      <c r="I141" s="434"/>
      <c r="J141" s="414"/>
      <c r="K141" s="421">
        <f>SUM(H141)</f>
        <v>0</v>
      </c>
      <c r="L141" s="419"/>
    </row>
    <row r="142" spans="1:14" x14ac:dyDescent="0.2">
      <c r="A142" s="1815" t="s">
        <v>92</v>
      </c>
      <c r="B142" s="267">
        <v>5120</v>
      </c>
      <c r="C142" s="414"/>
      <c r="D142" s="414"/>
      <c r="E142" s="414"/>
      <c r="F142" s="414"/>
      <c r="G142" s="414"/>
      <c r="H142" s="413"/>
      <c r="I142" s="434"/>
      <c r="J142" s="414"/>
      <c r="K142" s="421">
        <f>SUM(H142)</f>
        <v>0</v>
      </c>
      <c r="L142" s="413"/>
    </row>
    <row r="143" spans="1:14" ht="12.75" customHeight="1" x14ac:dyDescent="0.2">
      <c r="A143" s="1815" t="s">
        <v>1391</v>
      </c>
      <c r="B143" s="114" t="s">
        <v>721</v>
      </c>
      <c r="C143" s="414"/>
      <c r="D143" s="414"/>
      <c r="E143" s="414"/>
      <c r="F143" s="414"/>
      <c r="G143" s="414"/>
      <c r="H143" s="413"/>
      <c r="I143" s="434"/>
      <c r="J143" s="414"/>
      <c r="K143" s="421">
        <f>SUM(H143)</f>
        <v>0</v>
      </c>
      <c r="L143" s="413"/>
    </row>
    <row r="144" spans="1:14" x14ac:dyDescent="0.2">
      <c r="A144" s="1815" t="s">
        <v>93</v>
      </c>
      <c r="B144" s="267" t="s">
        <v>692</v>
      </c>
      <c r="C144" s="414"/>
      <c r="D144" s="414"/>
      <c r="E144" s="414"/>
      <c r="F144" s="414"/>
      <c r="G144" s="414"/>
      <c r="H144" s="413"/>
      <c r="I144" s="434"/>
      <c r="J144" s="414"/>
      <c r="K144" s="421">
        <f>SUM(H144)</f>
        <v>0</v>
      </c>
      <c r="L144" s="413"/>
    </row>
    <row r="145" spans="1:14" ht="12.75" customHeight="1" x14ac:dyDescent="0.2">
      <c r="A145" s="1815" t="s">
        <v>723</v>
      </c>
      <c r="B145" s="267" t="s">
        <v>722</v>
      </c>
      <c r="C145" s="414"/>
      <c r="D145" s="414"/>
      <c r="E145" s="414"/>
      <c r="F145" s="414"/>
      <c r="G145" s="414"/>
      <c r="H145" s="413"/>
      <c r="I145" s="434"/>
      <c r="J145" s="414"/>
      <c r="K145" s="421">
        <f>SUM(H145)</f>
        <v>0</v>
      </c>
      <c r="L145" s="413"/>
    </row>
    <row r="146" spans="1:14" ht="12.75" customHeight="1" thickBot="1" x14ac:dyDescent="0.25">
      <c r="A146" s="889" t="s">
        <v>730</v>
      </c>
      <c r="B146" s="833" t="s">
        <v>834</v>
      </c>
      <c r="C146" s="414"/>
      <c r="D146" s="414"/>
      <c r="E146" s="414"/>
      <c r="F146" s="414"/>
      <c r="G146" s="414"/>
      <c r="H146" s="694">
        <f>SUM(H141:H145)</f>
        <v>0</v>
      </c>
      <c r="I146" s="434"/>
      <c r="J146" s="414"/>
      <c r="K146" s="1063">
        <f>SUM(K141:K145)</f>
        <v>0</v>
      </c>
      <c r="L146" s="694">
        <f>SUM(L141:L145)</f>
        <v>0</v>
      </c>
    </row>
    <row r="147" spans="1:14" ht="12.75" customHeight="1" thickTop="1" x14ac:dyDescent="0.2">
      <c r="A147" s="1833" t="s">
        <v>1312</v>
      </c>
      <c r="B147" s="832" t="s">
        <v>39</v>
      </c>
      <c r="C147" s="414"/>
      <c r="D147" s="414"/>
      <c r="E147" s="414"/>
      <c r="F147" s="414"/>
      <c r="G147" s="414"/>
      <c r="H147" s="511"/>
      <c r="I147" s="434"/>
      <c r="J147" s="414"/>
      <c r="K147" s="421">
        <f>SUM(H147)</f>
        <v>0</v>
      </c>
      <c r="L147" s="691"/>
    </row>
    <row r="148" spans="1:14" ht="12.75" customHeight="1" thickBot="1" x14ac:dyDescent="0.25">
      <c r="A148" s="888" t="s">
        <v>743</v>
      </c>
      <c r="B148" s="469" t="s">
        <v>582</v>
      </c>
      <c r="C148" s="414"/>
      <c r="D148" s="414"/>
      <c r="E148" s="414"/>
      <c r="F148" s="414"/>
      <c r="G148" s="414"/>
      <c r="H148" s="416">
        <f>SUM(H146,H147)</f>
        <v>0</v>
      </c>
      <c r="I148" s="434"/>
      <c r="J148" s="414"/>
      <c r="K148" s="416">
        <f>SUM(K146:K147)</f>
        <v>0</v>
      </c>
      <c r="L148" s="416">
        <f>SUM(L141:L145,L147)</f>
        <v>0</v>
      </c>
    </row>
    <row r="149" spans="1:14" ht="18" customHeight="1" thickTop="1" thickBot="1" x14ac:dyDescent="0.25">
      <c r="A149" s="1824" t="s">
        <v>1227</v>
      </c>
      <c r="B149" s="264" t="s">
        <v>1029</v>
      </c>
      <c r="C149" s="414"/>
      <c r="D149" s="414"/>
      <c r="E149" s="414"/>
      <c r="F149" s="414"/>
      <c r="G149" s="414"/>
      <c r="H149" s="524"/>
      <c r="I149" s="432"/>
      <c r="J149" s="414"/>
      <c r="K149" s="418"/>
      <c r="L149" s="424"/>
    </row>
    <row r="150" spans="1:14" ht="12.75" customHeight="1" thickTop="1" thickBot="1" x14ac:dyDescent="0.25">
      <c r="A150" s="2249" t="s">
        <v>724</v>
      </c>
      <c r="B150" s="2250"/>
      <c r="C150" s="416">
        <f>SUM(C129,C130,C138,C148,C149)</f>
        <v>453004</v>
      </c>
      <c r="D150" s="416">
        <f t="shared" ref="D150:K150" si="16">SUM(D129,D130,D138,D148,D149)</f>
        <v>73750</v>
      </c>
      <c r="E150" s="416">
        <f t="shared" si="16"/>
        <v>363876</v>
      </c>
      <c r="F150" s="416">
        <f t="shared" si="16"/>
        <v>192079</v>
      </c>
      <c r="G150" s="416">
        <f t="shared" si="16"/>
        <v>119369</v>
      </c>
      <c r="H150" s="416">
        <f t="shared" si="16"/>
        <v>525</v>
      </c>
      <c r="I150" s="416">
        <f t="shared" si="16"/>
        <v>107728</v>
      </c>
      <c r="J150" s="416">
        <f t="shared" si="16"/>
        <v>0</v>
      </c>
      <c r="K150" s="416">
        <f t="shared" si="16"/>
        <v>1310331</v>
      </c>
      <c r="L150" s="416">
        <f>SUM(L129,L130,L138,L148,L149)</f>
        <v>1408158</v>
      </c>
    </row>
    <row r="151" spans="1:14" ht="12.75" customHeight="1" thickTop="1" x14ac:dyDescent="0.2">
      <c r="A151" s="2245" t="s">
        <v>1403</v>
      </c>
      <c r="B151" s="2246"/>
      <c r="C151" s="417"/>
      <c r="D151" s="417"/>
      <c r="E151" s="417"/>
      <c r="F151" s="417"/>
      <c r="G151" s="417"/>
      <c r="H151" s="417"/>
      <c r="I151" s="417"/>
      <c r="J151" s="414"/>
      <c r="K151" s="441">
        <f>'Revenues 9-14'!D275-'Expenditures 15-22'!K150</f>
        <v>-34932</v>
      </c>
      <c r="L151" s="417"/>
    </row>
    <row r="152" spans="1:14" s="871" customFormat="1" ht="9" customHeight="1" x14ac:dyDescent="0.2">
      <c r="A152" s="1834"/>
      <c r="B152" s="899"/>
      <c r="C152" s="898"/>
      <c r="D152" s="898"/>
      <c r="E152" s="898"/>
      <c r="F152" s="898"/>
      <c r="G152" s="898"/>
      <c r="H152" s="898"/>
      <c r="I152" s="898"/>
      <c r="J152" s="898"/>
      <c r="K152" s="898"/>
      <c r="L152" s="898"/>
      <c r="M152" s="910"/>
      <c r="N152" s="910"/>
    </row>
    <row r="153" spans="1:14" s="2" customFormat="1" ht="30" customHeight="1" x14ac:dyDescent="0.2">
      <c r="A153" s="2238" t="s">
        <v>725</v>
      </c>
      <c r="B153" s="2141"/>
      <c r="C153" s="894"/>
      <c r="D153" s="895"/>
      <c r="E153" s="895"/>
      <c r="F153" s="895"/>
      <c r="G153" s="895"/>
      <c r="H153" s="895"/>
      <c r="I153" s="895"/>
      <c r="J153" s="895"/>
      <c r="K153" s="895"/>
      <c r="L153" s="896"/>
      <c r="M153" s="911"/>
      <c r="N153" s="911"/>
    </row>
    <row r="154" spans="1:14" s="26" customFormat="1" ht="18" customHeight="1" thickBot="1" x14ac:dyDescent="0.25">
      <c r="A154" s="1856" t="s">
        <v>85</v>
      </c>
      <c r="B154" s="1857" t="s">
        <v>1028</v>
      </c>
      <c r="C154" s="414"/>
      <c r="D154" s="414"/>
      <c r="E154" s="414"/>
      <c r="F154" s="414"/>
      <c r="G154" s="414"/>
      <c r="H154" s="809"/>
      <c r="I154" s="414"/>
      <c r="J154" s="414"/>
      <c r="K154" s="521">
        <f>SUM(H154)</f>
        <v>0</v>
      </c>
      <c r="L154" s="809"/>
      <c r="M154" s="907"/>
      <c r="N154" s="907"/>
    </row>
    <row r="155" spans="1:14" s="24" customFormat="1" ht="18" customHeight="1" thickTop="1" x14ac:dyDescent="0.2">
      <c r="A155" s="1825" t="s">
        <v>86</v>
      </c>
      <c r="B155" s="264" t="s">
        <v>582</v>
      </c>
      <c r="C155" s="414"/>
      <c r="D155" s="414"/>
      <c r="E155" s="414"/>
      <c r="F155" s="414"/>
      <c r="G155" s="414"/>
      <c r="H155" s="414"/>
      <c r="I155" s="414"/>
      <c r="J155" s="414"/>
      <c r="K155" s="414"/>
      <c r="L155" s="414"/>
      <c r="M155" s="906"/>
      <c r="N155" s="906"/>
    </row>
    <row r="156" spans="1:14" s="24" customFormat="1" ht="13.5" customHeight="1" x14ac:dyDescent="0.2">
      <c r="A156" s="1830" t="s">
        <v>719</v>
      </c>
      <c r="B156" s="208"/>
      <c r="C156" s="414"/>
      <c r="D156" s="414"/>
      <c r="E156" s="414"/>
      <c r="F156" s="414"/>
      <c r="G156" s="414"/>
      <c r="H156" s="414"/>
      <c r="I156" s="414"/>
      <c r="J156" s="414"/>
      <c r="K156" s="418"/>
      <c r="L156" s="418"/>
      <c r="M156" s="906"/>
      <c r="N156" s="906"/>
    </row>
    <row r="157" spans="1:14" x14ac:dyDescent="0.2">
      <c r="A157" s="1815" t="s">
        <v>91</v>
      </c>
      <c r="B157" s="267">
        <v>5110</v>
      </c>
      <c r="C157" s="414"/>
      <c r="D157" s="414"/>
      <c r="E157" s="414"/>
      <c r="F157" s="414"/>
      <c r="G157" s="414"/>
      <c r="H157" s="413"/>
      <c r="I157" s="414"/>
      <c r="J157" s="414"/>
      <c r="K157" s="415">
        <f>SUM(C157:J157)</f>
        <v>0</v>
      </c>
      <c r="L157" s="413"/>
    </row>
    <row r="158" spans="1:14" x14ac:dyDescent="0.2">
      <c r="A158" s="1815" t="s">
        <v>92</v>
      </c>
      <c r="B158" s="267">
        <v>5120</v>
      </c>
      <c r="C158" s="414"/>
      <c r="D158" s="414"/>
      <c r="E158" s="414"/>
      <c r="F158" s="414"/>
      <c r="G158" s="414"/>
      <c r="H158" s="413"/>
      <c r="I158" s="414"/>
      <c r="J158" s="414"/>
      <c r="K158" s="415">
        <f>SUM(C158:J158)</f>
        <v>0</v>
      </c>
      <c r="L158" s="413"/>
    </row>
    <row r="159" spans="1:14" ht="12.75" customHeight="1" x14ac:dyDescent="0.2">
      <c r="A159" s="1815" t="s">
        <v>1391</v>
      </c>
      <c r="B159" s="267" t="s">
        <v>721</v>
      </c>
      <c r="C159" s="414"/>
      <c r="D159" s="414"/>
      <c r="E159" s="414"/>
      <c r="F159" s="414"/>
      <c r="G159" s="414"/>
      <c r="H159" s="413"/>
      <c r="I159" s="414"/>
      <c r="J159" s="414"/>
      <c r="K159" s="415">
        <f>SUM(C159:J159)</f>
        <v>0</v>
      </c>
      <c r="L159" s="413"/>
    </row>
    <row r="160" spans="1:14" x14ac:dyDescent="0.2">
      <c r="A160" s="1815" t="s">
        <v>93</v>
      </c>
      <c r="B160" s="114" t="s">
        <v>692</v>
      </c>
      <c r="C160" s="414"/>
      <c r="D160" s="414"/>
      <c r="E160" s="414"/>
      <c r="F160" s="414"/>
      <c r="G160" s="414"/>
      <c r="H160" s="413"/>
      <c r="I160" s="414"/>
      <c r="J160" s="414"/>
      <c r="K160" s="415">
        <f>SUM(C160:J160)</f>
        <v>0</v>
      </c>
      <c r="L160" s="413"/>
    </row>
    <row r="161" spans="1:14" ht="12.75" customHeight="1" x14ac:dyDescent="0.2">
      <c r="A161" s="1815" t="s">
        <v>723</v>
      </c>
      <c r="B161" s="267" t="s">
        <v>722</v>
      </c>
      <c r="C161" s="414"/>
      <c r="D161" s="414"/>
      <c r="E161" s="414"/>
      <c r="F161" s="414"/>
      <c r="G161" s="414"/>
      <c r="H161" s="413"/>
      <c r="I161" s="414"/>
      <c r="J161" s="414"/>
      <c r="K161" s="415">
        <f>SUM(C161:J161)</f>
        <v>0</v>
      </c>
      <c r="L161" s="413"/>
    </row>
    <row r="162" spans="1:14" ht="13.5" thickBot="1" x14ac:dyDescent="0.25">
      <c r="A162" s="888" t="s">
        <v>316</v>
      </c>
      <c r="B162" s="466" t="s">
        <v>834</v>
      </c>
      <c r="C162" s="414"/>
      <c r="D162" s="414"/>
      <c r="E162" s="414"/>
      <c r="F162" s="414"/>
      <c r="G162" s="414"/>
      <c r="H162" s="416">
        <f>SUM(H157:H161)</f>
        <v>0</v>
      </c>
      <c r="I162" s="414"/>
      <c r="J162" s="414"/>
      <c r="K162" s="416">
        <f>SUM(K157:K161)</f>
        <v>0</v>
      </c>
      <c r="L162" s="416">
        <f>SUM(L157:L161)</f>
        <v>0</v>
      </c>
    </row>
    <row r="163" spans="1:14" ht="13.5" customHeight="1" thickTop="1" x14ac:dyDescent="0.2">
      <c r="A163" s="1835" t="s">
        <v>87</v>
      </c>
      <c r="B163" s="525" t="s">
        <v>39</v>
      </c>
      <c r="C163" s="414"/>
      <c r="D163" s="414"/>
      <c r="E163" s="414"/>
      <c r="F163" s="414"/>
      <c r="G163" s="414"/>
      <c r="H163" s="1865">
        <v>94375</v>
      </c>
      <c r="I163" s="414"/>
      <c r="J163" s="414"/>
      <c r="K163" s="415">
        <f>SUM(C163:H163)</f>
        <v>94375</v>
      </c>
      <c r="L163" s="1865">
        <v>94376</v>
      </c>
    </row>
    <row r="164" spans="1:14" ht="33.75" customHeight="1" x14ac:dyDescent="0.2">
      <c r="A164" s="1835" t="s">
        <v>293</v>
      </c>
      <c r="B164" s="537" t="s">
        <v>32</v>
      </c>
      <c r="C164" s="414"/>
      <c r="D164" s="414"/>
      <c r="E164" s="414"/>
      <c r="F164" s="414"/>
      <c r="G164" s="414"/>
      <c r="H164" s="1868">
        <v>535000</v>
      </c>
      <c r="I164" s="414"/>
      <c r="J164" s="414"/>
      <c r="K164" s="415">
        <f>SUM(C164:J164)</f>
        <v>535000</v>
      </c>
      <c r="L164" s="1868">
        <v>535000</v>
      </c>
    </row>
    <row r="165" spans="1:14" ht="13.5" customHeight="1" thickBot="1" x14ac:dyDescent="0.25">
      <c r="A165" s="1819" t="s">
        <v>885</v>
      </c>
      <c r="B165" s="538" t="s">
        <v>88</v>
      </c>
      <c r="C165" s="414"/>
      <c r="D165" s="414"/>
      <c r="E165" s="427">
        <v>450</v>
      </c>
      <c r="F165" s="414"/>
      <c r="G165" s="414"/>
      <c r="H165" s="1868"/>
      <c r="I165" s="508"/>
      <c r="J165" s="414"/>
      <c r="K165" s="415">
        <f>SUM(C165:J165)</f>
        <v>450</v>
      </c>
      <c r="L165" s="1868">
        <v>450</v>
      </c>
    </row>
    <row r="166" spans="1:14" ht="12.75" customHeight="1" thickTop="1" thickBot="1" x14ac:dyDescent="0.25">
      <c r="A166" s="888" t="s">
        <v>743</v>
      </c>
      <c r="B166" s="469" t="s">
        <v>582</v>
      </c>
      <c r="C166" s="414"/>
      <c r="D166" s="414"/>
      <c r="E166" s="429">
        <f>SUM(E162,E163,E164,E165)</f>
        <v>450</v>
      </c>
      <c r="F166" s="414"/>
      <c r="G166" s="414"/>
      <c r="H166" s="426">
        <f>SUM(H162,H163,H164,H165)</f>
        <v>629375</v>
      </c>
      <c r="I166" s="438"/>
      <c r="J166" s="414"/>
      <c r="K166" s="426">
        <f>SUM(K162,K163,K164,K165)</f>
        <v>629825</v>
      </c>
      <c r="L166" s="426">
        <f>SUM(L162,L163,L164,L165)</f>
        <v>629826</v>
      </c>
    </row>
    <row r="167" spans="1:14" ht="18" customHeight="1" thickTop="1" thickBot="1" x14ac:dyDescent="0.25">
      <c r="A167" s="1860" t="s">
        <v>89</v>
      </c>
      <c r="B167" s="1808" t="s">
        <v>1029</v>
      </c>
      <c r="C167" s="414"/>
      <c r="D167" s="414"/>
      <c r="E167" s="418"/>
      <c r="F167" s="414"/>
      <c r="G167" s="414"/>
      <c r="H167" s="420"/>
      <c r="I167" s="438"/>
      <c r="J167" s="414"/>
      <c r="K167" s="418"/>
      <c r="L167" s="425"/>
    </row>
    <row r="168" spans="1:14" ht="12.75" customHeight="1" thickTop="1" thickBot="1" x14ac:dyDescent="0.25">
      <c r="A168" s="1858" t="s">
        <v>94</v>
      </c>
      <c r="B168" s="1859"/>
      <c r="C168" s="414"/>
      <c r="D168" s="414"/>
      <c r="E168" s="426">
        <f>SUM(E154,E166,E167)</f>
        <v>450</v>
      </c>
      <c r="F168" s="414"/>
      <c r="G168" s="414"/>
      <c r="H168" s="426">
        <f>SUM(H154,H166,H167)</f>
        <v>629375</v>
      </c>
      <c r="I168" s="438"/>
      <c r="J168" s="414"/>
      <c r="K168" s="426">
        <f>SUM(K154,K166,K167)</f>
        <v>629825</v>
      </c>
      <c r="L168" s="426">
        <f>SUM(L154,L166,L167)</f>
        <v>629826</v>
      </c>
    </row>
    <row r="169" spans="1:14" ht="23.25" thickTop="1" x14ac:dyDescent="0.2">
      <c r="A169" s="1827" t="s">
        <v>1177</v>
      </c>
      <c r="B169" s="468"/>
      <c r="C169" s="414"/>
      <c r="D169" s="414"/>
      <c r="E169" s="414"/>
      <c r="F169" s="414"/>
      <c r="G169" s="414"/>
      <c r="H169" s="417"/>
      <c r="I169" s="414"/>
      <c r="J169" s="414"/>
      <c r="K169" s="441">
        <f>'Revenues 9-14'!E275-'Expenditures 15-22'!K168</f>
        <v>19118</v>
      </c>
      <c r="L169" s="417"/>
    </row>
    <row r="170" spans="1:14" s="871" customFormat="1" ht="9" customHeight="1" x14ac:dyDescent="0.2">
      <c r="A170" s="1834"/>
      <c r="B170" s="901"/>
      <c r="C170" s="898"/>
      <c r="D170" s="898"/>
      <c r="E170" s="898"/>
      <c r="F170" s="898"/>
      <c r="G170" s="898"/>
      <c r="H170" s="898"/>
      <c r="I170" s="898"/>
      <c r="J170" s="898"/>
      <c r="K170" s="898"/>
      <c r="L170" s="898"/>
      <c r="M170" s="910"/>
      <c r="N170" s="910"/>
    </row>
    <row r="171" spans="1:14" s="16" customFormat="1" ht="30" customHeight="1" x14ac:dyDescent="0.2">
      <c r="A171" s="1837" t="s">
        <v>1113</v>
      </c>
      <c r="B171" s="900"/>
      <c r="C171" s="894"/>
      <c r="D171" s="895"/>
      <c r="E171" s="895"/>
      <c r="F171" s="895"/>
      <c r="G171" s="895"/>
      <c r="H171" s="895"/>
      <c r="I171" s="895"/>
      <c r="J171" s="895"/>
      <c r="K171" s="895"/>
      <c r="L171" s="896"/>
      <c r="M171" s="15"/>
      <c r="N171" s="15"/>
    </row>
    <row r="172" spans="1:14" s="19" customFormat="1" ht="18" customHeight="1" x14ac:dyDescent="0.2">
      <c r="A172" s="746" t="s">
        <v>1114</v>
      </c>
      <c r="B172" s="266"/>
      <c r="C172" s="414"/>
      <c r="D172" s="414"/>
      <c r="E172" s="414"/>
      <c r="F172" s="414"/>
      <c r="G172" s="414"/>
      <c r="H172" s="414"/>
      <c r="I172" s="414"/>
      <c r="J172" s="414"/>
      <c r="K172" s="414"/>
      <c r="L172" s="414"/>
      <c r="M172" s="910"/>
      <c r="N172" s="910"/>
    </row>
    <row r="173" spans="1:14" s="19" customFormat="1" ht="13.5" customHeight="1" x14ac:dyDescent="0.2">
      <c r="A173" s="1838" t="s">
        <v>694</v>
      </c>
      <c r="B173" s="208"/>
      <c r="C173" s="418"/>
      <c r="D173" s="418"/>
      <c r="E173" s="418"/>
      <c r="F173" s="414"/>
      <c r="G173" s="414"/>
      <c r="H173" s="418"/>
      <c r="I173" s="414"/>
      <c r="J173" s="414"/>
      <c r="K173" s="418"/>
      <c r="L173" s="418"/>
      <c r="M173" s="910"/>
      <c r="N173" s="910"/>
    </row>
    <row r="174" spans="1:14" ht="12.75" customHeight="1" x14ac:dyDescent="0.2">
      <c r="A174" s="1815" t="s">
        <v>173</v>
      </c>
      <c r="B174" s="267">
        <v>2190</v>
      </c>
      <c r="C174" s="413"/>
      <c r="D174" s="413"/>
      <c r="E174" s="413"/>
      <c r="F174" s="413"/>
      <c r="G174" s="413"/>
      <c r="H174" s="413"/>
      <c r="I174" s="437"/>
      <c r="J174" s="437"/>
      <c r="K174" s="415">
        <f>SUM(C174:J174)</f>
        <v>0</v>
      </c>
      <c r="L174" s="413"/>
    </row>
    <row r="175" spans="1:14" x14ac:dyDescent="0.2">
      <c r="A175" s="1820" t="s">
        <v>716</v>
      </c>
      <c r="B175" s="1861"/>
      <c r="C175" s="1862"/>
      <c r="D175" s="1862"/>
      <c r="E175" s="1862"/>
      <c r="F175" s="1862"/>
      <c r="G175" s="1862"/>
      <c r="H175" s="1862"/>
      <c r="I175" s="434"/>
      <c r="J175" s="434"/>
      <c r="K175" s="1862"/>
      <c r="L175" s="1862"/>
    </row>
    <row r="176" spans="1:14" ht="12.75" customHeight="1" x14ac:dyDescent="0.2">
      <c r="A176" s="1815" t="s">
        <v>1129</v>
      </c>
      <c r="B176" s="267">
        <v>2550</v>
      </c>
      <c r="C176" s="413">
        <v>44430</v>
      </c>
      <c r="D176" s="413">
        <v>8695</v>
      </c>
      <c r="E176" s="413">
        <v>30821</v>
      </c>
      <c r="F176" s="413"/>
      <c r="G176" s="413"/>
      <c r="H176" s="413"/>
      <c r="I176" s="437"/>
      <c r="J176" s="437"/>
      <c r="K176" s="415">
        <f>SUM(C176:J176)</f>
        <v>83946</v>
      </c>
      <c r="L176" s="413">
        <v>79864</v>
      </c>
    </row>
    <row r="177" spans="1:14" ht="12.75" customHeight="1" thickBot="1" x14ac:dyDescent="0.25">
      <c r="A177" s="1822" t="s">
        <v>1156</v>
      </c>
      <c r="B177" s="1863">
        <v>2900</v>
      </c>
      <c r="C177" s="424"/>
      <c r="D177" s="424"/>
      <c r="E177" s="424"/>
      <c r="F177" s="424"/>
      <c r="G177" s="424"/>
      <c r="H177" s="424"/>
      <c r="I177" s="809"/>
      <c r="J177" s="809"/>
      <c r="K177" s="426">
        <f>SUM(C177:J177)</f>
        <v>0</v>
      </c>
      <c r="L177" s="424"/>
    </row>
    <row r="178" spans="1:14" ht="12.75" customHeight="1" thickTop="1" thickBot="1" x14ac:dyDescent="0.25">
      <c r="A178" s="1839" t="s">
        <v>972</v>
      </c>
      <c r="B178" s="469" t="s">
        <v>668</v>
      </c>
      <c r="C178" s="426">
        <f>SUM(C174,C176,C177)</f>
        <v>44430</v>
      </c>
      <c r="D178" s="426">
        <f t="shared" ref="D178:J178" si="17">SUM(D174,D176,D177)</f>
        <v>8695</v>
      </c>
      <c r="E178" s="426">
        <f t="shared" si="17"/>
        <v>30821</v>
      </c>
      <c r="F178" s="426">
        <f t="shared" si="17"/>
        <v>0</v>
      </c>
      <c r="G178" s="426">
        <f t="shared" si="17"/>
        <v>0</v>
      </c>
      <c r="H178" s="426">
        <f t="shared" si="17"/>
        <v>0</v>
      </c>
      <c r="I178" s="426">
        <f t="shared" si="17"/>
        <v>0</v>
      </c>
      <c r="J178" s="426">
        <f t="shared" si="17"/>
        <v>0</v>
      </c>
      <c r="K178" s="426">
        <f>SUM(K174,K176,K177)</f>
        <v>83946</v>
      </c>
      <c r="L178" s="426">
        <f>SUM(L174, L176:L177)</f>
        <v>79864</v>
      </c>
    </row>
    <row r="179" spans="1:14" ht="18" customHeight="1" thickTop="1" thickBot="1" x14ac:dyDescent="0.25">
      <c r="A179" s="1864" t="s">
        <v>1115</v>
      </c>
      <c r="B179" s="1808">
        <v>3000</v>
      </c>
      <c r="C179" s="425"/>
      <c r="D179" s="425"/>
      <c r="E179" s="425"/>
      <c r="F179" s="425"/>
      <c r="G179" s="425"/>
      <c r="H179" s="425"/>
      <c r="I179" s="430"/>
      <c r="J179" s="430"/>
      <c r="K179" s="416">
        <f>SUM(C179:J179)</f>
        <v>0</v>
      </c>
      <c r="L179" s="425"/>
    </row>
    <row r="180" spans="1:14" s="19" customFormat="1" ht="18" customHeight="1" thickTop="1" x14ac:dyDescent="0.2">
      <c r="A180" s="1824" t="s">
        <v>95</v>
      </c>
      <c r="B180" s="1871" t="s">
        <v>1028</v>
      </c>
      <c r="C180" s="414"/>
      <c r="D180" s="414"/>
      <c r="E180" s="414"/>
      <c r="F180" s="414"/>
      <c r="G180" s="414"/>
      <c r="H180" s="414"/>
      <c r="I180" s="414"/>
      <c r="J180" s="414"/>
      <c r="K180" s="414"/>
      <c r="L180" s="414"/>
      <c r="M180" s="910"/>
      <c r="N180" s="910"/>
    </row>
    <row r="181" spans="1:14" s="19" customFormat="1" x14ac:dyDescent="0.2">
      <c r="A181" s="1819" t="s">
        <v>1347</v>
      </c>
      <c r="B181" s="208"/>
      <c r="C181" s="414"/>
      <c r="D181" s="414"/>
      <c r="E181" s="414"/>
      <c r="F181" s="414"/>
      <c r="G181" s="414"/>
      <c r="H181" s="414"/>
      <c r="I181" s="414"/>
      <c r="J181" s="414"/>
      <c r="K181" s="414"/>
      <c r="L181" s="414"/>
      <c r="M181" s="910"/>
      <c r="N181" s="910"/>
    </row>
    <row r="182" spans="1:14" x14ac:dyDescent="0.2">
      <c r="A182" s="1815" t="s">
        <v>586</v>
      </c>
      <c r="B182" s="267">
        <v>4110</v>
      </c>
      <c r="C182" s="414"/>
      <c r="D182" s="414"/>
      <c r="E182" s="413"/>
      <c r="F182" s="414"/>
      <c r="G182" s="414"/>
      <c r="H182" s="413"/>
      <c r="I182" s="508"/>
      <c r="J182" s="414"/>
      <c r="K182" s="415">
        <f t="shared" ref="K182:K187" si="18">SUM(E182,H182)</f>
        <v>0</v>
      </c>
      <c r="L182" s="413"/>
    </row>
    <row r="183" spans="1:14" x14ac:dyDescent="0.2">
      <c r="A183" s="1815" t="s">
        <v>349</v>
      </c>
      <c r="B183" s="267">
        <v>4120</v>
      </c>
      <c r="C183" s="414"/>
      <c r="D183" s="414"/>
      <c r="E183" s="413">
        <v>114171</v>
      </c>
      <c r="F183" s="414"/>
      <c r="G183" s="414"/>
      <c r="H183" s="413"/>
      <c r="I183" s="508"/>
      <c r="J183" s="414"/>
      <c r="K183" s="415">
        <f t="shared" si="18"/>
        <v>114171</v>
      </c>
      <c r="L183" s="413">
        <v>165000</v>
      </c>
    </row>
    <row r="184" spans="1:14" x14ac:dyDescent="0.2">
      <c r="A184" s="1815" t="s">
        <v>350</v>
      </c>
      <c r="B184" s="114">
        <v>4130</v>
      </c>
      <c r="C184" s="414"/>
      <c r="D184" s="414"/>
      <c r="E184" s="413"/>
      <c r="F184" s="414"/>
      <c r="G184" s="414"/>
      <c r="H184" s="413"/>
      <c r="I184" s="508"/>
      <c r="J184" s="414"/>
      <c r="K184" s="415">
        <f t="shared" si="18"/>
        <v>0</v>
      </c>
      <c r="L184" s="413"/>
    </row>
    <row r="185" spans="1:14" x14ac:dyDescent="0.2">
      <c r="A185" s="1815" t="s">
        <v>812</v>
      </c>
      <c r="B185" s="267">
        <v>4140</v>
      </c>
      <c r="C185" s="414"/>
      <c r="D185" s="414"/>
      <c r="E185" s="413"/>
      <c r="F185" s="414"/>
      <c r="G185" s="414"/>
      <c r="H185" s="413"/>
      <c r="I185" s="508"/>
      <c r="J185" s="414"/>
      <c r="K185" s="415">
        <f t="shared" si="18"/>
        <v>0</v>
      </c>
      <c r="L185" s="413"/>
    </row>
    <row r="186" spans="1:14" x14ac:dyDescent="0.2">
      <c r="A186" s="1815" t="s">
        <v>90</v>
      </c>
      <c r="B186" s="267">
        <v>4170</v>
      </c>
      <c r="C186" s="414"/>
      <c r="D186" s="414"/>
      <c r="E186" s="413"/>
      <c r="F186" s="414"/>
      <c r="G186" s="414"/>
      <c r="H186" s="413"/>
      <c r="I186" s="508"/>
      <c r="J186" s="414"/>
      <c r="K186" s="415">
        <f t="shared" si="18"/>
        <v>0</v>
      </c>
      <c r="L186" s="413"/>
    </row>
    <row r="187" spans="1:14" ht="22.5" x14ac:dyDescent="0.2">
      <c r="A187" s="1821" t="s">
        <v>1313</v>
      </c>
      <c r="B187" s="114">
        <v>4190</v>
      </c>
      <c r="C187" s="414"/>
      <c r="D187" s="414"/>
      <c r="E187" s="413"/>
      <c r="F187" s="414"/>
      <c r="G187" s="414"/>
      <c r="H187" s="413"/>
      <c r="I187" s="508"/>
      <c r="J187" s="414"/>
      <c r="K187" s="415">
        <f t="shared" si="18"/>
        <v>0</v>
      </c>
      <c r="L187" s="413"/>
    </row>
    <row r="188" spans="1:14" ht="12.75" customHeight="1" thickBot="1" x14ac:dyDescent="0.25">
      <c r="A188" s="888" t="s">
        <v>1359</v>
      </c>
      <c r="B188" s="469" t="s">
        <v>658</v>
      </c>
      <c r="C188" s="414"/>
      <c r="D188" s="414"/>
      <c r="E188" s="416">
        <f>SUM(E182:E187)</f>
        <v>114171</v>
      </c>
      <c r="F188" s="414"/>
      <c r="G188" s="414"/>
      <c r="H188" s="416">
        <f>SUM(H182:H187)</f>
        <v>0</v>
      </c>
      <c r="I188" s="508"/>
      <c r="J188" s="414"/>
      <c r="K188" s="416">
        <f>SUM(K182:K187)</f>
        <v>114171</v>
      </c>
      <c r="L188" s="416">
        <f>SUM(L182:L187)</f>
        <v>165000</v>
      </c>
    </row>
    <row r="189" spans="1:14" ht="13.5" customHeight="1" thickTop="1" x14ac:dyDescent="0.2">
      <c r="A189" s="1835" t="s">
        <v>96</v>
      </c>
      <c r="B189" s="269" t="s">
        <v>1106</v>
      </c>
      <c r="C189" s="414"/>
      <c r="D189" s="414"/>
      <c r="E189" s="1865"/>
      <c r="F189" s="414"/>
      <c r="G189" s="414"/>
      <c r="H189" s="1865"/>
      <c r="I189" s="508"/>
      <c r="J189" s="414"/>
      <c r="K189" s="431">
        <f>SUM(E189,H189)</f>
        <v>0</v>
      </c>
      <c r="L189" s="1865"/>
    </row>
    <row r="190" spans="1:14" ht="12.75" customHeight="1" thickBot="1" x14ac:dyDescent="0.25">
      <c r="A190" s="888" t="s">
        <v>1921</v>
      </c>
      <c r="B190" s="469" t="s">
        <v>1028</v>
      </c>
      <c r="C190" s="414"/>
      <c r="D190" s="414"/>
      <c r="E190" s="426">
        <f>SUM(E188,E189)</f>
        <v>114171</v>
      </c>
      <c r="F190" s="414"/>
      <c r="G190" s="414"/>
      <c r="H190" s="426">
        <f>SUM(H188,H189)</f>
        <v>0</v>
      </c>
      <c r="I190" s="508"/>
      <c r="J190" s="414"/>
      <c r="K190" s="426">
        <f>SUM(K188,K189)</f>
        <v>114171</v>
      </c>
      <c r="L190" s="426">
        <f>SUM(L188,L189)</f>
        <v>165000</v>
      </c>
    </row>
    <row r="191" spans="1:14" s="19" customFormat="1" ht="18" customHeight="1" thickTop="1" x14ac:dyDescent="0.2">
      <c r="A191" s="1825" t="s">
        <v>1116</v>
      </c>
      <c r="B191" s="1871" t="s">
        <v>582</v>
      </c>
      <c r="C191" s="414"/>
      <c r="D191" s="414"/>
      <c r="E191" s="414"/>
      <c r="F191" s="414"/>
      <c r="G191" s="414"/>
      <c r="H191" s="414"/>
      <c r="I191" s="414"/>
      <c r="J191" s="414"/>
      <c r="K191" s="414"/>
      <c r="L191" s="414"/>
      <c r="M191" s="910"/>
      <c r="N191" s="910"/>
    </row>
    <row r="192" spans="1:14" s="19" customFormat="1" ht="13.5" customHeight="1" x14ac:dyDescent="0.2">
      <c r="A192" s="1830" t="s">
        <v>97</v>
      </c>
      <c r="B192" s="208"/>
      <c r="C192" s="414"/>
      <c r="D192" s="414"/>
      <c r="E192" s="414"/>
      <c r="F192" s="414"/>
      <c r="G192" s="414"/>
      <c r="H192" s="414"/>
      <c r="I192" s="414"/>
      <c r="J192" s="414"/>
      <c r="K192" s="414"/>
      <c r="L192" s="414"/>
      <c r="M192" s="910"/>
      <c r="N192" s="910"/>
    </row>
    <row r="193" spans="1:14" x14ac:dyDescent="0.2">
      <c r="A193" s="1815" t="s">
        <v>91</v>
      </c>
      <c r="B193" s="267">
        <v>5110</v>
      </c>
      <c r="C193" s="414"/>
      <c r="D193" s="414"/>
      <c r="E193" s="414"/>
      <c r="F193" s="414"/>
      <c r="G193" s="414"/>
      <c r="H193" s="413"/>
      <c r="I193" s="414"/>
      <c r="J193" s="414"/>
      <c r="K193" s="415">
        <f>SUM(H193)</f>
        <v>0</v>
      </c>
      <c r="L193" s="413"/>
    </row>
    <row r="194" spans="1:14" x14ac:dyDescent="0.2">
      <c r="A194" s="1815" t="s">
        <v>92</v>
      </c>
      <c r="B194" s="267">
        <v>5120</v>
      </c>
      <c r="C194" s="414"/>
      <c r="D194" s="414"/>
      <c r="E194" s="414"/>
      <c r="F194" s="414"/>
      <c r="G194" s="414"/>
      <c r="H194" s="413"/>
      <c r="I194" s="414"/>
      <c r="J194" s="414"/>
      <c r="K194" s="415">
        <f>SUM(H194)</f>
        <v>0</v>
      </c>
      <c r="L194" s="413"/>
    </row>
    <row r="195" spans="1:14" ht="12.75" customHeight="1" x14ac:dyDescent="0.2">
      <c r="A195" s="1815" t="s">
        <v>1391</v>
      </c>
      <c r="B195" s="114" t="s">
        <v>721</v>
      </c>
      <c r="C195" s="414"/>
      <c r="D195" s="414"/>
      <c r="E195" s="414"/>
      <c r="F195" s="414"/>
      <c r="G195" s="414"/>
      <c r="H195" s="413"/>
      <c r="I195" s="414"/>
      <c r="J195" s="414"/>
      <c r="K195" s="415">
        <f>SUM(H195)</f>
        <v>0</v>
      </c>
      <c r="L195" s="413"/>
    </row>
    <row r="196" spans="1:14" x14ac:dyDescent="0.2">
      <c r="A196" s="1815" t="s">
        <v>93</v>
      </c>
      <c r="B196" s="267" t="s">
        <v>692</v>
      </c>
      <c r="C196" s="414"/>
      <c r="D196" s="414"/>
      <c r="E196" s="414"/>
      <c r="F196" s="414"/>
      <c r="G196" s="414"/>
      <c r="H196" s="413"/>
      <c r="I196" s="414"/>
      <c r="J196" s="414"/>
      <c r="K196" s="415">
        <f>SUM(H196)</f>
        <v>0</v>
      </c>
      <c r="L196" s="413"/>
    </row>
    <row r="197" spans="1:14" x14ac:dyDescent="0.2">
      <c r="A197" s="1840" t="s">
        <v>723</v>
      </c>
      <c r="B197" s="267" t="s">
        <v>722</v>
      </c>
      <c r="C197" s="414"/>
      <c r="D197" s="414"/>
      <c r="E197" s="414"/>
      <c r="F197" s="414"/>
      <c r="G197" s="414"/>
      <c r="H197" s="440"/>
      <c r="I197" s="414"/>
      <c r="J197" s="414"/>
      <c r="K197" s="415">
        <f>SUM(H197)</f>
        <v>0</v>
      </c>
      <c r="L197" s="440"/>
    </row>
    <row r="198" spans="1:14" ht="13.5" thickBot="1" x14ac:dyDescent="0.25">
      <c r="A198" s="888" t="s">
        <v>316</v>
      </c>
      <c r="B198" s="469" t="s">
        <v>834</v>
      </c>
      <c r="C198" s="414"/>
      <c r="D198" s="414"/>
      <c r="E198" s="414"/>
      <c r="F198" s="414"/>
      <c r="G198" s="414"/>
      <c r="H198" s="416">
        <f>SUM(H193:H197)</f>
        <v>0</v>
      </c>
      <c r="I198" s="414"/>
      <c r="J198" s="414"/>
      <c r="K198" s="416">
        <f>SUM(K193:K197)</f>
        <v>0</v>
      </c>
      <c r="L198" s="416">
        <f>SUM(L193:L197)</f>
        <v>0</v>
      </c>
    </row>
    <row r="199" spans="1:14" ht="13.5" customHeight="1" thickTop="1" x14ac:dyDescent="0.2">
      <c r="A199" s="890" t="s">
        <v>87</v>
      </c>
      <c r="B199" s="830" t="s">
        <v>39</v>
      </c>
      <c r="C199" s="414"/>
      <c r="D199" s="414"/>
      <c r="E199" s="414"/>
      <c r="F199" s="414"/>
      <c r="G199" s="414"/>
      <c r="H199" s="704"/>
      <c r="I199" s="414"/>
      <c r="J199" s="414"/>
      <c r="K199" s="1872">
        <f>SUM(H199)</f>
        <v>0</v>
      </c>
      <c r="L199" s="704"/>
    </row>
    <row r="200" spans="1:14" ht="30" customHeight="1" x14ac:dyDescent="0.2">
      <c r="A200" s="891" t="s">
        <v>294</v>
      </c>
      <c r="B200" s="538" t="s">
        <v>32</v>
      </c>
      <c r="C200" s="414"/>
      <c r="D200" s="414"/>
      <c r="E200" s="414"/>
      <c r="F200" s="414"/>
      <c r="G200" s="414"/>
      <c r="H200" s="413"/>
      <c r="I200" s="414"/>
      <c r="J200" s="414"/>
      <c r="K200" s="415">
        <f>SUM(H200)</f>
        <v>0</v>
      </c>
      <c r="L200" s="413"/>
    </row>
    <row r="201" spans="1:14" ht="13.5" customHeight="1" x14ac:dyDescent="0.2">
      <c r="A201" s="1819" t="s">
        <v>885</v>
      </c>
      <c r="B201" s="538" t="s">
        <v>88</v>
      </c>
      <c r="C201" s="414"/>
      <c r="D201" s="414"/>
      <c r="E201" s="414"/>
      <c r="F201" s="414"/>
      <c r="G201" s="414"/>
      <c r="H201" s="437"/>
      <c r="I201" s="414"/>
      <c r="J201" s="414"/>
      <c r="K201" s="1062">
        <f>H201</f>
        <v>0</v>
      </c>
      <c r="L201" s="413"/>
    </row>
    <row r="202" spans="1:14" ht="12.75" customHeight="1" thickBot="1" x14ac:dyDescent="0.25">
      <c r="A202" s="1866" t="s">
        <v>743</v>
      </c>
      <c r="B202" s="1809" t="s">
        <v>582</v>
      </c>
      <c r="C202" s="414"/>
      <c r="D202" s="414"/>
      <c r="E202" s="414"/>
      <c r="F202" s="414"/>
      <c r="G202" s="414"/>
      <c r="H202" s="426">
        <f>SUM(H198,H199,H200,H201)</f>
        <v>0</v>
      </c>
      <c r="I202" s="414"/>
      <c r="J202" s="414"/>
      <c r="K202" s="426">
        <f>SUM(K198,K199,K200,K201)</f>
        <v>0</v>
      </c>
      <c r="L202" s="426">
        <f>SUM(L198,L199,L200,L201)</f>
        <v>0</v>
      </c>
    </row>
    <row r="203" spans="1:14" ht="18" customHeight="1" thickTop="1" thickBot="1" x14ac:dyDescent="0.25">
      <c r="A203" s="1824" t="s">
        <v>1040</v>
      </c>
      <c r="B203" s="264" t="s">
        <v>1029</v>
      </c>
      <c r="C203" s="418"/>
      <c r="D203" s="418"/>
      <c r="E203" s="418"/>
      <c r="F203" s="418"/>
      <c r="G203" s="418"/>
      <c r="H203" s="418"/>
      <c r="I203" s="414"/>
      <c r="J203" s="414"/>
      <c r="K203" s="418"/>
      <c r="L203" s="425"/>
    </row>
    <row r="204" spans="1:14" ht="12.75" customHeight="1" thickTop="1" thickBot="1" x14ac:dyDescent="0.25">
      <c r="A204" s="1836" t="s">
        <v>317</v>
      </c>
      <c r="B204" s="471"/>
      <c r="C204" s="416">
        <f>SUM(C178,C179)</f>
        <v>44430</v>
      </c>
      <c r="D204" s="416">
        <f>SUM(D178,D179)</f>
        <v>8695</v>
      </c>
      <c r="E204" s="416">
        <f>SUM(E178,E179,E190)</f>
        <v>144992</v>
      </c>
      <c r="F204" s="416">
        <f>SUM(F178,F179)</f>
        <v>0</v>
      </c>
      <c r="G204" s="416">
        <f>SUM(G178,G179)</f>
        <v>0</v>
      </c>
      <c r="H204" s="416">
        <f>SUM(H178,H179,H190,H202,H203)</f>
        <v>0</v>
      </c>
      <c r="I204" s="416">
        <f>SUM(I178,I179)</f>
        <v>0</v>
      </c>
      <c r="J204" s="416">
        <f>SUM(J178,J179)</f>
        <v>0</v>
      </c>
      <c r="K204" s="415">
        <f>SUM(K178,K179,K190,K202,K203)</f>
        <v>198117</v>
      </c>
      <c r="L204" s="416">
        <f>SUM(L178,L179,L190,L202,L203)</f>
        <v>244864</v>
      </c>
    </row>
    <row r="205" spans="1:14" ht="23.25" thickTop="1" x14ac:dyDescent="0.2">
      <c r="A205" s="1827" t="s">
        <v>1177</v>
      </c>
      <c r="B205" s="468"/>
      <c r="C205" s="417"/>
      <c r="D205" s="417"/>
      <c r="E205" s="417"/>
      <c r="F205" s="417"/>
      <c r="G205" s="417"/>
      <c r="H205" s="417"/>
      <c r="I205" s="414"/>
      <c r="J205" s="414"/>
      <c r="K205" s="441">
        <f>'Revenues 9-14'!F275-'Expenditures 15-22'!K204</f>
        <v>66913</v>
      </c>
      <c r="L205" s="417"/>
    </row>
    <row r="206" spans="1:14" s="871" customFormat="1" ht="9" customHeight="1" x14ac:dyDescent="0.2">
      <c r="A206" s="1834"/>
      <c r="B206" s="901"/>
      <c r="C206" s="898"/>
      <c r="D206" s="898"/>
      <c r="E206" s="898"/>
      <c r="F206" s="898"/>
      <c r="G206" s="898"/>
      <c r="H206" s="898"/>
      <c r="I206" s="898"/>
      <c r="J206" s="898"/>
      <c r="K206" s="898"/>
      <c r="L206" s="898"/>
      <c r="M206" s="910"/>
      <c r="N206" s="910"/>
    </row>
    <row r="207" spans="1:14" s="16" customFormat="1" ht="30" customHeight="1" x14ac:dyDescent="0.2">
      <c r="A207" s="2252" t="s">
        <v>1141</v>
      </c>
      <c r="B207" s="2253"/>
      <c r="C207" s="894"/>
      <c r="D207" s="895"/>
      <c r="E207" s="895"/>
      <c r="F207" s="895"/>
      <c r="G207" s="895"/>
      <c r="H207" s="895"/>
      <c r="I207" s="895"/>
      <c r="J207" s="895"/>
      <c r="K207" s="895"/>
      <c r="L207" s="896"/>
      <c r="M207" s="15"/>
      <c r="N207" s="15"/>
    </row>
    <row r="208" spans="1:14" s="19" customFormat="1" ht="18" customHeight="1" x14ac:dyDescent="0.2">
      <c r="A208" s="748" t="s">
        <v>1041</v>
      </c>
      <c r="B208" s="265" t="s">
        <v>669</v>
      </c>
      <c r="C208" s="414"/>
      <c r="D208" s="418"/>
      <c r="E208" s="414"/>
      <c r="F208" s="414"/>
      <c r="G208" s="414"/>
      <c r="H208" s="414"/>
      <c r="I208" s="414"/>
      <c r="J208" s="414"/>
      <c r="K208" s="418"/>
      <c r="L208" s="418"/>
      <c r="M208" s="910"/>
      <c r="N208" s="910"/>
    </row>
    <row r="209" spans="1:12" x14ac:dyDescent="0.2">
      <c r="A209" s="1815" t="s">
        <v>1137</v>
      </c>
      <c r="B209" s="267">
        <v>1100</v>
      </c>
      <c r="C209" s="414"/>
      <c r="D209" s="413">
        <v>75709</v>
      </c>
      <c r="E209" s="414"/>
      <c r="F209" s="414"/>
      <c r="G209" s="414"/>
      <c r="H209" s="414"/>
      <c r="I209" s="414"/>
      <c r="J209" s="414"/>
      <c r="K209" s="415">
        <f>D209</f>
        <v>75709</v>
      </c>
      <c r="L209" s="413">
        <v>90896</v>
      </c>
    </row>
    <row r="210" spans="1:12" x14ac:dyDescent="0.2">
      <c r="A210" s="1815" t="s">
        <v>171</v>
      </c>
      <c r="B210" s="267" t="s">
        <v>1143</v>
      </c>
      <c r="C210" s="414"/>
      <c r="D210" s="437"/>
      <c r="E210" s="414"/>
      <c r="F210" s="414"/>
      <c r="G210" s="414"/>
      <c r="H210" s="414"/>
      <c r="I210" s="414"/>
      <c r="J210" s="414"/>
      <c r="K210" s="415">
        <f t="shared" ref="K210:K222" si="19">D210</f>
        <v>0</v>
      </c>
      <c r="L210" s="413"/>
    </row>
    <row r="211" spans="1:12" x14ac:dyDescent="0.2">
      <c r="A211" s="1815" t="s">
        <v>172</v>
      </c>
      <c r="B211" s="267">
        <v>1200</v>
      </c>
      <c r="C211" s="414"/>
      <c r="D211" s="413">
        <v>68735</v>
      </c>
      <c r="E211" s="414"/>
      <c r="F211" s="414"/>
      <c r="G211" s="414"/>
      <c r="H211" s="414"/>
      <c r="I211" s="414"/>
      <c r="J211" s="414"/>
      <c r="K211" s="415">
        <f t="shared" si="19"/>
        <v>68735</v>
      </c>
      <c r="L211" s="413">
        <v>60689</v>
      </c>
    </row>
    <row r="212" spans="1:12" x14ac:dyDescent="0.2">
      <c r="A212" s="1815" t="s">
        <v>318</v>
      </c>
      <c r="B212" s="267" t="s">
        <v>1144</v>
      </c>
      <c r="C212" s="414"/>
      <c r="D212" s="437">
        <v>7121</v>
      </c>
      <c r="E212" s="414"/>
      <c r="F212" s="414"/>
      <c r="G212" s="414"/>
      <c r="H212" s="414"/>
      <c r="I212" s="414"/>
      <c r="J212" s="414"/>
      <c r="K212" s="415">
        <f t="shared" si="19"/>
        <v>7121</v>
      </c>
      <c r="L212" s="413">
        <v>10398</v>
      </c>
    </row>
    <row r="213" spans="1:12" x14ac:dyDescent="0.2">
      <c r="A213" s="1815" t="s">
        <v>319</v>
      </c>
      <c r="B213" s="267">
        <v>1250</v>
      </c>
      <c r="C213" s="414"/>
      <c r="D213" s="413">
        <v>279</v>
      </c>
      <c r="E213" s="414"/>
      <c r="F213" s="414"/>
      <c r="G213" s="414"/>
      <c r="H213" s="414"/>
      <c r="I213" s="414"/>
      <c r="J213" s="414"/>
      <c r="K213" s="415">
        <f t="shared" si="19"/>
        <v>279</v>
      </c>
      <c r="L213" s="413">
        <v>655</v>
      </c>
    </row>
    <row r="214" spans="1:12" x14ac:dyDescent="0.2">
      <c r="A214" s="1815" t="s">
        <v>320</v>
      </c>
      <c r="B214" s="267" t="s">
        <v>169</v>
      </c>
      <c r="C214" s="414"/>
      <c r="D214" s="437"/>
      <c r="E214" s="414"/>
      <c r="F214" s="414"/>
      <c r="G214" s="414"/>
      <c r="H214" s="414"/>
      <c r="I214" s="414"/>
      <c r="J214" s="414"/>
      <c r="K214" s="415">
        <f t="shared" si="19"/>
        <v>0</v>
      </c>
      <c r="L214" s="413"/>
    </row>
    <row r="215" spans="1:12" x14ac:dyDescent="0.2">
      <c r="A215" s="1815" t="s">
        <v>1138</v>
      </c>
      <c r="B215" s="267">
        <v>1300</v>
      </c>
      <c r="C215" s="414"/>
      <c r="D215" s="413"/>
      <c r="E215" s="414"/>
      <c r="F215" s="414"/>
      <c r="G215" s="414"/>
      <c r="H215" s="414"/>
      <c r="I215" s="414"/>
      <c r="J215" s="414"/>
      <c r="K215" s="415">
        <f t="shared" si="19"/>
        <v>0</v>
      </c>
      <c r="L215" s="413"/>
    </row>
    <row r="216" spans="1:12" x14ac:dyDescent="0.2">
      <c r="A216" s="1815" t="s">
        <v>840</v>
      </c>
      <c r="B216" s="267">
        <v>1400</v>
      </c>
      <c r="C216" s="414"/>
      <c r="D216" s="413"/>
      <c r="E216" s="414"/>
      <c r="F216" s="414"/>
      <c r="G216" s="414"/>
      <c r="H216" s="414"/>
      <c r="I216" s="414"/>
      <c r="J216" s="414"/>
      <c r="K216" s="415">
        <f t="shared" si="19"/>
        <v>0</v>
      </c>
      <c r="L216" s="413"/>
    </row>
    <row r="217" spans="1:12" x14ac:dyDescent="0.2">
      <c r="A217" s="1815" t="s">
        <v>1139</v>
      </c>
      <c r="B217" s="267">
        <v>1500</v>
      </c>
      <c r="C217" s="414"/>
      <c r="D217" s="413">
        <v>2902</v>
      </c>
      <c r="E217" s="414"/>
      <c r="F217" s="414"/>
      <c r="G217" s="414"/>
      <c r="H217" s="414"/>
      <c r="I217" s="414"/>
      <c r="J217" s="414"/>
      <c r="K217" s="415">
        <f t="shared" si="19"/>
        <v>2902</v>
      </c>
      <c r="L217" s="413">
        <v>2932</v>
      </c>
    </row>
    <row r="218" spans="1:12" x14ac:dyDescent="0.2">
      <c r="A218" s="1815" t="s">
        <v>1140</v>
      </c>
      <c r="B218" s="267">
        <v>1600</v>
      </c>
      <c r="C218" s="414"/>
      <c r="D218" s="413">
        <v>1239</v>
      </c>
      <c r="E218" s="414"/>
      <c r="F218" s="414"/>
      <c r="G218" s="414"/>
      <c r="H218" s="414"/>
      <c r="I218" s="414"/>
      <c r="J218" s="414"/>
      <c r="K218" s="415">
        <f t="shared" si="19"/>
        <v>1239</v>
      </c>
      <c r="L218" s="413">
        <v>248</v>
      </c>
    </row>
    <row r="219" spans="1:12" x14ac:dyDescent="0.2">
      <c r="A219" s="1815" t="s">
        <v>1165</v>
      </c>
      <c r="B219" s="267">
        <v>1650</v>
      </c>
      <c r="C219" s="414"/>
      <c r="D219" s="413">
        <v>2225</v>
      </c>
      <c r="E219" s="414"/>
      <c r="F219" s="414"/>
      <c r="G219" s="414"/>
      <c r="H219" s="414"/>
      <c r="I219" s="414"/>
      <c r="J219" s="414"/>
      <c r="K219" s="415">
        <f t="shared" si="19"/>
        <v>2225</v>
      </c>
      <c r="L219" s="413">
        <v>2238</v>
      </c>
    </row>
    <row r="220" spans="1:12" x14ac:dyDescent="0.2">
      <c r="A220" s="1815" t="s">
        <v>841</v>
      </c>
      <c r="B220" s="267" t="s">
        <v>170</v>
      </c>
      <c r="C220" s="414"/>
      <c r="D220" s="437"/>
      <c r="E220" s="414"/>
      <c r="F220" s="414"/>
      <c r="G220" s="414"/>
      <c r="H220" s="414"/>
      <c r="I220" s="414"/>
      <c r="J220" s="414"/>
      <c r="K220" s="415">
        <f t="shared" si="19"/>
        <v>0</v>
      </c>
      <c r="L220" s="413"/>
    </row>
    <row r="221" spans="1:12" x14ac:dyDescent="0.2">
      <c r="A221" s="1815" t="s">
        <v>1285</v>
      </c>
      <c r="B221" s="267">
        <v>1800</v>
      </c>
      <c r="C221" s="414"/>
      <c r="D221" s="413"/>
      <c r="E221" s="414"/>
      <c r="F221" s="414"/>
      <c r="G221" s="414"/>
      <c r="H221" s="414"/>
      <c r="I221" s="414"/>
      <c r="J221" s="414"/>
      <c r="K221" s="415">
        <f t="shared" si="19"/>
        <v>0</v>
      </c>
      <c r="L221" s="413"/>
    </row>
    <row r="222" spans="1:12" x14ac:dyDescent="0.2">
      <c r="A222" s="1815" t="s">
        <v>1286</v>
      </c>
      <c r="B222" s="267">
        <v>1900</v>
      </c>
      <c r="C222" s="414"/>
      <c r="D222" s="413"/>
      <c r="E222" s="414"/>
      <c r="F222" s="414"/>
      <c r="G222" s="414"/>
      <c r="H222" s="414"/>
      <c r="I222" s="414"/>
      <c r="J222" s="414"/>
      <c r="K222" s="415">
        <f t="shared" si="19"/>
        <v>0</v>
      </c>
      <c r="L222" s="413"/>
    </row>
    <row r="223" spans="1:12" ht="12.75" customHeight="1" thickBot="1" x14ac:dyDescent="0.25">
      <c r="A223" s="888" t="s">
        <v>831</v>
      </c>
      <c r="B223" s="466" t="s">
        <v>669</v>
      </c>
      <c r="C223" s="414"/>
      <c r="D223" s="416">
        <f>SUM(D209:D222)</f>
        <v>158210</v>
      </c>
      <c r="E223" s="414"/>
      <c r="F223" s="414"/>
      <c r="G223" s="414"/>
      <c r="H223" s="414"/>
      <c r="I223" s="414"/>
      <c r="J223" s="414"/>
      <c r="K223" s="416">
        <f>SUM(K209:K222)</f>
        <v>158210</v>
      </c>
      <c r="L223" s="416">
        <f>SUM(L209:L222)</f>
        <v>168056</v>
      </c>
    </row>
    <row r="224" spans="1:12" ht="18" customHeight="1" thickTop="1" x14ac:dyDescent="0.2">
      <c r="A224" s="1825" t="s">
        <v>1042</v>
      </c>
      <c r="B224" s="264" t="s">
        <v>668</v>
      </c>
      <c r="C224" s="414"/>
      <c r="D224" s="414"/>
      <c r="E224" s="414"/>
      <c r="F224" s="414"/>
      <c r="G224" s="414"/>
      <c r="H224" s="414"/>
      <c r="I224" s="414"/>
      <c r="J224" s="414"/>
      <c r="K224" s="414"/>
      <c r="L224" s="414"/>
    </row>
    <row r="225" spans="1:12" ht="13.5" customHeight="1" x14ac:dyDescent="0.2">
      <c r="A225" s="1830" t="s">
        <v>694</v>
      </c>
      <c r="B225" s="208"/>
      <c r="C225" s="414"/>
      <c r="D225" s="414"/>
      <c r="E225" s="414"/>
      <c r="F225" s="414"/>
      <c r="G225" s="414"/>
      <c r="H225" s="414"/>
      <c r="I225" s="414"/>
      <c r="J225" s="414"/>
      <c r="K225" s="414"/>
      <c r="L225" s="414"/>
    </row>
    <row r="226" spans="1:12" x14ac:dyDescent="0.2">
      <c r="A226" s="1815" t="s">
        <v>1287</v>
      </c>
      <c r="B226" s="267">
        <v>2110</v>
      </c>
      <c r="C226" s="414"/>
      <c r="D226" s="413">
        <v>1621</v>
      </c>
      <c r="E226" s="414"/>
      <c r="F226" s="414"/>
      <c r="G226" s="414"/>
      <c r="H226" s="414"/>
      <c r="I226" s="414"/>
      <c r="J226" s="414"/>
      <c r="K226" s="415">
        <f t="shared" ref="K226:K231" si="20">D226</f>
        <v>1621</v>
      </c>
      <c r="L226" s="413">
        <v>2567</v>
      </c>
    </row>
    <row r="227" spans="1:12" x14ac:dyDescent="0.2">
      <c r="A227" s="1815" t="s">
        <v>1288</v>
      </c>
      <c r="B227" s="267">
        <v>2120</v>
      </c>
      <c r="C227" s="414"/>
      <c r="D227" s="413"/>
      <c r="E227" s="414"/>
      <c r="F227" s="414"/>
      <c r="G227" s="414"/>
      <c r="H227" s="414"/>
      <c r="I227" s="414"/>
      <c r="J227" s="414"/>
      <c r="K227" s="415">
        <f t="shared" si="20"/>
        <v>0</v>
      </c>
      <c r="L227" s="413"/>
    </row>
    <row r="228" spans="1:12" x14ac:dyDescent="0.2">
      <c r="A228" s="1815" t="s">
        <v>222</v>
      </c>
      <c r="B228" s="267">
        <v>2130</v>
      </c>
      <c r="C228" s="414"/>
      <c r="D228" s="413">
        <v>2576</v>
      </c>
      <c r="E228" s="414"/>
      <c r="F228" s="414"/>
      <c r="G228" s="414"/>
      <c r="H228" s="414"/>
      <c r="I228" s="414"/>
      <c r="J228" s="414"/>
      <c r="K228" s="415">
        <f t="shared" si="20"/>
        <v>2576</v>
      </c>
      <c r="L228" s="413">
        <v>2362</v>
      </c>
    </row>
    <row r="229" spans="1:12" x14ac:dyDescent="0.2">
      <c r="A229" s="1815" t="s">
        <v>223</v>
      </c>
      <c r="B229" s="267">
        <v>2140</v>
      </c>
      <c r="C229" s="414"/>
      <c r="D229" s="413"/>
      <c r="E229" s="414"/>
      <c r="F229" s="414"/>
      <c r="G229" s="414"/>
      <c r="H229" s="414"/>
      <c r="I229" s="414"/>
      <c r="J229" s="414"/>
      <c r="K229" s="415">
        <f t="shared" si="20"/>
        <v>0</v>
      </c>
      <c r="L229" s="413"/>
    </row>
    <row r="230" spans="1:12" x14ac:dyDescent="0.2">
      <c r="A230" s="1815" t="s">
        <v>224</v>
      </c>
      <c r="B230" s="267">
        <v>2150</v>
      </c>
      <c r="C230" s="414"/>
      <c r="D230" s="413">
        <v>3924</v>
      </c>
      <c r="E230" s="414"/>
      <c r="F230" s="414"/>
      <c r="G230" s="414"/>
      <c r="H230" s="414"/>
      <c r="I230" s="414"/>
      <c r="J230" s="414"/>
      <c r="K230" s="415">
        <f t="shared" si="20"/>
        <v>3924</v>
      </c>
      <c r="L230" s="413">
        <v>3912</v>
      </c>
    </row>
    <row r="231" spans="1:12" x14ac:dyDescent="0.2">
      <c r="A231" s="1815" t="s">
        <v>173</v>
      </c>
      <c r="B231" s="267">
        <v>2190</v>
      </c>
      <c r="C231" s="414"/>
      <c r="D231" s="413"/>
      <c r="E231" s="414"/>
      <c r="F231" s="414"/>
      <c r="G231" s="414"/>
      <c r="H231" s="414"/>
      <c r="I231" s="414"/>
      <c r="J231" s="414"/>
      <c r="K231" s="415">
        <f t="shared" si="20"/>
        <v>0</v>
      </c>
      <c r="L231" s="413"/>
    </row>
    <row r="232" spans="1:12" ht="12.75" customHeight="1" thickBot="1" x14ac:dyDescent="0.25">
      <c r="A232" s="888" t="s">
        <v>659</v>
      </c>
      <c r="B232" s="466" t="s">
        <v>832</v>
      </c>
      <c r="C232" s="414"/>
      <c r="D232" s="416">
        <f>SUM(D226:D231)</f>
        <v>8121</v>
      </c>
      <c r="E232" s="414"/>
      <c r="F232" s="414"/>
      <c r="G232" s="414"/>
      <c r="H232" s="414"/>
      <c r="I232" s="414"/>
      <c r="J232" s="414"/>
      <c r="K232" s="416">
        <f>SUM(K226:K231)</f>
        <v>8121</v>
      </c>
      <c r="L232" s="416">
        <f>SUM(L226:L231)</f>
        <v>8841</v>
      </c>
    </row>
    <row r="233" spans="1:12" ht="13.5" thickTop="1" x14ac:dyDescent="0.2">
      <c r="A233" s="1820" t="s">
        <v>695</v>
      </c>
      <c r="B233" s="467"/>
      <c r="C233" s="414"/>
      <c r="D233" s="420"/>
      <c r="E233" s="414"/>
      <c r="F233" s="414"/>
      <c r="G233" s="414"/>
      <c r="H233" s="414"/>
      <c r="I233" s="414"/>
      <c r="J233" s="414"/>
      <c r="K233" s="420"/>
      <c r="L233" s="420"/>
    </row>
    <row r="234" spans="1:12" x14ac:dyDescent="0.2">
      <c r="A234" s="1815" t="s">
        <v>975</v>
      </c>
      <c r="B234" s="267">
        <v>2210</v>
      </c>
      <c r="C234" s="414"/>
      <c r="D234" s="419">
        <v>2946</v>
      </c>
      <c r="E234" s="414"/>
      <c r="F234" s="414"/>
      <c r="G234" s="414"/>
      <c r="H234" s="414"/>
      <c r="I234" s="414"/>
      <c r="J234" s="414"/>
      <c r="K234" s="421">
        <f>D234</f>
        <v>2946</v>
      </c>
      <c r="L234" s="419">
        <v>3115</v>
      </c>
    </row>
    <row r="235" spans="1:12" x14ac:dyDescent="0.2">
      <c r="A235" s="1815" t="s">
        <v>976</v>
      </c>
      <c r="B235" s="267">
        <v>2220</v>
      </c>
      <c r="C235" s="414"/>
      <c r="D235" s="413">
        <v>4081</v>
      </c>
      <c r="E235" s="414"/>
      <c r="F235" s="414"/>
      <c r="G235" s="414"/>
      <c r="H235" s="414"/>
      <c r="I235" s="414"/>
      <c r="J235" s="414"/>
      <c r="K235" s="421">
        <f>D235</f>
        <v>4081</v>
      </c>
      <c r="L235" s="413">
        <v>3019</v>
      </c>
    </row>
    <row r="236" spans="1:12" x14ac:dyDescent="0.2">
      <c r="A236" s="1815" t="s">
        <v>977</v>
      </c>
      <c r="B236" s="267">
        <v>2230</v>
      </c>
      <c r="C236" s="414"/>
      <c r="D236" s="413"/>
      <c r="E236" s="414"/>
      <c r="F236" s="414"/>
      <c r="G236" s="414"/>
      <c r="H236" s="414"/>
      <c r="I236" s="414"/>
      <c r="J236" s="414"/>
      <c r="K236" s="421">
        <f>D236</f>
        <v>0</v>
      </c>
      <c r="L236" s="413"/>
    </row>
    <row r="237" spans="1:12" ht="12.75" customHeight="1" thickBot="1" x14ac:dyDescent="0.25">
      <c r="A237" s="1841" t="s">
        <v>660</v>
      </c>
      <c r="B237" s="879">
        <v>2200</v>
      </c>
      <c r="C237" s="414"/>
      <c r="D237" s="416">
        <f>SUM(D234:D236)</f>
        <v>7027</v>
      </c>
      <c r="E237" s="414"/>
      <c r="F237" s="414"/>
      <c r="G237" s="414"/>
      <c r="H237" s="414"/>
      <c r="I237" s="414"/>
      <c r="J237" s="414"/>
      <c r="K237" s="416">
        <f>SUM(K234:K236)</f>
        <v>7027</v>
      </c>
      <c r="L237" s="416">
        <f>SUM(L234:L236)</f>
        <v>6134</v>
      </c>
    </row>
    <row r="238" spans="1:12" ht="13.5" thickTop="1" x14ac:dyDescent="0.2">
      <c r="A238" s="1820" t="s">
        <v>714</v>
      </c>
      <c r="B238" s="536"/>
      <c r="C238" s="414"/>
      <c r="D238" s="420"/>
      <c r="E238" s="414"/>
      <c r="F238" s="414"/>
      <c r="G238" s="414"/>
      <c r="H238" s="414"/>
      <c r="I238" s="414"/>
      <c r="J238" s="414"/>
      <c r="K238" s="420"/>
      <c r="L238" s="420"/>
    </row>
    <row r="239" spans="1:12" x14ac:dyDescent="0.2">
      <c r="A239" s="1815" t="s">
        <v>978</v>
      </c>
      <c r="B239" s="267">
        <v>2310</v>
      </c>
      <c r="C239" s="414"/>
      <c r="D239" s="419"/>
      <c r="E239" s="414"/>
      <c r="F239" s="414"/>
      <c r="G239" s="414"/>
      <c r="H239" s="414"/>
      <c r="I239" s="414"/>
      <c r="J239" s="414"/>
      <c r="K239" s="421">
        <f>D239</f>
        <v>0</v>
      </c>
      <c r="L239" s="419"/>
    </row>
    <row r="240" spans="1:12" x14ac:dyDescent="0.2">
      <c r="A240" s="1815" t="s">
        <v>979</v>
      </c>
      <c r="B240" s="267">
        <v>2320</v>
      </c>
      <c r="C240" s="414"/>
      <c r="D240" s="413">
        <v>13703</v>
      </c>
      <c r="E240" s="414"/>
      <c r="F240" s="414"/>
      <c r="G240" s="414"/>
      <c r="H240" s="414"/>
      <c r="I240" s="414"/>
      <c r="J240" s="414"/>
      <c r="K240" s="421">
        <f t="shared" ref="K240:K250" si="21">D240</f>
        <v>13703</v>
      </c>
      <c r="L240" s="413">
        <v>13946</v>
      </c>
    </row>
    <row r="241" spans="1:12" x14ac:dyDescent="0.2">
      <c r="A241" s="1815" t="s">
        <v>980</v>
      </c>
      <c r="B241" s="267">
        <v>2330</v>
      </c>
      <c r="C241" s="414"/>
      <c r="D241" s="413"/>
      <c r="E241" s="414"/>
      <c r="F241" s="414"/>
      <c r="G241" s="414"/>
      <c r="H241" s="414"/>
      <c r="I241" s="414"/>
      <c r="J241" s="414"/>
      <c r="K241" s="421">
        <f t="shared" si="21"/>
        <v>0</v>
      </c>
      <c r="L241" s="413"/>
    </row>
    <row r="242" spans="1:12" x14ac:dyDescent="0.2">
      <c r="A242" s="1816" t="s">
        <v>340</v>
      </c>
      <c r="B242" s="292" t="s">
        <v>321</v>
      </c>
      <c r="C242" s="414"/>
      <c r="D242" s="692"/>
      <c r="E242" s="414"/>
      <c r="F242" s="414"/>
      <c r="G242" s="414"/>
      <c r="H242" s="414"/>
      <c r="I242" s="414"/>
      <c r="J242" s="414"/>
      <c r="K242" s="421">
        <f t="shared" si="21"/>
        <v>0</v>
      </c>
      <c r="L242" s="413"/>
    </row>
    <row r="243" spans="1:12" ht="23.25" customHeight="1" x14ac:dyDescent="0.2">
      <c r="A243" s="1816" t="s">
        <v>341</v>
      </c>
      <c r="B243" s="528" t="s">
        <v>322</v>
      </c>
      <c r="C243" s="414"/>
      <c r="D243" s="692"/>
      <c r="E243" s="414"/>
      <c r="F243" s="414"/>
      <c r="G243" s="414"/>
      <c r="H243" s="414"/>
      <c r="I243" s="414"/>
      <c r="J243" s="414"/>
      <c r="K243" s="421">
        <f t="shared" si="21"/>
        <v>0</v>
      </c>
      <c r="L243" s="413"/>
    </row>
    <row r="244" spans="1:12" x14ac:dyDescent="0.2">
      <c r="A244" s="1816" t="s">
        <v>342</v>
      </c>
      <c r="B244" s="292" t="s">
        <v>323</v>
      </c>
      <c r="C244" s="414"/>
      <c r="D244" s="692"/>
      <c r="E244" s="414"/>
      <c r="F244" s="414"/>
      <c r="G244" s="414"/>
      <c r="H244" s="414"/>
      <c r="I244" s="414"/>
      <c r="J244" s="414"/>
      <c r="K244" s="421">
        <f t="shared" si="21"/>
        <v>0</v>
      </c>
      <c r="L244" s="413"/>
    </row>
    <row r="245" spans="1:12" x14ac:dyDescent="0.2">
      <c r="A245" s="1816" t="s">
        <v>274</v>
      </c>
      <c r="B245" s="292" t="s">
        <v>324</v>
      </c>
      <c r="C245" s="414"/>
      <c r="D245" s="692"/>
      <c r="E245" s="414"/>
      <c r="F245" s="414"/>
      <c r="G245" s="414"/>
      <c r="H245" s="414"/>
      <c r="I245" s="414"/>
      <c r="J245" s="414"/>
      <c r="K245" s="421">
        <f t="shared" si="21"/>
        <v>0</v>
      </c>
      <c r="L245" s="413"/>
    </row>
    <row r="246" spans="1:12" x14ac:dyDescent="0.2">
      <c r="A246" s="1816" t="s">
        <v>817</v>
      </c>
      <c r="B246" s="292" t="s">
        <v>325</v>
      </c>
      <c r="C246" s="414"/>
      <c r="D246" s="692"/>
      <c r="E246" s="414"/>
      <c r="F246" s="414"/>
      <c r="G246" s="414"/>
      <c r="H246" s="414"/>
      <c r="I246" s="414"/>
      <c r="J246" s="414"/>
      <c r="K246" s="421">
        <f t="shared" si="21"/>
        <v>0</v>
      </c>
      <c r="L246" s="413"/>
    </row>
    <row r="247" spans="1:12" x14ac:dyDescent="0.2">
      <c r="A247" s="1816" t="s">
        <v>275</v>
      </c>
      <c r="B247" s="292" t="s">
        <v>326</v>
      </c>
      <c r="C247" s="414"/>
      <c r="D247" s="692"/>
      <c r="E247" s="414"/>
      <c r="F247" s="414"/>
      <c r="G247" s="414"/>
      <c r="H247" s="414"/>
      <c r="I247" s="414"/>
      <c r="J247" s="414"/>
      <c r="K247" s="421">
        <f t="shared" si="21"/>
        <v>0</v>
      </c>
      <c r="L247" s="413"/>
    </row>
    <row r="248" spans="1:12" ht="22.5" x14ac:dyDescent="0.2">
      <c r="A248" s="1816" t="s">
        <v>1215</v>
      </c>
      <c r="B248" s="528" t="s">
        <v>327</v>
      </c>
      <c r="C248" s="414"/>
      <c r="D248" s="692">
        <v>6118</v>
      </c>
      <c r="E248" s="414"/>
      <c r="F248" s="414"/>
      <c r="G248" s="414"/>
      <c r="H248" s="414"/>
      <c r="I248" s="414"/>
      <c r="J248" s="414"/>
      <c r="K248" s="421">
        <f t="shared" si="21"/>
        <v>6118</v>
      </c>
      <c r="L248" s="413">
        <v>1587</v>
      </c>
    </row>
    <row r="249" spans="1:12" x14ac:dyDescent="0.2">
      <c r="A249" s="1816" t="s">
        <v>1216</v>
      </c>
      <c r="B249" s="292" t="s">
        <v>328</v>
      </c>
      <c r="C249" s="414"/>
      <c r="D249" s="692"/>
      <c r="E249" s="414"/>
      <c r="F249" s="414"/>
      <c r="G249" s="414"/>
      <c r="H249" s="414"/>
      <c r="I249" s="414"/>
      <c r="J249" s="414"/>
      <c r="K249" s="421">
        <f t="shared" si="21"/>
        <v>0</v>
      </c>
      <c r="L249" s="413"/>
    </row>
    <row r="250" spans="1:12" x14ac:dyDescent="0.2">
      <c r="A250" s="1816" t="s">
        <v>1147</v>
      </c>
      <c r="B250" s="267" t="s">
        <v>329</v>
      </c>
      <c r="C250" s="414"/>
      <c r="D250" s="692"/>
      <c r="E250" s="414"/>
      <c r="F250" s="414"/>
      <c r="G250" s="414"/>
      <c r="H250" s="414"/>
      <c r="I250" s="414"/>
      <c r="J250" s="414"/>
      <c r="K250" s="421">
        <f t="shared" si="21"/>
        <v>0</v>
      </c>
      <c r="L250" s="413"/>
    </row>
    <row r="251" spans="1:12" ht="12.75" customHeight="1" thickBot="1" x14ac:dyDescent="0.25">
      <c r="A251" s="888" t="s">
        <v>833</v>
      </c>
      <c r="B251" s="878">
        <v>2300</v>
      </c>
      <c r="C251" s="414"/>
      <c r="D251" s="416">
        <f>SUM(D239:D250)</f>
        <v>19821</v>
      </c>
      <c r="E251" s="414"/>
      <c r="F251" s="414"/>
      <c r="G251" s="414"/>
      <c r="H251" s="414"/>
      <c r="I251" s="414"/>
      <c r="J251" s="414"/>
      <c r="K251" s="416">
        <f>SUM(K239:K250)</f>
        <v>19821</v>
      </c>
      <c r="L251" s="416">
        <f>SUM(L239:L250)</f>
        <v>15533</v>
      </c>
    </row>
    <row r="252" spans="1:12" ht="13.5" thickTop="1" x14ac:dyDescent="0.2">
      <c r="A252" s="1820" t="s">
        <v>715</v>
      </c>
      <c r="B252" s="535"/>
      <c r="C252" s="414"/>
      <c r="D252" s="420"/>
      <c r="E252" s="414"/>
      <c r="F252" s="414"/>
      <c r="G252" s="414"/>
      <c r="H252" s="414"/>
      <c r="I252" s="414"/>
      <c r="J252" s="414"/>
      <c r="K252" s="420"/>
      <c r="L252" s="420"/>
    </row>
    <row r="253" spans="1:12" x14ac:dyDescent="0.2">
      <c r="A253" s="1815" t="s">
        <v>1257</v>
      </c>
      <c r="B253" s="526">
        <v>2410</v>
      </c>
      <c r="C253" s="414"/>
      <c r="D253" s="419">
        <v>20440</v>
      </c>
      <c r="E253" s="414"/>
      <c r="F253" s="414"/>
      <c r="G253" s="414"/>
      <c r="H253" s="414"/>
      <c r="I253" s="414"/>
      <c r="J253" s="414"/>
      <c r="K253" s="421">
        <f>D253</f>
        <v>20440</v>
      </c>
      <c r="L253" s="419">
        <v>19673</v>
      </c>
    </row>
    <row r="254" spans="1:12" ht="23.25" customHeight="1" x14ac:dyDescent="0.2">
      <c r="A254" s="1821" t="s">
        <v>1217</v>
      </c>
      <c r="B254" s="527">
        <v>2490</v>
      </c>
      <c r="C254" s="414"/>
      <c r="D254" s="413"/>
      <c r="E254" s="414"/>
      <c r="F254" s="414"/>
      <c r="G254" s="414"/>
      <c r="H254" s="414"/>
      <c r="I254" s="414"/>
      <c r="J254" s="414"/>
      <c r="K254" s="421">
        <f>D254</f>
        <v>0</v>
      </c>
      <c r="L254" s="413"/>
    </row>
    <row r="255" spans="1:12" ht="12.75" customHeight="1" thickBot="1" x14ac:dyDescent="0.25">
      <c r="A255" s="1836" t="s">
        <v>302</v>
      </c>
      <c r="B255" s="542" t="s">
        <v>35</v>
      </c>
      <c r="C255" s="414"/>
      <c r="D255" s="416">
        <f>SUM(D253:D254)</f>
        <v>20440</v>
      </c>
      <c r="E255" s="414"/>
      <c r="F255" s="414"/>
      <c r="G255" s="414"/>
      <c r="H255" s="414"/>
      <c r="I255" s="414"/>
      <c r="J255" s="414"/>
      <c r="K255" s="416">
        <f>SUM(K253:K254)</f>
        <v>20440</v>
      </c>
      <c r="L255" s="416">
        <f>SUM(L253:L254)</f>
        <v>19673</v>
      </c>
    </row>
    <row r="256" spans="1:12" ht="13.5" thickTop="1" x14ac:dyDescent="0.2">
      <c r="A256" s="1820" t="s">
        <v>716</v>
      </c>
      <c r="B256" s="535"/>
      <c r="C256" s="414"/>
      <c r="D256" s="414"/>
      <c r="E256" s="414"/>
      <c r="F256" s="414"/>
      <c r="G256" s="414"/>
      <c r="H256" s="414"/>
      <c r="I256" s="414"/>
      <c r="J256" s="414"/>
      <c r="K256" s="420"/>
      <c r="L256" s="420"/>
    </row>
    <row r="257" spans="1:12" x14ac:dyDescent="0.2">
      <c r="A257" s="1815" t="s">
        <v>1258</v>
      </c>
      <c r="B257" s="526">
        <v>2510</v>
      </c>
      <c r="C257" s="414"/>
      <c r="D257" s="413"/>
      <c r="E257" s="414"/>
      <c r="F257" s="414"/>
      <c r="G257" s="414"/>
      <c r="H257" s="414"/>
      <c r="I257" s="414"/>
      <c r="J257" s="414"/>
      <c r="K257" s="421">
        <f>D257</f>
        <v>0</v>
      </c>
      <c r="L257" s="419"/>
    </row>
    <row r="258" spans="1:12" x14ac:dyDescent="0.2">
      <c r="A258" s="1815" t="s">
        <v>543</v>
      </c>
      <c r="B258" s="526">
        <v>2520</v>
      </c>
      <c r="C258" s="414"/>
      <c r="D258" s="413">
        <v>6301</v>
      </c>
      <c r="E258" s="414"/>
      <c r="F258" s="414"/>
      <c r="G258" s="414"/>
      <c r="H258" s="414"/>
      <c r="I258" s="414"/>
      <c r="J258" s="414"/>
      <c r="K258" s="421">
        <f t="shared" ref="K258:K263" si="22">D258</f>
        <v>6301</v>
      </c>
      <c r="L258" s="413">
        <v>6264</v>
      </c>
    </row>
    <row r="259" spans="1:12" x14ac:dyDescent="0.2">
      <c r="A259" s="1815" t="s">
        <v>5</v>
      </c>
      <c r="B259" s="267">
        <v>2530</v>
      </c>
      <c r="C259" s="414"/>
      <c r="D259" s="413"/>
      <c r="E259" s="414"/>
      <c r="F259" s="414"/>
      <c r="G259" s="414"/>
      <c r="H259" s="414"/>
      <c r="I259" s="414"/>
      <c r="J259" s="414"/>
      <c r="K259" s="421">
        <f t="shared" si="22"/>
        <v>0</v>
      </c>
      <c r="L259" s="413"/>
    </row>
    <row r="260" spans="1:12" x14ac:dyDescent="0.2">
      <c r="A260" s="1815" t="s">
        <v>221</v>
      </c>
      <c r="B260" s="267">
        <v>2540</v>
      </c>
      <c r="C260" s="414"/>
      <c r="D260" s="413">
        <v>65254</v>
      </c>
      <c r="E260" s="414"/>
      <c r="F260" s="414"/>
      <c r="G260" s="414"/>
      <c r="H260" s="414"/>
      <c r="I260" s="414"/>
      <c r="J260" s="414"/>
      <c r="K260" s="421">
        <f t="shared" si="22"/>
        <v>65254</v>
      </c>
      <c r="L260" s="413">
        <v>62885</v>
      </c>
    </row>
    <row r="261" spans="1:12" x14ac:dyDescent="0.2">
      <c r="A261" s="1815" t="s">
        <v>1129</v>
      </c>
      <c r="B261" s="267">
        <v>2550</v>
      </c>
      <c r="C261" s="414"/>
      <c r="D261" s="413">
        <v>2167</v>
      </c>
      <c r="E261" s="414"/>
      <c r="F261" s="414"/>
      <c r="G261" s="414"/>
      <c r="H261" s="414"/>
      <c r="I261" s="414"/>
      <c r="J261" s="414"/>
      <c r="K261" s="421">
        <f t="shared" si="22"/>
        <v>2167</v>
      </c>
      <c r="L261" s="413">
        <v>2061</v>
      </c>
    </row>
    <row r="262" spans="1:12" x14ac:dyDescent="0.2">
      <c r="A262" s="1815" t="s">
        <v>107</v>
      </c>
      <c r="B262" s="267">
        <v>2560</v>
      </c>
      <c r="C262" s="414"/>
      <c r="D262" s="413">
        <v>4312</v>
      </c>
      <c r="E262" s="414"/>
      <c r="F262" s="414"/>
      <c r="G262" s="414"/>
      <c r="H262" s="414"/>
      <c r="I262" s="414"/>
      <c r="J262" s="414"/>
      <c r="K262" s="421">
        <f t="shared" si="22"/>
        <v>4312</v>
      </c>
      <c r="L262" s="413">
        <v>0</v>
      </c>
    </row>
    <row r="263" spans="1:12" x14ac:dyDescent="0.2">
      <c r="A263" s="1815" t="s">
        <v>108</v>
      </c>
      <c r="B263" s="267">
        <v>2570</v>
      </c>
      <c r="C263" s="414"/>
      <c r="D263" s="413"/>
      <c r="E263" s="414"/>
      <c r="F263" s="414"/>
      <c r="G263" s="414"/>
      <c r="H263" s="414"/>
      <c r="I263" s="414"/>
      <c r="J263" s="414"/>
      <c r="K263" s="421">
        <f t="shared" si="22"/>
        <v>0</v>
      </c>
      <c r="L263" s="413"/>
    </row>
    <row r="264" spans="1:12" ht="12.75" customHeight="1" thickBot="1" x14ac:dyDescent="0.25">
      <c r="A264" s="888" t="s">
        <v>835</v>
      </c>
      <c r="B264" s="466" t="s">
        <v>36</v>
      </c>
      <c r="C264" s="414"/>
      <c r="D264" s="416">
        <f>SUM(D257:D263)</f>
        <v>78034</v>
      </c>
      <c r="E264" s="414"/>
      <c r="F264" s="414"/>
      <c r="G264" s="414"/>
      <c r="H264" s="414"/>
      <c r="I264" s="414"/>
      <c r="J264" s="414"/>
      <c r="K264" s="416">
        <f>SUM(K257:K263)</f>
        <v>78034</v>
      </c>
      <c r="L264" s="416">
        <f>SUM(L257:L263)</f>
        <v>71210</v>
      </c>
    </row>
    <row r="265" spans="1:12" ht="13.5" thickTop="1" x14ac:dyDescent="0.2">
      <c r="A265" s="1835" t="s">
        <v>717</v>
      </c>
      <c r="B265" s="516"/>
      <c r="C265" s="414"/>
      <c r="D265" s="420"/>
      <c r="E265" s="414"/>
      <c r="F265" s="414"/>
      <c r="G265" s="414"/>
      <c r="H265" s="414"/>
      <c r="I265" s="414"/>
      <c r="J265" s="414"/>
      <c r="K265" s="420"/>
      <c r="L265" s="420"/>
    </row>
    <row r="266" spans="1:12" x14ac:dyDescent="0.2">
      <c r="A266" s="1815" t="s">
        <v>1250</v>
      </c>
      <c r="B266" s="267">
        <v>2610</v>
      </c>
      <c r="C266" s="414"/>
      <c r="D266" s="419"/>
      <c r="E266" s="414"/>
      <c r="F266" s="414"/>
      <c r="G266" s="414"/>
      <c r="H266" s="414"/>
      <c r="I266" s="414"/>
      <c r="J266" s="414"/>
      <c r="K266" s="421">
        <f>D266</f>
        <v>0</v>
      </c>
      <c r="L266" s="419"/>
    </row>
    <row r="267" spans="1:12" ht="20.25" customHeight="1" x14ac:dyDescent="0.2">
      <c r="A267" s="1815" t="s">
        <v>711</v>
      </c>
      <c r="B267" s="114">
        <v>2620</v>
      </c>
      <c r="C267" s="414"/>
      <c r="D267" s="413"/>
      <c r="E267" s="414"/>
      <c r="F267" s="414"/>
      <c r="G267" s="414"/>
      <c r="H267" s="414"/>
      <c r="I267" s="414"/>
      <c r="J267" s="414"/>
      <c r="K267" s="421">
        <f>D267</f>
        <v>0</v>
      </c>
      <c r="L267" s="413"/>
    </row>
    <row r="268" spans="1:12" ht="12" customHeight="1" x14ac:dyDescent="0.2">
      <c r="A268" s="1815" t="s">
        <v>1251</v>
      </c>
      <c r="B268" s="267">
        <v>2630</v>
      </c>
      <c r="C268" s="414"/>
      <c r="D268" s="413"/>
      <c r="E268" s="414"/>
      <c r="F268" s="414"/>
      <c r="G268" s="414"/>
      <c r="H268" s="414"/>
      <c r="I268" s="414"/>
      <c r="J268" s="414"/>
      <c r="K268" s="421">
        <f>D268</f>
        <v>0</v>
      </c>
      <c r="L268" s="413"/>
    </row>
    <row r="269" spans="1:12" x14ac:dyDescent="0.2">
      <c r="A269" s="1815" t="s">
        <v>472</v>
      </c>
      <c r="B269" s="267">
        <v>2640</v>
      </c>
      <c r="C269" s="414"/>
      <c r="D269" s="413"/>
      <c r="E269" s="414"/>
      <c r="F269" s="414"/>
      <c r="G269" s="414"/>
      <c r="H269" s="414"/>
      <c r="I269" s="414"/>
      <c r="J269" s="414"/>
      <c r="K269" s="421">
        <f>D269</f>
        <v>0</v>
      </c>
      <c r="L269" s="413"/>
    </row>
    <row r="270" spans="1:12" x14ac:dyDescent="0.2">
      <c r="A270" s="1815" t="s">
        <v>473</v>
      </c>
      <c r="B270" s="267">
        <v>2660</v>
      </c>
      <c r="C270" s="414"/>
      <c r="D270" s="413">
        <v>8077</v>
      </c>
      <c r="E270" s="414"/>
      <c r="F270" s="414"/>
      <c r="G270" s="414"/>
      <c r="H270" s="414"/>
      <c r="I270" s="414"/>
      <c r="J270" s="414"/>
      <c r="K270" s="421">
        <f>D270</f>
        <v>8077</v>
      </c>
      <c r="L270" s="413">
        <v>8049</v>
      </c>
    </row>
    <row r="271" spans="1:12" ht="12.75" customHeight="1" thickBot="1" x14ac:dyDescent="0.25">
      <c r="A271" s="1839" t="s">
        <v>38</v>
      </c>
      <c r="B271" s="469" t="s">
        <v>37</v>
      </c>
      <c r="C271" s="414"/>
      <c r="D271" s="416">
        <f>SUM(D266:D270)</f>
        <v>8077</v>
      </c>
      <c r="E271" s="414"/>
      <c r="F271" s="414"/>
      <c r="G271" s="414"/>
      <c r="H271" s="414"/>
      <c r="I271" s="414"/>
      <c r="J271" s="414"/>
      <c r="K271" s="416">
        <f>SUM(K266:K270)</f>
        <v>8077</v>
      </c>
      <c r="L271" s="416">
        <f>SUM(L266:L270)</f>
        <v>8049</v>
      </c>
    </row>
    <row r="272" spans="1:12" ht="13.5" customHeight="1" thickTop="1" x14ac:dyDescent="0.2">
      <c r="A272" s="1823" t="s">
        <v>1156</v>
      </c>
      <c r="B272" s="1082" t="s">
        <v>673</v>
      </c>
      <c r="C272" s="414"/>
      <c r="D272" s="1865"/>
      <c r="E272" s="414"/>
      <c r="F272" s="414"/>
      <c r="G272" s="414"/>
      <c r="H272" s="414"/>
      <c r="I272" s="414"/>
      <c r="J272" s="414"/>
      <c r="K272" s="431">
        <f>D272</f>
        <v>0</v>
      </c>
      <c r="L272" s="1865"/>
    </row>
    <row r="273" spans="1:12" ht="12.75" customHeight="1" thickBot="1" x14ac:dyDescent="0.25">
      <c r="A273" s="1842" t="s">
        <v>972</v>
      </c>
      <c r="B273" s="880">
        <v>2000</v>
      </c>
      <c r="C273" s="414"/>
      <c r="D273" s="426">
        <f>SUM(D232,D237,D251,D255,D264,D271,D272)</f>
        <v>141520</v>
      </c>
      <c r="E273" s="414"/>
      <c r="F273" s="414"/>
      <c r="G273" s="414"/>
      <c r="H273" s="414"/>
      <c r="I273" s="414"/>
      <c r="J273" s="414"/>
      <c r="K273" s="426">
        <f>SUM(K232,K237,K251,K255,K264,K271,K272)</f>
        <v>141520</v>
      </c>
      <c r="L273" s="426">
        <f>SUM(L232,L237,L251,L255,L264,L271,L272)</f>
        <v>129440</v>
      </c>
    </row>
    <row r="274" spans="1:12" ht="18" customHeight="1" thickTop="1" thickBot="1" x14ac:dyDescent="0.25">
      <c r="A274" s="1843" t="s">
        <v>1043</v>
      </c>
      <c r="B274" s="264">
        <v>3000</v>
      </c>
      <c r="C274" s="414"/>
      <c r="D274" s="425"/>
      <c r="E274" s="414"/>
      <c r="F274" s="414"/>
      <c r="G274" s="414"/>
      <c r="H274" s="414"/>
      <c r="I274" s="414"/>
      <c r="J274" s="414"/>
      <c r="K274" s="429">
        <f>D274</f>
        <v>0</v>
      </c>
      <c r="L274" s="425"/>
    </row>
    <row r="275" spans="1:12" ht="18" customHeight="1" thickTop="1" x14ac:dyDescent="0.2">
      <c r="A275" s="747" t="s">
        <v>149</v>
      </c>
      <c r="B275" s="265" t="s">
        <v>1028</v>
      </c>
      <c r="C275" s="414"/>
      <c r="D275" s="417"/>
      <c r="E275" s="414"/>
      <c r="F275" s="414"/>
      <c r="G275" s="414"/>
      <c r="H275" s="414"/>
      <c r="I275" s="414"/>
      <c r="J275" s="414"/>
      <c r="K275" s="414"/>
      <c r="L275" s="414"/>
    </row>
    <row r="276" spans="1:12" x14ac:dyDescent="0.2">
      <c r="A276" s="1815" t="s">
        <v>349</v>
      </c>
      <c r="B276" s="267">
        <v>4120</v>
      </c>
      <c r="C276" s="414"/>
      <c r="D276" s="413"/>
      <c r="E276" s="414"/>
      <c r="F276" s="414"/>
      <c r="G276" s="414"/>
      <c r="H276" s="414"/>
      <c r="I276" s="414"/>
      <c r="J276" s="414"/>
      <c r="K276" s="415">
        <f>D276</f>
        <v>0</v>
      </c>
      <c r="L276" s="413"/>
    </row>
    <row r="277" spans="1:12" x14ac:dyDescent="0.2">
      <c r="A277" s="1815" t="s">
        <v>812</v>
      </c>
      <c r="B277" s="267">
        <v>4140</v>
      </c>
      <c r="C277" s="414"/>
      <c r="D277" s="413"/>
      <c r="E277" s="414"/>
      <c r="F277" s="414"/>
      <c r="G277" s="414"/>
      <c r="H277" s="414"/>
      <c r="I277" s="414"/>
      <c r="J277" s="414"/>
      <c r="K277" s="415">
        <f>D277</f>
        <v>0</v>
      </c>
      <c r="L277" s="413"/>
    </row>
    <row r="278" spans="1:12" ht="12.75" customHeight="1" thickBot="1" x14ac:dyDescent="0.25">
      <c r="A278" s="888" t="s">
        <v>1921</v>
      </c>
      <c r="B278" s="469" t="s">
        <v>1028</v>
      </c>
      <c r="C278" s="414"/>
      <c r="D278" s="416">
        <f>SUM(D276:D277)</f>
        <v>0</v>
      </c>
      <c r="E278" s="414"/>
      <c r="F278" s="414"/>
      <c r="G278" s="414"/>
      <c r="H278" s="414"/>
      <c r="I278" s="414"/>
      <c r="J278" s="414"/>
      <c r="K278" s="416">
        <f>SUM(K276:K277)</f>
        <v>0</v>
      </c>
      <c r="L278" s="416">
        <f>SUM(L276:L277)</f>
        <v>0</v>
      </c>
    </row>
    <row r="279" spans="1:12" ht="18" customHeight="1" thickTop="1" x14ac:dyDescent="0.2">
      <c r="A279" s="1825" t="s">
        <v>1044</v>
      </c>
      <c r="B279" s="1871" t="s">
        <v>582</v>
      </c>
      <c r="C279" s="414"/>
      <c r="D279" s="414"/>
      <c r="E279" s="414"/>
      <c r="F279" s="414"/>
      <c r="G279" s="414"/>
      <c r="H279" s="414"/>
      <c r="I279" s="414"/>
      <c r="J279" s="414"/>
      <c r="K279" s="414"/>
      <c r="L279" s="414"/>
    </row>
    <row r="280" spans="1:12" ht="13.5" customHeight="1" x14ac:dyDescent="0.2">
      <c r="A280" s="1830" t="s">
        <v>97</v>
      </c>
      <c r="B280" s="208"/>
      <c r="C280" s="414"/>
      <c r="D280" s="414"/>
      <c r="E280" s="414"/>
      <c r="F280" s="414"/>
      <c r="G280" s="414"/>
      <c r="H280" s="418"/>
      <c r="I280" s="414"/>
      <c r="J280" s="414"/>
      <c r="K280" s="414"/>
      <c r="L280" s="414"/>
    </row>
    <row r="281" spans="1:12" x14ac:dyDescent="0.2">
      <c r="A281" s="1815" t="s">
        <v>91</v>
      </c>
      <c r="B281" s="267">
        <v>5110</v>
      </c>
      <c r="C281" s="414"/>
      <c r="D281" s="414"/>
      <c r="E281" s="414"/>
      <c r="F281" s="414"/>
      <c r="G281" s="414"/>
      <c r="H281" s="413"/>
      <c r="I281" s="414"/>
      <c r="J281" s="414"/>
      <c r="K281" s="415">
        <f>H281</f>
        <v>0</v>
      </c>
      <c r="L281" s="413"/>
    </row>
    <row r="282" spans="1:12" x14ac:dyDescent="0.2">
      <c r="A282" s="1815" t="s">
        <v>92</v>
      </c>
      <c r="B282" s="267">
        <v>5120</v>
      </c>
      <c r="C282" s="414"/>
      <c r="D282" s="414"/>
      <c r="E282" s="414"/>
      <c r="F282" s="414"/>
      <c r="G282" s="414"/>
      <c r="H282" s="413"/>
      <c r="I282" s="414"/>
      <c r="J282" s="414"/>
      <c r="K282" s="415">
        <f>H282</f>
        <v>0</v>
      </c>
      <c r="L282" s="413"/>
    </row>
    <row r="283" spans="1:12" ht="12.75" customHeight="1" x14ac:dyDescent="0.2">
      <c r="A283" s="1815" t="s">
        <v>1391</v>
      </c>
      <c r="B283" s="114" t="s">
        <v>721</v>
      </c>
      <c r="C283" s="414"/>
      <c r="D283" s="414"/>
      <c r="E283" s="414"/>
      <c r="F283" s="414"/>
      <c r="G283" s="414"/>
      <c r="H283" s="413"/>
      <c r="I283" s="414"/>
      <c r="J283" s="414"/>
      <c r="K283" s="415">
        <f>H283</f>
        <v>0</v>
      </c>
      <c r="L283" s="413"/>
    </row>
    <row r="284" spans="1:12" x14ac:dyDescent="0.2">
      <c r="A284" s="1815" t="s">
        <v>93</v>
      </c>
      <c r="B284" s="267" t="s">
        <v>692</v>
      </c>
      <c r="C284" s="414"/>
      <c r="D284" s="414"/>
      <c r="E284" s="414"/>
      <c r="F284" s="414"/>
      <c r="G284" s="414"/>
      <c r="H284" s="413"/>
      <c r="I284" s="414"/>
      <c r="J284" s="414"/>
      <c r="K284" s="415">
        <f>H284</f>
        <v>0</v>
      </c>
      <c r="L284" s="413"/>
    </row>
    <row r="285" spans="1:12" x14ac:dyDescent="0.2">
      <c r="A285" s="1815" t="s">
        <v>881</v>
      </c>
      <c r="B285" s="267" t="s">
        <v>722</v>
      </c>
      <c r="C285" s="414"/>
      <c r="D285" s="414"/>
      <c r="E285" s="414"/>
      <c r="F285" s="414"/>
      <c r="G285" s="414"/>
      <c r="H285" s="413"/>
      <c r="I285" s="414"/>
      <c r="J285" s="414"/>
      <c r="K285" s="415">
        <f>H285</f>
        <v>0</v>
      </c>
      <c r="L285" s="413"/>
    </row>
    <row r="286" spans="1:12" ht="12.75" customHeight="1" thickBot="1" x14ac:dyDescent="0.25">
      <c r="A286" s="888" t="s">
        <v>574</v>
      </c>
      <c r="B286" s="469" t="s">
        <v>582</v>
      </c>
      <c r="C286" s="414"/>
      <c r="D286" s="414"/>
      <c r="E286" s="414"/>
      <c r="F286" s="414"/>
      <c r="G286" s="414"/>
      <c r="H286" s="416">
        <f>SUM(H281:H285)</f>
        <v>0</v>
      </c>
      <c r="I286" s="414"/>
      <c r="J286" s="414"/>
      <c r="K286" s="416">
        <f>SUM(K281:K285)</f>
        <v>0</v>
      </c>
      <c r="L286" s="416">
        <f>SUM(L281:L285)</f>
        <v>0</v>
      </c>
    </row>
    <row r="287" spans="1:12" ht="18" customHeight="1" thickTop="1" thickBot="1" x14ac:dyDescent="0.25">
      <c r="A287" s="1844" t="s">
        <v>1045</v>
      </c>
      <c r="B287" s="264" t="s">
        <v>1029</v>
      </c>
      <c r="C287" s="414"/>
      <c r="D287" s="418"/>
      <c r="E287" s="414"/>
      <c r="F287" s="414"/>
      <c r="G287" s="414"/>
      <c r="H287" s="1867"/>
      <c r="I287" s="414"/>
      <c r="J287" s="414"/>
      <c r="K287" s="1867"/>
      <c r="L287" s="427"/>
    </row>
    <row r="288" spans="1:12" ht="12.75" customHeight="1" thickTop="1" thickBot="1" x14ac:dyDescent="0.25">
      <c r="A288" s="2249" t="s">
        <v>595</v>
      </c>
      <c r="B288" s="2251"/>
      <c r="C288" s="414"/>
      <c r="D288" s="416">
        <f>SUM(D223,D273,D274,D278)</f>
        <v>299730</v>
      </c>
      <c r="E288" s="414"/>
      <c r="F288" s="414"/>
      <c r="G288" s="414"/>
      <c r="H288" s="416">
        <f>H286</f>
        <v>0</v>
      </c>
      <c r="I288" s="414"/>
      <c r="J288" s="414"/>
      <c r="K288" s="416">
        <f>SUM(K223,K273,K274,K278,K286,K287)</f>
        <v>299730</v>
      </c>
      <c r="L288" s="416">
        <f>SUM(L223,L273,L274,L278,L286,L287)</f>
        <v>297496</v>
      </c>
    </row>
    <row r="289" spans="1:14" ht="23.25" thickTop="1" x14ac:dyDescent="0.2">
      <c r="A289" s="902" t="s">
        <v>1177</v>
      </c>
      <c r="B289" s="903"/>
      <c r="C289" s="414"/>
      <c r="D289" s="417"/>
      <c r="E289" s="414"/>
      <c r="F289" s="414"/>
      <c r="G289" s="414"/>
      <c r="H289" s="442"/>
      <c r="I289" s="414"/>
      <c r="J289" s="414"/>
      <c r="K289" s="441">
        <f>'Revenues 9-14'!G275-'Expenditures 15-22'!K288</f>
        <v>104869</v>
      </c>
      <c r="L289" s="442"/>
    </row>
    <row r="290" spans="1:14" s="871" customFormat="1" ht="9" customHeight="1" x14ac:dyDescent="0.2">
      <c r="A290" s="1834"/>
      <c r="B290" s="901"/>
      <c r="C290" s="898"/>
      <c r="D290" s="898"/>
      <c r="E290" s="898"/>
      <c r="F290" s="898"/>
      <c r="G290" s="898"/>
      <c r="H290" s="898"/>
      <c r="I290" s="898"/>
      <c r="J290" s="898"/>
      <c r="K290" s="898"/>
      <c r="L290" s="898"/>
      <c r="M290" s="910"/>
      <c r="N290" s="910"/>
    </row>
    <row r="291" spans="1:14" ht="30" customHeight="1" x14ac:dyDescent="0.2">
      <c r="A291" s="2238" t="s">
        <v>150</v>
      </c>
      <c r="B291" s="2242"/>
      <c r="C291" s="894"/>
      <c r="D291" s="895"/>
      <c r="E291" s="895"/>
      <c r="F291" s="895"/>
      <c r="G291" s="895"/>
      <c r="H291" s="895"/>
      <c r="I291" s="895"/>
      <c r="J291" s="895"/>
      <c r="K291" s="895"/>
      <c r="L291" s="896"/>
    </row>
    <row r="292" spans="1:14" ht="18" customHeight="1" x14ac:dyDescent="0.2">
      <c r="A292" s="1825" t="s">
        <v>151</v>
      </c>
      <c r="B292" s="265" t="s">
        <v>668</v>
      </c>
      <c r="C292" s="414"/>
      <c r="D292" s="414"/>
      <c r="E292" s="414"/>
      <c r="F292" s="414"/>
      <c r="G292" s="414"/>
      <c r="H292" s="414"/>
      <c r="I292" s="414"/>
      <c r="J292" s="414"/>
      <c r="K292" s="414"/>
      <c r="L292" s="414"/>
    </row>
    <row r="293" spans="1:14" ht="13.5" customHeight="1" x14ac:dyDescent="0.2">
      <c r="A293" s="1845" t="s">
        <v>716</v>
      </c>
      <c r="B293" s="467"/>
      <c r="C293" s="418"/>
      <c r="D293" s="418"/>
      <c r="E293" s="418"/>
      <c r="F293" s="418"/>
      <c r="G293" s="418"/>
      <c r="H293" s="418"/>
      <c r="I293" s="414"/>
      <c r="J293" s="414"/>
      <c r="K293" s="418"/>
      <c r="L293" s="418"/>
    </row>
    <row r="294" spans="1:14" x14ac:dyDescent="0.2">
      <c r="A294" s="1846" t="s">
        <v>712</v>
      </c>
      <c r="B294" s="270">
        <v>2530</v>
      </c>
      <c r="C294" s="413"/>
      <c r="D294" s="413"/>
      <c r="E294" s="413"/>
      <c r="F294" s="413"/>
      <c r="G294" s="413"/>
      <c r="H294" s="413"/>
      <c r="I294" s="437"/>
      <c r="J294" s="437"/>
      <c r="K294" s="415">
        <f>SUM(C294:J294)</f>
        <v>0</v>
      </c>
      <c r="L294" s="437"/>
    </row>
    <row r="295" spans="1:14" ht="13.5" customHeight="1" x14ac:dyDescent="0.2">
      <c r="A295" s="1846" t="s">
        <v>1156</v>
      </c>
      <c r="B295" s="267" t="s">
        <v>673</v>
      </c>
      <c r="C295" s="413"/>
      <c r="D295" s="413"/>
      <c r="E295" s="413"/>
      <c r="F295" s="413"/>
      <c r="G295" s="413"/>
      <c r="H295" s="413"/>
      <c r="I295" s="437"/>
      <c r="J295" s="437"/>
      <c r="K295" s="415">
        <f>SUM(C295:J295)</f>
        <v>0</v>
      </c>
      <c r="L295" s="413"/>
    </row>
    <row r="296" spans="1:14" ht="12.75" customHeight="1" thickBot="1" x14ac:dyDescent="0.25">
      <c r="A296" s="888" t="s">
        <v>972</v>
      </c>
      <c r="B296" s="469" t="s">
        <v>668</v>
      </c>
      <c r="C296" s="426">
        <f>SUM(C294:C295)</f>
        <v>0</v>
      </c>
      <c r="D296" s="426">
        <f t="shared" ref="D296:L296" si="23">SUM(D294:D295)</f>
        <v>0</v>
      </c>
      <c r="E296" s="426">
        <f t="shared" si="23"/>
        <v>0</v>
      </c>
      <c r="F296" s="426">
        <f t="shared" si="23"/>
        <v>0</v>
      </c>
      <c r="G296" s="426">
        <f t="shared" si="23"/>
        <v>0</v>
      </c>
      <c r="H296" s="426">
        <f t="shared" si="23"/>
        <v>0</v>
      </c>
      <c r="I296" s="426">
        <f t="shared" si="23"/>
        <v>0</v>
      </c>
      <c r="J296" s="426">
        <f t="shared" si="23"/>
        <v>0</v>
      </c>
      <c r="K296" s="426">
        <f t="shared" si="23"/>
        <v>0</v>
      </c>
      <c r="L296" s="426">
        <f t="shared" si="23"/>
        <v>0</v>
      </c>
    </row>
    <row r="297" spans="1:14" ht="18" customHeight="1" thickTop="1" x14ac:dyDescent="0.2">
      <c r="A297" s="1825" t="s">
        <v>152</v>
      </c>
      <c r="B297" s="264" t="s">
        <v>1028</v>
      </c>
      <c r="C297" s="414"/>
      <c r="D297" s="414"/>
      <c r="E297" s="414"/>
      <c r="F297" s="414"/>
      <c r="G297" s="414"/>
      <c r="H297" s="414"/>
      <c r="I297" s="414"/>
      <c r="J297" s="414"/>
      <c r="K297" s="414"/>
      <c r="L297" s="414"/>
    </row>
    <row r="298" spans="1:14" ht="13.5" customHeight="1" x14ac:dyDescent="0.2">
      <c r="A298" s="1830" t="s">
        <v>1069</v>
      </c>
      <c r="B298" s="208"/>
      <c r="C298" s="414"/>
      <c r="D298" s="414"/>
      <c r="E298" s="414"/>
      <c r="F298" s="414"/>
      <c r="G298" s="414"/>
      <c r="H298" s="414"/>
      <c r="I298" s="414"/>
      <c r="J298" s="414"/>
      <c r="K298" s="414"/>
      <c r="L298" s="414"/>
    </row>
    <row r="299" spans="1:14" x14ac:dyDescent="0.2">
      <c r="A299" s="1847" t="s">
        <v>1070</v>
      </c>
      <c r="B299" s="529" t="s">
        <v>658</v>
      </c>
      <c r="C299" s="414"/>
      <c r="D299" s="414"/>
      <c r="E299" s="437"/>
      <c r="F299" s="414"/>
      <c r="G299" s="414"/>
      <c r="H299" s="437"/>
      <c r="I299" s="414"/>
      <c r="J299" s="414"/>
      <c r="K299" s="1062">
        <f>SUM(E299,H299)</f>
        <v>0</v>
      </c>
      <c r="L299" s="437"/>
    </row>
    <row r="300" spans="1:14" x14ac:dyDescent="0.2">
      <c r="A300" s="1815" t="s">
        <v>349</v>
      </c>
      <c r="B300" s="267">
        <v>4120</v>
      </c>
      <c r="C300" s="414"/>
      <c r="D300" s="414"/>
      <c r="E300" s="437"/>
      <c r="F300" s="414"/>
      <c r="G300" s="414"/>
      <c r="H300" s="437"/>
      <c r="I300" s="508"/>
      <c r="J300" s="414"/>
      <c r="K300" s="1062">
        <f>SUM(E300,H300)</f>
        <v>0</v>
      </c>
      <c r="L300" s="413"/>
    </row>
    <row r="301" spans="1:14" x14ac:dyDescent="0.2">
      <c r="A301" s="1815" t="s">
        <v>812</v>
      </c>
      <c r="B301" s="267">
        <v>4140</v>
      </c>
      <c r="C301" s="414"/>
      <c r="D301" s="414"/>
      <c r="E301" s="437"/>
      <c r="F301" s="414"/>
      <c r="G301" s="414"/>
      <c r="H301" s="437"/>
      <c r="I301" s="508"/>
      <c r="J301" s="414"/>
      <c r="K301" s="1062">
        <f>SUM(E301,H301)</f>
        <v>0</v>
      </c>
      <c r="L301" s="413"/>
    </row>
    <row r="302" spans="1:14" ht="12.75" customHeight="1" x14ac:dyDescent="0.2">
      <c r="A302" s="1821" t="s">
        <v>813</v>
      </c>
      <c r="B302" s="114">
        <v>4190</v>
      </c>
      <c r="C302" s="414"/>
      <c r="D302" s="414"/>
      <c r="E302" s="437"/>
      <c r="F302" s="414"/>
      <c r="G302" s="414"/>
      <c r="H302" s="437"/>
      <c r="I302" s="508"/>
      <c r="J302" s="414"/>
      <c r="K302" s="1062">
        <f>SUM(E302,H302)</f>
        <v>0</v>
      </c>
      <c r="L302" s="413"/>
    </row>
    <row r="303" spans="1:14" ht="12.75" customHeight="1" thickBot="1" x14ac:dyDescent="0.25">
      <c r="A303" s="888" t="s">
        <v>1921</v>
      </c>
      <c r="B303" s="466" t="s">
        <v>1028</v>
      </c>
      <c r="C303" s="414"/>
      <c r="D303" s="414"/>
      <c r="E303" s="1063">
        <f>SUM(E299:E302)</f>
        <v>0</v>
      </c>
      <c r="F303" s="414"/>
      <c r="G303" s="414"/>
      <c r="H303" s="1063">
        <f>SUM(H299:H302)</f>
        <v>0</v>
      </c>
      <c r="I303" s="508"/>
      <c r="J303" s="414"/>
      <c r="K303" s="1063">
        <f>SUM(K299:K302)</f>
        <v>0</v>
      </c>
      <c r="L303" s="426">
        <f>SUM(L299:L302)</f>
        <v>0</v>
      </c>
    </row>
    <row r="304" spans="1:14" ht="18" customHeight="1" thickTop="1" thickBot="1" x14ac:dyDescent="0.25">
      <c r="A304" s="1860" t="s">
        <v>1064</v>
      </c>
      <c r="B304" s="1808" t="s">
        <v>1029</v>
      </c>
      <c r="C304" s="418"/>
      <c r="D304" s="418"/>
      <c r="E304" s="418"/>
      <c r="F304" s="418"/>
      <c r="G304" s="418"/>
      <c r="H304" s="418"/>
      <c r="I304" s="418"/>
      <c r="J304" s="414"/>
      <c r="K304" s="418"/>
      <c r="L304" s="425"/>
    </row>
    <row r="305" spans="1:14" ht="12.75" customHeight="1" thickTop="1" thickBot="1" x14ac:dyDescent="0.25">
      <c r="A305" s="2247" t="s">
        <v>317</v>
      </c>
      <c r="B305" s="2248"/>
      <c r="C305" s="416">
        <f>SUM(C296)</f>
        <v>0</v>
      </c>
      <c r="D305" s="416">
        <f>SUM(D296)</f>
        <v>0</v>
      </c>
      <c r="E305" s="416">
        <f>SUM(E296,E303)</f>
        <v>0</v>
      </c>
      <c r="F305" s="416">
        <f>SUM(F296)</f>
        <v>0</v>
      </c>
      <c r="G305" s="416">
        <f>SUM(G296)</f>
        <v>0</v>
      </c>
      <c r="H305" s="416">
        <f>SUM(H296,H303)</f>
        <v>0</v>
      </c>
      <c r="I305" s="416">
        <f>SUM(I296)</f>
        <v>0</v>
      </c>
      <c r="J305" s="416">
        <f>SUM(J296)</f>
        <v>0</v>
      </c>
      <c r="K305" s="416">
        <f>SUM(K296,K303,K304)</f>
        <v>0</v>
      </c>
      <c r="L305" s="416">
        <f>SUM(L296,L303,L304)</f>
        <v>0</v>
      </c>
    </row>
    <row r="306" spans="1:14" ht="23.25" customHeight="1" thickTop="1" x14ac:dyDescent="0.2">
      <c r="A306" s="2243" t="s">
        <v>1177</v>
      </c>
      <c r="B306" s="2244"/>
      <c r="C306" s="420"/>
      <c r="D306" s="420"/>
      <c r="E306" s="420"/>
      <c r="F306" s="420"/>
      <c r="G306" s="420"/>
      <c r="H306" s="420"/>
      <c r="I306" s="420"/>
      <c r="J306" s="420"/>
      <c r="K306" s="431">
        <f>'Revenues 9-14'!H275-'Expenditures 15-22'!K305</f>
        <v>0</v>
      </c>
      <c r="L306" s="420"/>
    </row>
    <row r="307" spans="1:14" s="871" customFormat="1" ht="9" customHeight="1" x14ac:dyDescent="0.2">
      <c r="A307" s="1848"/>
      <c r="B307" s="869"/>
      <c r="C307" s="870"/>
      <c r="D307" s="870"/>
      <c r="E307" s="870"/>
      <c r="F307" s="870"/>
      <c r="G307" s="870"/>
      <c r="H307" s="870"/>
      <c r="I307" s="870"/>
      <c r="J307" s="870"/>
      <c r="K307" s="870"/>
      <c r="L307" s="870"/>
      <c r="M307" s="910"/>
      <c r="N307" s="910"/>
    </row>
    <row r="308" spans="1:14" ht="30" customHeight="1" x14ac:dyDescent="0.2">
      <c r="A308" s="2254" t="s">
        <v>156</v>
      </c>
      <c r="B308" s="2255"/>
      <c r="C308" s="881"/>
      <c r="D308" s="882"/>
      <c r="E308" s="882"/>
      <c r="F308" s="882"/>
      <c r="G308" s="882"/>
      <c r="H308" s="882"/>
      <c r="I308" s="882"/>
      <c r="J308" s="882"/>
      <c r="K308" s="882"/>
      <c r="L308" s="883"/>
    </row>
    <row r="309" spans="1:14" s="19" customFormat="1" ht="9" customHeight="1" x14ac:dyDescent="0.2">
      <c r="A309" s="1848"/>
      <c r="B309" s="869"/>
      <c r="C309" s="831"/>
      <c r="D309" s="831"/>
      <c r="E309" s="831"/>
      <c r="F309" s="831"/>
      <c r="G309" s="831"/>
      <c r="H309" s="831"/>
      <c r="I309" s="831"/>
      <c r="J309" s="831"/>
      <c r="K309" s="831"/>
      <c r="L309" s="831"/>
      <c r="M309" s="910"/>
      <c r="N309" s="910"/>
    </row>
    <row r="310" spans="1:14" ht="30" customHeight="1" x14ac:dyDescent="0.2">
      <c r="A310" s="2256" t="s">
        <v>1071</v>
      </c>
      <c r="B310" s="2255"/>
      <c r="C310" s="881"/>
      <c r="D310" s="882"/>
      <c r="E310" s="882"/>
      <c r="F310" s="882"/>
      <c r="G310" s="882"/>
      <c r="H310" s="882"/>
      <c r="I310" s="882"/>
      <c r="J310" s="882"/>
      <c r="K310" s="882"/>
      <c r="L310" s="883"/>
    </row>
    <row r="311" spans="1:14" s="19" customFormat="1" ht="13.5" customHeight="1" x14ac:dyDescent="0.2">
      <c r="A311" s="1849" t="s">
        <v>714</v>
      </c>
      <c r="B311" s="531"/>
      <c r="C311" s="438"/>
      <c r="D311" s="438"/>
      <c r="E311" s="438"/>
      <c r="F311" s="438"/>
      <c r="G311" s="438"/>
      <c r="H311" s="438"/>
      <c r="I311" s="438"/>
      <c r="J311" s="438"/>
      <c r="K311" s="438"/>
      <c r="L311" s="438"/>
      <c r="M311" s="910"/>
      <c r="N311" s="910"/>
    </row>
    <row r="312" spans="1:14" s="19" customFormat="1" x14ac:dyDescent="0.2">
      <c r="A312" s="892" t="s">
        <v>340</v>
      </c>
      <c r="B312" s="530" t="s">
        <v>321</v>
      </c>
      <c r="C312" s="437"/>
      <c r="D312" s="437"/>
      <c r="E312" s="437"/>
      <c r="F312" s="437"/>
      <c r="G312" s="437"/>
      <c r="H312" s="437"/>
      <c r="I312" s="437"/>
      <c r="J312" s="437"/>
      <c r="K312" s="1062">
        <f>SUM(C312:J312)</f>
        <v>0</v>
      </c>
      <c r="L312" s="437"/>
      <c r="M312" s="910"/>
      <c r="N312" s="910"/>
    </row>
    <row r="313" spans="1:14" s="19" customFormat="1" ht="22.5" x14ac:dyDescent="0.2">
      <c r="A313" s="892" t="s">
        <v>341</v>
      </c>
      <c r="B313" s="532" t="s">
        <v>322</v>
      </c>
      <c r="C313" s="437"/>
      <c r="D313" s="437"/>
      <c r="E313" s="437"/>
      <c r="F313" s="437"/>
      <c r="G313" s="437"/>
      <c r="H313" s="437"/>
      <c r="I313" s="437"/>
      <c r="J313" s="437"/>
      <c r="K313" s="1062">
        <f t="shared" ref="K313:K320" si="24">SUM(C313:J313)</f>
        <v>0</v>
      </c>
      <c r="L313" s="437"/>
      <c r="M313" s="910"/>
      <c r="N313" s="910"/>
    </row>
    <row r="314" spans="1:14" s="19" customFormat="1" x14ac:dyDescent="0.2">
      <c r="A314" s="892" t="s">
        <v>342</v>
      </c>
      <c r="B314" s="530" t="s">
        <v>323</v>
      </c>
      <c r="C314" s="437"/>
      <c r="D314" s="437"/>
      <c r="E314" s="437"/>
      <c r="F314" s="437"/>
      <c r="G314" s="437"/>
      <c r="H314" s="437"/>
      <c r="I314" s="437"/>
      <c r="J314" s="437"/>
      <c r="K314" s="1062">
        <f t="shared" si="24"/>
        <v>0</v>
      </c>
      <c r="L314" s="437"/>
      <c r="M314" s="910"/>
      <c r="N314" s="910"/>
    </row>
    <row r="315" spans="1:14" s="19" customFormat="1" x14ac:dyDescent="0.2">
      <c r="A315" s="892" t="s">
        <v>274</v>
      </c>
      <c r="B315" s="530" t="s">
        <v>324</v>
      </c>
      <c r="C315" s="437"/>
      <c r="D315" s="437"/>
      <c r="E315" s="437">
        <v>136933</v>
      </c>
      <c r="F315" s="437"/>
      <c r="G315" s="437"/>
      <c r="H315" s="437"/>
      <c r="I315" s="437"/>
      <c r="J315" s="437"/>
      <c r="K315" s="1062">
        <f t="shared" si="24"/>
        <v>136933</v>
      </c>
      <c r="L315" s="437">
        <v>134722</v>
      </c>
      <c r="M315" s="910"/>
      <c r="N315" s="910"/>
    </row>
    <row r="316" spans="1:14" s="19" customFormat="1" x14ac:dyDescent="0.2">
      <c r="A316" s="892" t="s">
        <v>817</v>
      </c>
      <c r="B316" s="530" t="s">
        <v>325</v>
      </c>
      <c r="C316" s="437"/>
      <c r="D316" s="437"/>
      <c r="E316" s="437"/>
      <c r="F316" s="437"/>
      <c r="G316" s="437"/>
      <c r="H316" s="437"/>
      <c r="I316" s="437"/>
      <c r="J316" s="437"/>
      <c r="K316" s="1062">
        <f t="shared" si="24"/>
        <v>0</v>
      </c>
      <c r="L316" s="437"/>
      <c r="M316" s="910"/>
      <c r="N316" s="910"/>
    </row>
    <row r="317" spans="1:14" s="19" customFormat="1" x14ac:dyDescent="0.2">
      <c r="A317" s="892" t="s">
        <v>275</v>
      </c>
      <c r="B317" s="530" t="s">
        <v>326</v>
      </c>
      <c r="C317" s="437"/>
      <c r="D317" s="437"/>
      <c r="E317" s="437"/>
      <c r="F317" s="437"/>
      <c r="G317" s="437"/>
      <c r="H317" s="437"/>
      <c r="I317" s="437"/>
      <c r="J317" s="437"/>
      <c r="K317" s="1062">
        <f t="shared" si="24"/>
        <v>0</v>
      </c>
      <c r="L317" s="437">
        <v>16250</v>
      </c>
      <c r="M317" s="910"/>
      <c r="N317" s="910"/>
    </row>
    <row r="318" spans="1:14" s="19" customFormat="1" ht="22.5" x14ac:dyDescent="0.2">
      <c r="A318" s="892" t="s">
        <v>1215</v>
      </c>
      <c r="B318" s="532" t="s">
        <v>327</v>
      </c>
      <c r="C318" s="437">
        <v>85824</v>
      </c>
      <c r="D318" s="437">
        <v>7554</v>
      </c>
      <c r="E318" s="437">
        <v>1238</v>
      </c>
      <c r="F318" s="437"/>
      <c r="G318" s="437"/>
      <c r="H318" s="437"/>
      <c r="I318" s="437"/>
      <c r="J318" s="437"/>
      <c r="K318" s="1062">
        <f t="shared" si="24"/>
        <v>94616</v>
      </c>
      <c r="L318" s="437">
        <v>35980</v>
      </c>
      <c r="M318" s="910"/>
      <c r="N318" s="910"/>
    </row>
    <row r="319" spans="1:14" s="19" customFormat="1" x14ac:dyDescent="0.2">
      <c r="A319" s="892" t="s">
        <v>1216</v>
      </c>
      <c r="B319" s="530" t="s">
        <v>328</v>
      </c>
      <c r="C319" s="437"/>
      <c r="D319" s="437"/>
      <c r="E319" s="437"/>
      <c r="F319" s="437"/>
      <c r="G319" s="437"/>
      <c r="H319" s="437"/>
      <c r="I319" s="437"/>
      <c r="J319" s="437"/>
      <c r="K319" s="1062">
        <f t="shared" si="24"/>
        <v>0</v>
      </c>
      <c r="L319" s="437"/>
      <c r="M319" s="910"/>
      <c r="N319" s="910"/>
    </row>
    <row r="320" spans="1:14" s="19" customFormat="1" x14ac:dyDescent="0.2">
      <c r="A320" s="892" t="s">
        <v>1147</v>
      </c>
      <c r="B320" s="530" t="s">
        <v>329</v>
      </c>
      <c r="C320" s="437"/>
      <c r="D320" s="437"/>
      <c r="E320" s="437">
        <v>24935</v>
      </c>
      <c r="F320" s="437"/>
      <c r="G320" s="437"/>
      <c r="H320" s="437"/>
      <c r="I320" s="437"/>
      <c r="J320" s="437"/>
      <c r="K320" s="1062">
        <f t="shared" si="24"/>
        <v>24935</v>
      </c>
      <c r="L320" s="437">
        <v>36790</v>
      </c>
      <c r="M320" s="910"/>
      <c r="N320" s="910"/>
    </row>
    <row r="321" spans="1:14" s="19" customFormat="1" x14ac:dyDescent="0.2">
      <c r="A321" s="1850" t="s">
        <v>552</v>
      </c>
      <c r="B321" s="529" t="s">
        <v>1348</v>
      </c>
      <c r="C321" s="692"/>
      <c r="D321" s="692"/>
      <c r="E321" s="692"/>
      <c r="F321" s="692"/>
      <c r="G321" s="692"/>
      <c r="H321" s="692"/>
      <c r="I321" s="692"/>
      <c r="J321" s="692"/>
      <c r="K321" s="1224">
        <f>SUM(C321:J321)</f>
        <v>0</v>
      </c>
      <c r="L321" s="692"/>
      <c r="M321" s="910"/>
      <c r="N321" s="910"/>
    </row>
    <row r="322" spans="1:14" s="19" customFormat="1" x14ac:dyDescent="0.2">
      <c r="A322" s="1850" t="s">
        <v>1349</v>
      </c>
      <c r="B322" s="529" t="s">
        <v>1350</v>
      </c>
      <c r="C322" s="692"/>
      <c r="D322" s="692"/>
      <c r="E322" s="692"/>
      <c r="F322" s="692"/>
      <c r="G322" s="692"/>
      <c r="H322" s="692"/>
      <c r="I322" s="692"/>
      <c r="J322" s="692"/>
      <c r="K322" s="1224">
        <f>SUM(C322:J322)</f>
        <v>0</v>
      </c>
      <c r="L322" s="692"/>
      <c r="M322" s="910"/>
      <c r="N322" s="910"/>
    </row>
    <row r="323" spans="1:14" s="19" customFormat="1" ht="12.75" customHeight="1" thickBot="1" x14ac:dyDescent="0.25">
      <c r="A323" s="1851" t="s">
        <v>833</v>
      </c>
      <c r="B323" s="533" t="s">
        <v>668</v>
      </c>
      <c r="C323" s="1063">
        <f>SUM(C312:C322)</f>
        <v>85824</v>
      </c>
      <c r="D323" s="1063">
        <f t="shared" ref="D323:J323" si="25">SUM(D312:D322)</f>
        <v>7554</v>
      </c>
      <c r="E323" s="1063">
        <f t="shared" si="25"/>
        <v>163106</v>
      </c>
      <c r="F323" s="1063">
        <f t="shared" si="25"/>
        <v>0</v>
      </c>
      <c r="G323" s="1063">
        <f t="shared" si="25"/>
        <v>0</v>
      </c>
      <c r="H323" s="1063">
        <f t="shared" si="25"/>
        <v>0</v>
      </c>
      <c r="I323" s="1063">
        <f t="shared" si="25"/>
        <v>0</v>
      </c>
      <c r="J323" s="1063">
        <f t="shared" si="25"/>
        <v>0</v>
      </c>
      <c r="K323" s="1063">
        <f>SUM(K312:K322)</f>
        <v>256484</v>
      </c>
      <c r="L323" s="1063">
        <f>SUM(L312:L322)</f>
        <v>223742</v>
      </c>
      <c r="M323" s="910"/>
      <c r="N323" s="910"/>
    </row>
    <row r="324" spans="1:14" ht="18" customHeight="1" thickTop="1" x14ac:dyDescent="0.2">
      <c r="A324" s="749" t="s">
        <v>1072</v>
      </c>
      <c r="B324" s="265" t="s">
        <v>582</v>
      </c>
      <c r="C324" s="414"/>
      <c r="D324" s="414"/>
      <c r="E324" s="414"/>
      <c r="F324" s="414"/>
      <c r="G324" s="414"/>
      <c r="H324" s="414"/>
      <c r="I324" s="414"/>
      <c r="J324" s="414"/>
      <c r="K324" s="414"/>
      <c r="L324" s="414"/>
    </row>
    <row r="325" spans="1:14" ht="13.5" customHeight="1" x14ac:dyDescent="0.2">
      <c r="A325" s="1830" t="s">
        <v>719</v>
      </c>
      <c r="B325" s="208"/>
      <c r="C325" s="414"/>
      <c r="D325" s="414"/>
      <c r="E325" s="414"/>
      <c r="F325" s="414"/>
      <c r="G325" s="414"/>
      <c r="H325" s="418"/>
      <c r="I325" s="414"/>
      <c r="J325" s="414"/>
      <c r="K325" s="418"/>
      <c r="L325" s="418"/>
    </row>
    <row r="326" spans="1:14" x14ac:dyDescent="0.2">
      <c r="A326" s="1847" t="s">
        <v>91</v>
      </c>
      <c r="B326" s="529" t="s">
        <v>1073</v>
      </c>
      <c r="C326" s="438"/>
      <c r="D326" s="438"/>
      <c r="E326" s="438"/>
      <c r="F326" s="438"/>
      <c r="G326" s="438"/>
      <c r="H326" s="436"/>
      <c r="I326" s="438"/>
      <c r="J326" s="438"/>
      <c r="K326" s="1062">
        <f>H326</f>
        <v>0</v>
      </c>
      <c r="L326" s="436"/>
    </row>
    <row r="327" spans="1:14" ht="12.75" customHeight="1" x14ac:dyDescent="0.2">
      <c r="A327" s="1847" t="s">
        <v>1391</v>
      </c>
      <c r="B327" s="529" t="s">
        <v>721</v>
      </c>
      <c r="C327" s="438"/>
      <c r="D327" s="438"/>
      <c r="E327" s="438"/>
      <c r="F327" s="438"/>
      <c r="G327" s="438"/>
      <c r="H327" s="436"/>
      <c r="I327" s="438"/>
      <c r="J327" s="438"/>
      <c r="K327" s="1062">
        <f>H327</f>
        <v>0</v>
      </c>
      <c r="L327" s="436"/>
    </row>
    <row r="328" spans="1:14" x14ac:dyDescent="0.2">
      <c r="A328" s="1815" t="s">
        <v>1074</v>
      </c>
      <c r="B328" s="114">
        <v>5150</v>
      </c>
      <c r="C328" s="438"/>
      <c r="D328" s="438"/>
      <c r="E328" s="438"/>
      <c r="F328" s="438"/>
      <c r="G328" s="438"/>
      <c r="H328" s="437"/>
      <c r="I328" s="438"/>
      <c r="J328" s="438"/>
      <c r="K328" s="1062">
        <f>H328</f>
        <v>0</v>
      </c>
      <c r="L328" s="437"/>
    </row>
    <row r="329" spans="1:14" ht="20.25" customHeight="1" thickBot="1" x14ac:dyDescent="0.25">
      <c r="A329" s="1869" t="s">
        <v>1075</v>
      </c>
      <c r="B329" s="833" t="s">
        <v>582</v>
      </c>
      <c r="C329" s="414"/>
      <c r="D329" s="414"/>
      <c r="E329" s="414"/>
      <c r="F329" s="414"/>
      <c r="G329" s="414"/>
      <c r="H329" s="694">
        <f>SUM(H326:H328)</f>
        <v>0</v>
      </c>
      <c r="I329" s="414"/>
      <c r="J329" s="414"/>
      <c r="K329" s="694">
        <f>SUM(K326:K328)</f>
        <v>0</v>
      </c>
      <c r="L329" s="694">
        <f>SUM(L326:L328)</f>
        <v>0</v>
      </c>
    </row>
    <row r="330" spans="1:14" ht="18" customHeight="1" thickTop="1" thickBot="1" x14ac:dyDescent="0.25">
      <c r="A330" s="1860" t="s">
        <v>1076</v>
      </c>
      <c r="B330" s="1808" t="s">
        <v>1029</v>
      </c>
      <c r="C330" s="414"/>
      <c r="D330" s="414"/>
      <c r="E330" s="508"/>
      <c r="F330" s="434"/>
      <c r="G330" s="434"/>
      <c r="H330" s="508"/>
      <c r="I330" s="508"/>
      <c r="J330" s="434"/>
      <c r="K330" s="508"/>
      <c r="L330" s="425"/>
    </row>
    <row r="331" spans="1:14" ht="12.75" customHeight="1" thickTop="1" thickBot="1" x14ac:dyDescent="0.25">
      <c r="A331" s="1866" t="s">
        <v>595</v>
      </c>
      <c r="B331" s="1870"/>
      <c r="C331" s="1063">
        <f>SUM(C323)</f>
        <v>85824</v>
      </c>
      <c r="D331" s="1063">
        <f t="shared" ref="D331:J331" si="26">SUM(D323)</f>
        <v>7554</v>
      </c>
      <c r="E331" s="1063">
        <f t="shared" si="26"/>
        <v>163106</v>
      </c>
      <c r="F331" s="1063">
        <f t="shared" si="26"/>
        <v>0</v>
      </c>
      <c r="G331" s="1063">
        <f t="shared" si="26"/>
        <v>0</v>
      </c>
      <c r="H331" s="1063">
        <f>SUM(H323,H329)</f>
        <v>0</v>
      </c>
      <c r="I331" s="1063">
        <f t="shared" si="26"/>
        <v>0</v>
      </c>
      <c r="J331" s="1063">
        <f t="shared" si="26"/>
        <v>0</v>
      </c>
      <c r="K331" s="1063">
        <f>SUM(K323,K329)</f>
        <v>256484</v>
      </c>
      <c r="L331" s="426">
        <f>SUM(L323,L329,L330)</f>
        <v>223742</v>
      </c>
    </row>
    <row r="332" spans="1:14" ht="12.75" customHeight="1" thickTop="1" x14ac:dyDescent="0.2">
      <c r="A332" s="2245" t="s">
        <v>1177</v>
      </c>
      <c r="B332" s="2246"/>
      <c r="C332" s="414"/>
      <c r="D332" s="414"/>
      <c r="E332" s="414"/>
      <c r="F332" s="414"/>
      <c r="G332" s="414"/>
      <c r="H332" s="414"/>
      <c r="I332" s="414"/>
      <c r="J332" s="414"/>
      <c r="K332" s="1066">
        <f>'Revenues 9-14'!J275-'Expenditures 15-22'!K331</f>
        <v>-64239</v>
      </c>
      <c r="L332" s="414"/>
    </row>
    <row r="333" spans="1:14" s="871" customFormat="1" ht="6" customHeight="1" x14ac:dyDescent="0.2">
      <c r="A333" s="1834"/>
      <c r="B333" s="899"/>
      <c r="C333" s="898"/>
      <c r="D333" s="898"/>
      <c r="E333" s="898"/>
      <c r="F333" s="898"/>
      <c r="G333" s="898"/>
      <c r="H333" s="898"/>
      <c r="I333" s="898"/>
      <c r="J333" s="898"/>
      <c r="K333" s="898"/>
      <c r="L333" s="898"/>
      <c r="M333" s="910"/>
      <c r="N333" s="910"/>
    </row>
    <row r="334" spans="1:14" s="2" customFormat="1" ht="30" customHeight="1" x14ac:dyDescent="0.2">
      <c r="A334" s="2237" t="s">
        <v>1142</v>
      </c>
      <c r="B334" s="2141"/>
      <c r="C334" s="894"/>
      <c r="D334" s="895"/>
      <c r="E334" s="895"/>
      <c r="F334" s="895"/>
      <c r="G334" s="895"/>
      <c r="H334" s="895"/>
      <c r="I334" s="895"/>
      <c r="J334" s="895"/>
      <c r="K334" s="895"/>
      <c r="L334" s="896"/>
      <c r="M334" s="911"/>
      <c r="N334" s="911"/>
    </row>
    <row r="335" spans="1:14" s="16" customFormat="1" ht="18" customHeight="1" x14ac:dyDescent="0.2">
      <c r="A335" s="748" t="s">
        <v>1010</v>
      </c>
      <c r="B335" s="265" t="s">
        <v>668</v>
      </c>
      <c r="C335" s="414"/>
      <c r="D335" s="414"/>
      <c r="E335" s="414"/>
      <c r="F335" s="414"/>
      <c r="G335" s="414"/>
      <c r="H335" s="414"/>
      <c r="I335" s="414"/>
      <c r="J335" s="414"/>
      <c r="K335" s="414"/>
      <c r="L335" s="414"/>
      <c r="M335" s="15"/>
      <c r="N335" s="15"/>
    </row>
    <row r="336" spans="1:14" ht="13.5" customHeight="1" x14ac:dyDescent="0.2">
      <c r="A336" s="1852" t="s">
        <v>716</v>
      </c>
      <c r="B336" s="207"/>
      <c r="C336" s="418"/>
      <c r="D336" s="418"/>
      <c r="E336" s="418"/>
      <c r="F336" s="418"/>
      <c r="G336" s="418"/>
      <c r="H336" s="418"/>
      <c r="I336" s="414"/>
      <c r="J336" s="414"/>
      <c r="K336" s="418"/>
      <c r="L336" s="418"/>
    </row>
    <row r="337" spans="1:14" x14ac:dyDescent="0.2">
      <c r="A337" s="1815" t="s">
        <v>5</v>
      </c>
      <c r="B337" s="267">
        <v>2530</v>
      </c>
      <c r="C337" s="413"/>
      <c r="D337" s="413"/>
      <c r="E337" s="413"/>
      <c r="F337" s="413"/>
      <c r="G337" s="413"/>
      <c r="H337" s="413"/>
      <c r="I337" s="437"/>
      <c r="J337" s="437"/>
      <c r="K337" s="415">
        <f>SUM(C337:J337)</f>
        <v>0</v>
      </c>
      <c r="L337" s="413"/>
    </row>
    <row r="338" spans="1:14" x14ac:dyDescent="0.2">
      <c r="A338" s="1815" t="s">
        <v>221</v>
      </c>
      <c r="B338" s="267">
        <v>2540</v>
      </c>
      <c r="C338" s="413"/>
      <c r="D338" s="413"/>
      <c r="E338" s="413"/>
      <c r="F338" s="413"/>
      <c r="G338" s="413"/>
      <c r="H338" s="413"/>
      <c r="I338" s="437"/>
      <c r="J338" s="437"/>
      <c r="K338" s="415">
        <f>SUM(C338:J338)</f>
        <v>0</v>
      </c>
      <c r="L338" s="413"/>
    </row>
    <row r="339" spans="1:14" ht="12.75" customHeight="1" thickBot="1" x14ac:dyDescent="0.25">
      <c r="A339" s="888" t="s">
        <v>835</v>
      </c>
      <c r="B339" s="469" t="s">
        <v>36</v>
      </c>
      <c r="C339" s="416">
        <f>SUM(C337:C338)</f>
        <v>0</v>
      </c>
      <c r="D339" s="416">
        <f t="shared" ref="D339:L339" si="27">SUM(D337:D338)</f>
        <v>0</v>
      </c>
      <c r="E339" s="416">
        <f t="shared" si="27"/>
        <v>0</v>
      </c>
      <c r="F339" s="416">
        <f t="shared" si="27"/>
        <v>0</v>
      </c>
      <c r="G339" s="416">
        <f t="shared" si="27"/>
        <v>0</v>
      </c>
      <c r="H339" s="416">
        <f t="shared" si="27"/>
        <v>0</v>
      </c>
      <c r="I339" s="416">
        <f t="shared" si="27"/>
        <v>0</v>
      </c>
      <c r="J339" s="416">
        <f t="shared" si="27"/>
        <v>0</v>
      </c>
      <c r="K339" s="416">
        <f t="shared" si="27"/>
        <v>0</v>
      </c>
      <c r="L339" s="416">
        <f t="shared" si="27"/>
        <v>0</v>
      </c>
    </row>
    <row r="340" spans="1:14" ht="12.75" customHeight="1" thickTop="1" x14ac:dyDescent="0.2">
      <c r="A340" s="1823" t="s">
        <v>1156</v>
      </c>
      <c r="B340" s="523" t="s">
        <v>673</v>
      </c>
      <c r="C340" s="419"/>
      <c r="D340" s="419"/>
      <c r="E340" s="419"/>
      <c r="F340" s="419"/>
      <c r="G340" s="419"/>
      <c r="H340" s="419"/>
      <c r="I340" s="436"/>
      <c r="J340" s="436"/>
      <c r="K340" s="415">
        <f>SUM(C340:J340)</f>
        <v>0</v>
      </c>
      <c r="L340" s="419"/>
    </row>
    <row r="341" spans="1:14" ht="12.75" customHeight="1" thickBot="1" x14ac:dyDescent="0.25">
      <c r="A341" s="888" t="s">
        <v>728</v>
      </c>
      <c r="B341" s="466" t="s">
        <v>668</v>
      </c>
      <c r="C341" s="416">
        <f>SUM(C339:C340)</f>
        <v>0</v>
      </c>
      <c r="D341" s="416">
        <f t="shared" ref="D341:L341" si="28">SUM(D339:D340)</f>
        <v>0</v>
      </c>
      <c r="E341" s="416">
        <f t="shared" si="28"/>
        <v>0</v>
      </c>
      <c r="F341" s="416">
        <f t="shared" si="28"/>
        <v>0</v>
      </c>
      <c r="G341" s="416">
        <f t="shared" si="28"/>
        <v>0</v>
      </c>
      <c r="H341" s="416">
        <f t="shared" si="28"/>
        <v>0</v>
      </c>
      <c r="I341" s="416">
        <f t="shared" si="28"/>
        <v>0</v>
      </c>
      <c r="J341" s="416">
        <f t="shared" si="28"/>
        <v>0</v>
      </c>
      <c r="K341" s="416">
        <f t="shared" si="28"/>
        <v>0</v>
      </c>
      <c r="L341" s="416">
        <f t="shared" si="28"/>
        <v>0</v>
      </c>
    </row>
    <row r="342" spans="1:14" s="16" customFormat="1" ht="18" customHeight="1" thickTop="1" x14ac:dyDescent="0.2">
      <c r="A342" s="1825" t="s">
        <v>729</v>
      </c>
      <c r="B342" s="1871" t="s">
        <v>1028</v>
      </c>
      <c r="C342" s="414"/>
      <c r="D342" s="414"/>
      <c r="E342" s="414"/>
      <c r="F342" s="414"/>
      <c r="G342" s="414"/>
      <c r="H342" s="414"/>
      <c r="I342" s="414"/>
      <c r="J342" s="414"/>
      <c r="K342" s="414"/>
      <c r="L342" s="414"/>
      <c r="M342" s="15"/>
      <c r="N342" s="15"/>
    </row>
    <row r="343" spans="1:14" ht="23.25" thickBot="1" x14ac:dyDescent="0.25">
      <c r="A343" s="1853" t="s">
        <v>1351</v>
      </c>
      <c r="B343" s="114" t="s">
        <v>657</v>
      </c>
      <c r="C343" s="414"/>
      <c r="D343" s="414"/>
      <c r="E343" s="414"/>
      <c r="F343" s="414"/>
      <c r="G343" s="414"/>
      <c r="H343" s="443"/>
      <c r="I343" s="1029"/>
      <c r="J343" s="414"/>
      <c r="K343" s="415">
        <f>SUM(C343:J343)</f>
        <v>0</v>
      </c>
      <c r="L343" s="427"/>
    </row>
    <row r="344" spans="1:14" ht="12.75" customHeight="1" thickTop="1" thickBot="1" x14ac:dyDescent="0.25">
      <c r="A344" s="888" t="s">
        <v>1921</v>
      </c>
      <c r="B344" s="469" t="s">
        <v>1028</v>
      </c>
      <c r="C344" s="414"/>
      <c r="D344" s="414"/>
      <c r="E344" s="414"/>
      <c r="F344" s="414"/>
      <c r="G344" s="414"/>
      <c r="H344" s="1041">
        <f>H343</f>
        <v>0</v>
      </c>
      <c r="I344" s="1029"/>
      <c r="J344" s="414"/>
      <c r="K344" s="1041">
        <f>K343</f>
        <v>0</v>
      </c>
      <c r="L344" s="1041">
        <f>L343</f>
        <v>0</v>
      </c>
    </row>
    <row r="345" spans="1:14" s="16" customFormat="1" ht="18" customHeight="1" thickTop="1" x14ac:dyDescent="0.2">
      <c r="A345" s="1825" t="s">
        <v>1124</v>
      </c>
      <c r="B345" s="1871" t="s">
        <v>582</v>
      </c>
      <c r="C345" s="414"/>
      <c r="D345" s="414"/>
      <c r="E345" s="414"/>
      <c r="F345" s="414"/>
      <c r="G345" s="414"/>
      <c r="H345" s="414"/>
      <c r="I345" s="414"/>
      <c r="J345" s="414"/>
      <c r="K345" s="414"/>
      <c r="L345" s="414"/>
      <c r="M345" s="15"/>
      <c r="N345" s="15"/>
    </row>
    <row r="346" spans="1:14" s="16" customFormat="1" ht="13.5" customHeight="1" x14ac:dyDescent="0.2">
      <c r="A346" s="1830" t="s">
        <v>731</v>
      </c>
      <c r="B346" s="208"/>
      <c r="C346" s="414"/>
      <c r="D346" s="414"/>
      <c r="E346" s="414"/>
      <c r="F346" s="414"/>
      <c r="G346" s="414"/>
      <c r="H346" s="414"/>
      <c r="I346" s="414"/>
      <c r="J346" s="414"/>
      <c r="K346" s="418"/>
      <c r="L346" s="418"/>
      <c r="M346" s="15"/>
      <c r="N346" s="15"/>
    </row>
    <row r="347" spans="1:14" x14ac:dyDescent="0.2">
      <c r="A347" s="1815" t="s">
        <v>91</v>
      </c>
      <c r="B347" s="267">
        <v>5110</v>
      </c>
      <c r="C347" s="414"/>
      <c r="D347" s="414"/>
      <c r="E347" s="414"/>
      <c r="F347" s="414"/>
      <c r="G347" s="414"/>
      <c r="H347" s="437"/>
      <c r="I347" s="414"/>
      <c r="J347" s="414"/>
      <c r="K347" s="415">
        <f>SUM(C347:J347)</f>
        <v>0</v>
      </c>
      <c r="L347" s="413"/>
    </row>
    <row r="348" spans="1:14" ht="12.75" customHeight="1" x14ac:dyDescent="0.2">
      <c r="A348" s="1816" t="s">
        <v>723</v>
      </c>
      <c r="B348" s="292" t="s">
        <v>722</v>
      </c>
      <c r="C348" s="414"/>
      <c r="D348" s="414"/>
      <c r="E348" s="414"/>
      <c r="F348" s="414"/>
      <c r="G348" s="414"/>
      <c r="H348" s="437"/>
      <c r="I348" s="414"/>
      <c r="J348" s="414"/>
      <c r="K348" s="415">
        <f>SUM(C348:J348)</f>
        <v>0</v>
      </c>
      <c r="L348" s="413"/>
    </row>
    <row r="349" spans="1:14" ht="12.75" customHeight="1" thickBot="1" x14ac:dyDescent="0.25">
      <c r="A349" s="888" t="s">
        <v>730</v>
      </c>
      <c r="B349" s="469" t="s">
        <v>834</v>
      </c>
      <c r="C349" s="414"/>
      <c r="D349" s="414"/>
      <c r="E349" s="414"/>
      <c r="F349" s="414"/>
      <c r="G349" s="414"/>
      <c r="H349" s="445">
        <f>SUM(H347:H348)</f>
        <v>0</v>
      </c>
      <c r="I349" s="414"/>
      <c r="J349" s="414"/>
      <c r="K349" s="445">
        <f>SUM(K347:K348)</f>
        <v>0</v>
      </c>
      <c r="L349" s="445">
        <f>SUM(L347:L348)</f>
        <v>0</v>
      </c>
    </row>
    <row r="350" spans="1:14" s="19" customFormat="1" ht="13.5" customHeight="1" thickTop="1" x14ac:dyDescent="0.2">
      <c r="A350" s="1833" t="s">
        <v>87</v>
      </c>
      <c r="B350" s="832" t="s">
        <v>39</v>
      </c>
      <c r="C350" s="438"/>
      <c r="D350" s="438"/>
      <c r="E350" s="438"/>
      <c r="F350" s="438"/>
      <c r="G350" s="438"/>
      <c r="H350" s="511"/>
      <c r="I350" s="438"/>
      <c r="J350" s="438"/>
      <c r="K350" s="1225">
        <f>SUM(C350:J350)</f>
        <v>0</v>
      </c>
      <c r="L350" s="511"/>
      <c r="M350" s="910"/>
      <c r="N350" s="910"/>
    </row>
    <row r="351" spans="1:14" s="1226" customFormat="1" ht="29.25" customHeight="1" x14ac:dyDescent="0.2">
      <c r="A351" s="1232" t="s">
        <v>168</v>
      </c>
      <c r="B351" s="1231">
        <v>5300</v>
      </c>
      <c r="C351" s="1229"/>
      <c r="D351" s="1227"/>
      <c r="E351" s="1227"/>
      <c r="F351" s="1229"/>
      <c r="G351" s="1227"/>
      <c r="H351" s="1228"/>
      <c r="I351" s="1227"/>
      <c r="J351" s="1227"/>
      <c r="K351" s="415">
        <f>SUM(C351:J351)</f>
        <v>0</v>
      </c>
      <c r="L351" s="1236"/>
    </row>
    <row r="352" spans="1:14" s="19" customFormat="1" ht="12.75" customHeight="1" thickBot="1" x14ac:dyDescent="0.25">
      <c r="A352" s="1230" t="s">
        <v>693</v>
      </c>
      <c r="B352" s="833" t="s">
        <v>582</v>
      </c>
      <c r="C352" s="438"/>
      <c r="D352" s="438"/>
      <c r="E352" s="438"/>
      <c r="F352" s="438"/>
      <c r="G352" s="438"/>
      <c r="H352" s="693">
        <f>SUM(H349,H350,H351)</f>
        <v>0</v>
      </c>
      <c r="I352" s="438"/>
      <c r="J352" s="438"/>
      <c r="K352" s="693">
        <f>SUM(K349,K350,K351)</f>
        <v>0</v>
      </c>
      <c r="L352" s="693">
        <f>SUM(L349,L350,L351)</f>
        <v>0</v>
      </c>
      <c r="M352" s="910"/>
      <c r="N352" s="910"/>
    </row>
    <row r="353" spans="1:14" s="16" customFormat="1" ht="18" customHeight="1" thickTop="1" thickBot="1" x14ac:dyDescent="0.25">
      <c r="A353" s="1824" t="s">
        <v>1125</v>
      </c>
      <c r="B353" s="264" t="s">
        <v>1029</v>
      </c>
      <c r="C353" s="418"/>
      <c r="D353" s="418"/>
      <c r="E353" s="418"/>
      <c r="F353" s="418"/>
      <c r="G353" s="418"/>
      <c r="H353" s="418"/>
      <c r="I353" s="418"/>
      <c r="J353" s="414"/>
      <c r="K353" s="418"/>
      <c r="L353" s="424"/>
      <c r="M353" s="15"/>
      <c r="N353" s="15"/>
    </row>
    <row r="354" spans="1:14" ht="12.75" customHeight="1" thickTop="1" thickBot="1" x14ac:dyDescent="0.25">
      <c r="A354" s="1836" t="s">
        <v>595</v>
      </c>
      <c r="B354" s="472"/>
      <c r="C354" s="416">
        <f>SUM(C341,C344,C352,C353)</f>
        <v>0</v>
      </c>
      <c r="D354" s="416">
        <f t="shared" ref="D354:K354" si="29">SUM(D341,D344,D352,D353)</f>
        <v>0</v>
      </c>
      <c r="E354" s="416">
        <f t="shared" si="29"/>
        <v>0</v>
      </c>
      <c r="F354" s="416">
        <f t="shared" si="29"/>
        <v>0</v>
      </c>
      <c r="G354" s="416">
        <f t="shared" si="29"/>
        <v>0</v>
      </c>
      <c r="H354" s="416">
        <f t="shared" si="29"/>
        <v>0</v>
      </c>
      <c r="I354" s="416">
        <f t="shared" si="29"/>
        <v>0</v>
      </c>
      <c r="J354" s="416">
        <f t="shared" si="29"/>
        <v>0</v>
      </c>
      <c r="K354" s="416">
        <f t="shared" si="29"/>
        <v>0</v>
      </c>
      <c r="L354" s="416">
        <f>SUM(L341,L344,L352,L353)</f>
        <v>0</v>
      </c>
    </row>
    <row r="355" spans="1:14" ht="23.25" thickTop="1" x14ac:dyDescent="0.2">
      <c r="A355" s="1854" t="s">
        <v>1177</v>
      </c>
      <c r="B355" s="470"/>
      <c r="C355" s="433"/>
      <c r="D355" s="433"/>
      <c r="E355" s="420"/>
      <c r="F355" s="420"/>
      <c r="G355" s="420"/>
      <c r="H355" s="420"/>
      <c r="I355" s="420"/>
      <c r="J355" s="418"/>
      <c r="K355" s="415">
        <f>'Revenues 9-14'!K275-'Expenditures 15-22'!K354</f>
        <v>636</v>
      </c>
      <c r="L355" s="433"/>
    </row>
  </sheetData>
  <sheetProtection password="D6BB" sheet="1" objects="1" scenarios="1"/>
  <mergeCells count="15">
    <mergeCell ref="A1:A2"/>
    <mergeCell ref="A334:B334"/>
    <mergeCell ref="A117:B117"/>
    <mergeCell ref="A153:B153"/>
    <mergeCell ref="A3:B3"/>
    <mergeCell ref="A291:B291"/>
    <mergeCell ref="A306:B306"/>
    <mergeCell ref="A332:B332"/>
    <mergeCell ref="A305:B305"/>
    <mergeCell ref="A150:B150"/>
    <mergeCell ref="A288:B288"/>
    <mergeCell ref="A151:B151"/>
    <mergeCell ref="A207:B207"/>
    <mergeCell ref="A308:B308"/>
    <mergeCell ref="A310:B310"/>
  </mergeCells>
  <phoneticPr fontId="8" type="noConversion"/>
  <dataValidations count="1">
    <dataValidation type="whole" operator="greaterThanOrEqual" allowBlank="1" showInputMessage="1" showErrorMessage="1" error="Please enter a whole number.  Decimals not allowed." sqref="H350:H351 C36:J41 C44:J46 C49:J52 C55:J56 C59:J64 C67:J71 C73:J73 C75:J83 H85:H91 E93:H99 E101:H101 H105:H109 H111 C120:J126 C128:J128 C130:J135 H137 H141:H145 H147 H154:H161 E163:H165 C174:J177 C179:J187 E189:H189 H193:H197 H199:H201 D209:D222 D226:D231 D234:D236 D239:D250 D253:D254 D257:D263 D266:D270 D272 D274:D277 H281:H285 C294:J295 E299:H302 C312:J322 H326:H328 C337:J338 C340:J340 H343 H347:H348 C5:J32">
      <formula1>0</formula1>
    </dataValidation>
  </dataValidations>
  <printOptions headings="1" gridLinesSet="0"/>
  <pageMargins left="0.17" right="0.2" top="0.61" bottom="0.32" header="0.28000000000000003" footer="0.17"/>
  <pageSetup scale="73" firstPageNumber="15" orientation="landscape" useFirstPageNumber="1" r:id="rId1"/>
  <headerFooter alignWithMargins="0">
    <oddHeader>&amp;L&amp;8Page &amp;P&amp;C&amp;"Arial,Bold"&amp;9STATEMENT OF EXPENDITURES DISBURSED/EXPENDITURES, BUDGET TO ACTUAL
FOR THE YEAR ENDING JUNE 30, 2016&amp;R&amp;8Page &amp;P</oddHeader>
    <oddFooter>&amp;L&amp;8Print Date: &amp;D
&amp;F</oddFooter>
  </headerFooter>
  <rowBreaks count="7" manualBreakCount="7">
    <brk id="53" max="16383" man="1"/>
    <brk id="95" max="16383" man="1"/>
    <brk id="142" max="16383" man="1"/>
    <brk id="188" max="16383" man="1"/>
    <brk id="237" max="16383" man="1"/>
    <brk id="283" max="16383" man="1"/>
    <brk id="327" max="16383" man="1"/>
  </rowBreaks>
  <ignoredErrors>
    <ignoredError sqref="K59:K60 K5"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7</vt:i4>
      </vt:variant>
    </vt:vector>
  </HeadingPairs>
  <TitlesOfParts>
    <vt:vector size="41" baseType="lpstr">
      <vt:lpstr>COVER</vt:lpstr>
      <vt:lpstr>TOC</vt:lpstr>
      <vt:lpstr>Aud Quest 2</vt:lpstr>
      <vt:lpstr>FP Info 3</vt:lpstr>
      <vt:lpstr>Fin Profile 4</vt:lpstr>
      <vt:lpstr>Assets-Liab 5-6</vt:lpstr>
      <vt:lpstr>Acct Summary 7-8</vt:lpstr>
      <vt:lpstr>Revenues 9-14</vt:lpstr>
      <vt:lpstr>Expenditures 15-22</vt:lpstr>
      <vt:lpstr>ARRA Sched 23</vt:lpstr>
      <vt:lpstr>Tax Sched 24</vt:lpstr>
      <vt:lpstr>Short-Term Long-Term Debt 25</vt:lpstr>
      <vt:lpstr>Rest Tax Levies-Tort Im 26</vt:lpstr>
      <vt:lpstr>Cap Outlay Deprec 27</vt:lpstr>
      <vt:lpstr>PCTC-OEPP 28-29</vt:lpstr>
      <vt:lpstr>ICR Computation 30</vt:lpstr>
      <vt:lpstr>Shared Outsourced Services 31</vt:lpstr>
      <vt:lpstr>AC32</vt:lpstr>
      <vt:lpstr>Itemization 33</vt:lpstr>
      <vt:lpstr>REF 34</vt:lpstr>
      <vt:lpstr>Opinion-Notes 35</vt:lpstr>
      <vt:lpstr>DeficitAFRSum Calc 36</vt:lpstr>
      <vt:lpstr>AUDITCHECK</vt:lpstr>
      <vt:lpstr>Single Audit Cover</vt:lpstr>
      <vt:lpstr>Single Audit Checklist</vt:lpstr>
      <vt:lpstr>SEFA Reconcile</vt:lpstr>
      <vt:lpstr> SEFA</vt:lpstr>
      <vt:lpstr>SEFA NOTES</vt:lpstr>
      <vt:lpstr>SF&amp;QC Sec-1</vt:lpstr>
      <vt:lpstr>SF&amp;QC Sec-2</vt:lpstr>
      <vt:lpstr>SF&amp;QC Sec-3</vt:lpstr>
      <vt:lpstr>SSPAF</vt:lpstr>
      <vt:lpstr>CAP</vt:lpstr>
      <vt:lpstr>AFR16</vt:lpstr>
      <vt:lpstr>'Acct Summary 7-8'!Print_Titles</vt:lpstr>
      <vt:lpstr>'Assets-Liab 5-6'!Print_Titles</vt:lpstr>
      <vt:lpstr>AUDITCHECK!Print_Titles</vt:lpstr>
      <vt:lpstr>'Expenditures 15-22'!Print_Titles</vt:lpstr>
      <vt:lpstr>'PCTC-OEPP 28-29'!Print_Titles</vt:lpstr>
      <vt:lpstr>'Revenues 9-14'!Print_Titles</vt:lpstr>
      <vt:lpstr>'Shared Outsourced Services 31'!Print_Titles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ISBE 2015-16 Annual Financial Report</dc:title>
  <dc:creator>ISBE</dc:creator>
  <cp:keywords>afr, sy16,</cp:keywords>
  <cp:lastModifiedBy>Debra Hemberger</cp:lastModifiedBy>
  <cp:lastPrinted>2016-06-30T19:28:23Z</cp:lastPrinted>
  <dcterms:created xsi:type="dcterms:W3CDTF">2003-10-29T19:06:34Z</dcterms:created>
  <dcterms:modified xsi:type="dcterms:W3CDTF">2016-12-15T22:02:17Z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Report Folder</vt:lpwstr>
  </property>
  <property fmtid="{D5CDD505-2E9C-101B-9397-08002B2CF9AE}" pid="5" name="tabIndex">
    <vt:lpwstr>RF</vt:lpwstr>
  </property>
  <property fmtid="{D5CDD505-2E9C-101B-9397-08002B2CF9AE}" pid="6" name="workpaperIndex">
    <vt:lpwstr>RF 03B</vt:lpwstr>
  </property>
</Properties>
</file>